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d.docs.live.net/c6847f157be23e4c/EITI/Laporan EITI Indonesia ke-10/Lampiran Laporan Final/Lampiran Laporan untuk publish/"/>
    </mc:Choice>
  </mc:AlternateContent>
  <xr:revisionPtr revIDLastSave="66" documentId="8_{0F1A8589-AF0D-409E-8EEE-8746D4EEFE06}" xr6:coauthVersionLast="47" xr6:coauthVersionMax="47" xr10:uidLastSave="{5D24E6E6-9EB9-4426-9387-CD920ED77B8B}"/>
  <bookViews>
    <workbookView xWindow="-110" yWindow="-110" windowWidth="19420" windowHeight="11500" tabRatio="798" activeTab="1" xr2:uid="{00000000-000D-0000-FFFF-FFFF00000000}"/>
  </bookViews>
  <sheets>
    <sheet name="Rekap Profil" sheetId="1" r:id="rId1"/>
    <sheet name="Kepemilikan Saham" sheetId="2" r:id="rId2"/>
    <sheet name="Susunan Pengurusan " sheetId="3" r:id="rId3"/>
    <sheet name="Tenaga Kerja " sheetId="24" r:id="rId4"/>
    <sheet name="Revenue Minerba" sheetId="25" r:id="rId5"/>
    <sheet name="V. Penjualan" sheetId="22" r:id="rId6"/>
    <sheet name="Pembayaran lain" sheetId="7" r:id="rId7"/>
    <sheet name="CSR" sheetId="23" r:id="rId8"/>
    <sheet name="Beneficial Ownership" sheetId="26" r:id="rId9"/>
    <sheet name="Sustainability Report" sheetId="10" r:id="rId10"/>
    <sheet name="Sheet1" sheetId="27"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a" localSheetId="4">#REF!</definedName>
    <definedName name="\a" localSheetId="3">#REF!</definedName>
    <definedName name="\a" localSheetId="5">#REF!</definedName>
    <definedName name="\a">#REF!</definedName>
    <definedName name="______________________div1" localSheetId="8">#REF!</definedName>
    <definedName name="______________________div1" localSheetId="7">#REF!</definedName>
    <definedName name="______________________div1" localSheetId="1">#REF!</definedName>
    <definedName name="______________________div1" localSheetId="6">#REF!</definedName>
    <definedName name="______________________div1" localSheetId="4">[1]ANALISA!#REF!</definedName>
    <definedName name="______________________div1" localSheetId="9">#REF!</definedName>
    <definedName name="______________________div1" localSheetId="3">[1]ANALISA!#REF!</definedName>
    <definedName name="______________________div1" localSheetId="5">[1]ANALISA!#REF!</definedName>
    <definedName name="______________________div1">#REF!</definedName>
    <definedName name="______________________UA1" localSheetId="8">#REF!</definedName>
    <definedName name="______________________UA1" localSheetId="7">#REF!</definedName>
    <definedName name="______________________UA1" localSheetId="1">#REF!</definedName>
    <definedName name="______________________UA1" localSheetId="6">#REF!</definedName>
    <definedName name="______________________UA1" localSheetId="4">[1]ANALISA!#REF!</definedName>
    <definedName name="______________________UA1" localSheetId="9">#REF!</definedName>
    <definedName name="______________________UA1" localSheetId="3">[1]ANALISA!#REF!</definedName>
    <definedName name="______________________UA1" localSheetId="5">[1]ANALISA!#REF!</definedName>
    <definedName name="______________________UA1">#REF!</definedName>
    <definedName name="______________________UA10" localSheetId="8">#REF!</definedName>
    <definedName name="______________________UA10" localSheetId="7">#REF!</definedName>
    <definedName name="______________________UA10" localSheetId="1">#REF!</definedName>
    <definedName name="______________________UA10" localSheetId="6">#REF!</definedName>
    <definedName name="______________________UA10" localSheetId="4">[1]ANALISA!#REF!</definedName>
    <definedName name="______________________UA10" localSheetId="9">#REF!</definedName>
    <definedName name="______________________UA10" localSheetId="3">[1]ANALISA!#REF!</definedName>
    <definedName name="______________________UA10" localSheetId="5">[1]ANALISA!#REF!</definedName>
    <definedName name="______________________UA10">#REF!</definedName>
    <definedName name="______________________UA2" localSheetId="8">#REF!</definedName>
    <definedName name="______________________UA2" localSheetId="7">#REF!</definedName>
    <definedName name="______________________UA2" localSheetId="1">#REF!</definedName>
    <definedName name="______________________UA2" localSheetId="6">#REF!</definedName>
    <definedName name="______________________UA2" localSheetId="4">[1]ANALISA!#REF!</definedName>
    <definedName name="______________________UA2" localSheetId="9">#REF!</definedName>
    <definedName name="______________________UA2" localSheetId="3">[1]ANALISA!#REF!</definedName>
    <definedName name="______________________UA2" localSheetId="5">[1]ANALISA!#REF!</definedName>
    <definedName name="______________________UA2">#REF!</definedName>
    <definedName name="______________________UA3" localSheetId="8">#REF!</definedName>
    <definedName name="______________________UA3" localSheetId="7">#REF!</definedName>
    <definedName name="______________________UA3" localSheetId="1">#REF!</definedName>
    <definedName name="______________________UA3" localSheetId="6">#REF!</definedName>
    <definedName name="______________________UA3" localSheetId="4">[1]ANALISA!#REF!</definedName>
    <definedName name="______________________UA3" localSheetId="9">#REF!</definedName>
    <definedName name="______________________UA3" localSheetId="3">[1]ANALISA!#REF!</definedName>
    <definedName name="______________________UA3" localSheetId="5">[1]ANALISA!#REF!</definedName>
    <definedName name="______________________UA3">#REF!</definedName>
    <definedName name="______________________UA4" localSheetId="8">#REF!</definedName>
    <definedName name="______________________UA4" localSheetId="7">#REF!</definedName>
    <definedName name="______________________UA4" localSheetId="1">#REF!</definedName>
    <definedName name="______________________UA4" localSheetId="4">[1]ANALISA!#REF!</definedName>
    <definedName name="______________________UA4" localSheetId="9">#REF!</definedName>
    <definedName name="______________________UA4" localSheetId="3">[1]ANALISA!#REF!</definedName>
    <definedName name="______________________UA4" localSheetId="5">[1]ANALISA!#REF!</definedName>
    <definedName name="______________________UA4">#REF!</definedName>
    <definedName name="______________________UA5" localSheetId="8">#REF!</definedName>
    <definedName name="______________________UA5" localSheetId="7">#REF!</definedName>
    <definedName name="______________________UA5" localSheetId="1">#REF!</definedName>
    <definedName name="______________________UA5" localSheetId="4">[1]ANALISA!#REF!</definedName>
    <definedName name="______________________UA5" localSheetId="9">#REF!</definedName>
    <definedName name="______________________UA5" localSheetId="3">[1]ANALISA!#REF!</definedName>
    <definedName name="______________________UA5" localSheetId="5">[1]ANALISA!#REF!</definedName>
    <definedName name="______________________UA5">#REF!</definedName>
    <definedName name="______________________UA6" localSheetId="8">#REF!</definedName>
    <definedName name="______________________UA6" localSheetId="7">#REF!</definedName>
    <definedName name="______________________UA6" localSheetId="1">#REF!</definedName>
    <definedName name="______________________UA6" localSheetId="4">[1]ANALISA!#REF!</definedName>
    <definedName name="______________________UA6" localSheetId="9">#REF!</definedName>
    <definedName name="______________________UA6" localSheetId="3">[1]ANALISA!#REF!</definedName>
    <definedName name="______________________UA6" localSheetId="5">[1]ANALISA!#REF!</definedName>
    <definedName name="______________________UA6">#REF!</definedName>
    <definedName name="______________________UA7" localSheetId="8">#REF!</definedName>
    <definedName name="______________________UA7" localSheetId="7">#REF!</definedName>
    <definedName name="______________________UA7" localSheetId="1">#REF!</definedName>
    <definedName name="______________________UA7" localSheetId="4">[1]ANALISA!#REF!</definedName>
    <definedName name="______________________UA7" localSheetId="9">#REF!</definedName>
    <definedName name="______________________UA7" localSheetId="3">[1]ANALISA!#REF!</definedName>
    <definedName name="______________________UA7" localSheetId="5">[1]ANALISA!#REF!</definedName>
    <definedName name="______________________UA7">#REF!</definedName>
    <definedName name="______________________UA8" localSheetId="8">#REF!</definedName>
    <definedName name="______________________UA8" localSheetId="7">#REF!</definedName>
    <definedName name="______________________UA8" localSheetId="1">#REF!</definedName>
    <definedName name="______________________UA8" localSheetId="4">[1]ANALISA!#REF!</definedName>
    <definedName name="______________________UA8" localSheetId="9">#REF!</definedName>
    <definedName name="______________________UA8" localSheetId="3">[1]ANALISA!#REF!</definedName>
    <definedName name="______________________UA8" localSheetId="5">[1]ANALISA!#REF!</definedName>
    <definedName name="______________________UA8">#REF!</definedName>
    <definedName name="______________________UA9" localSheetId="8">#REF!</definedName>
    <definedName name="______________________UA9" localSheetId="7">#REF!</definedName>
    <definedName name="______________________UA9" localSheetId="1">#REF!</definedName>
    <definedName name="______________________UA9" localSheetId="4">[1]ANALISA!#REF!</definedName>
    <definedName name="______________________UA9" localSheetId="9">#REF!</definedName>
    <definedName name="______________________UA9" localSheetId="3">[1]ANALISA!#REF!</definedName>
    <definedName name="______________________UA9" localSheetId="5">[1]ANALISA!#REF!</definedName>
    <definedName name="______________________UA9">#REF!</definedName>
    <definedName name="_____________________div1" localSheetId="8">#REF!</definedName>
    <definedName name="_____________________div1" localSheetId="7">#REF!</definedName>
    <definedName name="_____________________div1" localSheetId="1">#REF!</definedName>
    <definedName name="_____________________div1" localSheetId="4">[1]ANALISA!#REF!</definedName>
    <definedName name="_____________________div1" localSheetId="9">#REF!</definedName>
    <definedName name="_____________________div1" localSheetId="3">[1]ANALISA!#REF!</definedName>
    <definedName name="_____________________div1" localSheetId="5">[1]ANALISA!#REF!</definedName>
    <definedName name="_____________________div1">#REF!</definedName>
    <definedName name="_____________________UA1" localSheetId="8">#REF!</definedName>
    <definedName name="_____________________UA1" localSheetId="7">#REF!</definedName>
    <definedName name="_____________________UA1" localSheetId="1">#REF!</definedName>
    <definedName name="_____________________UA1" localSheetId="4">[1]ANALISA!#REF!</definedName>
    <definedName name="_____________________UA1" localSheetId="9">#REF!</definedName>
    <definedName name="_____________________UA1" localSheetId="3">[1]ANALISA!#REF!</definedName>
    <definedName name="_____________________UA1" localSheetId="5">[1]ANALISA!#REF!</definedName>
    <definedName name="_____________________UA1">#REF!</definedName>
    <definedName name="_____________________UA10" localSheetId="8">#REF!</definedName>
    <definedName name="_____________________UA10" localSheetId="7">#REF!</definedName>
    <definedName name="_____________________UA10" localSheetId="1">#REF!</definedName>
    <definedName name="_____________________UA10" localSheetId="4">[1]ANALISA!#REF!</definedName>
    <definedName name="_____________________UA10" localSheetId="9">#REF!</definedName>
    <definedName name="_____________________UA10" localSheetId="3">[1]ANALISA!#REF!</definedName>
    <definedName name="_____________________UA10" localSheetId="5">[1]ANALISA!#REF!</definedName>
    <definedName name="_____________________UA10">#REF!</definedName>
    <definedName name="_____________________UA2" localSheetId="8">#REF!</definedName>
    <definedName name="_____________________UA2" localSheetId="7">#REF!</definedName>
    <definedName name="_____________________UA2" localSheetId="1">#REF!</definedName>
    <definedName name="_____________________UA2" localSheetId="4">[1]ANALISA!#REF!</definedName>
    <definedName name="_____________________UA2" localSheetId="9">#REF!</definedName>
    <definedName name="_____________________UA2" localSheetId="3">[1]ANALISA!#REF!</definedName>
    <definedName name="_____________________UA2" localSheetId="5">[1]ANALISA!#REF!</definedName>
    <definedName name="_____________________UA2">#REF!</definedName>
    <definedName name="_____________________UA3" localSheetId="8">#REF!</definedName>
    <definedName name="_____________________UA3" localSheetId="7">#REF!</definedName>
    <definedName name="_____________________UA3" localSheetId="1">#REF!</definedName>
    <definedName name="_____________________UA3" localSheetId="4">[1]ANALISA!#REF!</definedName>
    <definedName name="_____________________UA3" localSheetId="9">#REF!</definedName>
    <definedName name="_____________________UA3" localSheetId="3">[1]ANALISA!#REF!</definedName>
    <definedName name="_____________________UA3" localSheetId="5">[1]ANALISA!#REF!</definedName>
    <definedName name="_____________________UA3">#REF!</definedName>
    <definedName name="_____________________UA4" localSheetId="8">#REF!</definedName>
    <definedName name="_____________________UA4" localSheetId="7">#REF!</definedName>
    <definedName name="_____________________UA4" localSheetId="1">#REF!</definedName>
    <definedName name="_____________________UA4" localSheetId="4">[1]ANALISA!#REF!</definedName>
    <definedName name="_____________________UA4" localSheetId="9">#REF!</definedName>
    <definedName name="_____________________UA4" localSheetId="3">[1]ANALISA!#REF!</definedName>
    <definedName name="_____________________UA4" localSheetId="5">[1]ANALISA!#REF!</definedName>
    <definedName name="_____________________UA4">#REF!</definedName>
    <definedName name="_____________________UA5" localSheetId="8">#REF!</definedName>
    <definedName name="_____________________UA5" localSheetId="7">#REF!</definedName>
    <definedName name="_____________________UA5" localSheetId="1">#REF!</definedName>
    <definedName name="_____________________UA5" localSheetId="4">[1]ANALISA!#REF!</definedName>
    <definedName name="_____________________UA5" localSheetId="9">#REF!</definedName>
    <definedName name="_____________________UA5" localSheetId="3">[1]ANALISA!#REF!</definedName>
    <definedName name="_____________________UA5" localSheetId="5">[1]ANALISA!#REF!</definedName>
    <definedName name="_____________________UA5">#REF!</definedName>
    <definedName name="_____________________UA6" localSheetId="8">#REF!</definedName>
    <definedName name="_____________________UA6" localSheetId="7">#REF!</definedName>
    <definedName name="_____________________UA6" localSheetId="1">#REF!</definedName>
    <definedName name="_____________________UA6" localSheetId="4">[1]ANALISA!#REF!</definedName>
    <definedName name="_____________________UA6" localSheetId="9">#REF!</definedName>
    <definedName name="_____________________UA6" localSheetId="3">[1]ANALISA!#REF!</definedName>
    <definedName name="_____________________UA6" localSheetId="5">[1]ANALISA!#REF!</definedName>
    <definedName name="_____________________UA6">#REF!</definedName>
    <definedName name="_____________________UA7" localSheetId="8">#REF!</definedName>
    <definedName name="_____________________UA7" localSheetId="7">#REF!</definedName>
    <definedName name="_____________________UA7" localSheetId="1">#REF!</definedName>
    <definedName name="_____________________UA7" localSheetId="4">[1]ANALISA!#REF!</definedName>
    <definedName name="_____________________UA7" localSheetId="9">#REF!</definedName>
    <definedName name="_____________________UA7" localSheetId="3">[1]ANALISA!#REF!</definedName>
    <definedName name="_____________________UA7" localSheetId="5">[1]ANALISA!#REF!</definedName>
    <definedName name="_____________________UA7">#REF!</definedName>
    <definedName name="_____________________UA8" localSheetId="8">#REF!</definedName>
    <definedName name="_____________________UA8" localSheetId="7">#REF!</definedName>
    <definedName name="_____________________UA8" localSheetId="1">#REF!</definedName>
    <definedName name="_____________________UA8" localSheetId="4">[1]ANALISA!#REF!</definedName>
    <definedName name="_____________________UA8" localSheetId="9">#REF!</definedName>
    <definedName name="_____________________UA8" localSheetId="3">[1]ANALISA!#REF!</definedName>
    <definedName name="_____________________UA8" localSheetId="5">[1]ANALISA!#REF!</definedName>
    <definedName name="_____________________UA8">#REF!</definedName>
    <definedName name="_____________________UA9" localSheetId="8">#REF!</definedName>
    <definedName name="_____________________UA9" localSheetId="7">#REF!</definedName>
    <definedName name="_____________________UA9" localSheetId="1">#REF!</definedName>
    <definedName name="_____________________UA9" localSheetId="4">[1]ANALISA!#REF!</definedName>
    <definedName name="_____________________UA9" localSheetId="9">#REF!</definedName>
    <definedName name="_____________________UA9" localSheetId="3">[1]ANALISA!#REF!</definedName>
    <definedName name="_____________________UA9" localSheetId="5">[1]ANALISA!#REF!</definedName>
    <definedName name="_____________________UA9">#REF!</definedName>
    <definedName name="___________________div1" localSheetId="8">#REF!</definedName>
    <definedName name="___________________div1" localSheetId="7">#REF!</definedName>
    <definedName name="___________________div1" localSheetId="1">#REF!</definedName>
    <definedName name="___________________div1" localSheetId="4">[1]ANALISA!#REF!</definedName>
    <definedName name="___________________div1" localSheetId="9">#REF!</definedName>
    <definedName name="___________________div1" localSheetId="3">[1]ANALISA!#REF!</definedName>
    <definedName name="___________________div1" localSheetId="5">[1]ANALISA!#REF!</definedName>
    <definedName name="___________________div1">#REF!</definedName>
    <definedName name="___________________s1" localSheetId="8">#REF!</definedName>
    <definedName name="___________________s1" localSheetId="7">#REF!</definedName>
    <definedName name="___________________s1" localSheetId="1">#REF!</definedName>
    <definedName name="___________________s1" localSheetId="4">[1]ANALISA!#REF!</definedName>
    <definedName name="___________________s1" localSheetId="9">#REF!</definedName>
    <definedName name="___________________s1" localSheetId="3">[1]ANALISA!#REF!</definedName>
    <definedName name="___________________s1" localSheetId="5">[1]ANALISA!#REF!</definedName>
    <definedName name="___________________s1">#REF!</definedName>
    <definedName name="___________________UA1" localSheetId="8">#REF!</definedName>
    <definedName name="___________________UA1" localSheetId="7">#REF!</definedName>
    <definedName name="___________________UA1" localSheetId="1">#REF!</definedName>
    <definedName name="___________________UA1" localSheetId="4">[1]ANALISA!#REF!</definedName>
    <definedName name="___________________UA1" localSheetId="9">#REF!</definedName>
    <definedName name="___________________UA1" localSheetId="3">[1]ANALISA!#REF!</definedName>
    <definedName name="___________________UA1" localSheetId="5">[1]ANALISA!#REF!</definedName>
    <definedName name="___________________UA1">#REF!</definedName>
    <definedName name="___________________UA10" localSheetId="8">#REF!</definedName>
    <definedName name="___________________UA10" localSheetId="7">#REF!</definedName>
    <definedName name="___________________UA10" localSheetId="1">#REF!</definedName>
    <definedName name="___________________UA10" localSheetId="4">[1]ANALISA!#REF!</definedName>
    <definedName name="___________________UA10" localSheetId="9">#REF!</definedName>
    <definedName name="___________________UA10" localSheetId="3">[1]ANALISA!#REF!</definedName>
    <definedName name="___________________UA10" localSheetId="5">[1]ANALISA!#REF!</definedName>
    <definedName name="___________________UA10">#REF!</definedName>
    <definedName name="___________________UA2" localSheetId="8">#REF!</definedName>
    <definedName name="___________________UA2" localSheetId="7">#REF!</definedName>
    <definedName name="___________________UA2" localSheetId="1">#REF!</definedName>
    <definedName name="___________________UA2" localSheetId="4">[1]ANALISA!#REF!</definedName>
    <definedName name="___________________UA2" localSheetId="9">#REF!</definedName>
    <definedName name="___________________UA2" localSheetId="3">[1]ANALISA!#REF!</definedName>
    <definedName name="___________________UA2" localSheetId="5">[1]ANALISA!#REF!</definedName>
    <definedName name="___________________UA2">#REF!</definedName>
    <definedName name="___________________UA3" localSheetId="8">#REF!</definedName>
    <definedName name="___________________UA3" localSheetId="7">#REF!</definedName>
    <definedName name="___________________UA3" localSheetId="1">#REF!</definedName>
    <definedName name="___________________UA3" localSheetId="4">[1]ANALISA!#REF!</definedName>
    <definedName name="___________________UA3" localSheetId="9">#REF!</definedName>
    <definedName name="___________________UA3" localSheetId="3">[1]ANALISA!#REF!</definedName>
    <definedName name="___________________UA3" localSheetId="5">[1]ANALISA!#REF!</definedName>
    <definedName name="___________________UA3">#REF!</definedName>
    <definedName name="___________________UA4" localSheetId="8">#REF!</definedName>
    <definedName name="___________________UA4" localSheetId="7">#REF!</definedName>
    <definedName name="___________________UA4" localSheetId="1">#REF!</definedName>
    <definedName name="___________________UA4" localSheetId="4">[1]ANALISA!#REF!</definedName>
    <definedName name="___________________UA4" localSheetId="9">#REF!</definedName>
    <definedName name="___________________UA4" localSheetId="3">[1]ANALISA!#REF!</definedName>
    <definedName name="___________________UA4" localSheetId="5">[1]ANALISA!#REF!</definedName>
    <definedName name="___________________UA4">#REF!</definedName>
    <definedName name="___________________UA6" localSheetId="8">#REF!</definedName>
    <definedName name="___________________UA6" localSheetId="7">#REF!</definedName>
    <definedName name="___________________UA6" localSheetId="1">#REF!</definedName>
    <definedName name="___________________UA6" localSheetId="4">[1]ANALISA!#REF!</definedName>
    <definedName name="___________________UA6" localSheetId="9">#REF!</definedName>
    <definedName name="___________________UA6" localSheetId="3">[1]ANALISA!#REF!</definedName>
    <definedName name="___________________UA6" localSheetId="5">[1]ANALISA!#REF!</definedName>
    <definedName name="___________________UA6">#REF!</definedName>
    <definedName name="___________________UA7" localSheetId="8">#REF!</definedName>
    <definedName name="___________________UA7" localSheetId="7">#REF!</definedName>
    <definedName name="___________________UA7" localSheetId="1">#REF!</definedName>
    <definedName name="___________________UA7" localSheetId="4">[1]ANALISA!#REF!</definedName>
    <definedName name="___________________UA7" localSheetId="9">#REF!</definedName>
    <definedName name="___________________UA7" localSheetId="3">[1]ANALISA!#REF!</definedName>
    <definedName name="___________________UA7" localSheetId="5">[1]ANALISA!#REF!</definedName>
    <definedName name="___________________UA7">#REF!</definedName>
    <definedName name="___________________UA8" localSheetId="8">#REF!</definedName>
    <definedName name="___________________UA8" localSheetId="7">#REF!</definedName>
    <definedName name="___________________UA8" localSheetId="1">#REF!</definedName>
    <definedName name="___________________UA8" localSheetId="4">[1]ANALISA!#REF!</definedName>
    <definedName name="___________________UA8" localSheetId="9">#REF!</definedName>
    <definedName name="___________________UA8" localSheetId="3">[1]ANALISA!#REF!</definedName>
    <definedName name="___________________UA8" localSheetId="5">[1]ANALISA!#REF!</definedName>
    <definedName name="___________________UA8">#REF!</definedName>
    <definedName name="__________________div1" localSheetId="8">#REF!</definedName>
    <definedName name="__________________div1" localSheetId="7">#REF!</definedName>
    <definedName name="__________________div1" localSheetId="1">#REF!</definedName>
    <definedName name="__________________div1" localSheetId="4">[1]ANALISA!#REF!</definedName>
    <definedName name="__________________div1" localSheetId="9">#REF!</definedName>
    <definedName name="__________________div1" localSheetId="3">[1]ANALISA!#REF!</definedName>
    <definedName name="__________________div1" localSheetId="5">[1]ANALISA!#REF!</definedName>
    <definedName name="__________________div1">#REF!</definedName>
    <definedName name="__________________s1" localSheetId="8">#REF!</definedName>
    <definedName name="__________________s1" localSheetId="7">#REF!</definedName>
    <definedName name="__________________s1" localSheetId="1">#REF!</definedName>
    <definedName name="__________________s1" localSheetId="4">[1]ANALISA!#REF!</definedName>
    <definedName name="__________________s1" localSheetId="9">#REF!</definedName>
    <definedName name="__________________s1" localSheetId="3">[1]ANALISA!#REF!</definedName>
    <definedName name="__________________s1" localSheetId="5">[1]ANALISA!#REF!</definedName>
    <definedName name="__________________s1">#REF!</definedName>
    <definedName name="__________________UA1" localSheetId="8">#REF!</definedName>
    <definedName name="__________________UA1" localSheetId="7">#REF!</definedName>
    <definedName name="__________________UA1" localSheetId="1">#REF!</definedName>
    <definedName name="__________________UA1" localSheetId="4">[1]ANALISA!#REF!</definedName>
    <definedName name="__________________UA1" localSheetId="9">#REF!</definedName>
    <definedName name="__________________UA1" localSheetId="3">[1]ANALISA!#REF!</definedName>
    <definedName name="__________________UA1" localSheetId="5">[1]ANALISA!#REF!</definedName>
    <definedName name="__________________UA1">#REF!</definedName>
    <definedName name="__________________UA10" localSheetId="8">#REF!</definedName>
    <definedName name="__________________UA10" localSheetId="7">#REF!</definedName>
    <definedName name="__________________UA10" localSheetId="1">#REF!</definedName>
    <definedName name="__________________UA10" localSheetId="4">[1]ANALISA!#REF!</definedName>
    <definedName name="__________________UA10" localSheetId="9">#REF!</definedName>
    <definedName name="__________________UA10" localSheetId="3">[1]ANALISA!#REF!</definedName>
    <definedName name="__________________UA10" localSheetId="5">[1]ANALISA!#REF!</definedName>
    <definedName name="__________________UA10">#REF!</definedName>
    <definedName name="__________________UA2" localSheetId="8">#REF!</definedName>
    <definedName name="__________________UA2" localSheetId="7">#REF!</definedName>
    <definedName name="__________________UA2" localSheetId="1">#REF!</definedName>
    <definedName name="__________________UA2" localSheetId="4">[1]ANALISA!#REF!</definedName>
    <definedName name="__________________UA2" localSheetId="9">#REF!</definedName>
    <definedName name="__________________UA2" localSheetId="3">[1]ANALISA!#REF!</definedName>
    <definedName name="__________________UA2" localSheetId="5">[1]ANALISA!#REF!</definedName>
    <definedName name="__________________UA2">#REF!</definedName>
    <definedName name="__________________UA3" localSheetId="8">#REF!</definedName>
    <definedName name="__________________UA3" localSheetId="7">#REF!</definedName>
    <definedName name="__________________UA3" localSheetId="1">#REF!</definedName>
    <definedName name="__________________UA3" localSheetId="4">[1]ANALISA!#REF!</definedName>
    <definedName name="__________________UA3" localSheetId="9">#REF!</definedName>
    <definedName name="__________________UA3" localSheetId="3">[1]ANALISA!#REF!</definedName>
    <definedName name="__________________UA3" localSheetId="5">[1]ANALISA!#REF!</definedName>
    <definedName name="__________________UA3">#REF!</definedName>
    <definedName name="__________________UA4" localSheetId="8">#REF!</definedName>
    <definedName name="__________________UA4" localSheetId="7">#REF!</definedName>
    <definedName name="__________________UA4" localSheetId="1">#REF!</definedName>
    <definedName name="__________________UA4" localSheetId="4">[1]ANALISA!#REF!</definedName>
    <definedName name="__________________UA4" localSheetId="9">#REF!</definedName>
    <definedName name="__________________UA4" localSheetId="3">[1]ANALISA!#REF!</definedName>
    <definedName name="__________________UA4" localSheetId="5">[1]ANALISA!#REF!</definedName>
    <definedName name="__________________UA4">#REF!</definedName>
    <definedName name="__________________UA5" localSheetId="8">#REF!</definedName>
    <definedName name="__________________UA5" localSheetId="7">#REF!</definedName>
    <definedName name="__________________UA5" localSheetId="1">#REF!</definedName>
    <definedName name="__________________UA5" localSheetId="4">[1]ANALISA!#REF!</definedName>
    <definedName name="__________________UA5" localSheetId="9">#REF!</definedName>
    <definedName name="__________________UA5" localSheetId="3">[1]ANALISA!#REF!</definedName>
    <definedName name="__________________UA5" localSheetId="5">[1]ANALISA!#REF!</definedName>
    <definedName name="__________________UA5">#REF!</definedName>
    <definedName name="__________________UA6" localSheetId="8">#REF!</definedName>
    <definedName name="__________________UA6" localSheetId="7">#REF!</definedName>
    <definedName name="__________________UA6" localSheetId="1">#REF!</definedName>
    <definedName name="__________________UA6" localSheetId="4">[1]ANALISA!#REF!</definedName>
    <definedName name="__________________UA6" localSheetId="9">#REF!</definedName>
    <definedName name="__________________UA6" localSheetId="3">[1]ANALISA!#REF!</definedName>
    <definedName name="__________________UA6" localSheetId="5">[1]ANALISA!#REF!</definedName>
    <definedName name="__________________UA6">#REF!</definedName>
    <definedName name="__________________UA7" localSheetId="8">#REF!</definedName>
    <definedName name="__________________UA7" localSheetId="7">#REF!</definedName>
    <definedName name="__________________UA7" localSheetId="1">#REF!</definedName>
    <definedName name="__________________UA7" localSheetId="4">[1]ANALISA!#REF!</definedName>
    <definedName name="__________________UA7" localSheetId="9">#REF!</definedName>
    <definedName name="__________________UA7" localSheetId="3">[1]ANALISA!#REF!</definedName>
    <definedName name="__________________UA7" localSheetId="5">[1]ANALISA!#REF!</definedName>
    <definedName name="__________________UA7">#REF!</definedName>
    <definedName name="__________________UA8" localSheetId="8">#REF!</definedName>
    <definedName name="__________________UA8" localSheetId="7">#REF!</definedName>
    <definedName name="__________________UA8" localSheetId="1">#REF!</definedName>
    <definedName name="__________________UA8" localSheetId="4">[1]ANALISA!#REF!</definedName>
    <definedName name="__________________UA8" localSheetId="9">#REF!</definedName>
    <definedName name="__________________UA8" localSheetId="3">[1]ANALISA!#REF!</definedName>
    <definedName name="__________________UA8" localSheetId="5">[1]ANALISA!#REF!</definedName>
    <definedName name="__________________UA8">#REF!</definedName>
    <definedName name="__________________UA9" localSheetId="8">#REF!</definedName>
    <definedName name="__________________UA9" localSheetId="7">#REF!</definedName>
    <definedName name="__________________UA9" localSheetId="1">#REF!</definedName>
    <definedName name="__________________UA9" localSheetId="4">[1]ANALISA!#REF!</definedName>
    <definedName name="__________________UA9" localSheetId="9">#REF!</definedName>
    <definedName name="__________________UA9" localSheetId="3">[1]ANALISA!#REF!</definedName>
    <definedName name="__________________UA9" localSheetId="5">[1]ANALISA!#REF!</definedName>
    <definedName name="__________________UA9">#REF!</definedName>
    <definedName name="_________________div1" localSheetId="8">#REF!</definedName>
    <definedName name="_________________div1" localSheetId="7">#REF!</definedName>
    <definedName name="_________________div1" localSheetId="1">#REF!</definedName>
    <definedName name="_________________div1" localSheetId="4">[1]ANALISA!#REF!</definedName>
    <definedName name="_________________div1" localSheetId="9">#REF!</definedName>
    <definedName name="_________________div1" localSheetId="3">[1]ANALISA!#REF!</definedName>
    <definedName name="_________________div1" localSheetId="5">[1]ANALISA!#REF!</definedName>
    <definedName name="_________________div1">#REF!</definedName>
    <definedName name="_________________s1" localSheetId="8">#REF!</definedName>
    <definedName name="_________________s1" localSheetId="7">#REF!</definedName>
    <definedName name="_________________s1" localSheetId="1">#REF!</definedName>
    <definedName name="_________________s1" localSheetId="4">[1]ANALISA!#REF!</definedName>
    <definedName name="_________________s1" localSheetId="9">#REF!</definedName>
    <definedName name="_________________s1" localSheetId="3">[1]ANALISA!#REF!</definedName>
    <definedName name="_________________s1" localSheetId="5">[1]ANALISA!#REF!</definedName>
    <definedName name="_________________s1">#REF!</definedName>
    <definedName name="_________________UA1" localSheetId="8">#REF!</definedName>
    <definedName name="_________________UA1" localSheetId="7">#REF!</definedName>
    <definedName name="_________________UA1" localSheetId="1">#REF!</definedName>
    <definedName name="_________________UA1" localSheetId="4">[1]ANALISA!#REF!</definedName>
    <definedName name="_________________UA1" localSheetId="9">#REF!</definedName>
    <definedName name="_________________UA1" localSheetId="3">[1]ANALISA!#REF!</definedName>
    <definedName name="_________________UA1" localSheetId="5">[1]ANALISA!#REF!</definedName>
    <definedName name="_________________UA1">#REF!</definedName>
    <definedName name="_________________UA10" localSheetId="8">#REF!</definedName>
    <definedName name="_________________UA10" localSheetId="7">#REF!</definedName>
    <definedName name="_________________UA10" localSheetId="1">#REF!</definedName>
    <definedName name="_________________UA10" localSheetId="4">[1]ANALISA!#REF!</definedName>
    <definedName name="_________________UA10" localSheetId="9">#REF!</definedName>
    <definedName name="_________________UA10" localSheetId="3">[1]ANALISA!#REF!</definedName>
    <definedName name="_________________UA10" localSheetId="5">[1]ANALISA!#REF!</definedName>
    <definedName name="_________________UA10">#REF!</definedName>
    <definedName name="_________________UA2" localSheetId="8">#REF!</definedName>
    <definedName name="_________________UA2" localSheetId="7">#REF!</definedName>
    <definedName name="_________________UA2" localSheetId="1">#REF!</definedName>
    <definedName name="_________________UA2" localSheetId="4">[1]ANALISA!#REF!</definedName>
    <definedName name="_________________UA2" localSheetId="9">#REF!</definedName>
    <definedName name="_________________UA2" localSheetId="3">[1]ANALISA!#REF!</definedName>
    <definedName name="_________________UA2" localSheetId="5">[1]ANALISA!#REF!</definedName>
    <definedName name="_________________UA2">#REF!</definedName>
    <definedName name="_________________UA3" localSheetId="8">#REF!</definedName>
    <definedName name="_________________UA3" localSheetId="7">#REF!</definedName>
    <definedName name="_________________UA3" localSheetId="1">#REF!</definedName>
    <definedName name="_________________UA3" localSheetId="4">[1]ANALISA!#REF!</definedName>
    <definedName name="_________________UA3" localSheetId="9">#REF!</definedName>
    <definedName name="_________________UA3" localSheetId="3">[1]ANALISA!#REF!</definedName>
    <definedName name="_________________UA3" localSheetId="5">[1]ANALISA!#REF!</definedName>
    <definedName name="_________________UA3">#REF!</definedName>
    <definedName name="_________________UA4" localSheetId="8">#REF!</definedName>
    <definedName name="_________________UA4" localSheetId="7">#REF!</definedName>
    <definedName name="_________________UA4" localSheetId="1">#REF!</definedName>
    <definedName name="_________________UA4" localSheetId="4">[1]ANALISA!#REF!</definedName>
    <definedName name="_________________UA4" localSheetId="9">#REF!</definedName>
    <definedName name="_________________UA4" localSheetId="3">[1]ANALISA!#REF!</definedName>
    <definedName name="_________________UA4" localSheetId="5">[1]ANALISA!#REF!</definedName>
    <definedName name="_________________UA4">#REF!</definedName>
    <definedName name="_________________UA5" localSheetId="8">#REF!</definedName>
    <definedName name="_________________UA5" localSheetId="7">#REF!</definedName>
    <definedName name="_________________UA5" localSheetId="1">#REF!</definedName>
    <definedName name="_________________UA5" localSheetId="4">[1]ANALISA!#REF!</definedName>
    <definedName name="_________________UA5" localSheetId="9">#REF!</definedName>
    <definedName name="_________________UA5" localSheetId="3">[1]ANALISA!#REF!</definedName>
    <definedName name="_________________UA5" localSheetId="5">[1]ANALISA!#REF!</definedName>
    <definedName name="_________________UA5">#REF!</definedName>
    <definedName name="_________________UA6" localSheetId="8">#REF!</definedName>
    <definedName name="_________________UA6" localSheetId="7">#REF!</definedName>
    <definedName name="_________________UA6" localSheetId="1">#REF!</definedName>
    <definedName name="_________________UA6" localSheetId="4">[1]ANALISA!#REF!</definedName>
    <definedName name="_________________UA6" localSheetId="9">#REF!</definedName>
    <definedName name="_________________UA6" localSheetId="3">[1]ANALISA!#REF!</definedName>
    <definedName name="_________________UA6" localSheetId="5">[1]ANALISA!#REF!</definedName>
    <definedName name="_________________UA6">#REF!</definedName>
    <definedName name="_________________UA7" localSheetId="8">#REF!</definedName>
    <definedName name="_________________UA7" localSheetId="7">#REF!</definedName>
    <definedName name="_________________UA7" localSheetId="1">#REF!</definedName>
    <definedName name="_________________UA7" localSheetId="4">[1]ANALISA!#REF!</definedName>
    <definedName name="_________________UA7" localSheetId="9">#REF!</definedName>
    <definedName name="_________________UA7" localSheetId="3">[1]ANALISA!#REF!</definedName>
    <definedName name="_________________UA7" localSheetId="5">[1]ANALISA!#REF!</definedName>
    <definedName name="_________________UA7">#REF!</definedName>
    <definedName name="_________________UA8" localSheetId="8">#REF!</definedName>
    <definedName name="_________________UA8" localSheetId="7">#REF!</definedName>
    <definedName name="_________________UA8" localSheetId="1">#REF!</definedName>
    <definedName name="_________________UA8" localSheetId="4">[1]ANALISA!#REF!</definedName>
    <definedName name="_________________UA8" localSheetId="9">#REF!</definedName>
    <definedName name="_________________UA8" localSheetId="3">[1]ANALISA!#REF!</definedName>
    <definedName name="_________________UA8" localSheetId="5">[1]ANALISA!#REF!</definedName>
    <definedName name="_________________UA8">#REF!</definedName>
    <definedName name="_________________UA9" localSheetId="8">#REF!</definedName>
    <definedName name="_________________UA9" localSheetId="7">#REF!</definedName>
    <definedName name="_________________UA9" localSheetId="1">#REF!</definedName>
    <definedName name="_________________UA9" localSheetId="4">[1]ANALISA!#REF!</definedName>
    <definedName name="_________________UA9" localSheetId="9">#REF!</definedName>
    <definedName name="_________________UA9" localSheetId="3">[1]ANALISA!#REF!</definedName>
    <definedName name="_________________UA9" localSheetId="5">[1]ANALISA!#REF!</definedName>
    <definedName name="_________________UA9">#REF!</definedName>
    <definedName name="________________div1" localSheetId="8">#REF!</definedName>
    <definedName name="________________div1" localSheetId="7">#REF!</definedName>
    <definedName name="________________div1" localSheetId="1">#REF!</definedName>
    <definedName name="________________div1" localSheetId="4">[1]ANALISA!#REF!</definedName>
    <definedName name="________________div1" localSheetId="9">#REF!</definedName>
    <definedName name="________________div1" localSheetId="3">[1]ANALISA!#REF!</definedName>
    <definedName name="________________div1" localSheetId="5">[1]ANALISA!#REF!</definedName>
    <definedName name="________________div1">#REF!</definedName>
    <definedName name="________________s1" localSheetId="8">#REF!</definedName>
    <definedName name="________________s1" localSheetId="7">#REF!</definedName>
    <definedName name="________________s1" localSheetId="1">#REF!</definedName>
    <definedName name="________________s1" localSheetId="4">[1]ANALISA!#REF!</definedName>
    <definedName name="________________s1" localSheetId="9">#REF!</definedName>
    <definedName name="________________s1" localSheetId="3">[1]ANALISA!#REF!</definedName>
    <definedName name="________________s1" localSheetId="5">[1]ANALISA!#REF!</definedName>
    <definedName name="________________s1">#REF!</definedName>
    <definedName name="________________UA1" localSheetId="8">#REF!</definedName>
    <definedName name="________________UA1" localSheetId="7">#REF!</definedName>
    <definedName name="________________UA1" localSheetId="1">#REF!</definedName>
    <definedName name="________________UA1" localSheetId="4">[1]ANALISA!#REF!</definedName>
    <definedName name="________________UA1" localSheetId="9">#REF!</definedName>
    <definedName name="________________UA1" localSheetId="3">[1]ANALISA!#REF!</definedName>
    <definedName name="________________UA1" localSheetId="5">[1]ANALISA!#REF!</definedName>
    <definedName name="________________UA1">#REF!</definedName>
    <definedName name="________________UA10" localSheetId="8">#REF!</definedName>
    <definedName name="________________UA10" localSheetId="7">#REF!</definedName>
    <definedName name="________________UA10" localSheetId="1">#REF!</definedName>
    <definedName name="________________UA10" localSheetId="4">[1]ANALISA!#REF!</definedName>
    <definedName name="________________UA10" localSheetId="9">#REF!</definedName>
    <definedName name="________________UA10" localSheetId="3">[1]ANALISA!#REF!</definedName>
    <definedName name="________________UA10" localSheetId="5">[1]ANALISA!#REF!</definedName>
    <definedName name="________________UA10">#REF!</definedName>
    <definedName name="________________UA2" localSheetId="8">#REF!</definedName>
    <definedName name="________________UA2" localSheetId="7">#REF!</definedName>
    <definedName name="________________UA2" localSheetId="1">#REF!</definedName>
    <definedName name="________________UA2" localSheetId="4">[1]ANALISA!#REF!</definedName>
    <definedName name="________________UA2" localSheetId="9">#REF!</definedName>
    <definedName name="________________UA2" localSheetId="3">[1]ANALISA!#REF!</definedName>
    <definedName name="________________UA2" localSheetId="5">[1]ANALISA!#REF!</definedName>
    <definedName name="________________UA2">#REF!</definedName>
    <definedName name="________________UA3" localSheetId="8">#REF!</definedName>
    <definedName name="________________UA3" localSheetId="7">#REF!</definedName>
    <definedName name="________________UA3" localSheetId="1">#REF!</definedName>
    <definedName name="________________UA3" localSheetId="4">[1]ANALISA!#REF!</definedName>
    <definedName name="________________UA3" localSheetId="9">#REF!</definedName>
    <definedName name="________________UA3" localSheetId="3">[1]ANALISA!#REF!</definedName>
    <definedName name="________________UA3" localSheetId="5">[1]ANALISA!#REF!</definedName>
    <definedName name="________________UA3">#REF!</definedName>
    <definedName name="________________UA4" localSheetId="8">#REF!</definedName>
    <definedName name="________________UA4" localSheetId="7">#REF!</definedName>
    <definedName name="________________UA4" localSheetId="1">#REF!</definedName>
    <definedName name="________________UA4" localSheetId="4">[1]ANALISA!#REF!</definedName>
    <definedName name="________________UA4" localSheetId="9">#REF!</definedName>
    <definedName name="________________UA4" localSheetId="3">[1]ANALISA!#REF!</definedName>
    <definedName name="________________UA4" localSheetId="5">[1]ANALISA!#REF!</definedName>
    <definedName name="________________UA4">#REF!</definedName>
    <definedName name="________________UA5" localSheetId="8">#REF!</definedName>
    <definedName name="________________UA5" localSheetId="7">#REF!</definedName>
    <definedName name="________________UA5" localSheetId="1">#REF!</definedName>
    <definedName name="________________UA5" localSheetId="4">[1]ANALISA!#REF!</definedName>
    <definedName name="________________UA5" localSheetId="9">#REF!</definedName>
    <definedName name="________________UA5" localSheetId="3">[1]ANALISA!#REF!</definedName>
    <definedName name="________________UA5" localSheetId="5">[1]ANALISA!#REF!</definedName>
    <definedName name="________________UA5">#REF!</definedName>
    <definedName name="________________UA6" localSheetId="8">#REF!</definedName>
    <definedName name="________________UA6" localSheetId="7">#REF!</definedName>
    <definedName name="________________UA6" localSheetId="1">#REF!</definedName>
    <definedName name="________________UA6" localSheetId="4">[1]ANALISA!#REF!</definedName>
    <definedName name="________________UA6" localSheetId="9">#REF!</definedName>
    <definedName name="________________UA6" localSheetId="3">[1]ANALISA!#REF!</definedName>
    <definedName name="________________UA6" localSheetId="5">[1]ANALISA!#REF!</definedName>
    <definedName name="________________UA6">#REF!</definedName>
    <definedName name="________________UA7" localSheetId="8">#REF!</definedName>
    <definedName name="________________UA7" localSheetId="7">#REF!</definedName>
    <definedName name="________________UA7" localSheetId="1">#REF!</definedName>
    <definedName name="________________UA7" localSheetId="4">[1]ANALISA!#REF!</definedName>
    <definedName name="________________UA7" localSheetId="9">#REF!</definedName>
    <definedName name="________________UA7" localSheetId="3">[1]ANALISA!#REF!</definedName>
    <definedName name="________________UA7" localSheetId="5">[1]ANALISA!#REF!</definedName>
    <definedName name="________________UA7">#REF!</definedName>
    <definedName name="________________UA8" localSheetId="8">#REF!</definedName>
    <definedName name="________________UA8" localSheetId="7">#REF!</definedName>
    <definedName name="________________UA8" localSheetId="1">#REF!</definedName>
    <definedName name="________________UA8" localSheetId="4">[1]ANALISA!#REF!</definedName>
    <definedName name="________________UA8" localSheetId="9">#REF!</definedName>
    <definedName name="________________UA8" localSheetId="3">[1]ANALISA!#REF!</definedName>
    <definedName name="________________UA8" localSheetId="5">[1]ANALISA!#REF!</definedName>
    <definedName name="________________UA8">#REF!</definedName>
    <definedName name="________________UA9" localSheetId="8">#REF!</definedName>
    <definedName name="________________UA9" localSheetId="7">#REF!</definedName>
    <definedName name="________________UA9" localSheetId="1">#REF!</definedName>
    <definedName name="________________UA9" localSheetId="4">[1]ANALISA!#REF!</definedName>
    <definedName name="________________UA9" localSheetId="9">#REF!</definedName>
    <definedName name="________________UA9" localSheetId="3">[1]ANALISA!#REF!</definedName>
    <definedName name="________________UA9" localSheetId="5">[1]ANALISA!#REF!</definedName>
    <definedName name="________________UA9">#REF!</definedName>
    <definedName name="_______________div1" localSheetId="8">#REF!</definedName>
    <definedName name="_______________div1" localSheetId="7">#REF!</definedName>
    <definedName name="_______________div1" localSheetId="1">#REF!</definedName>
    <definedName name="_______________div1" localSheetId="4">[1]ANALISA!#REF!</definedName>
    <definedName name="_______________div1" localSheetId="9">#REF!</definedName>
    <definedName name="_______________div1" localSheetId="3">[1]ANALISA!#REF!</definedName>
    <definedName name="_______________div1" localSheetId="5">[1]ANALISA!#REF!</definedName>
    <definedName name="_______________div1">#REF!</definedName>
    <definedName name="_______________s1" localSheetId="8">#REF!</definedName>
    <definedName name="_______________s1" localSheetId="7">#REF!</definedName>
    <definedName name="_______________s1" localSheetId="1">#REF!</definedName>
    <definedName name="_______________s1" localSheetId="4">[1]ANALISA!#REF!</definedName>
    <definedName name="_______________s1" localSheetId="9">#REF!</definedName>
    <definedName name="_______________s1" localSheetId="3">[1]ANALISA!#REF!</definedName>
    <definedName name="_______________s1" localSheetId="5">[1]ANALISA!#REF!</definedName>
    <definedName name="_______________s1">#REF!</definedName>
    <definedName name="_______________UA1" localSheetId="8">#REF!</definedName>
    <definedName name="_______________UA1" localSheetId="7">#REF!</definedName>
    <definedName name="_______________UA1" localSheetId="1">#REF!</definedName>
    <definedName name="_______________UA1" localSheetId="4">[1]ANALISA!#REF!</definedName>
    <definedName name="_______________UA1" localSheetId="9">#REF!</definedName>
    <definedName name="_______________UA1" localSheetId="3">[1]ANALISA!#REF!</definedName>
    <definedName name="_______________UA1" localSheetId="5">[1]ANALISA!#REF!</definedName>
    <definedName name="_______________UA1">#REF!</definedName>
    <definedName name="_______________UA10" localSheetId="8">#REF!</definedName>
    <definedName name="_______________UA10" localSheetId="7">#REF!</definedName>
    <definedName name="_______________UA10" localSheetId="1">#REF!</definedName>
    <definedName name="_______________UA10" localSheetId="4">[1]ANALISA!#REF!</definedName>
    <definedName name="_______________UA10" localSheetId="9">#REF!</definedName>
    <definedName name="_______________UA10" localSheetId="3">[1]ANALISA!#REF!</definedName>
    <definedName name="_______________UA10" localSheetId="5">[1]ANALISA!#REF!</definedName>
    <definedName name="_______________UA10">#REF!</definedName>
    <definedName name="_______________UA2" localSheetId="8">#REF!</definedName>
    <definedName name="_______________UA2" localSheetId="7">#REF!</definedName>
    <definedName name="_______________UA2" localSheetId="1">#REF!</definedName>
    <definedName name="_______________UA2" localSheetId="4">[1]ANALISA!#REF!</definedName>
    <definedName name="_______________UA2" localSheetId="9">#REF!</definedName>
    <definedName name="_______________UA2" localSheetId="3">[1]ANALISA!#REF!</definedName>
    <definedName name="_______________UA2" localSheetId="5">[1]ANALISA!#REF!</definedName>
    <definedName name="_______________UA2">#REF!</definedName>
    <definedName name="_______________UA3" localSheetId="8">#REF!</definedName>
    <definedName name="_______________UA3" localSheetId="7">#REF!</definedName>
    <definedName name="_______________UA3" localSheetId="1">#REF!</definedName>
    <definedName name="_______________UA3" localSheetId="4">[1]ANALISA!#REF!</definedName>
    <definedName name="_______________UA3" localSheetId="9">#REF!</definedName>
    <definedName name="_______________UA3" localSheetId="3">[1]ANALISA!#REF!</definedName>
    <definedName name="_______________UA3" localSheetId="5">[1]ANALISA!#REF!</definedName>
    <definedName name="_______________UA3">#REF!</definedName>
    <definedName name="_______________UA4" localSheetId="8">#REF!</definedName>
    <definedName name="_______________UA4" localSheetId="7">#REF!</definedName>
    <definedName name="_______________UA4" localSheetId="1">#REF!</definedName>
    <definedName name="_______________UA4" localSheetId="4">[1]ANALISA!#REF!</definedName>
    <definedName name="_______________UA4" localSheetId="9">#REF!</definedName>
    <definedName name="_______________UA4" localSheetId="3">[1]ANALISA!#REF!</definedName>
    <definedName name="_______________UA4" localSheetId="5">[1]ANALISA!#REF!</definedName>
    <definedName name="_______________UA4">#REF!</definedName>
    <definedName name="_______________UA5" localSheetId="8">#REF!</definedName>
    <definedName name="_______________UA5" localSheetId="7">#REF!</definedName>
    <definedName name="_______________UA5" localSheetId="1">#REF!</definedName>
    <definedName name="_______________UA5" localSheetId="4">[1]ANALISA!#REF!</definedName>
    <definedName name="_______________UA5" localSheetId="9">#REF!</definedName>
    <definedName name="_______________UA5" localSheetId="3">[1]ANALISA!#REF!</definedName>
    <definedName name="_______________UA5" localSheetId="5">[1]ANALISA!#REF!</definedName>
    <definedName name="_______________UA5">#REF!</definedName>
    <definedName name="_______________UA6" localSheetId="8">#REF!</definedName>
    <definedName name="_______________UA6" localSheetId="7">#REF!</definedName>
    <definedName name="_______________UA6" localSheetId="1">#REF!</definedName>
    <definedName name="_______________UA6" localSheetId="4">[1]ANALISA!#REF!</definedName>
    <definedName name="_______________UA6" localSheetId="9">#REF!</definedName>
    <definedName name="_______________UA6" localSheetId="3">[1]ANALISA!#REF!</definedName>
    <definedName name="_______________UA6" localSheetId="5">[1]ANALISA!#REF!</definedName>
    <definedName name="_______________UA6">#REF!</definedName>
    <definedName name="_______________UA7" localSheetId="8">#REF!</definedName>
    <definedName name="_______________UA7" localSheetId="7">#REF!</definedName>
    <definedName name="_______________UA7" localSheetId="1">#REF!</definedName>
    <definedName name="_______________UA7" localSheetId="4">[1]ANALISA!#REF!</definedName>
    <definedName name="_______________UA7" localSheetId="9">#REF!</definedName>
    <definedName name="_______________UA7" localSheetId="3">[1]ANALISA!#REF!</definedName>
    <definedName name="_______________UA7" localSheetId="5">[1]ANALISA!#REF!</definedName>
    <definedName name="_______________UA7">#REF!</definedName>
    <definedName name="_______________UA8" localSheetId="8">#REF!</definedName>
    <definedName name="_______________UA8" localSheetId="7">#REF!</definedName>
    <definedName name="_______________UA8" localSheetId="1">#REF!</definedName>
    <definedName name="_______________UA8" localSheetId="4">[1]ANALISA!#REF!</definedName>
    <definedName name="_______________UA8" localSheetId="9">#REF!</definedName>
    <definedName name="_______________UA8" localSheetId="3">[1]ANALISA!#REF!</definedName>
    <definedName name="_______________UA8" localSheetId="5">[1]ANALISA!#REF!</definedName>
    <definedName name="_______________UA8">#REF!</definedName>
    <definedName name="_______________UA9" localSheetId="8">#REF!</definedName>
    <definedName name="_______________UA9" localSheetId="7">#REF!</definedName>
    <definedName name="_______________UA9" localSheetId="1">#REF!</definedName>
    <definedName name="_______________UA9" localSheetId="4">[1]ANALISA!#REF!</definedName>
    <definedName name="_______________UA9" localSheetId="9">#REF!</definedName>
    <definedName name="_______________UA9" localSheetId="3">[1]ANALISA!#REF!</definedName>
    <definedName name="_______________UA9" localSheetId="5">[1]ANALISA!#REF!</definedName>
    <definedName name="_______________UA9">#REF!</definedName>
    <definedName name="______________div1" localSheetId="8">#REF!</definedName>
    <definedName name="______________div1" localSheetId="7">#REF!</definedName>
    <definedName name="______________div1" localSheetId="1">#REF!</definedName>
    <definedName name="______________div1" localSheetId="4">[1]ANALISA!#REF!</definedName>
    <definedName name="______________div1" localSheetId="9">#REF!</definedName>
    <definedName name="______________div1" localSheetId="3">[1]ANALISA!#REF!</definedName>
    <definedName name="______________div1" localSheetId="5">[1]ANALISA!#REF!</definedName>
    <definedName name="______________div1">#REF!</definedName>
    <definedName name="______________s1" localSheetId="8">#REF!</definedName>
    <definedName name="______________s1" localSheetId="7">#REF!</definedName>
    <definedName name="______________s1" localSheetId="1">#REF!</definedName>
    <definedName name="______________s1" localSheetId="4">[1]ANALISA!#REF!</definedName>
    <definedName name="______________s1" localSheetId="9">#REF!</definedName>
    <definedName name="______________s1" localSheetId="3">[1]ANALISA!#REF!</definedName>
    <definedName name="______________s1" localSheetId="5">[1]ANALISA!#REF!</definedName>
    <definedName name="______________s1">#REF!</definedName>
    <definedName name="______________UA1" localSheetId="8">#REF!</definedName>
    <definedName name="______________UA1" localSheetId="7">#REF!</definedName>
    <definedName name="______________UA1" localSheetId="1">#REF!</definedName>
    <definedName name="______________UA1" localSheetId="4">[1]ANALISA!#REF!</definedName>
    <definedName name="______________UA1" localSheetId="9">#REF!</definedName>
    <definedName name="______________UA1" localSheetId="3">[1]ANALISA!#REF!</definedName>
    <definedName name="______________UA1" localSheetId="5">[1]ANALISA!#REF!</definedName>
    <definedName name="______________UA1">#REF!</definedName>
    <definedName name="______________UA10" localSheetId="8">#REF!</definedName>
    <definedName name="______________UA10" localSheetId="7">#REF!</definedName>
    <definedName name="______________UA10" localSheetId="1">#REF!</definedName>
    <definedName name="______________UA10" localSheetId="4">[1]ANALISA!#REF!</definedName>
    <definedName name="______________UA10" localSheetId="9">#REF!</definedName>
    <definedName name="______________UA10" localSheetId="3">[1]ANALISA!#REF!</definedName>
    <definedName name="______________UA10" localSheetId="5">[1]ANALISA!#REF!</definedName>
    <definedName name="______________UA10">#REF!</definedName>
    <definedName name="______________UA2" localSheetId="8">#REF!</definedName>
    <definedName name="______________UA2" localSheetId="7">#REF!</definedName>
    <definedName name="______________UA2" localSheetId="1">#REF!</definedName>
    <definedName name="______________UA2" localSheetId="4">[1]ANALISA!#REF!</definedName>
    <definedName name="______________UA2" localSheetId="9">#REF!</definedName>
    <definedName name="______________UA2" localSheetId="3">[1]ANALISA!#REF!</definedName>
    <definedName name="______________UA2" localSheetId="5">[1]ANALISA!#REF!</definedName>
    <definedName name="______________UA2">#REF!</definedName>
    <definedName name="______________UA3" localSheetId="8">#REF!</definedName>
    <definedName name="______________UA3" localSheetId="7">#REF!</definedName>
    <definedName name="______________UA3" localSheetId="1">#REF!</definedName>
    <definedName name="______________UA3" localSheetId="4">[1]ANALISA!#REF!</definedName>
    <definedName name="______________UA3" localSheetId="9">#REF!</definedName>
    <definedName name="______________UA3" localSheetId="3">[1]ANALISA!#REF!</definedName>
    <definedName name="______________UA3" localSheetId="5">[1]ANALISA!#REF!</definedName>
    <definedName name="______________UA3">#REF!</definedName>
    <definedName name="______________UA4" localSheetId="8">#REF!</definedName>
    <definedName name="______________UA4" localSheetId="7">#REF!</definedName>
    <definedName name="______________UA4" localSheetId="1">#REF!</definedName>
    <definedName name="______________UA4" localSheetId="4">[1]ANALISA!#REF!</definedName>
    <definedName name="______________UA4" localSheetId="9">#REF!</definedName>
    <definedName name="______________UA4" localSheetId="3">[1]ANALISA!#REF!</definedName>
    <definedName name="______________UA4" localSheetId="5">[1]ANALISA!#REF!</definedName>
    <definedName name="______________UA4">#REF!</definedName>
    <definedName name="______________UA5" localSheetId="8">#REF!</definedName>
    <definedName name="______________UA5" localSheetId="7">#REF!</definedName>
    <definedName name="______________UA5" localSheetId="1">#REF!</definedName>
    <definedName name="______________UA5" localSheetId="4">[1]ANALISA!#REF!</definedName>
    <definedName name="______________UA5" localSheetId="9">#REF!</definedName>
    <definedName name="______________UA5" localSheetId="3">[1]ANALISA!#REF!</definedName>
    <definedName name="______________UA5" localSheetId="5">[1]ANALISA!#REF!</definedName>
    <definedName name="______________UA5">#REF!</definedName>
    <definedName name="______________UA6" localSheetId="8">#REF!</definedName>
    <definedName name="______________UA6" localSheetId="7">#REF!</definedName>
    <definedName name="______________UA6" localSheetId="1">#REF!</definedName>
    <definedName name="______________UA6" localSheetId="4">[1]ANALISA!#REF!</definedName>
    <definedName name="______________UA6" localSheetId="9">#REF!</definedName>
    <definedName name="______________UA6" localSheetId="3">[1]ANALISA!#REF!</definedName>
    <definedName name="______________UA6" localSheetId="5">[1]ANALISA!#REF!</definedName>
    <definedName name="______________UA6">#REF!</definedName>
    <definedName name="______________UA7" localSheetId="8">#REF!</definedName>
    <definedName name="______________UA7" localSheetId="7">#REF!</definedName>
    <definedName name="______________UA7" localSheetId="1">#REF!</definedName>
    <definedName name="______________UA7" localSheetId="4">[1]ANALISA!#REF!</definedName>
    <definedName name="______________UA7" localSheetId="9">#REF!</definedName>
    <definedName name="______________UA7" localSheetId="3">[1]ANALISA!#REF!</definedName>
    <definedName name="______________UA7" localSheetId="5">[1]ANALISA!#REF!</definedName>
    <definedName name="______________UA7">#REF!</definedName>
    <definedName name="______________UA8" localSheetId="8">#REF!</definedName>
    <definedName name="______________UA8" localSheetId="7">#REF!</definedName>
    <definedName name="______________UA8" localSheetId="1">#REF!</definedName>
    <definedName name="______________UA8" localSheetId="4">[1]ANALISA!#REF!</definedName>
    <definedName name="______________UA8" localSheetId="9">#REF!</definedName>
    <definedName name="______________UA8" localSheetId="3">[1]ANALISA!#REF!</definedName>
    <definedName name="______________UA8" localSheetId="5">[1]ANALISA!#REF!</definedName>
    <definedName name="______________UA8">#REF!</definedName>
    <definedName name="______________UA9" localSheetId="8">#REF!</definedName>
    <definedName name="______________UA9" localSheetId="7">#REF!</definedName>
    <definedName name="______________UA9" localSheetId="1">#REF!</definedName>
    <definedName name="______________UA9" localSheetId="4">[1]ANALISA!#REF!</definedName>
    <definedName name="______________UA9" localSheetId="9">#REF!</definedName>
    <definedName name="______________UA9" localSheetId="3">[1]ANALISA!#REF!</definedName>
    <definedName name="______________UA9" localSheetId="5">[1]ANALISA!#REF!</definedName>
    <definedName name="______________UA9">#REF!</definedName>
    <definedName name="_____________div1" localSheetId="8">#REF!</definedName>
    <definedName name="_____________div1" localSheetId="7">#REF!</definedName>
    <definedName name="_____________div1" localSheetId="1">#REF!</definedName>
    <definedName name="_____________div1" localSheetId="4">[1]ANALISA!#REF!</definedName>
    <definedName name="_____________div1" localSheetId="9">#REF!</definedName>
    <definedName name="_____________div1" localSheetId="3">[1]ANALISA!#REF!</definedName>
    <definedName name="_____________div1" localSheetId="5">[1]ANALISA!#REF!</definedName>
    <definedName name="_____________div1">#REF!</definedName>
    <definedName name="_____________s1" localSheetId="8">#REF!</definedName>
    <definedName name="_____________s1" localSheetId="7">#REF!</definedName>
    <definedName name="_____________s1" localSheetId="1">#REF!</definedName>
    <definedName name="_____________s1" localSheetId="4">[1]ANALISA!#REF!</definedName>
    <definedName name="_____________s1" localSheetId="9">#REF!</definedName>
    <definedName name="_____________s1" localSheetId="3">[1]ANALISA!#REF!</definedName>
    <definedName name="_____________s1" localSheetId="5">[1]ANALISA!#REF!</definedName>
    <definedName name="_____________s1">#REF!</definedName>
    <definedName name="_____________UA1" localSheetId="8">#REF!</definedName>
    <definedName name="_____________UA1" localSheetId="7">#REF!</definedName>
    <definedName name="_____________UA1" localSheetId="1">#REF!</definedName>
    <definedName name="_____________UA1" localSheetId="4">[1]ANALISA!#REF!</definedName>
    <definedName name="_____________UA1" localSheetId="9">#REF!</definedName>
    <definedName name="_____________UA1" localSheetId="3">[1]ANALISA!#REF!</definedName>
    <definedName name="_____________UA1" localSheetId="5">[1]ANALISA!#REF!</definedName>
    <definedName name="_____________UA1">#REF!</definedName>
    <definedName name="_____________UA10" localSheetId="8">#REF!</definedName>
    <definedName name="_____________UA10" localSheetId="7">#REF!</definedName>
    <definedName name="_____________UA10" localSheetId="1">#REF!</definedName>
    <definedName name="_____________UA10" localSheetId="4">[1]ANALISA!#REF!</definedName>
    <definedName name="_____________UA10" localSheetId="9">#REF!</definedName>
    <definedName name="_____________UA10" localSheetId="3">[1]ANALISA!#REF!</definedName>
    <definedName name="_____________UA10" localSheetId="5">[1]ANALISA!#REF!</definedName>
    <definedName name="_____________UA10">#REF!</definedName>
    <definedName name="_____________UA2" localSheetId="8">#REF!</definedName>
    <definedName name="_____________UA2" localSheetId="7">#REF!</definedName>
    <definedName name="_____________UA2" localSheetId="1">#REF!</definedName>
    <definedName name="_____________UA2" localSheetId="4">[1]ANALISA!#REF!</definedName>
    <definedName name="_____________UA2" localSheetId="9">#REF!</definedName>
    <definedName name="_____________UA2" localSheetId="3">[1]ANALISA!#REF!</definedName>
    <definedName name="_____________UA2" localSheetId="5">[1]ANALISA!#REF!</definedName>
    <definedName name="_____________UA2">#REF!</definedName>
    <definedName name="_____________UA3" localSheetId="8">#REF!</definedName>
    <definedName name="_____________UA3" localSheetId="7">#REF!</definedName>
    <definedName name="_____________UA3" localSheetId="1">#REF!</definedName>
    <definedName name="_____________UA3" localSheetId="4">[1]ANALISA!#REF!</definedName>
    <definedName name="_____________UA3" localSheetId="9">#REF!</definedName>
    <definedName name="_____________UA3" localSheetId="3">[1]ANALISA!#REF!</definedName>
    <definedName name="_____________UA3" localSheetId="5">[1]ANALISA!#REF!</definedName>
    <definedName name="_____________UA3">#REF!</definedName>
    <definedName name="_____________UA4" localSheetId="8">#REF!</definedName>
    <definedName name="_____________UA4" localSheetId="7">#REF!</definedName>
    <definedName name="_____________UA4" localSheetId="1">#REF!</definedName>
    <definedName name="_____________UA4" localSheetId="4">[1]ANALISA!#REF!</definedName>
    <definedName name="_____________UA4" localSheetId="9">#REF!</definedName>
    <definedName name="_____________UA4" localSheetId="3">[1]ANALISA!#REF!</definedName>
    <definedName name="_____________UA4" localSheetId="5">[1]ANALISA!#REF!</definedName>
    <definedName name="_____________UA4">#REF!</definedName>
    <definedName name="_____________UA5" localSheetId="8">#REF!</definedName>
    <definedName name="_____________UA5" localSheetId="7">#REF!</definedName>
    <definedName name="_____________UA5" localSheetId="1">#REF!</definedName>
    <definedName name="_____________UA5" localSheetId="4">[1]ANALISA!#REF!</definedName>
    <definedName name="_____________UA5" localSheetId="9">#REF!</definedName>
    <definedName name="_____________UA5" localSheetId="3">[1]ANALISA!#REF!</definedName>
    <definedName name="_____________UA5" localSheetId="5">[1]ANALISA!#REF!</definedName>
    <definedName name="_____________UA5">#REF!</definedName>
    <definedName name="_____________UA6" localSheetId="8">#REF!</definedName>
    <definedName name="_____________UA6" localSheetId="7">#REF!</definedName>
    <definedName name="_____________UA6" localSheetId="1">#REF!</definedName>
    <definedName name="_____________UA6" localSheetId="4">[1]ANALISA!#REF!</definedName>
    <definedName name="_____________UA6" localSheetId="9">#REF!</definedName>
    <definedName name="_____________UA6" localSheetId="3">[1]ANALISA!#REF!</definedName>
    <definedName name="_____________UA6" localSheetId="5">[1]ANALISA!#REF!</definedName>
    <definedName name="_____________UA6">#REF!</definedName>
    <definedName name="_____________UA7" localSheetId="8">#REF!</definedName>
    <definedName name="_____________UA7" localSheetId="7">#REF!</definedName>
    <definedName name="_____________UA7" localSheetId="1">#REF!</definedName>
    <definedName name="_____________UA7" localSheetId="4">[1]ANALISA!#REF!</definedName>
    <definedName name="_____________UA7" localSheetId="9">#REF!</definedName>
    <definedName name="_____________UA7" localSheetId="3">[1]ANALISA!#REF!</definedName>
    <definedName name="_____________UA7" localSheetId="5">[1]ANALISA!#REF!</definedName>
    <definedName name="_____________UA7">#REF!</definedName>
    <definedName name="_____________UA8" localSheetId="8">#REF!</definedName>
    <definedName name="_____________UA8" localSheetId="7">#REF!</definedName>
    <definedName name="_____________UA8" localSheetId="1">#REF!</definedName>
    <definedName name="_____________UA8" localSheetId="4">[1]ANALISA!#REF!</definedName>
    <definedName name="_____________UA8" localSheetId="9">#REF!</definedName>
    <definedName name="_____________UA8" localSheetId="3">[1]ANALISA!#REF!</definedName>
    <definedName name="_____________UA8" localSheetId="5">[1]ANALISA!#REF!</definedName>
    <definedName name="_____________UA8">#REF!</definedName>
    <definedName name="_____________UA9" localSheetId="8">#REF!</definedName>
    <definedName name="_____________UA9" localSheetId="7">#REF!</definedName>
    <definedName name="_____________UA9" localSheetId="1">#REF!</definedName>
    <definedName name="_____________UA9" localSheetId="4">[1]ANALISA!#REF!</definedName>
    <definedName name="_____________UA9" localSheetId="9">#REF!</definedName>
    <definedName name="_____________UA9" localSheetId="3">[1]ANALISA!#REF!</definedName>
    <definedName name="_____________UA9" localSheetId="5">[1]ANALISA!#REF!</definedName>
    <definedName name="_____________UA9">#REF!</definedName>
    <definedName name="____________div1" localSheetId="8">#REF!</definedName>
    <definedName name="____________div1" localSheetId="7">#REF!</definedName>
    <definedName name="____________div1" localSheetId="1">#REF!</definedName>
    <definedName name="____________div1" localSheetId="4">[1]ANALISA!#REF!</definedName>
    <definedName name="____________div1" localSheetId="9">#REF!</definedName>
    <definedName name="____________div1" localSheetId="3">[1]ANALISA!#REF!</definedName>
    <definedName name="____________div1" localSheetId="5">[1]ANALISA!#REF!</definedName>
    <definedName name="____________div1">#REF!</definedName>
    <definedName name="____________s1" localSheetId="8">#REF!</definedName>
    <definedName name="____________s1" localSheetId="7">#REF!</definedName>
    <definedName name="____________s1" localSheetId="1">#REF!</definedName>
    <definedName name="____________s1" localSheetId="4">[1]ANALISA!#REF!</definedName>
    <definedName name="____________s1" localSheetId="9">#REF!</definedName>
    <definedName name="____________s1" localSheetId="3">[1]ANALISA!#REF!</definedName>
    <definedName name="____________s1" localSheetId="5">[1]ANALISA!#REF!</definedName>
    <definedName name="____________s1">#REF!</definedName>
    <definedName name="____________UA1" localSheetId="8">#REF!</definedName>
    <definedName name="____________UA1" localSheetId="7">#REF!</definedName>
    <definedName name="____________UA1" localSheetId="1">#REF!</definedName>
    <definedName name="____________UA1" localSheetId="4">[1]ANALISA!#REF!</definedName>
    <definedName name="____________UA1" localSheetId="9">#REF!</definedName>
    <definedName name="____________UA1" localSheetId="3">[1]ANALISA!#REF!</definedName>
    <definedName name="____________UA1" localSheetId="5">[1]ANALISA!#REF!</definedName>
    <definedName name="____________UA1">#REF!</definedName>
    <definedName name="____________UA10" localSheetId="8">#REF!</definedName>
    <definedName name="____________UA10" localSheetId="7">#REF!</definedName>
    <definedName name="____________UA10" localSheetId="1">#REF!</definedName>
    <definedName name="____________UA10" localSheetId="4">[1]ANALISA!#REF!</definedName>
    <definedName name="____________UA10" localSheetId="9">#REF!</definedName>
    <definedName name="____________UA10" localSheetId="3">[1]ANALISA!#REF!</definedName>
    <definedName name="____________UA10" localSheetId="5">[1]ANALISA!#REF!</definedName>
    <definedName name="____________UA10">#REF!</definedName>
    <definedName name="____________UA2" localSheetId="8">#REF!</definedName>
    <definedName name="____________UA2" localSheetId="7">#REF!</definedName>
    <definedName name="____________UA2" localSheetId="1">#REF!</definedName>
    <definedName name="____________UA2" localSheetId="4">[1]ANALISA!#REF!</definedName>
    <definedName name="____________UA2" localSheetId="9">#REF!</definedName>
    <definedName name="____________UA2" localSheetId="3">[1]ANALISA!#REF!</definedName>
    <definedName name="____________UA2" localSheetId="5">[1]ANALISA!#REF!</definedName>
    <definedName name="____________UA2">#REF!</definedName>
    <definedName name="____________UA3" localSheetId="8">#REF!</definedName>
    <definedName name="____________UA3" localSheetId="7">#REF!</definedName>
    <definedName name="____________UA3" localSheetId="1">#REF!</definedName>
    <definedName name="____________UA3" localSheetId="4">[1]ANALISA!#REF!</definedName>
    <definedName name="____________UA3" localSheetId="9">#REF!</definedName>
    <definedName name="____________UA3" localSheetId="3">[1]ANALISA!#REF!</definedName>
    <definedName name="____________UA3" localSheetId="5">[1]ANALISA!#REF!</definedName>
    <definedName name="____________UA3">#REF!</definedName>
    <definedName name="____________UA4" localSheetId="8">#REF!</definedName>
    <definedName name="____________UA4" localSheetId="7">#REF!</definedName>
    <definedName name="____________UA4" localSheetId="1">#REF!</definedName>
    <definedName name="____________UA4" localSheetId="4">[1]ANALISA!#REF!</definedName>
    <definedName name="____________UA4" localSheetId="9">#REF!</definedName>
    <definedName name="____________UA4" localSheetId="3">[1]ANALISA!#REF!</definedName>
    <definedName name="____________UA4" localSheetId="5">[1]ANALISA!#REF!</definedName>
    <definedName name="____________UA4">#REF!</definedName>
    <definedName name="____________UA5" localSheetId="8">#REF!</definedName>
    <definedName name="____________UA5" localSheetId="7">#REF!</definedName>
    <definedName name="____________UA5" localSheetId="1">#REF!</definedName>
    <definedName name="____________UA5" localSheetId="4">[1]ANALISA!#REF!</definedName>
    <definedName name="____________UA5" localSheetId="9">#REF!</definedName>
    <definedName name="____________UA5" localSheetId="3">[1]ANALISA!#REF!</definedName>
    <definedName name="____________UA5" localSheetId="5">[1]ANALISA!#REF!</definedName>
    <definedName name="____________UA5">#REF!</definedName>
    <definedName name="____________UA6" localSheetId="8">#REF!</definedName>
    <definedName name="____________UA6" localSheetId="7">#REF!</definedName>
    <definedName name="____________UA6" localSheetId="1">#REF!</definedName>
    <definedName name="____________UA6" localSheetId="4">[1]ANALISA!#REF!</definedName>
    <definedName name="____________UA6" localSheetId="9">#REF!</definedName>
    <definedName name="____________UA6" localSheetId="3">[1]ANALISA!#REF!</definedName>
    <definedName name="____________UA6" localSheetId="5">[1]ANALISA!#REF!</definedName>
    <definedName name="____________UA6">#REF!</definedName>
    <definedName name="____________UA7" localSheetId="8">#REF!</definedName>
    <definedName name="____________UA7" localSheetId="7">#REF!</definedName>
    <definedName name="____________UA7" localSheetId="1">#REF!</definedName>
    <definedName name="____________UA7" localSheetId="4">[1]ANALISA!#REF!</definedName>
    <definedName name="____________UA7" localSheetId="9">#REF!</definedName>
    <definedName name="____________UA7" localSheetId="3">[1]ANALISA!#REF!</definedName>
    <definedName name="____________UA7" localSheetId="5">[1]ANALISA!#REF!</definedName>
    <definedName name="____________UA7">#REF!</definedName>
    <definedName name="____________UA8" localSheetId="8">#REF!</definedName>
    <definedName name="____________UA8" localSheetId="7">#REF!</definedName>
    <definedName name="____________UA8" localSheetId="1">#REF!</definedName>
    <definedName name="____________UA8" localSheetId="4">[1]ANALISA!#REF!</definedName>
    <definedName name="____________UA8" localSheetId="9">#REF!</definedName>
    <definedName name="____________UA8" localSheetId="3">[1]ANALISA!#REF!</definedName>
    <definedName name="____________UA8" localSheetId="5">[1]ANALISA!#REF!</definedName>
    <definedName name="____________UA8">#REF!</definedName>
    <definedName name="____________UA9" localSheetId="8">#REF!</definedName>
    <definedName name="____________UA9" localSheetId="7">#REF!</definedName>
    <definedName name="____________UA9" localSheetId="1">#REF!</definedName>
    <definedName name="____________UA9" localSheetId="4">[1]ANALISA!#REF!</definedName>
    <definedName name="____________UA9" localSheetId="9">#REF!</definedName>
    <definedName name="____________UA9" localSheetId="3">[1]ANALISA!#REF!</definedName>
    <definedName name="____________UA9" localSheetId="5">[1]ANALISA!#REF!</definedName>
    <definedName name="____________UA9">#REF!</definedName>
    <definedName name="___________div1" localSheetId="8">#REF!</definedName>
    <definedName name="___________div1" localSheetId="7">#REF!</definedName>
    <definedName name="___________div1" localSheetId="1">#REF!</definedName>
    <definedName name="___________div1" localSheetId="4">[1]ANALISA!#REF!</definedName>
    <definedName name="___________div1" localSheetId="9">#REF!</definedName>
    <definedName name="___________div1" localSheetId="3">[1]ANALISA!#REF!</definedName>
    <definedName name="___________div1" localSheetId="5">[1]ANALISA!#REF!</definedName>
    <definedName name="___________div1">#REF!</definedName>
    <definedName name="___________s1" localSheetId="8">#REF!</definedName>
    <definedName name="___________s1" localSheetId="7">#REF!</definedName>
    <definedName name="___________s1" localSheetId="1">#REF!</definedName>
    <definedName name="___________s1" localSheetId="4">[1]ANALISA!#REF!</definedName>
    <definedName name="___________s1" localSheetId="9">#REF!</definedName>
    <definedName name="___________s1" localSheetId="3">[1]ANALISA!#REF!</definedName>
    <definedName name="___________s1" localSheetId="5">[1]ANALISA!#REF!</definedName>
    <definedName name="___________s1">#REF!</definedName>
    <definedName name="___________UA1" localSheetId="8">#REF!</definedName>
    <definedName name="___________UA1" localSheetId="7">#REF!</definedName>
    <definedName name="___________UA1" localSheetId="1">#REF!</definedName>
    <definedName name="___________UA1" localSheetId="4">[1]ANALISA!#REF!</definedName>
    <definedName name="___________UA1" localSheetId="9">#REF!</definedName>
    <definedName name="___________UA1" localSheetId="3">[1]ANALISA!#REF!</definedName>
    <definedName name="___________UA1" localSheetId="5">[1]ANALISA!#REF!</definedName>
    <definedName name="___________UA1">#REF!</definedName>
    <definedName name="___________UA10" localSheetId="8">#REF!</definedName>
    <definedName name="___________UA10" localSheetId="7">#REF!</definedName>
    <definedName name="___________UA10" localSheetId="1">#REF!</definedName>
    <definedName name="___________UA10" localSheetId="4">[1]ANALISA!#REF!</definedName>
    <definedName name="___________UA10" localSheetId="9">#REF!</definedName>
    <definedName name="___________UA10" localSheetId="3">[1]ANALISA!#REF!</definedName>
    <definedName name="___________UA10" localSheetId="5">[1]ANALISA!#REF!</definedName>
    <definedName name="___________UA10">#REF!</definedName>
    <definedName name="___________UA2" localSheetId="8">#REF!</definedName>
    <definedName name="___________UA2" localSheetId="7">#REF!</definedName>
    <definedName name="___________UA2" localSheetId="1">#REF!</definedName>
    <definedName name="___________UA2" localSheetId="4">[1]ANALISA!#REF!</definedName>
    <definedName name="___________UA2" localSheetId="9">#REF!</definedName>
    <definedName name="___________UA2" localSheetId="3">[1]ANALISA!#REF!</definedName>
    <definedName name="___________UA2" localSheetId="5">[1]ANALISA!#REF!</definedName>
    <definedName name="___________UA2">#REF!</definedName>
    <definedName name="___________UA3" localSheetId="8">#REF!</definedName>
    <definedName name="___________UA3" localSheetId="7">#REF!</definedName>
    <definedName name="___________UA3" localSheetId="1">#REF!</definedName>
    <definedName name="___________UA3" localSheetId="4">[1]ANALISA!#REF!</definedName>
    <definedName name="___________UA3" localSheetId="9">#REF!</definedName>
    <definedName name="___________UA3" localSheetId="3">[1]ANALISA!#REF!</definedName>
    <definedName name="___________UA3" localSheetId="5">[1]ANALISA!#REF!</definedName>
    <definedName name="___________UA3">#REF!</definedName>
    <definedName name="___________UA4" localSheetId="8">#REF!</definedName>
    <definedName name="___________UA4" localSheetId="7">#REF!</definedName>
    <definedName name="___________UA4" localSheetId="1">#REF!</definedName>
    <definedName name="___________UA4" localSheetId="4">[1]ANALISA!#REF!</definedName>
    <definedName name="___________UA4" localSheetId="9">#REF!</definedName>
    <definedName name="___________UA4" localSheetId="3">[1]ANALISA!#REF!</definedName>
    <definedName name="___________UA4" localSheetId="5">[1]ANALISA!#REF!</definedName>
    <definedName name="___________UA4">#REF!</definedName>
    <definedName name="___________UA5" localSheetId="8">#REF!</definedName>
    <definedName name="___________UA5" localSheetId="7">#REF!</definedName>
    <definedName name="___________UA5" localSheetId="1">#REF!</definedName>
    <definedName name="___________UA5" localSheetId="4">[1]ANALISA!#REF!</definedName>
    <definedName name="___________UA5" localSheetId="9">#REF!</definedName>
    <definedName name="___________UA5" localSheetId="3">[1]ANALISA!#REF!</definedName>
    <definedName name="___________UA5" localSheetId="5">[1]ANALISA!#REF!</definedName>
    <definedName name="___________UA5">#REF!</definedName>
    <definedName name="___________UA6" localSheetId="8">#REF!</definedName>
    <definedName name="___________UA6" localSheetId="7">#REF!</definedName>
    <definedName name="___________UA6" localSheetId="1">#REF!</definedName>
    <definedName name="___________UA6" localSheetId="4">[1]ANALISA!#REF!</definedName>
    <definedName name="___________UA6" localSheetId="9">#REF!</definedName>
    <definedName name="___________UA6" localSheetId="3">[1]ANALISA!#REF!</definedName>
    <definedName name="___________UA6" localSheetId="5">[1]ANALISA!#REF!</definedName>
    <definedName name="___________UA6">#REF!</definedName>
    <definedName name="___________UA7" localSheetId="8">#REF!</definedName>
    <definedName name="___________UA7" localSheetId="7">#REF!</definedName>
    <definedName name="___________UA7" localSheetId="1">#REF!</definedName>
    <definedName name="___________UA7" localSheetId="4">[1]ANALISA!#REF!</definedName>
    <definedName name="___________UA7" localSheetId="9">#REF!</definedName>
    <definedName name="___________UA7" localSheetId="3">[1]ANALISA!#REF!</definedName>
    <definedName name="___________UA7" localSheetId="5">[1]ANALISA!#REF!</definedName>
    <definedName name="___________UA7">#REF!</definedName>
    <definedName name="___________UA8" localSheetId="8">#REF!</definedName>
    <definedName name="___________UA8" localSheetId="7">#REF!</definedName>
    <definedName name="___________UA8" localSheetId="1">#REF!</definedName>
    <definedName name="___________UA8" localSheetId="4">[1]ANALISA!#REF!</definedName>
    <definedName name="___________UA8" localSheetId="9">#REF!</definedName>
    <definedName name="___________UA8" localSheetId="3">[1]ANALISA!#REF!</definedName>
    <definedName name="___________UA8" localSheetId="5">[1]ANALISA!#REF!</definedName>
    <definedName name="___________UA8">#REF!</definedName>
    <definedName name="___________UA9" localSheetId="8">#REF!</definedName>
    <definedName name="___________UA9" localSheetId="7">#REF!</definedName>
    <definedName name="___________UA9" localSheetId="1">#REF!</definedName>
    <definedName name="___________UA9" localSheetId="4">[1]ANALISA!#REF!</definedName>
    <definedName name="___________UA9" localSheetId="9">#REF!</definedName>
    <definedName name="___________UA9" localSheetId="3">[1]ANALISA!#REF!</definedName>
    <definedName name="___________UA9" localSheetId="5">[1]ANALISA!#REF!</definedName>
    <definedName name="___________UA9">#REF!</definedName>
    <definedName name="__________div1" localSheetId="8">#REF!</definedName>
    <definedName name="__________div1" localSheetId="7">#REF!</definedName>
    <definedName name="__________div1" localSheetId="1">#REF!</definedName>
    <definedName name="__________div1" localSheetId="4">[1]ANALISA!#REF!</definedName>
    <definedName name="__________div1" localSheetId="9">#REF!</definedName>
    <definedName name="__________div1" localSheetId="3">[1]ANALISA!#REF!</definedName>
    <definedName name="__________div1" localSheetId="5">[1]ANALISA!#REF!</definedName>
    <definedName name="__________div1">#REF!</definedName>
    <definedName name="__________s1" localSheetId="8">#REF!</definedName>
    <definedName name="__________s1" localSheetId="7">#REF!</definedName>
    <definedName name="__________s1" localSheetId="1">#REF!</definedName>
    <definedName name="__________s1" localSheetId="4">[1]ANALISA!#REF!</definedName>
    <definedName name="__________s1" localSheetId="9">#REF!</definedName>
    <definedName name="__________s1" localSheetId="3">[1]ANALISA!#REF!</definedName>
    <definedName name="__________s1" localSheetId="5">[1]ANALISA!#REF!</definedName>
    <definedName name="__________s1">#REF!</definedName>
    <definedName name="__________UA1" localSheetId="8">#REF!</definedName>
    <definedName name="__________UA1" localSheetId="7">#REF!</definedName>
    <definedName name="__________UA1" localSheetId="1">#REF!</definedName>
    <definedName name="__________UA1" localSheetId="4">[1]ANALISA!#REF!</definedName>
    <definedName name="__________UA1" localSheetId="9">#REF!</definedName>
    <definedName name="__________UA1" localSheetId="3">[1]ANALISA!#REF!</definedName>
    <definedName name="__________UA1" localSheetId="5">[1]ANALISA!#REF!</definedName>
    <definedName name="__________UA1">#REF!</definedName>
    <definedName name="__________UA10" localSheetId="8">#REF!</definedName>
    <definedName name="__________UA10" localSheetId="7">#REF!</definedName>
    <definedName name="__________UA10" localSheetId="1">#REF!</definedName>
    <definedName name="__________UA10" localSheetId="4">[1]ANALISA!#REF!</definedName>
    <definedName name="__________UA10" localSheetId="9">#REF!</definedName>
    <definedName name="__________UA10" localSheetId="3">[1]ANALISA!#REF!</definedName>
    <definedName name="__________UA10" localSheetId="5">[1]ANALISA!#REF!</definedName>
    <definedName name="__________UA10">#REF!</definedName>
    <definedName name="__________UA2" localSheetId="8">#REF!</definedName>
    <definedName name="__________UA2" localSheetId="7">#REF!</definedName>
    <definedName name="__________UA2" localSheetId="1">#REF!</definedName>
    <definedName name="__________UA2" localSheetId="4">[1]ANALISA!#REF!</definedName>
    <definedName name="__________UA2" localSheetId="9">#REF!</definedName>
    <definedName name="__________UA2" localSheetId="3">[1]ANALISA!#REF!</definedName>
    <definedName name="__________UA2" localSheetId="5">[1]ANALISA!#REF!</definedName>
    <definedName name="__________UA2">#REF!</definedName>
    <definedName name="__________UA3" localSheetId="8">#REF!</definedName>
    <definedName name="__________UA3" localSheetId="7">#REF!</definedName>
    <definedName name="__________UA3" localSheetId="1">#REF!</definedName>
    <definedName name="__________UA3" localSheetId="4">[1]ANALISA!#REF!</definedName>
    <definedName name="__________UA3" localSheetId="9">#REF!</definedName>
    <definedName name="__________UA3" localSheetId="3">[1]ANALISA!#REF!</definedName>
    <definedName name="__________UA3" localSheetId="5">[1]ANALISA!#REF!</definedName>
    <definedName name="__________UA3">#REF!</definedName>
    <definedName name="__________UA4" localSheetId="8">#REF!</definedName>
    <definedName name="__________UA4" localSheetId="7">#REF!</definedName>
    <definedName name="__________UA4" localSheetId="1">#REF!</definedName>
    <definedName name="__________UA4" localSheetId="4">[1]ANALISA!#REF!</definedName>
    <definedName name="__________UA4" localSheetId="9">#REF!</definedName>
    <definedName name="__________UA4" localSheetId="3">[1]ANALISA!#REF!</definedName>
    <definedName name="__________UA4" localSheetId="5">[1]ANALISA!#REF!</definedName>
    <definedName name="__________UA4">#REF!</definedName>
    <definedName name="__________UA5" localSheetId="8">#REF!</definedName>
    <definedName name="__________UA5" localSheetId="7">#REF!</definedName>
    <definedName name="__________UA5" localSheetId="1">#REF!</definedName>
    <definedName name="__________UA5" localSheetId="4">[1]ANALISA!#REF!</definedName>
    <definedName name="__________UA5" localSheetId="9">#REF!</definedName>
    <definedName name="__________UA5" localSheetId="3">[1]ANALISA!#REF!</definedName>
    <definedName name="__________UA5" localSheetId="5">[1]ANALISA!#REF!</definedName>
    <definedName name="__________UA5">#REF!</definedName>
    <definedName name="__________UA6" localSheetId="8">#REF!</definedName>
    <definedName name="__________UA6" localSheetId="7">#REF!</definedName>
    <definedName name="__________UA6" localSheetId="1">#REF!</definedName>
    <definedName name="__________UA6" localSheetId="4">[1]ANALISA!#REF!</definedName>
    <definedName name="__________UA6" localSheetId="9">#REF!</definedName>
    <definedName name="__________UA6" localSheetId="3">[1]ANALISA!#REF!</definedName>
    <definedName name="__________UA6" localSheetId="5">[1]ANALISA!#REF!</definedName>
    <definedName name="__________UA6">#REF!</definedName>
    <definedName name="__________UA7" localSheetId="8">#REF!</definedName>
    <definedName name="__________UA7" localSheetId="7">#REF!</definedName>
    <definedName name="__________UA7" localSheetId="1">#REF!</definedName>
    <definedName name="__________UA7" localSheetId="4">[1]ANALISA!#REF!</definedName>
    <definedName name="__________UA7" localSheetId="9">#REF!</definedName>
    <definedName name="__________UA7" localSheetId="3">[1]ANALISA!#REF!</definedName>
    <definedName name="__________UA7" localSheetId="5">[1]ANALISA!#REF!</definedName>
    <definedName name="__________UA7">#REF!</definedName>
    <definedName name="__________UA8" localSheetId="8">#REF!</definedName>
    <definedName name="__________UA8" localSheetId="7">#REF!</definedName>
    <definedName name="__________UA8" localSheetId="1">#REF!</definedName>
    <definedName name="__________UA8" localSheetId="4">[1]ANALISA!#REF!</definedName>
    <definedName name="__________UA8" localSheetId="9">#REF!</definedName>
    <definedName name="__________UA8" localSheetId="3">[1]ANALISA!#REF!</definedName>
    <definedName name="__________UA8" localSheetId="5">[1]ANALISA!#REF!</definedName>
    <definedName name="__________UA8">#REF!</definedName>
    <definedName name="__________UA9" localSheetId="8">#REF!</definedName>
    <definedName name="__________UA9" localSheetId="7">#REF!</definedName>
    <definedName name="__________UA9" localSheetId="1">#REF!</definedName>
    <definedName name="__________UA9" localSheetId="4">[1]ANALISA!#REF!</definedName>
    <definedName name="__________UA9" localSheetId="9">#REF!</definedName>
    <definedName name="__________UA9" localSheetId="3">[1]ANALISA!#REF!</definedName>
    <definedName name="__________UA9" localSheetId="5">[1]ANALISA!#REF!</definedName>
    <definedName name="__________UA9">#REF!</definedName>
    <definedName name="_________div1" localSheetId="8">#REF!</definedName>
    <definedName name="_________div1" localSheetId="7">#REF!</definedName>
    <definedName name="_________div1" localSheetId="1">#REF!</definedName>
    <definedName name="_________div1" localSheetId="4">[1]ANALISA!#REF!</definedName>
    <definedName name="_________div1" localSheetId="9">#REF!</definedName>
    <definedName name="_________div1" localSheetId="3">[1]ANALISA!#REF!</definedName>
    <definedName name="_________div1" localSheetId="5">[1]ANALISA!#REF!</definedName>
    <definedName name="_________div1">#REF!</definedName>
    <definedName name="_________s1" localSheetId="8">#REF!</definedName>
    <definedName name="_________s1" localSheetId="7">#REF!</definedName>
    <definedName name="_________s1" localSheetId="1">#REF!</definedName>
    <definedName name="_________s1" localSheetId="4">[1]ANALISA!#REF!</definedName>
    <definedName name="_________s1" localSheetId="9">#REF!</definedName>
    <definedName name="_________s1" localSheetId="3">[1]ANALISA!#REF!</definedName>
    <definedName name="_________s1" localSheetId="5">[1]ANALISA!#REF!</definedName>
    <definedName name="_________s1">#REF!</definedName>
    <definedName name="_________UA1" localSheetId="8">#REF!</definedName>
    <definedName name="_________UA1" localSheetId="7">#REF!</definedName>
    <definedName name="_________UA1" localSheetId="1">#REF!</definedName>
    <definedName name="_________UA1" localSheetId="4">[1]ANALISA!#REF!</definedName>
    <definedName name="_________UA1" localSheetId="9">#REF!</definedName>
    <definedName name="_________UA1" localSheetId="3">[1]ANALISA!#REF!</definedName>
    <definedName name="_________UA1" localSheetId="5">[1]ANALISA!#REF!</definedName>
    <definedName name="_________UA1">#REF!</definedName>
    <definedName name="_________UA10" localSheetId="8">#REF!</definedName>
    <definedName name="_________UA10" localSheetId="7">#REF!</definedName>
    <definedName name="_________UA10" localSheetId="1">#REF!</definedName>
    <definedName name="_________UA10" localSheetId="4">[1]ANALISA!#REF!</definedName>
    <definedName name="_________UA10" localSheetId="9">#REF!</definedName>
    <definedName name="_________UA10" localSheetId="3">[1]ANALISA!#REF!</definedName>
    <definedName name="_________UA10" localSheetId="5">[1]ANALISA!#REF!</definedName>
    <definedName name="_________UA10">#REF!</definedName>
    <definedName name="_________UA2" localSheetId="8">#REF!</definedName>
    <definedName name="_________UA2" localSheetId="7">#REF!</definedName>
    <definedName name="_________UA2" localSheetId="1">#REF!</definedName>
    <definedName name="_________UA2" localSheetId="4">[1]ANALISA!#REF!</definedName>
    <definedName name="_________UA2" localSheetId="9">#REF!</definedName>
    <definedName name="_________UA2" localSheetId="3">[1]ANALISA!#REF!</definedName>
    <definedName name="_________UA2" localSheetId="5">[1]ANALISA!#REF!</definedName>
    <definedName name="_________UA2">#REF!</definedName>
    <definedName name="_________UA3" localSheetId="8">#REF!</definedName>
    <definedName name="_________UA3" localSheetId="7">#REF!</definedName>
    <definedName name="_________UA3" localSheetId="1">#REF!</definedName>
    <definedName name="_________UA3" localSheetId="4">[1]ANALISA!#REF!</definedName>
    <definedName name="_________UA3" localSheetId="9">#REF!</definedName>
    <definedName name="_________UA3" localSheetId="3">[1]ANALISA!#REF!</definedName>
    <definedName name="_________UA3" localSheetId="5">[1]ANALISA!#REF!</definedName>
    <definedName name="_________UA3">#REF!</definedName>
    <definedName name="_________UA4" localSheetId="8">#REF!</definedName>
    <definedName name="_________UA4" localSheetId="7">#REF!</definedName>
    <definedName name="_________UA4" localSheetId="1">#REF!</definedName>
    <definedName name="_________UA4" localSheetId="4">[1]ANALISA!#REF!</definedName>
    <definedName name="_________UA4" localSheetId="9">#REF!</definedName>
    <definedName name="_________UA4" localSheetId="3">[1]ANALISA!#REF!</definedName>
    <definedName name="_________UA4" localSheetId="5">[1]ANALISA!#REF!</definedName>
    <definedName name="_________UA4">#REF!</definedName>
    <definedName name="_________UA5" localSheetId="8">#REF!</definedName>
    <definedName name="_________UA5" localSheetId="7">#REF!</definedName>
    <definedName name="_________UA5" localSheetId="1">#REF!</definedName>
    <definedName name="_________UA5" localSheetId="4">[1]ANALISA!#REF!</definedName>
    <definedName name="_________UA5" localSheetId="9">#REF!</definedName>
    <definedName name="_________UA5" localSheetId="3">[1]ANALISA!#REF!</definedName>
    <definedName name="_________UA5" localSheetId="5">[1]ANALISA!#REF!</definedName>
    <definedName name="_________UA5">#REF!</definedName>
    <definedName name="_________UA6" localSheetId="8">#REF!</definedName>
    <definedName name="_________UA6" localSheetId="7">#REF!</definedName>
    <definedName name="_________UA6" localSheetId="1">#REF!</definedName>
    <definedName name="_________UA6" localSheetId="4">[1]ANALISA!#REF!</definedName>
    <definedName name="_________UA6" localSheetId="9">#REF!</definedName>
    <definedName name="_________UA6" localSheetId="3">[1]ANALISA!#REF!</definedName>
    <definedName name="_________UA6" localSheetId="5">[1]ANALISA!#REF!</definedName>
    <definedName name="_________UA6">#REF!</definedName>
    <definedName name="_________UA7" localSheetId="8">#REF!</definedName>
    <definedName name="_________UA7" localSheetId="7">#REF!</definedName>
    <definedName name="_________UA7" localSheetId="1">#REF!</definedName>
    <definedName name="_________UA7" localSheetId="4">[1]ANALISA!#REF!</definedName>
    <definedName name="_________UA7" localSheetId="9">#REF!</definedName>
    <definedName name="_________UA7" localSheetId="3">[1]ANALISA!#REF!</definedName>
    <definedName name="_________UA7" localSheetId="5">[1]ANALISA!#REF!</definedName>
    <definedName name="_________UA7">#REF!</definedName>
    <definedName name="_________UA8" localSheetId="8">#REF!</definedName>
    <definedName name="_________UA8" localSheetId="7">#REF!</definedName>
    <definedName name="_________UA8" localSheetId="1">#REF!</definedName>
    <definedName name="_________UA8" localSheetId="4">[1]ANALISA!#REF!</definedName>
    <definedName name="_________UA8" localSheetId="9">#REF!</definedName>
    <definedName name="_________UA8" localSheetId="3">[1]ANALISA!#REF!</definedName>
    <definedName name="_________UA8" localSheetId="5">[1]ANALISA!#REF!</definedName>
    <definedName name="_________UA8">#REF!</definedName>
    <definedName name="_________UA9" localSheetId="8">#REF!</definedName>
    <definedName name="_________UA9" localSheetId="7">#REF!</definedName>
    <definedName name="_________UA9" localSheetId="1">#REF!</definedName>
    <definedName name="_________UA9" localSheetId="4">[1]ANALISA!#REF!</definedName>
    <definedName name="_________UA9" localSheetId="9">#REF!</definedName>
    <definedName name="_________UA9" localSheetId="3">[1]ANALISA!#REF!</definedName>
    <definedName name="_________UA9" localSheetId="5">[1]ANALISA!#REF!</definedName>
    <definedName name="_________UA9">#REF!</definedName>
    <definedName name="________div1" localSheetId="8">#REF!</definedName>
    <definedName name="________div1" localSheetId="7">#REF!</definedName>
    <definedName name="________div1" localSheetId="1">#REF!</definedName>
    <definedName name="________div1" localSheetId="4">[1]ANALISA!#REF!</definedName>
    <definedName name="________div1" localSheetId="9">#REF!</definedName>
    <definedName name="________div1" localSheetId="3">[1]ANALISA!#REF!</definedName>
    <definedName name="________div1" localSheetId="5">[1]ANALISA!#REF!</definedName>
    <definedName name="________div1">#REF!</definedName>
    <definedName name="________s1" localSheetId="8">#REF!</definedName>
    <definedName name="________s1" localSheetId="7">#REF!</definedName>
    <definedName name="________s1" localSheetId="1">#REF!</definedName>
    <definedName name="________s1" localSheetId="4">[1]ANALISA!#REF!</definedName>
    <definedName name="________s1" localSheetId="9">#REF!</definedName>
    <definedName name="________s1" localSheetId="3">[1]ANALISA!#REF!</definedName>
    <definedName name="________s1" localSheetId="5">[1]ANALISA!#REF!</definedName>
    <definedName name="________s1">#REF!</definedName>
    <definedName name="________UA1" localSheetId="8">#REF!</definedName>
    <definedName name="________UA1" localSheetId="7">#REF!</definedName>
    <definedName name="________UA1" localSheetId="1">#REF!</definedName>
    <definedName name="________UA1" localSheetId="4">[1]ANALISA!#REF!</definedName>
    <definedName name="________UA1" localSheetId="9">#REF!</definedName>
    <definedName name="________UA1" localSheetId="3">[1]ANALISA!#REF!</definedName>
    <definedName name="________UA1" localSheetId="5">[1]ANALISA!#REF!</definedName>
    <definedName name="________UA1">#REF!</definedName>
    <definedName name="________UA10" localSheetId="8">#REF!</definedName>
    <definedName name="________UA10" localSheetId="7">#REF!</definedName>
    <definedName name="________UA10" localSheetId="1">#REF!</definedName>
    <definedName name="________UA10" localSheetId="4">[1]ANALISA!#REF!</definedName>
    <definedName name="________UA10" localSheetId="9">#REF!</definedName>
    <definedName name="________UA10" localSheetId="3">[1]ANALISA!#REF!</definedName>
    <definedName name="________UA10" localSheetId="5">[1]ANALISA!#REF!</definedName>
    <definedName name="________UA10">#REF!</definedName>
    <definedName name="________UA2" localSheetId="8">#REF!</definedName>
    <definedName name="________UA2" localSheetId="7">#REF!</definedName>
    <definedName name="________UA2" localSheetId="1">#REF!</definedName>
    <definedName name="________UA2" localSheetId="4">[1]ANALISA!#REF!</definedName>
    <definedName name="________UA2" localSheetId="9">#REF!</definedName>
    <definedName name="________UA2" localSheetId="3">[1]ANALISA!#REF!</definedName>
    <definedName name="________UA2" localSheetId="5">[1]ANALISA!#REF!</definedName>
    <definedName name="________UA2">#REF!</definedName>
    <definedName name="________UA3" localSheetId="8">#REF!</definedName>
    <definedName name="________UA3" localSheetId="7">#REF!</definedName>
    <definedName name="________UA3" localSheetId="1">#REF!</definedName>
    <definedName name="________UA3" localSheetId="4">[1]ANALISA!#REF!</definedName>
    <definedName name="________UA3" localSheetId="9">#REF!</definedName>
    <definedName name="________UA3" localSheetId="3">[1]ANALISA!#REF!</definedName>
    <definedName name="________UA3" localSheetId="5">[1]ANALISA!#REF!</definedName>
    <definedName name="________UA3">#REF!</definedName>
    <definedName name="________UA4" localSheetId="8">#REF!</definedName>
    <definedName name="________UA4" localSheetId="7">#REF!</definedName>
    <definedName name="________UA4" localSheetId="1">#REF!</definedName>
    <definedName name="________UA4" localSheetId="4">[1]ANALISA!#REF!</definedName>
    <definedName name="________UA4" localSheetId="9">#REF!</definedName>
    <definedName name="________UA4" localSheetId="3">[1]ANALISA!#REF!</definedName>
    <definedName name="________UA4" localSheetId="5">[1]ANALISA!#REF!</definedName>
    <definedName name="________UA4">#REF!</definedName>
    <definedName name="________UA5" localSheetId="8">#REF!</definedName>
    <definedName name="________UA5" localSheetId="7">#REF!</definedName>
    <definedName name="________UA5" localSheetId="1">#REF!</definedName>
    <definedName name="________UA5" localSheetId="4">[1]ANALISA!#REF!</definedName>
    <definedName name="________UA5" localSheetId="9">#REF!</definedName>
    <definedName name="________UA5" localSheetId="3">[1]ANALISA!#REF!</definedName>
    <definedName name="________UA5" localSheetId="5">[1]ANALISA!#REF!</definedName>
    <definedName name="________UA5">#REF!</definedName>
    <definedName name="________UA6" localSheetId="8">#REF!</definedName>
    <definedName name="________UA6" localSheetId="7">#REF!</definedName>
    <definedName name="________UA6" localSheetId="1">#REF!</definedName>
    <definedName name="________UA6" localSheetId="4">[1]ANALISA!#REF!</definedName>
    <definedName name="________UA6" localSheetId="9">#REF!</definedName>
    <definedName name="________UA6" localSheetId="3">[1]ANALISA!#REF!</definedName>
    <definedName name="________UA6" localSheetId="5">[1]ANALISA!#REF!</definedName>
    <definedName name="________UA6">#REF!</definedName>
    <definedName name="________UA7" localSheetId="8">#REF!</definedName>
    <definedName name="________UA7" localSheetId="7">#REF!</definedName>
    <definedName name="________UA7" localSheetId="1">#REF!</definedName>
    <definedName name="________UA7" localSheetId="4">[1]ANALISA!#REF!</definedName>
    <definedName name="________UA7" localSheetId="9">#REF!</definedName>
    <definedName name="________UA7" localSheetId="3">[1]ANALISA!#REF!</definedName>
    <definedName name="________UA7" localSheetId="5">[1]ANALISA!#REF!</definedName>
    <definedName name="________UA7">#REF!</definedName>
    <definedName name="________UA8" localSheetId="8">#REF!</definedName>
    <definedName name="________UA8" localSheetId="7">#REF!</definedName>
    <definedName name="________UA8" localSheetId="1">#REF!</definedName>
    <definedName name="________UA8" localSheetId="4">[1]ANALISA!#REF!</definedName>
    <definedName name="________UA8" localSheetId="9">#REF!</definedName>
    <definedName name="________UA8" localSheetId="3">[1]ANALISA!#REF!</definedName>
    <definedName name="________UA8" localSheetId="5">[1]ANALISA!#REF!</definedName>
    <definedName name="________UA8">#REF!</definedName>
    <definedName name="________UA9" localSheetId="8">#REF!</definedName>
    <definedName name="________UA9" localSheetId="7">#REF!</definedName>
    <definedName name="________UA9" localSheetId="1">#REF!</definedName>
    <definedName name="________UA9" localSheetId="4">[1]ANALISA!#REF!</definedName>
    <definedName name="________UA9" localSheetId="9">#REF!</definedName>
    <definedName name="________UA9" localSheetId="3">[1]ANALISA!#REF!</definedName>
    <definedName name="________UA9" localSheetId="5">[1]ANALISA!#REF!</definedName>
    <definedName name="________UA9">#REF!</definedName>
    <definedName name="_______Avr0102">'[2]Ex-Rate'!$E$60</definedName>
    <definedName name="_______Avr0202">'[2]Ex-Rate'!$E$61</definedName>
    <definedName name="_______Avr0302">'[2]Ex-Rate'!$E$62</definedName>
    <definedName name="_______Avr0402">'[2]Ex-Rate'!$E$63</definedName>
    <definedName name="_______Avr0502">'[2]Ex-Rate'!$E$64</definedName>
    <definedName name="_______Avr0602">'[2]Ex-Rate'!$E$65</definedName>
    <definedName name="_______Avr0701">'[2]Ex-Rate'!$E$54</definedName>
    <definedName name="_______Avr0702">'[2]Ex-Rate'!$E$66</definedName>
    <definedName name="_______Avr0801">'[2]Ex-Rate'!$E$55</definedName>
    <definedName name="_______Avr0802">'[2]Ex-Rate'!$E$67</definedName>
    <definedName name="_______Avr0901">'[2]Ex-Rate'!$E$56</definedName>
    <definedName name="_______Avr0902">'[2]Ex-Rate'!$E$68</definedName>
    <definedName name="_______Avr1001">'[2]Ex-Rate'!$E$57</definedName>
    <definedName name="_______Avr1002">'[2]Ex-Rate'!$E$69</definedName>
    <definedName name="_______Avr1101">'[2]Ex-Rate'!$E$58</definedName>
    <definedName name="_______Avr1102">'[2]Ex-Rate'!$E$70</definedName>
    <definedName name="_______Avr1201">'[2]Ex-Rate'!$E$59</definedName>
    <definedName name="_______avr1202">'[2]Ex-Rate'!$E$71</definedName>
    <definedName name="_______div1" localSheetId="8">#REF!</definedName>
    <definedName name="_______div1" localSheetId="7">#REF!</definedName>
    <definedName name="_______div1" localSheetId="1">#REF!</definedName>
    <definedName name="_______div1" localSheetId="4">[1]ANALISA!#REF!</definedName>
    <definedName name="_______div1" localSheetId="9">#REF!</definedName>
    <definedName name="_______div1" localSheetId="3">[1]ANALISA!#REF!</definedName>
    <definedName name="_______div1" localSheetId="5">[1]ANALISA!#REF!</definedName>
    <definedName name="_______div1">#REF!</definedName>
    <definedName name="_______s1" localSheetId="8">#REF!</definedName>
    <definedName name="_______s1" localSheetId="7">#REF!</definedName>
    <definedName name="_______s1" localSheetId="1">#REF!</definedName>
    <definedName name="_______s1" localSheetId="4">[1]ANALISA!#REF!</definedName>
    <definedName name="_______s1" localSheetId="9">#REF!</definedName>
    <definedName name="_______s1" localSheetId="3">[1]ANALISA!#REF!</definedName>
    <definedName name="_______s1" localSheetId="5">[1]ANALISA!#REF!</definedName>
    <definedName name="_______s1">#REF!</definedName>
    <definedName name="_______UA1" localSheetId="8">#REF!</definedName>
    <definedName name="_______UA1" localSheetId="7">#REF!</definedName>
    <definedName name="_______UA1" localSheetId="1">#REF!</definedName>
    <definedName name="_______UA1" localSheetId="4">[1]ANALISA!#REF!</definedName>
    <definedName name="_______UA1" localSheetId="9">#REF!</definedName>
    <definedName name="_______UA1" localSheetId="3">[1]ANALISA!#REF!</definedName>
    <definedName name="_______UA1" localSheetId="5">[1]ANALISA!#REF!</definedName>
    <definedName name="_______UA1">#REF!</definedName>
    <definedName name="_______UA10" localSheetId="8">#REF!</definedName>
    <definedName name="_______UA10" localSheetId="7">#REF!</definedName>
    <definedName name="_______UA10" localSheetId="1">#REF!</definedName>
    <definedName name="_______UA10" localSheetId="4">[1]ANALISA!#REF!</definedName>
    <definedName name="_______UA10" localSheetId="9">#REF!</definedName>
    <definedName name="_______UA10" localSheetId="3">[1]ANALISA!#REF!</definedName>
    <definedName name="_______UA10" localSheetId="5">[1]ANALISA!#REF!</definedName>
    <definedName name="_______UA10">#REF!</definedName>
    <definedName name="_______UA2" localSheetId="8">#REF!</definedName>
    <definedName name="_______UA2" localSheetId="7">#REF!</definedName>
    <definedName name="_______UA2" localSheetId="1">#REF!</definedName>
    <definedName name="_______UA2" localSheetId="4">[1]ANALISA!#REF!</definedName>
    <definedName name="_______UA2" localSheetId="9">#REF!</definedName>
    <definedName name="_______UA2" localSheetId="3">[1]ANALISA!#REF!</definedName>
    <definedName name="_______UA2" localSheetId="5">[1]ANALISA!#REF!</definedName>
    <definedName name="_______UA2">#REF!</definedName>
    <definedName name="_______UA3" localSheetId="8">#REF!</definedName>
    <definedName name="_______UA3" localSheetId="7">#REF!</definedName>
    <definedName name="_______UA3" localSheetId="1">#REF!</definedName>
    <definedName name="_______UA3" localSheetId="4">[1]ANALISA!#REF!</definedName>
    <definedName name="_______UA3" localSheetId="9">#REF!</definedName>
    <definedName name="_______UA3" localSheetId="3">[1]ANALISA!#REF!</definedName>
    <definedName name="_______UA3" localSheetId="5">[1]ANALISA!#REF!</definedName>
    <definedName name="_______UA3">#REF!</definedName>
    <definedName name="_______UA4" localSheetId="8">#REF!</definedName>
    <definedName name="_______UA4" localSheetId="7">#REF!</definedName>
    <definedName name="_______UA4" localSheetId="1">#REF!</definedName>
    <definedName name="_______UA4" localSheetId="4">[1]ANALISA!#REF!</definedName>
    <definedName name="_______UA4" localSheetId="9">#REF!</definedName>
    <definedName name="_______UA4" localSheetId="3">[1]ANALISA!#REF!</definedName>
    <definedName name="_______UA4" localSheetId="5">[1]ANALISA!#REF!</definedName>
    <definedName name="_______UA4">#REF!</definedName>
    <definedName name="_______UA5" localSheetId="8">#REF!</definedName>
    <definedName name="_______UA5" localSheetId="7">#REF!</definedName>
    <definedName name="_______UA5" localSheetId="1">#REF!</definedName>
    <definedName name="_______UA5" localSheetId="4">[1]ANALISA!#REF!</definedName>
    <definedName name="_______UA5" localSheetId="9">#REF!</definedName>
    <definedName name="_______UA5" localSheetId="3">[1]ANALISA!#REF!</definedName>
    <definedName name="_______UA5" localSheetId="5">[1]ANALISA!#REF!</definedName>
    <definedName name="_______UA5">#REF!</definedName>
    <definedName name="_______UA6" localSheetId="8">#REF!</definedName>
    <definedName name="_______UA6" localSheetId="7">#REF!</definedName>
    <definedName name="_______UA6" localSheetId="1">#REF!</definedName>
    <definedName name="_______UA6" localSheetId="4">[1]ANALISA!#REF!</definedName>
    <definedName name="_______UA6" localSheetId="9">#REF!</definedName>
    <definedName name="_______UA6" localSheetId="3">[1]ANALISA!#REF!</definedName>
    <definedName name="_______UA6" localSheetId="5">[1]ANALISA!#REF!</definedName>
    <definedName name="_______UA6">#REF!</definedName>
    <definedName name="_______UA7" localSheetId="8">#REF!</definedName>
    <definedName name="_______UA7" localSheetId="7">#REF!</definedName>
    <definedName name="_______UA7" localSheetId="1">#REF!</definedName>
    <definedName name="_______UA7" localSheetId="4">[1]ANALISA!#REF!</definedName>
    <definedName name="_______UA7" localSheetId="9">#REF!</definedName>
    <definedName name="_______UA7" localSheetId="3">[1]ANALISA!#REF!</definedName>
    <definedName name="_______UA7" localSheetId="5">[1]ANALISA!#REF!</definedName>
    <definedName name="_______UA7">#REF!</definedName>
    <definedName name="_______UA8" localSheetId="8">#REF!</definedName>
    <definedName name="_______UA8" localSheetId="7">#REF!</definedName>
    <definedName name="_______UA8" localSheetId="1">#REF!</definedName>
    <definedName name="_______UA8" localSheetId="4">[1]ANALISA!#REF!</definedName>
    <definedName name="_______UA8" localSheetId="9">#REF!</definedName>
    <definedName name="_______UA8" localSheetId="3">[1]ANALISA!#REF!</definedName>
    <definedName name="_______UA8" localSheetId="5">[1]ANALISA!#REF!</definedName>
    <definedName name="_______UA8">#REF!</definedName>
    <definedName name="_______UA9" localSheetId="8">#REF!</definedName>
    <definedName name="_______UA9" localSheetId="7">#REF!</definedName>
    <definedName name="_______UA9" localSheetId="1">#REF!</definedName>
    <definedName name="_______UA9" localSheetId="4">[1]ANALISA!#REF!</definedName>
    <definedName name="_______UA9" localSheetId="9">#REF!</definedName>
    <definedName name="_______UA9" localSheetId="3">[1]ANALISA!#REF!</definedName>
    <definedName name="_______UA9" localSheetId="5">[1]ANALISA!#REF!</definedName>
    <definedName name="_______UA9">#REF!</definedName>
    <definedName name="_______WIR1" localSheetId="8">#REF!</definedName>
    <definedName name="_______WIR1" localSheetId="7">#REF!</definedName>
    <definedName name="_______WIR1" localSheetId="4">#N/A</definedName>
    <definedName name="_______WIR1" localSheetId="3">#N/A</definedName>
    <definedName name="_______WIR1" localSheetId="5">#N/A</definedName>
    <definedName name="_______WIR1">#REF!</definedName>
    <definedName name="______Avr0102">'[3]Ex-Rate'!$E$60</definedName>
    <definedName name="______Avr0202">'[3]Ex-Rate'!$E$61</definedName>
    <definedName name="______Avr0302">'[3]Ex-Rate'!$E$62</definedName>
    <definedName name="______Avr0402">'[3]Ex-Rate'!$E$63</definedName>
    <definedName name="______Avr0502">'[3]Ex-Rate'!$E$64</definedName>
    <definedName name="______Avr0602">'[3]Ex-Rate'!$E$65</definedName>
    <definedName name="______Avr0701">'[3]Ex-Rate'!$E$54</definedName>
    <definedName name="______Avr0702">'[3]Ex-Rate'!$E$66</definedName>
    <definedName name="______Avr0801">'[3]Ex-Rate'!$E$55</definedName>
    <definedName name="______Avr0802">'[3]Ex-Rate'!$E$67</definedName>
    <definedName name="______Avr0901">'[3]Ex-Rate'!$E$56</definedName>
    <definedName name="______Avr0902">'[3]Ex-Rate'!$E$68</definedName>
    <definedName name="______Avr1001">'[3]Ex-Rate'!$E$57</definedName>
    <definedName name="______Avr1002">'[3]Ex-Rate'!$E$69</definedName>
    <definedName name="______Avr1101">'[3]Ex-Rate'!$E$58</definedName>
    <definedName name="______Avr1102">'[3]Ex-Rate'!$E$70</definedName>
    <definedName name="______Avr1201">'[3]Ex-Rate'!$E$59</definedName>
    <definedName name="______avr1202">'[3]Ex-Rate'!$E$71</definedName>
    <definedName name="______div1" localSheetId="8">#REF!</definedName>
    <definedName name="______div1" localSheetId="7">#REF!</definedName>
    <definedName name="______div1" localSheetId="1">#REF!</definedName>
    <definedName name="______div1" localSheetId="4">[1]ANALISA!#REF!</definedName>
    <definedName name="______div1" localSheetId="9">#REF!</definedName>
    <definedName name="______div1" localSheetId="3">[1]ANALISA!#REF!</definedName>
    <definedName name="______div1" localSheetId="5">[1]ANALISA!#REF!</definedName>
    <definedName name="______div1">#REF!</definedName>
    <definedName name="______s1" localSheetId="8">#REF!</definedName>
    <definedName name="______s1" localSheetId="7">#REF!</definedName>
    <definedName name="______s1" localSheetId="1">#REF!</definedName>
    <definedName name="______s1" localSheetId="4">[1]ANALISA!#REF!</definedName>
    <definedName name="______s1" localSheetId="9">#REF!</definedName>
    <definedName name="______s1" localSheetId="3">[1]ANALISA!#REF!</definedName>
    <definedName name="______s1" localSheetId="5">[1]ANALISA!#REF!</definedName>
    <definedName name="______s1">#REF!</definedName>
    <definedName name="______UA1" localSheetId="8">#REF!</definedName>
    <definedName name="______UA1" localSheetId="7">#REF!</definedName>
    <definedName name="______UA1" localSheetId="1">#REF!</definedName>
    <definedName name="______UA1" localSheetId="4">[1]ANALISA!#REF!</definedName>
    <definedName name="______UA1" localSheetId="9">#REF!</definedName>
    <definedName name="______UA1" localSheetId="3">[1]ANALISA!#REF!</definedName>
    <definedName name="______UA1" localSheetId="5">[1]ANALISA!#REF!</definedName>
    <definedName name="______UA1">#REF!</definedName>
    <definedName name="______UA10" localSheetId="8">#REF!</definedName>
    <definedName name="______UA10" localSheetId="7">#REF!</definedName>
    <definedName name="______UA10" localSheetId="1">#REF!</definedName>
    <definedName name="______UA10" localSheetId="4">[1]ANALISA!#REF!</definedName>
    <definedName name="______UA10" localSheetId="9">#REF!</definedName>
    <definedName name="______UA10" localSheetId="3">[1]ANALISA!#REF!</definedName>
    <definedName name="______UA10" localSheetId="5">[1]ANALISA!#REF!</definedName>
    <definedName name="______UA10">#REF!</definedName>
    <definedName name="______UA2" localSheetId="8">#REF!</definedName>
    <definedName name="______UA2" localSheetId="7">#REF!</definedName>
    <definedName name="______UA2" localSheetId="1">#REF!</definedName>
    <definedName name="______UA2" localSheetId="4">[1]ANALISA!#REF!</definedName>
    <definedName name="______UA2" localSheetId="9">#REF!</definedName>
    <definedName name="______UA2" localSheetId="3">[1]ANALISA!#REF!</definedName>
    <definedName name="______UA2" localSheetId="5">[1]ANALISA!#REF!</definedName>
    <definedName name="______UA2">#REF!</definedName>
    <definedName name="______UA3" localSheetId="8">#REF!</definedName>
    <definedName name="______UA3" localSheetId="7">#REF!</definedName>
    <definedName name="______UA3" localSheetId="1">#REF!</definedName>
    <definedName name="______UA3" localSheetId="4">[1]ANALISA!#REF!</definedName>
    <definedName name="______UA3" localSheetId="9">#REF!</definedName>
    <definedName name="______UA3" localSheetId="3">[1]ANALISA!#REF!</definedName>
    <definedName name="______UA3" localSheetId="5">[1]ANALISA!#REF!</definedName>
    <definedName name="______UA3">#REF!</definedName>
    <definedName name="______UA4" localSheetId="8">#REF!</definedName>
    <definedName name="______UA4" localSheetId="7">#REF!</definedName>
    <definedName name="______UA4" localSheetId="1">#REF!</definedName>
    <definedName name="______UA4" localSheetId="4">[1]ANALISA!#REF!</definedName>
    <definedName name="______UA4" localSheetId="9">#REF!</definedName>
    <definedName name="______UA4" localSheetId="3">[1]ANALISA!#REF!</definedName>
    <definedName name="______UA4" localSheetId="5">[1]ANALISA!#REF!</definedName>
    <definedName name="______UA4">#REF!</definedName>
    <definedName name="______UA5" localSheetId="8">#REF!</definedName>
    <definedName name="______UA5" localSheetId="7">#REF!</definedName>
    <definedName name="______UA5" localSheetId="1">#REF!</definedName>
    <definedName name="______UA5" localSheetId="4">[1]ANALISA!#REF!</definedName>
    <definedName name="______UA5" localSheetId="9">#REF!</definedName>
    <definedName name="______UA5" localSheetId="3">[1]ANALISA!#REF!</definedName>
    <definedName name="______UA5" localSheetId="5">[1]ANALISA!#REF!</definedName>
    <definedName name="______UA5">#REF!</definedName>
    <definedName name="______UA6" localSheetId="8">#REF!</definedName>
    <definedName name="______UA6" localSheetId="7">#REF!</definedName>
    <definedName name="______UA6" localSheetId="1">#REF!</definedName>
    <definedName name="______UA6" localSheetId="4">[1]ANALISA!#REF!</definedName>
    <definedName name="______UA6" localSheetId="9">#REF!</definedName>
    <definedName name="______UA6" localSheetId="3">[1]ANALISA!#REF!</definedName>
    <definedName name="______UA6" localSheetId="5">[1]ANALISA!#REF!</definedName>
    <definedName name="______UA6">#REF!</definedName>
    <definedName name="______UA7" localSheetId="8">#REF!</definedName>
    <definedName name="______UA7" localSheetId="7">#REF!</definedName>
    <definedName name="______UA7" localSheetId="1">#REF!</definedName>
    <definedName name="______UA7" localSheetId="4">[1]ANALISA!#REF!</definedName>
    <definedName name="______UA7" localSheetId="9">#REF!</definedName>
    <definedName name="______UA7" localSheetId="3">[1]ANALISA!#REF!</definedName>
    <definedName name="______UA7" localSheetId="5">[1]ANALISA!#REF!</definedName>
    <definedName name="______UA7">#REF!</definedName>
    <definedName name="______UA8" localSheetId="8">#REF!</definedName>
    <definedName name="______UA8" localSheetId="7">#REF!</definedName>
    <definedName name="______UA8" localSheetId="1">#REF!</definedName>
    <definedName name="______UA8" localSheetId="4">[1]ANALISA!#REF!</definedName>
    <definedName name="______UA8" localSheetId="9">#REF!</definedName>
    <definedName name="______UA8" localSheetId="3">[1]ANALISA!#REF!</definedName>
    <definedName name="______UA8" localSheetId="5">[1]ANALISA!#REF!</definedName>
    <definedName name="______UA8">#REF!</definedName>
    <definedName name="______UA9" localSheetId="8">#REF!</definedName>
    <definedName name="______UA9" localSheetId="7">#REF!</definedName>
    <definedName name="______UA9" localSheetId="1">#REF!</definedName>
    <definedName name="______UA9" localSheetId="4">[1]ANALISA!#REF!</definedName>
    <definedName name="______UA9" localSheetId="9">#REF!</definedName>
    <definedName name="______UA9" localSheetId="3">[1]ANALISA!#REF!</definedName>
    <definedName name="______UA9" localSheetId="5">[1]ANALISA!#REF!</definedName>
    <definedName name="______UA9">#REF!</definedName>
    <definedName name="______WIR1" localSheetId="8">#REF!</definedName>
    <definedName name="______WIR1" localSheetId="7">#REF!</definedName>
    <definedName name="______WIR1" localSheetId="4">#N/A</definedName>
    <definedName name="______WIR1" localSheetId="3">#N/A</definedName>
    <definedName name="______WIR1" localSheetId="5">#N/A</definedName>
    <definedName name="______WIR1">#REF!</definedName>
    <definedName name="_____Avr0102">'[2]Ex-Rate'!$E$60</definedName>
    <definedName name="_____Avr0202">'[2]Ex-Rate'!$E$61</definedName>
    <definedName name="_____Avr0302">'[2]Ex-Rate'!$E$62</definedName>
    <definedName name="_____Avr0402">'[2]Ex-Rate'!$E$63</definedName>
    <definedName name="_____Avr0502">'[2]Ex-Rate'!$E$64</definedName>
    <definedName name="_____Avr0602">'[2]Ex-Rate'!$E$65</definedName>
    <definedName name="_____Avr0701">'[2]Ex-Rate'!$E$54</definedName>
    <definedName name="_____Avr0702">'[2]Ex-Rate'!$E$66</definedName>
    <definedName name="_____Avr0801">'[2]Ex-Rate'!$E$55</definedName>
    <definedName name="_____Avr0802">'[2]Ex-Rate'!$E$67</definedName>
    <definedName name="_____Avr0901">'[2]Ex-Rate'!$E$56</definedName>
    <definedName name="_____Avr0902">'[2]Ex-Rate'!$E$68</definedName>
    <definedName name="_____Avr1001">'[2]Ex-Rate'!$E$57</definedName>
    <definedName name="_____Avr1002">'[2]Ex-Rate'!$E$69</definedName>
    <definedName name="_____Avr1101">'[2]Ex-Rate'!$E$58</definedName>
    <definedName name="_____Avr1102">'[2]Ex-Rate'!$E$70</definedName>
    <definedName name="_____Avr1201">'[2]Ex-Rate'!$E$59</definedName>
    <definedName name="_____avr1202">'[2]Ex-Rate'!$E$71</definedName>
    <definedName name="_____div1" localSheetId="8">#REF!</definedName>
    <definedName name="_____div1" localSheetId="7">#REF!</definedName>
    <definedName name="_____div1" localSheetId="1">#REF!</definedName>
    <definedName name="_____div1" localSheetId="4">[1]ANALISA!#REF!</definedName>
    <definedName name="_____div1" localSheetId="9">#REF!</definedName>
    <definedName name="_____div1" localSheetId="3">[1]ANALISA!#REF!</definedName>
    <definedName name="_____div1" localSheetId="5">[1]ANALISA!#REF!</definedName>
    <definedName name="_____div1">#REF!</definedName>
    <definedName name="_____s1" localSheetId="8">#REF!</definedName>
    <definedName name="_____s1" localSheetId="7">#REF!</definedName>
    <definedName name="_____s1" localSheetId="1">#REF!</definedName>
    <definedName name="_____s1" localSheetId="4">[1]ANALISA!#REF!</definedName>
    <definedName name="_____s1" localSheetId="9">#REF!</definedName>
    <definedName name="_____s1" localSheetId="3">[1]ANALISA!#REF!</definedName>
    <definedName name="_____s1" localSheetId="5">[1]ANALISA!#REF!</definedName>
    <definedName name="_____s1">#REF!</definedName>
    <definedName name="_____UA1" localSheetId="8">#REF!</definedName>
    <definedName name="_____UA1" localSheetId="7">#REF!</definedName>
    <definedName name="_____UA1" localSheetId="1">#REF!</definedName>
    <definedName name="_____UA1" localSheetId="4">[1]ANALISA!#REF!</definedName>
    <definedName name="_____UA1" localSheetId="9">#REF!</definedName>
    <definedName name="_____UA1" localSheetId="3">[1]ANALISA!#REF!</definedName>
    <definedName name="_____UA1" localSheetId="5">[1]ANALISA!#REF!</definedName>
    <definedName name="_____UA1">#REF!</definedName>
    <definedName name="_____UA10" localSheetId="8">#REF!</definedName>
    <definedName name="_____UA10" localSheetId="7">#REF!</definedName>
    <definedName name="_____UA10" localSheetId="1">#REF!</definedName>
    <definedName name="_____UA10" localSheetId="4">[1]ANALISA!#REF!</definedName>
    <definedName name="_____UA10" localSheetId="9">#REF!</definedName>
    <definedName name="_____UA10" localSheetId="3">[1]ANALISA!#REF!</definedName>
    <definedName name="_____UA10" localSheetId="5">[1]ANALISA!#REF!</definedName>
    <definedName name="_____UA10">#REF!</definedName>
    <definedName name="_____UA2" localSheetId="8">#REF!</definedName>
    <definedName name="_____UA2" localSheetId="7">#REF!</definedName>
    <definedName name="_____UA2" localSheetId="1">#REF!</definedName>
    <definedName name="_____UA2" localSheetId="4">[1]ANALISA!#REF!</definedName>
    <definedName name="_____UA2" localSheetId="9">#REF!</definedName>
    <definedName name="_____UA2" localSheetId="3">[1]ANALISA!#REF!</definedName>
    <definedName name="_____UA2" localSheetId="5">[1]ANALISA!#REF!</definedName>
    <definedName name="_____UA2">#REF!</definedName>
    <definedName name="_____UA3" localSheetId="8">#REF!</definedName>
    <definedName name="_____UA3" localSheetId="7">#REF!</definedName>
    <definedName name="_____UA3" localSheetId="1">#REF!</definedName>
    <definedName name="_____UA3" localSheetId="4">[1]ANALISA!#REF!</definedName>
    <definedName name="_____UA3" localSheetId="9">#REF!</definedName>
    <definedName name="_____UA3" localSheetId="3">[1]ANALISA!#REF!</definedName>
    <definedName name="_____UA3" localSheetId="5">[1]ANALISA!#REF!</definedName>
    <definedName name="_____UA3">#REF!</definedName>
    <definedName name="_____UA4" localSheetId="8">#REF!</definedName>
    <definedName name="_____UA4" localSheetId="7">#REF!</definedName>
    <definedName name="_____UA4" localSheetId="1">#REF!</definedName>
    <definedName name="_____UA4" localSheetId="4">[1]ANALISA!#REF!</definedName>
    <definedName name="_____UA4" localSheetId="9">#REF!</definedName>
    <definedName name="_____UA4" localSheetId="3">[1]ANALISA!#REF!</definedName>
    <definedName name="_____UA4" localSheetId="5">[1]ANALISA!#REF!</definedName>
    <definedName name="_____UA4">#REF!</definedName>
    <definedName name="_____UA5" localSheetId="8">#REF!</definedName>
    <definedName name="_____UA5" localSheetId="7">#REF!</definedName>
    <definedName name="_____UA5" localSheetId="1">#REF!</definedName>
    <definedName name="_____UA5" localSheetId="4">[1]ANALISA!#REF!</definedName>
    <definedName name="_____UA5" localSheetId="9">#REF!</definedName>
    <definedName name="_____UA5" localSheetId="3">[1]ANALISA!#REF!</definedName>
    <definedName name="_____UA5" localSheetId="5">[1]ANALISA!#REF!</definedName>
    <definedName name="_____UA5">#REF!</definedName>
    <definedName name="_____UA6" localSheetId="8">#REF!</definedName>
    <definedName name="_____UA6" localSheetId="7">#REF!</definedName>
    <definedName name="_____UA6" localSheetId="1">#REF!</definedName>
    <definedName name="_____UA6" localSheetId="4">[1]ANALISA!#REF!</definedName>
    <definedName name="_____UA6" localSheetId="9">#REF!</definedName>
    <definedName name="_____UA6" localSheetId="3">[1]ANALISA!#REF!</definedName>
    <definedName name="_____UA6" localSheetId="5">[1]ANALISA!#REF!</definedName>
    <definedName name="_____UA6">#REF!</definedName>
    <definedName name="_____UA7" localSheetId="8">#REF!</definedName>
    <definedName name="_____UA7" localSheetId="7">#REF!</definedName>
    <definedName name="_____UA7" localSheetId="1">#REF!</definedName>
    <definedName name="_____UA7" localSheetId="4">[1]ANALISA!#REF!</definedName>
    <definedName name="_____UA7" localSheetId="9">#REF!</definedName>
    <definedName name="_____UA7" localSheetId="3">[1]ANALISA!#REF!</definedName>
    <definedName name="_____UA7" localSheetId="5">[1]ANALISA!#REF!</definedName>
    <definedName name="_____UA7">#REF!</definedName>
    <definedName name="_____UA8" localSheetId="8">#REF!</definedName>
    <definedName name="_____UA8" localSheetId="7">#REF!</definedName>
    <definedName name="_____UA8" localSheetId="1">#REF!</definedName>
    <definedName name="_____UA8" localSheetId="4">[1]ANALISA!#REF!</definedName>
    <definedName name="_____UA8" localSheetId="9">#REF!</definedName>
    <definedName name="_____UA8" localSheetId="3">[1]ANALISA!#REF!</definedName>
    <definedName name="_____UA8" localSheetId="5">[1]ANALISA!#REF!</definedName>
    <definedName name="_____UA8">#REF!</definedName>
    <definedName name="_____UA9" localSheetId="8">#REF!</definedName>
    <definedName name="_____UA9" localSheetId="7">#REF!</definedName>
    <definedName name="_____UA9" localSheetId="1">#REF!</definedName>
    <definedName name="_____UA9" localSheetId="4">[1]ANALISA!#REF!</definedName>
    <definedName name="_____UA9" localSheetId="9">#REF!</definedName>
    <definedName name="_____UA9" localSheetId="3">[1]ANALISA!#REF!</definedName>
    <definedName name="_____UA9" localSheetId="5">[1]ANALISA!#REF!</definedName>
    <definedName name="_____UA9">#REF!</definedName>
    <definedName name="_____WIR1" localSheetId="8">#REF!</definedName>
    <definedName name="_____WIR1" localSheetId="7">#REF!</definedName>
    <definedName name="_____WIR1" localSheetId="4">#N/A</definedName>
    <definedName name="_____WIR1" localSheetId="3">#N/A</definedName>
    <definedName name="_____WIR1" localSheetId="5">#N/A</definedName>
    <definedName name="_____WIR1">#REF!</definedName>
    <definedName name="____Avr0102">'[2]Ex-Rate'!$E$60</definedName>
    <definedName name="____Avr0202">'[2]Ex-Rate'!$E$61</definedName>
    <definedName name="____Avr0302">'[2]Ex-Rate'!$E$62</definedName>
    <definedName name="____Avr0402">'[2]Ex-Rate'!$E$63</definedName>
    <definedName name="____Avr0502">'[2]Ex-Rate'!$E$64</definedName>
    <definedName name="____Avr0602">'[2]Ex-Rate'!$E$65</definedName>
    <definedName name="____Avr0701">'[2]Ex-Rate'!$E$54</definedName>
    <definedName name="____Avr0702">'[2]Ex-Rate'!$E$66</definedName>
    <definedName name="____Avr0801">'[2]Ex-Rate'!$E$55</definedName>
    <definedName name="____Avr0802">'[2]Ex-Rate'!$E$67</definedName>
    <definedName name="____Avr0901">'[2]Ex-Rate'!$E$56</definedName>
    <definedName name="____Avr0902">'[2]Ex-Rate'!$E$68</definedName>
    <definedName name="____Avr1001">'[2]Ex-Rate'!$E$57</definedName>
    <definedName name="____Avr1002">'[2]Ex-Rate'!$E$69</definedName>
    <definedName name="____Avr1101">'[2]Ex-Rate'!$E$58</definedName>
    <definedName name="____Avr1102">'[2]Ex-Rate'!$E$70</definedName>
    <definedName name="____Avr1201">'[2]Ex-Rate'!$E$59</definedName>
    <definedName name="____avr1202">'[2]Ex-Rate'!$E$71</definedName>
    <definedName name="____div1" localSheetId="8">#REF!</definedName>
    <definedName name="____div1" localSheetId="7">#REF!</definedName>
    <definedName name="____div1" localSheetId="1">#REF!</definedName>
    <definedName name="____div1" localSheetId="4">[1]ANALISA!#REF!</definedName>
    <definedName name="____div1" localSheetId="9">#REF!</definedName>
    <definedName name="____div1" localSheetId="3">[1]ANALISA!#REF!</definedName>
    <definedName name="____div1" localSheetId="5">[1]ANALISA!#REF!</definedName>
    <definedName name="____div1">#REF!</definedName>
    <definedName name="____s1" localSheetId="8">#REF!</definedName>
    <definedName name="____s1" localSheetId="7">#REF!</definedName>
    <definedName name="____s1" localSheetId="1">#REF!</definedName>
    <definedName name="____s1" localSheetId="4">[1]ANALISA!#REF!</definedName>
    <definedName name="____s1" localSheetId="9">#REF!</definedName>
    <definedName name="____s1" localSheetId="3">[1]ANALISA!#REF!</definedName>
    <definedName name="____s1" localSheetId="5">[1]ANALISA!#REF!</definedName>
    <definedName name="____s1">#REF!</definedName>
    <definedName name="____UA1" localSheetId="8">#REF!</definedName>
    <definedName name="____UA1" localSheetId="7">#REF!</definedName>
    <definedName name="____UA1" localSheetId="1">#REF!</definedName>
    <definedName name="____UA1" localSheetId="4">[1]ANALISA!#REF!</definedName>
    <definedName name="____UA1" localSheetId="9">#REF!</definedName>
    <definedName name="____UA1" localSheetId="3">[1]ANALISA!#REF!</definedName>
    <definedName name="____UA1" localSheetId="5">[1]ANALISA!#REF!</definedName>
    <definedName name="____UA1">#REF!</definedName>
    <definedName name="____UA10" localSheetId="8">#REF!</definedName>
    <definedName name="____UA10" localSheetId="7">#REF!</definedName>
    <definedName name="____UA10" localSheetId="1">#REF!</definedName>
    <definedName name="____UA10" localSheetId="4">[1]ANALISA!#REF!</definedName>
    <definedName name="____UA10" localSheetId="9">#REF!</definedName>
    <definedName name="____UA10" localSheetId="3">[1]ANALISA!#REF!</definedName>
    <definedName name="____UA10" localSheetId="5">[1]ANALISA!#REF!</definedName>
    <definedName name="____UA10">#REF!</definedName>
    <definedName name="____UA2" localSheetId="8">#REF!</definedName>
    <definedName name="____UA2" localSheetId="7">#REF!</definedName>
    <definedName name="____UA2" localSheetId="1">#REF!</definedName>
    <definedName name="____UA2" localSheetId="4">[1]ANALISA!#REF!</definedName>
    <definedName name="____UA2" localSheetId="9">#REF!</definedName>
    <definedName name="____UA2" localSheetId="3">[1]ANALISA!#REF!</definedName>
    <definedName name="____UA2" localSheetId="5">[1]ANALISA!#REF!</definedName>
    <definedName name="____UA2">#REF!</definedName>
    <definedName name="____UA3" localSheetId="8">#REF!</definedName>
    <definedName name="____UA3" localSheetId="7">#REF!</definedName>
    <definedName name="____UA3" localSheetId="1">#REF!</definedName>
    <definedName name="____UA3" localSheetId="4">[1]ANALISA!#REF!</definedName>
    <definedName name="____UA3" localSheetId="9">#REF!</definedName>
    <definedName name="____UA3" localSheetId="3">[1]ANALISA!#REF!</definedName>
    <definedName name="____UA3" localSheetId="5">[1]ANALISA!#REF!</definedName>
    <definedName name="____UA3">#REF!</definedName>
    <definedName name="____UA4" localSheetId="8">#REF!</definedName>
    <definedName name="____UA4" localSheetId="7">#REF!</definedName>
    <definedName name="____UA4" localSheetId="1">#REF!</definedName>
    <definedName name="____UA4" localSheetId="4">[1]ANALISA!#REF!</definedName>
    <definedName name="____UA4" localSheetId="9">#REF!</definedName>
    <definedName name="____UA4" localSheetId="3">[1]ANALISA!#REF!</definedName>
    <definedName name="____UA4" localSheetId="5">[1]ANALISA!#REF!</definedName>
    <definedName name="____UA4">#REF!</definedName>
    <definedName name="____UA5" localSheetId="8">#REF!</definedName>
    <definedName name="____UA5" localSheetId="7">#REF!</definedName>
    <definedName name="____UA5" localSheetId="1">#REF!</definedName>
    <definedName name="____UA5" localSheetId="4">[1]ANALISA!#REF!</definedName>
    <definedName name="____UA5" localSheetId="9">#REF!</definedName>
    <definedName name="____UA5" localSheetId="3">[1]ANALISA!#REF!</definedName>
    <definedName name="____UA5" localSheetId="5">[1]ANALISA!#REF!</definedName>
    <definedName name="____UA5">#REF!</definedName>
    <definedName name="____UA6" localSheetId="8">#REF!</definedName>
    <definedName name="____UA6" localSheetId="7">#REF!</definedName>
    <definedName name="____UA6" localSheetId="1">#REF!</definedName>
    <definedName name="____UA6" localSheetId="4">[1]ANALISA!#REF!</definedName>
    <definedName name="____UA6" localSheetId="9">#REF!</definedName>
    <definedName name="____UA6" localSheetId="3">[1]ANALISA!#REF!</definedName>
    <definedName name="____UA6" localSheetId="5">[1]ANALISA!#REF!</definedName>
    <definedName name="____UA6">#REF!</definedName>
    <definedName name="____UA7" localSheetId="8">#REF!</definedName>
    <definedName name="____UA7" localSheetId="7">#REF!</definedName>
    <definedName name="____UA7" localSheetId="1">#REF!</definedName>
    <definedName name="____UA7" localSheetId="4">[1]ANALISA!#REF!</definedName>
    <definedName name="____UA7" localSheetId="9">#REF!</definedName>
    <definedName name="____UA7" localSheetId="3">[1]ANALISA!#REF!</definedName>
    <definedName name="____UA7" localSheetId="5">[1]ANALISA!#REF!</definedName>
    <definedName name="____UA7">#REF!</definedName>
    <definedName name="____UA8" localSheetId="8">#REF!</definedName>
    <definedName name="____UA8" localSheetId="7">#REF!</definedName>
    <definedName name="____UA8" localSheetId="1">#REF!</definedName>
    <definedName name="____UA8" localSheetId="4">[1]ANALISA!#REF!</definedName>
    <definedName name="____UA8" localSheetId="9">#REF!</definedName>
    <definedName name="____UA8" localSheetId="3">[1]ANALISA!#REF!</definedName>
    <definedName name="____UA8" localSheetId="5">[1]ANALISA!#REF!</definedName>
    <definedName name="____UA8">#REF!</definedName>
    <definedName name="____UA9" localSheetId="8">#REF!</definedName>
    <definedName name="____UA9" localSheetId="7">#REF!</definedName>
    <definedName name="____UA9" localSheetId="1">#REF!</definedName>
    <definedName name="____UA9" localSheetId="4">[1]ANALISA!#REF!</definedName>
    <definedName name="____UA9" localSheetId="9">#REF!</definedName>
    <definedName name="____UA9" localSheetId="3">[1]ANALISA!#REF!</definedName>
    <definedName name="____UA9" localSheetId="5">[1]ANALISA!#REF!</definedName>
    <definedName name="____UA9">#REF!</definedName>
    <definedName name="____WIR1" localSheetId="8">#REF!</definedName>
    <definedName name="____WIR1" localSheetId="7">#REF!</definedName>
    <definedName name="____WIR1" localSheetId="4">#N/A</definedName>
    <definedName name="____WIR1" localSheetId="3">#N/A</definedName>
    <definedName name="____WIR1" localSheetId="5">#N/A</definedName>
    <definedName name="____WIR1">#REF!</definedName>
    <definedName name="___Avr0102">'[2]Ex-Rate'!$E$60</definedName>
    <definedName name="___Avr0202">'[2]Ex-Rate'!$E$61</definedName>
    <definedName name="___Avr0302">'[2]Ex-Rate'!$E$62</definedName>
    <definedName name="___Avr0402">'[2]Ex-Rate'!$E$63</definedName>
    <definedName name="___Avr0502">'[2]Ex-Rate'!$E$64</definedName>
    <definedName name="___Avr0602">'[2]Ex-Rate'!$E$65</definedName>
    <definedName name="___Avr0701">'[2]Ex-Rate'!$E$54</definedName>
    <definedName name="___Avr0702">'[2]Ex-Rate'!$E$66</definedName>
    <definedName name="___Avr0801">'[2]Ex-Rate'!$E$55</definedName>
    <definedName name="___Avr0802">'[2]Ex-Rate'!$E$67</definedName>
    <definedName name="___Avr0901">'[2]Ex-Rate'!$E$56</definedName>
    <definedName name="___Avr0902">'[2]Ex-Rate'!$E$68</definedName>
    <definedName name="___Avr1001">'[2]Ex-Rate'!$E$57</definedName>
    <definedName name="___Avr1002">'[2]Ex-Rate'!$E$69</definedName>
    <definedName name="___Avr1101">'[2]Ex-Rate'!$E$58</definedName>
    <definedName name="___Avr1102">'[2]Ex-Rate'!$E$70</definedName>
    <definedName name="___Avr1201">'[2]Ex-Rate'!$E$59</definedName>
    <definedName name="___avr1202">'[2]Ex-Rate'!$E$71</definedName>
    <definedName name="___div1" localSheetId="8">#REF!</definedName>
    <definedName name="___div1" localSheetId="7">#REF!</definedName>
    <definedName name="___div1" localSheetId="1">#REF!</definedName>
    <definedName name="___div1" localSheetId="4">[1]ANALISA!#REF!</definedName>
    <definedName name="___div1" localSheetId="9">#REF!</definedName>
    <definedName name="___div1" localSheetId="3">[1]ANALISA!#REF!</definedName>
    <definedName name="___div1" localSheetId="5">[1]ANALISA!#REF!</definedName>
    <definedName name="___div1">#REF!</definedName>
    <definedName name="___s1" localSheetId="8">#REF!</definedName>
    <definedName name="___s1" localSheetId="7">#REF!</definedName>
    <definedName name="___s1" localSheetId="1">#REF!</definedName>
    <definedName name="___s1" localSheetId="4">[1]ANALISA!#REF!</definedName>
    <definedName name="___s1" localSheetId="9">#REF!</definedName>
    <definedName name="___s1" localSheetId="3">[1]ANALISA!#REF!</definedName>
    <definedName name="___s1" localSheetId="5">[1]ANALISA!#REF!</definedName>
    <definedName name="___s1">#REF!</definedName>
    <definedName name="___s2" localSheetId="8">#REF!</definedName>
    <definedName name="___s2" localSheetId="7">#REF!</definedName>
    <definedName name="___s2" localSheetId="1">#REF!</definedName>
    <definedName name="___s2" localSheetId="4">[1]ANALISA!#REF!</definedName>
    <definedName name="___s2" localSheetId="9">#REF!</definedName>
    <definedName name="___s2" localSheetId="3">[1]ANALISA!#REF!</definedName>
    <definedName name="___s2" localSheetId="5">[1]ANALISA!#REF!</definedName>
    <definedName name="___s2">#REF!</definedName>
    <definedName name="___UA1" localSheetId="8">#REF!</definedName>
    <definedName name="___UA1" localSheetId="7">#REF!</definedName>
    <definedName name="___UA1" localSheetId="1">#REF!</definedName>
    <definedName name="___UA1" localSheetId="4">[1]ANALISA!#REF!</definedName>
    <definedName name="___UA1" localSheetId="9">#REF!</definedName>
    <definedName name="___UA1" localSheetId="3">[1]ANALISA!#REF!</definedName>
    <definedName name="___UA1" localSheetId="5">[1]ANALISA!#REF!</definedName>
    <definedName name="___UA1">#REF!</definedName>
    <definedName name="___UA10" localSheetId="8">#REF!</definedName>
    <definedName name="___UA10" localSheetId="7">#REF!</definedName>
    <definedName name="___UA10" localSheetId="1">#REF!</definedName>
    <definedName name="___UA10" localSheetId="4">[1]ANALISA!#REF!</definedName>
    <definedName name="___UA10" localSheetId="9">#REF!</definedName>
    <definedName name="___UA10" localSheetId="3">[1]ANALISA!#REF!</definedName>
    <definedName name="___UA10" localSheetId="5">[1]ANALISA!#REF!</definedName>
    <definedName name="___UA10">#REF!</definedName>
    <definedName name="___UA2" localSheetId="8">#REF!</definedName>
    <definedName name="___UA2" localSheetId="7">#REF!</definedName>
    <definedName name="___UA2" localSheetId="1">#REF!</definedName>
    <definedName name="___UA2" localSheetId="4">[1]ANALISA!#REF!</definedName>
    <definedName name="___UA2" localSheetId="9">#REF!</definedName>
    <definedName name="___UA2" localSheetId="3">[1]ANALISA!#REF!</definedName>
    <definedName name="___UA2" localSheetId="5">[1]ANALISA!#REF!</definedName>
    <definedName name="___UA2">#REF!</definedName>
    <definedName name="___UA3" localSheetId="8">#REF!</definedName>
    <definedName name="___UA3" localSheetId="7">#REF!</definedName>
    <definedName name="___UA3" localSheetId="1">#REF!</definedName>
    <definedName name="___UA3" localSheetId="4">[1]ANALISA!#REF!</definedName>
    <definedName name="___UA3" localSheetId="9">#REF!</definedName>
    <definedName name="___UA3" localSheetId="3">[1]ANALISA!#REF!</definedName>
    <definedName name="___UA3" localSheetId="5">[1]ANALISA!#REF!</definedName>
    <definedName name="___UA3">#REF!</definedName>
    <definedName name="___UA4" localSheetId="8">#REF!</definedName>
    <definedName name="___UA4" localSheetId="7">#REF!</definedName>
    <definedName name="___UA4" localSheetId="1">#REF!</definedName>
    <definedName name="___UA4" localSheetId="4">[1]ANALISA!#REF!</definedName>
    <definedName name="___UA4" localSheetId="9">#REF!</definedName>
    <definedName name="___UA4" localSheetId="3">[1]ANALISA!#REF!</definedName>
    <definedName name="___UA4" localSheetId="5">[1]ANALISA!#REF!</definedName>
    <definedName name="___UA4">#REF!</definedName>
    <definedName name="___UA5" localSheetId="8">#REF!</definedName>
    <definedName name="___UA5" localSheetId="7">#REF!</definedName>
    <definedName name="___UA5" localSheetId="1">#REF!</definedName>
    <definedName name="___UA5" localSheetId="4">[1]ANALISA!#REF!</definedName>
    <definedName name="___UA5" localSheetId="9">#REF!</definedName>
    <definedName name="___UA5" localSheetId="3">[1]ANALISA!#REF!</definedName>
    <definedName name="___UA5" localSheetId="5">[1]ANALISA!#REF!</definedName>
    <definedName name="___UA5">#REF!</definedName>
    <definedName name="___UA6" localSheetId="8">#REF!</definedName>
    <definedName name="___UA6" localSheetId="7">#REF!</definedName>
    <definedName name="___UA6" localSheetId="1">#REF!</definedName>
    <definedName name="___UA6" localSheetId="4">[1]ANALISA!#REF!</definedName>
    <definedName name="___UA6" localSheetId="9">#REF!</definedName>
    <definedName name="___UA6" localSheetId="3">[1]ANALISA!#REF!</definedName>
    <definedName name="___UA6" localSheetId="5">[1]ANALISA!#REF!</definedName>
    <definedName name="___UA6">#REF!</definedName>
    <definedName name="___UA7" localSheetId="8">#REF!</definedName>
    <definedName name="___UA7" localSheetId="7">#REF!</definedName>
    <definedName name="___UA7" localSheetId="1">#REF!</definedName>
    <definedName name="___UA7" localSheetId="4">[1]ANALISA!#REF!</definedName>
    <definedName name="___UA7" localSheetId="9">#REF!</definedName>
    <definedName name="___UA7" localSheetId="3">[1]ANALISA!#REF!</definedName>
    <definedName name="___UA7" localSheetId="5">[1]ANALISA!#REF!</definedName>
    <definedName name="___UA7">#REF!</definedName>
    <definedName name="___UA8" localSheetId="8">#REF!</definedName>
    <definedName name="___UA8" localSheetId="7">#REF!</definedName>
    <definedName name="___UA8" localSheetId="1">#REF!</definedName>
    <definedName name="___UA8" localSheetId="4">[1]ANALISA!#REF!</definedName>
    <definedName name="___UA8" localSheetId="9">#REF!</definedName>
    <definedName name="___UA8" localSheetId="3">[1]ANALISA!#REF!</definedName>
    <definedName name="___UA8" localSheetId="5">[1]ANALISA!#REF!</definedName>
    <definedName name="___UA8">#REF!</definedName>
    <definedName name="___UA9" localSheetId="8">#REF!</definedName>
    <definedName name="___UA9" localSheetId="7">#REF!</definedName>
    <definedName name="___UA9" localSheetId="1">#REF!</definedName>
    <definedName name="___UA9" localSheetId="4">[1]ANALISA!#REF!</definedName>
    <definedName name="___UA9" localSheetId="9">#REF!</definedName>
    <definedName name="___UA9" localSheetId="3">[1]ANALISA!#REF!</definedName>
    <definedName name="___UA9" localSheetId="5">[1]ANALISA!#REF!</definedName>
    <definedName name="___UA9">#REF!</definedName>
    <definedName name="___WIR1" localSheetId="8">#REF!</definedName>
    <definedName name="___WIR1" localSheetId="7">#REF!</definedName>
    <definedName name="___WIR1" localSheetId="4">#N/A</definedName>
    <definedName name="___WIR1" localSheetId="3">#N/A</definedName>
    <definedName name="___WIR1" localSheetId="5">#N/A</definedName>
    <definedName name="___WIR1">#REF!</definedName>
    <definedName name="__Avr0102">'[2]Ex-Rate'!$E$60</definedName>
    <definedName name="__Avr0202">'[2]Ex-Rate'!$E$61</definedName>
    <definedName name="__Avr0302">'[2]Ex-Rate'!$E$62</definedName>
    <definedName name="__Avr0402">'[2]Ex-Rate'!$E$63</definedName>
    <definedName name="__Avr0502">'[2]Ex-Rate'!$E$64</definedName>
    <definedName name="__Avr0602">'[2]Ex-Rate'!$E$65</definedName>
    <definedName name="__Avr0701">'[2]Ex-Rate'!$E$54</definedName>
    <definedName name="__Avr0702">'[2]Ex-Rate'!$E$66</definedName>
    <definedName name="__Avr0801">'[2]Ex-Rate'!$E$55</definedName>
    <definedName name="__Avr0802">'[2]Ex-Rate'!$E$67</definedName>
    <definedName name="__Avr0901">'[2]Ex-Rate'!$E$56</definedName>
    <definedName name="__Avr0902">'[2]Ex-Rate'!$E$68</definedName>
    <definedName name="__Avr1001">'[2]Ex-Rate'!$E$57</definedName>
    <definedName name="__Avr1002">'[2]Ex-Rate'!$E$69</definedName>
    <definedName name="__Avr1101">'[2]Ex-Rate'!$E$58</definedName>
    <definedName name="__Avr1102">'[2]Ex-Rate'!$E$70</definedName>
    <definedName name="__Avr1201">'[2]Ex-Rate'!$E$59</definedName>
    <definedName name="__avr1202">'[2]Ex-Rate'!$E$71</definedName>
    <definedName name="__DAT11">[4]Sheet1!$K$5:$K$11370</definedName>
    <definedName name="__dat110">'[5]AA.1.1 BNI'!$F$15:$F$54</definedName>
    <definedName name="__dat40">'[5]AA.1.1 BNI'!$C$15:$C$54</definedName>
    <definedName name="__dat60">'[5]AA.1.1 BNI'!$D$15:$D$54</definedName>
    <definedName name="__dat80">'[5]AA.1.1 BNI'!$E$15:$E$54</definedName>
    <definedName name="__dat90">'[5]AA.1.1 BNI'!$G$15:$G$54</definedName>
    <definedName name="__div1" localSheetId="8">#REF!</definedName>
    <definedName name="__div1" localSheetId="7">#REF!</definedName>
    <definedName name="__div1" localSheetId="1">#REF!</definedName>
    <definedName name="__div1" localSheetId="4">[1]ANALISA!#REF!</definedName>
    <definedName name="__div1" localSheetId="9">#REF!</definedName>
    <definedName name="__div1" localSheetId="3">[1]ANALISA!#REF!</definedName>
    <definedName name="__div1" localSheetId="5">[1]ANALISA!#REF!</definedName>
    <definedName name="__div1">#REF!</definedName>
    <definedName name="__feb226">[6]Sheet1!$D$7</definedName>
    <definedName name="__feb404">[6]Sheet1!$B$7</definedName>
    <definedName name="__pem1">'[7]DATA WP'!$E$19</definedName>
    <definedName name="__pem2">'[7]DATA WP'!$E$20</definedName>
    <definedName name="__pem3">'[7]DATA WP'!$E$21</definedName>
    <definedName name="__s1" localSheetId="8">#REF!</definedName>
    <definedName name="__s1" localSheetId="7">#REF!</definedName>
    <definedName name="__s1" localSheetId="1">#REF!</definedName>
    <definedName name="__s1" localSheetId="4">[1]ANALISA!#REF!</definedName>
    <definedName name="__s1" localSheetId="9">#REF!</definedName>
    <definedName name="__s1" localSheetId="3">[1]ANALISA!#REF!</definedName>
    <definedName name="__s1" localSheetId="5">[1]ANALISA!#REF!</definedName>
    <definedName name="__s1">#REF!</definedName>
    <definedName name="__s2" localSheetId="8">#REF!</definedName>
    <definedName name="__s2" localSheetId="7">#REF!</definedName>
    <definedName name="__s2" localSheetId="1">#REF!</definedName>
    <definedName name="__s2" localSheetId="4">[1]ANALISA!#REF!</definedName>
    <definedName name="__s2" localSheetId="9">#REF!</definedName>
    <definedName name="__s2" localSheetId="3">[1]ANALISA!#REF!</definedName>
    <definedName name="__s2" localSheetId="5">[1]ANALISA!#REF!</definedName>
    <definedName name="__s2">#REF!</definedName>
    <definedName name="__UA1" localSheetId="8">#REF!</definedName>
    <definedName name="__UA1" localSheetId="7">#REF!</definedName>
    <definedName name="__UA1" localSheetId="1">#REF!</definedName>
    <definedName name="__UA1" localSheetId="4">[1]ANALISA!#REF!</definedName>
    <definedName name="__UA1" localSheetId="9">#REF!</definedName>
    <definedName name="__UA1" localSheetId="3">[1]ANALISA!#REF!</definedName>
    <definedName name="__UA1" localSheetId="5">[1]ANALISA!#REF!</definedName>
    <definedName name="__UA1">#REF!</definedName>
    <definedName name="__UA10" localSheetId="8">#REF!</definedName>
    <definedName name="__UA10" localSheetId="7">#REF!</definedName>
    <definedName name="__UA10" localSheetId="1">#REF!</definedName>
    <definedName name="__UA10" localSheetId="4">[1]ANALISA!#REF!</definedName>
    <definedName name="__UA10" localSheetId="9">#REF!</definedName>
    <definedName name="__UA10" localSheetId="3">[1]ANALISA!#REF!</definedName>
    <definedName name="__UA10" localSheetId="5">[1]ANALISA!#REF!</definedName>
    <definedName name="__UA10">#REF!</definedName>
    <definedName name="__UA2" localSheetId="8">#REF!</definedName>
    <definedName name="__UA2" localSheetId="7">#REF!</definedName>
    <definedName name="__UA2" localSheetId="1">#REF!</definedName>
    <definedName name="__UA2" localSheetId="4">[1]ANALISA!#REF!</definedName>
    <definedName name="__UA2" localSheetId="9">#REF!</definedName>
    <definedName name="__UA2" localSheetId="3">[1]ANALISA!#REF!</definedName>
    <definedName name="__UA2" localSheetId="5">[1]ANALISA!#REF!</definedName>
    <definedName name="__UA2">#REF!</definedName>
    <definedName name="__UA3" localSheetId="8">#REF!</definedName>
    <definedName name="__UA3" localSheetId="7">#REF!</definedName>
    <definedName name="__UA3" localSheetId="1">#REF!</definedName>
    <definedName name="__UA3" localSheetId="4">[1]ANALISA!#REF!</definedName>
    <definedName name="__UA3" localSheetId="9">#REF!</definedName>
    <definedName name="__UA3" localSheetId="3">[1]ANALISA!#REF!</definedName>
    <definedName name="__UA3" localSheetId="5">[1]ANALISA!#REF!</definedName>
    <definedName name="__UA3">#REF!</definedName>
    <definedName name="__UA4" localSheetId="8">#REF!</definedName>
    <definedName name="__UA4" localSheetId="7">#REF!</definedName>
    <definedName name="__UA4" localSheetId="1">#REF!</definedName>
    <definedName name="__UA4" localSheetId="4">[1]ANALISA!#REF!</definedName>
    <definedName name="__UA4" localSheetId="9">#REF!</definedName>
    <definedName name="__UA4" localSheetId="3">[1]ANALISA!#REF!</definedName>
    <definedName name="__UA4" localSheetId="5">[1]ANALISA!#REF!</definedName>
    <definedName name="__UA4">#REF!</definedName>
    <definedName name="__UA5" localSheetId="8">#REF!</definedName>
    <definedName name="__UA5" localSheetId="7">#REF!</definedName>
    <definedName name="__UA5" localSheetId="1">#REF!</definedName>
    <definedName name="__UA5" localSheetId="4">[1]ANALISA!#REF!</definedName>
    <definedName name="__UA5" localSheetId="9">#REF!</definedName>
    <definedName name="__UA5" localSheetId="3">[1]ANALISA!#REF!</definedName>
    <definedName name="__UA5" localSheetId="5">[1]ANALISA!#REF!</definedName>
    <definedName name="__UA5">#REF!</definedName>
    <definedName name="__UA6" localSheetId="8">#REF!</definedName>
    <definedName name="__UA6" localSheetId="7">#REF!</definedName>
    <definedName name="__UA6" localSheetId="1">#REF!</definedName>
    <definedName name="__UA6" localSheetId="4">[1]ANALISA!#REF!</definedName>
    <definedName name="__UA6" localSheetId="9">#REF!</definedName>
    <definedName name="__UA6" localSheetId="3">[1]ANALISA!#REF!</definedName>
    <definedName name="__UA6" localSheetId="5">[1]ANALISA!#REF!</definedName>
    <definedName name="__UA6">#REF!</definedName>
    <definedName name="__UA7" localSheetId="8">#REF!</definedName>
    <definedName name="__UA7" localSheetId="7">#REF!</definedName>
    <definedName name="__UA7" localSheetId="1">#REF!</definedName>
    <definedName name="__UA7" localSheetId="4">[1]ANALISA!#REF!</definedName>
    <definedName name="__UA7" localSheetId="9">#REF!</definedName>
    <definedName name="__UA7" localSheetId="3">[1]ANALISA!#REF!</definedName>
    <definedName name="__UA7" localSheetId="5">[1]ANALISA!#REF!</definedName>
    <definedName name="__UA7">#REF!</definedName>
    <definedName name="__UA8" localSheetId="8">#REF!</definedName>
    <definedName name="__UA8" localSheetId="7">#REF!</definedName>
    <definedName name="__UA8" localSheetId="1">#REF!</definedName>
    <definedName name="__UA8" localSheetId="4">[1]ANALISA!#REF!</definedName>
    <definedName name="__UA8" localSheetId="9">#REF!</definedName>
    <definedName name="__UA8" localSheetId="3">[1]ANALISA!#REF!</definedName>
    <definedName name="__UA8" localSheetId="5">[1]ANALISA!#REF!</definedName>
    <definedName name="__UA8">#REF!</definedName>
    <definedName name="__UA9" localSheetId="8">#REF!</definedName>
    <definedName name="__UA9" localSheetId="7">#REF!</definedName>
    <definedName name="__UA9" localSheetId="1">#REF!</definedName>
    <definedName name="__UA9" localSheetId="4">[1]ANALISA!#REF!</definedName>
    <definedName name="__UA9" localSheetId="9">#REF!</definedName>
    <definedName name="__UA9" localSheetId="3">[1]ANALISA!#REF!</definedName>
    <definedName name="__UA9" localSheetId="5">[1]ANALISA!#REF!</definedName>
    <definedName name="__UA9">#REF!</definedName>
    <definedName name="__WIR1" localSheetId="8">#REF!</definedName>
    <definedName name="__WIR1" localSheetId="7">#REF!</definedName>
    <definedName name="__WIR1" localSheetId="4">#N/A</definedName>
    <definedName name="__WIR1" localSheetId="3">#N/A</definedName>
    <definedName name="__WIR1" localSheetId="5">#N/A</definedName>
    <definedName name="__WIR1">#REF!</definedName>
    <definedName name="_100_JJ_D.IV_03">'[8]Program Triwulanan-04'!$D$24:$F$24</definedName>
    <definedName name="_10Excel_BuiltIn_Print_Area_4_1" localSheetId="8">#REF!</definedName>
    <definedName name="_10Excel_BuiltIn_Print_Area_4_1" localSheetId="7">#REF!</definedName>
    <definedName name="_10Excel_BuiltIn_Print_Area_4_1" localSheetId="4">"$#REF!.$A$8:$F$134"</definedName>
    <definedName name="_10Excel_BuiltIn_Print_Area_4_1" localSheetId="3">"$#REF!.$A$8:$F$134"</definedName>
    <definedName name="_10Excel_BuiltIn_Print_Area_4_1" localSheetId="5">"$#REF!.$A$8:$F$134"</definedName>
    <definedName name="_10Excel_BuiltIn_Print_Area_4_1">#REF!</definedName>
    <definedName name="_1121Y">[9]LinkData!$G$4</definedName>
    <definedName name="_1161Y">[9]LinkData!$G$8</definedName>
    <definedName name="_1181Y">[9]LinkData!$G$10</definedName>
    <definedName name="_11Excel_BuiltIn_Print_Area_5_1" localSheetId="8">#REF!</definedName>
    <definedName name="_11Excel_BuiltIn_Print_Area_5_1" localSheetId="7">#REF!</definedName>
    <definedName name="_11Excel_BuiltIn_Print_Area_5_1" localSheetId="4">"$#REF!.$A$8:$F$97"</definedName>
    <definedName name="_11Excel_BuiltIn_Print_Area_5_1" localSheetId="3">"$#REF!.$A$8:$F$97"</definedName>
    <definedName name="_11Excel_BuiltIn_Print_Area_5_1" localSheetId="5">"$#REF!.$A$8:$F$97"</definedName>
    <definedName name="_11Excel_BuiltIn_Print_Area_5_1">#REF!</definedName>
    <definedName name="_12Excel_BuiltIn_Print_Area_6_1" localSheetId="8">#REF!</definedName>
    <definedName name="_12Excel_BuiltIn_Print_Area_6_1" localSheetId="7">#REF!</definedName>
    <definedName name="_12Excel_BuiltIn_Print_Area_6_1" localSheetId="4">"$#REF!.$B$1:$G$140"</definedName>
    <definedName name="_12Excel_BuiltIn_Print_Area_6_1" localSheetId="3">"$#REF!.$B$1:$G$140"</definedName>
    <definedName name="_12Excel_BuiltIn_Print_Area_6_1" localSheetId="5">"$#REF!.$B$1:$G$140"</definedName>
    <definedName name="_12Excel_BuiltIn_Print_Area_6_1">#REF!</definedName>
    <definedName name="_1411Y">[9]LinkData!$G$16</definedName>
    <definedName name="_1431Y">[9]LinkData!$G$18</definedName>
    <definedName name="_1441Y">[9]LinkData!$G$19</definedName>
    <definedName name="_1462Y">[10]LinkData!$G$23</definedName>
    <definedName name="_1471Y">[9]LinkData!$G$23</definedName>
    <definedName name="_1501Y">[9]LinkData!$G$26</definedName>
    <definedName name="_1511Y">[9]LinkData!$G$27</definedName>
    <definedName name="_164_JJ_D.IV_03">'[8]Program Triwulanan-04'!$E$26</definedName>
    <definedName name="_16Excel_BuiltIn_Print_Titles_1_1">[11]TB!$B$1:$D$32001,[11]TB!$A$1:$GW$3</definedName>
    <definedName name="_17Excel_BuiltIn_Print_Titles_10_1" localSheetId="8">#REF!</definedName>
    <definedName name="_17Excel_BuiltIn_Print_Titles_10_1" localSheetId="7">#REF!</definedName>
    <definedName name="_17Excel_BuiltIn_Print_Titles_10_1" localSheetId="4">"$OV.$#REF!$#REF!:$#REF!$#REF!"</definedName>
    <definedName name="_17Excel_BuiltIn_Print_Titles_10_1" localSheetId="3">"$OV.$#REF!$#REF!:$#REF!$#REF!"</definedName>
    <definedName name="_17Excel_BuiltIn_Print_Titles_10_1" localSheetId="5">"$OV.$#REF!$#REF!:$#REF!$#REF!"</definedName>
    <definedName name="_17Excel_BuiltIn_Print_Titles_10_1">#REF!</definedName>
    <definedName name="_1821Y">[9]LinkData!$G$33</definedName>
    <definedName name="_1911Y">[9]LinkData!$G$37</definedName>
    <definedName name="_1921Y">[9]LinkData!$G$38</definedName>
    <definedName name="_1931Y">[9]LinkData!$G$39</definedName>
    <definedName name="_20Excel_BuiltIn_Print_Titles_3_1" localSheetId="8">#REF!</definedName>
    <definedName name="_20Excel_BuiltIn_Print_Titles_3_1" localSheetId="7">#REF!</definedName>
    <definedName name="_20Excel_BuiltIn_Print_Titles_3_1" localSheetId="4">"$#REF!.$A$1:$IV$6"</definedName>
    <definedName name="_20Excel_BuiltIn_Print_Titles_3_1" localSheetId="3">"$#REF!.$A$1:$IV$6"</definedName>
    <definedName name="_20Excel_BuiltIn_Print_Titles_3_1" localSheetId="5">"$#REF!.$A$1:$IV$6"</definedName>
    <definedName name="_20Excel_BuiltIn_Print_Titles_3_1">#REF!</definedName>
    <definedName name="_2111Y">[9]LinkData!$G$41</definedName>
    <definedName name="_2151Y">[9]LinkData!$G$45</definedName>
    <definedName name="_21Excel_BuiltIn_Print_Titles_4_1" localSheetId="8">#REF!</definedName>
    <definedName name="_21Excel_BuiltIn_Print_Titles_4_1" localSheetId="7">#REF!</definedName>
    <definedName name="_21Excel_BuiltIn_Print_Titles_4_1" localSheetId="4">"$#REF!.$A$1:$IV$6"</definedName>
    <definedName name="_21Excel_BuiltIn_Print_Titles_4_1" localSheetId="3">"$#REF!.$A$1:$IV$6"</definedName>
    <definedName name="_21Excel_BuiltIn_Print_Titles_4_1" localSheetId="5">"$#REF!.$A$1:$IV$6"</definedName>
    <definedName name="_21Excel_BuiltIn_Print_Titles_4_1">#REF!</definedName>
    <definedName name="_22Excel_BuiltIn_Print_Titles_5_1" localSheetId="8">#REF!</definedName>
    <definedName name="_22Excel_BuiltIn_Print_Titles_5_1" localSheetId="7">#REF!</definedName>
    <definedName name="_22Excel_BuiltIn_Print_Titles_5_1" localSheetId="4">"$#REF!.$A$1:$IV$7"</definedName>
    <definedName name="_22Excel_BuiltIn_Print_Titles_5_1" localSheetId="3">"$#REF!.$A$1:$IV$7"</definedName>
    <definedName name="_22Excel_BuiltIn_Print_Titles_5_1" localSheetId="5">"$#REF!.$A$1:$IV$7"</definedName>
    <definedName name="_22Excel_BuiltIn_Print_Titles_5_1">#REF!</definedName>
    <definedName name="_23Excel_BuiltIn_Print_Titles_6_1" localSheetId="8">#REF!</definedName>
    <definedName name="_23Excel_BuiltIn_Print_Titles_6_1" localSheetId="7">#REF!</definedName>
    <definedName name="_23Excel_BuiltIn_Print_Titles_6_1" localSheetId="4">"$#REF!.$A$1:$IT$7"</definedName>
    <definedName name="_23Excel_BuiltIn_Print_Titles_6_1" localSheetId="3">"$#REF!.$A$1:$IT$7"</definedName>
    <definedName name="_23Excel_BuiltIn_Print_Titles_6_1" localSheetId="5">"$#REF!.$A$1:$IT$7"</definedName>
    <definedName name="_23Excel_BuiltIn_Print_Titles_6_1">#REF!</definedName>
    <definedName name="_3102Y">[9]LinkData!$G$51</definedName>
    <definedName name="_3201Y">[9]LinkData!$G$53</definedName>
    <definedName name="_3211Y">[9]LinkData!$G$54</definedName>
    <definedName name="_3221Y">[9]LinkData!$G$55</definedName>
    <definedName name="_4WORD_M_001_07">'[12]00-MEMO'!$IV$7278</definedName>
    <definedName name="_4WORD_O_004_E_">'[12]00-MEMO'!$IV$7278</definedName>
    <definedName name="_5102P">[9]LinkData!$E$61</definedName>
    <definedName name="_5102Y">[9]LinkData!$G$61</definedName>
    <definedName name="_5111P">[9]LinkData!$E$62</definedName>
    <definedName name="_5111Y">[9]LinkData!$G$62</definedName>
    <definedName name="_5241P">[10]LinkData!$E$72</definedName>
    <definedName name="_5241Y">[10]LinkData!$G$72</definedName>
    <definedName name="_7" localSheetId="8">#REF!</definedName>
    <definedName name="_7" localSheetId="7">#REF!</definedName>
    <definedName name="_7" localSheetId="4">#N/A</definedName>
    <definedName name="_7" localSheetId="3">#N/A</definedName>
    <definedName name="_7" localSheetId="5">#N/A</definedName>
    <definedName name="_7">#REF!</definedName>
    <definedName name="_8Excel_BuiltIn_Print_Area_2_1" localSheetId="8">#REF!</definedName>
    <definedName name="_8Excel_BuiltIn_Print_Area_2_1" localSheetId="7">#REF!</definedName>
    <definedName name="_8Excel_BuiltIn_Print_Area_2_1" localSheetId="4">"$#REF!.$A$8:$F$135"</definedName>
    <definedName name="_8Excel_BuiltIn_Print_Area_2_1" localSheetId="3">"$#REF!.$A$8:$F$135"</definedName>
    <definedName name="_8Excel_BuiltIn_Print_Area_2_1" localSheetId="5">"$#REF!.$A$8:$F$135"</definedName>
    <definedName name="_8Excel_BuiltIn_Print_Area_2_1">#REF!</definedName>
    <definedName name="_9Excel_BuiltIn_Print_Area_3_1" localSheetId="8">#REF!</definedName>
    <definedName name="_9Excel_BuiltIn_Print_Area_3_1" localSheetId="7">#REF!</definedName>
    <definedName name="_9Excel_BuiltIn_Print_Area_3_1" localSheetId="4">"$#REF!.$A$7:$E$132"</definedName>
    <definedName name="_9Excel_BuiltIn_Print_Area_3_1" localSheetId="3">"$#REF!.$A$7:$E$132"</definedName>
    <definedName name="_9Excel_BuiltIn_Print_Area_3_1" localSheetId="5">"$#REF!.$A$7:$E$132"</definedName>
    <definedName name="_9Excel_BuiltIn_Print_Area_3_1">#REF!</definedName>
    <definedName name="_A7">[13]Working!$P$57:$P$58</definedName>
    <definedName name="_apa1">'[5]AA.1.1 BNI'!$A$15:$E$54</definedName>
    <definedName name="_apa2">'[5]AA.1.1 BNI'!$A$14:$E$14</definedName>
    <definedName name="_Avr0102">'[14]Ex-Rate'!$E$60</definedName>
    <definedName name="_Avr0202">'[14]Ex-Rate'!$E$61</definedName>
    <definedName name="_Avr0302">'[14]Ex-Rate'!$E$62</definedName>
    <definedName name="_Avr0402">'[14]Ex-Rate'!$E$63</definedName>
    <definedName name="_Avr0502">'[14]Ex-Rate'!$E$64</definedName>
    <definedName name="_Avr0602">'[14]Ex-Rate'!$E$65</definedName>
    <definedName name="_Avr0701">'[14]Ex-Rate'!$E$54</definedName>
    <definedName name="_Avr0702">'[14]Ex-Rate'!$E$66</definedName>
    <definedName name="_Avr0801">'[14]Ex-Rate'!$E$55</definedName>
    <definedName name="_Avr0802">'[14]Ex-Rate'!$E$67</definedName>
    <definedName name="_Avr0901">'[14]Ex-Rate'!$E$56</definedName>
    <definedName name="_Avr0902">'[14]Ex-Rate'!$E$68</definedName>
    <definedName name="_Avr1001">'[14]Ex-Rate'!$E$57</definedName>
    <definedName name="_Avr1002">'[14]Ex-Rate'!$E$69</definedName>
    <definedName name="_Avr1101">'[14]Ex-Rate'!$E$58</definedName>
    <definedName name="_Avr1102">'[14]Ex-Rate'!$E$70</definedName>
    <definedName name="_Avr1201">'[14]Ex-Rate'!$E$59</definedName>
    <definedName name="_avr1202">'[14]Ex-Rate'!$E$71</definedName>
    <definedName name="_DAT1">[4]Sheet1!$A$5:$A$11370</definedName>
    <definedName name="_DAT10">[4]Sheet1!$J$5:$J$11370</definedName>
    <definedName name="_dat110">'[5]AA.1.1 BNI'!$F$15:$F$54</definedName>
    <definedName name="_DAT12">[4]Sheet1!$L$5:$L$11370</definedName>
    <definedName name="_DAT13">[4]Sheet1!$M$5:$M$11370</definedName>
    <definedName name="_DAT14">[4]Sheet1!$N$5:$N$11370</definedName>
    <definedName name="_DAT15">[4]Sheet1!$O$5:$O$11370</definedName>
    <definedName name="_DAT16">[4]Sheet1!$P$5:$P$11370</definedName>
    <definedName name="_DAT17">[4]Sheet1!$Q$5:$Q$11370</definedName>
    <definedName name="_DAT2">[4]Sheet1!$B$5:$B$11370</definedName>
    <definedName name="_DAT4">[4]Sheet1!$D$5:$D$11370</definedName>
    <definedName name="_dat40">'[5]AA.1.1 BNI'!$C$15:$C$54</definedName>
    <definedName name="_DAT6">[4]Sheet1!$F$5:$F$11370</definedName>
    <definedName name="_dat60">'[5]AA.1.1 BNI'!$D$15:$D$54</definedName>
    <definedName name="_DAT8">[4]Sheet1!$H$5:$H$11370</definedName>
    <definedName name="_dat80">'[5]AA.1.1 BNI'!$E$15:$E$54</definedName>
    <definedName name="_DAT9">[4]Sheet1!$I$5:$I$11370</definedName>
    <definedName name="_dat90">'[5]AA.1.1 BNI'!$G$15:$G$54</definedName>
    <definedName name="_Dist_Bin" localSheetId="8">#REF!</definedName>
    <definedName name="_Dist_Bin" localSheetId="7">#REF!</definedName>
    <definedName name="_Dist_Bin" localSheetId="1">#REF!</definedName>
    <definedName name="_Dist_Bin" localSheetId="6">#REF!</definedName>
    <definedName name="_Dist_Bin" localSheetId="4" hidden="1">#REF!</definedName>
    <definedName name="_Dist_Bin" localSheetId="9">#REF!</definedName>
    <definedName name="_Dist_Bin" localSheetId="3" hidden="1">#REF!</definedName>
    <definedName name="_Dist_Bin" localSheetId="5" hidden="1">#REF!</definedName>
    <definedName name="_Dist_Bin">#REF!</definedName>
    <definedName name="_Dist_Values" localSheetId="8">#REF!</definedName>
    <definedName name="_Dist_Values" localSheetId="7">#REF!</definedName>
    <definedName name="_Dist_Values" localSheetId="1">#REF!</definedName>
    <definedName name="_Dist_Values" localSheetId="6">#REF!</definedName>
    <definedName name="_Dist_Values" localSheetId="4" hidden="1">#REF!</definedName>
    <definedName name="_Dist_Values" localSheetId="9">#REF!</definedName>
    <definedName name="_Dist_Values" localSheetId="3" hidden="1">#REF!</definedName>
    <definedName name="_Dist_Values" localSheetId="5" hidden="1">#REF!</definedName>
    <definedName name="_Dist_Values">#REF!</definedName>
    <definedName name="_div1" localSheetId="8">#REF!</definedName>
    <definedName name="_div1" localSheetId="7">#REF!</definedName>
    <definedName name="_div1" localSheetId="1">#REF!</definedName>
    <definedName name="_div1" localSheetId="6">#REF!</definedName>
    <definedName name="_div1" localSheetId="4">[1]ANALISA!#REF!</definedName>
    <definedName name="_div1" localSheetId="9">#REF!</definedName>
    <definedName name="_div1" localSheetId="3">[1]ANALISA!#REF!</definedName>
    <definedName name="_div1" localSheetId="5">[1]ANALISA!#REF!</definedName>
    <definedName name="_div1">#REF!</definedName>
    <definedName name="_eng06" hidden="1">[15]BS!$FJ$1:$FJ$132</definedName>
    <definedName name="_Eng2" localSheetId="8">#REF!</definedName>
    <definedName name="_Eng2" localSheetId="7">#REF!</definedName>
    <definedName name="_Eng2" localSheetId="4">#N/A</definedName>
    <definedName name="_Eng2" localSheetId="3">#N/A</definedName>
    <definedName name="_Eng2" localSheetId="5">#N/A</definedName>
    <definedName name="_Eng2">#REF!</definedName>
    <definedName name="_feb226">[6]Sheet1!$D$7</definedName>
    <definedName name="_feb404">[6]Sheet1!$B$7</definedName>
    <definedName name="_Fill" localSheetId="8">#REF!</definedName>
    <definedName name="_Fill" localSheetId="7">#REF!</definedName>
    <definedName name="_Fill" localSheetId="1">#REF!</definedName>
    <definedName name="_Fill" localSheetId="6">#REF!</definedName>
    <definedName name="_Fill" localSheetId="4" hidden="1">#REF!</definedName>
    <definedName name="_Fill" localSheetId="9">#REF!</definedName>
    <definedName name="_Fill" localSheetId="3" hidden="1">#REF!</definedName>
    <definedName name="_Fill" localSheetId="5" hidden="1">#REF!</definedName>
    <definedName name="_Fill">#REF!</definedName>
    <definedName name="_xlnm._FilterDatabase" localSheetId="8" hidden="1">'Beneficial Ownership'!$A$3:$N$61</definedName>
    <definedName name="_xlnm._FilterDatabase" localSheetId="7" hidden="1">CSR!$B$2:$K$2499</definedName>
    <definedName name="_xlnm._FilterDatabase" localSheetId="1" hidden="1">'Kepemilikan Saham'!$B$2:$I$211</definedName>
    <definedName name="_xlnm._FilterDatabase" localSheetId="6" hidden="1">'Pembayaran lain'!$B$2:$M$2</definedName>
    <definedName name="_xlnm._FilterDatabase" localSheetId="4" hidden="1">'Revenue Minerba'!$A$1:$J$2664</definedName>
    <definedName name="_xlnm._FilterDatabase" localSheetId="2" hidden="1">'Susunan Pengurusan '!$A$2:$G$746</definedName>
    <definedName name="_xlnm._FilterDatabase" localSheetId="3" hidden="1">'Tenaga Kerja '!$B$2:$H$1717</definedName>
    <definedName name="_xlnm._FilterDatabase" localSheetId="5" hidden="1">'V. Penjualan'!$A$2:$T$229</definedName>
    <definedName name="_Ind2" localSheetId="8">#REF!</definedName>
    <definedName name="_Ind2" localSheetId="7">#REF!</definedName>
    <definedName name="_Ind2" localSheetId="4">#N/A</definedName>
    <definedName name="_Ind2" localSheetId="3">#N/A</definedName>
    <definedName name="_Ind2" localSheetId="5">#N/A</definedName>
    <definedName name="_Ind2">#REF!</definedName>
    <definedName name="_Key1" localSheetId="8">#REF!</definedName>
    <definedName name="_Key1" localSheetId="7">#REF!</definedName>
    <definedName name="_Key1" localSheetId="1">#REF!</definedName>
    <definedName name="_Key1" localSheetId="6">#REF!</definedName>
    <definedName name="_Key1" localSheetId="4" hidden="1">#REF!</definedName>
    <definedName name="_Key1" localSheetId="9">#REF!</definedName>
    <definedName name="_Key1" localSheetId="3" hidden="1">#REF!</definedName>
    <definedName name="_Key1" localSheetId="5" hidden="1">#REF!</definedName>
    <definedName name="_Key1">#REF!</definedName>
    <definedName name="_Key2" localSheetId="8">#REF!</definedName>
    <definedName name="_Key2" localSheetId="7">#REF!</definedName>
    <definedName name="_Key2" localSheetId="1">#REF!</definedName>
    <definedName name="_Key2" localSheetId="6">#REF!</definedName>
    <definedName name="_Key2" localSheetId="4" hidden="1">#REF!</definedName>
    <definedName name="_Key2" localSheetId="9">#REF!</definedName>
    <definedName name="_Key2" localSheetId="3" hidden="1">#REF!</definedName>
    <definedName name="_Key2" localSheetId="5" hidden="1">#REF!</definedName>
    <definedName name="_Key2">#REF!</definedName>
    <definedName name="_Order1" hidden="1">255</definedName>
    <definedName name="_Order2" hidden="1">0</definedName>
    <definedName name="_pem1">'[7]DATA WP'!$E$19</definedName>
    <definedName name="_pem2">'[7]DATA WP'!$E$20</definedName>
    <definedName name="_pem3">'[7]DATA WP'!$E$21</definedName>
    <definedName name="_r">[13]Working!$P$57:$P$58</definedName>
    <definedName name="_Regression_Int">1</definedName>
    <definedName name="_s1" localSheetId="8">#REF!</definedName>
    <definedName name="_s1" localSheetId="7">#REF!</definedName>
    <definedName name="_s1" localSheetId="1">#REF!</definedName>
    <definedName name="_s1" localSheetId="6">#REF!</definedName>
    <definedName name="_s1" localSheetId="4">[1]ANALISA!#REF!</definedName>
    <definedName name="_s1" localSheetId="9">#REF!</definedName>
    <definedName name="_s1" localSheetId="3">[1]ANALISA!#REF!</definedName>
    <definedName name="_s1" localSheetId="5">[1]ANALISA!#REF!</definedName>
    <definedName name="_s1">#REF!</definedName>
    <definedName name="_s2" localSheetId="8">#REF!</definedName>
    <definedName name="_s2" localSheetId="7">#REF!</definedName>
    <definedName name="_s2" localSheetId="1">#REF!</definedName>
    <definedName name="_s2" localSheetId="6">#REF!</definedName>
    <definedName name="_s2" localSheetId="4">[1]ANALISA!#REF!</definedName>
    <definedName name="_s2" localSheetId="3">[1]ANALISA!#REF!</definedName>
    <definedName name="_s2" localSheetId="5">[1]ANALISA!#REF!</definedName>
    <definedName name="_s2">#REF!</definedName>
    <definedName name="_Sort" localSheetId="8">#REF!</definedName>
    <definedName name="_Sort" localSheetId="7">#REF!</definedName>
    <definedName name="_Sort" localSheetId="1">#REF!</definedName>
    <definedName name="_Sort" localSheetId="6">#REF!</definedName>
    <definedName name="_Sort" localSheetId="4" hidden="1">#REF!</definedName>
    <definedName name="_Sort" localSheetId="9">#REF!</definedName>
    <definedName name="_Sort" localSheetId="3" hidden="1">#REF!</definedName>
    <definedName name="_Sort" localSheetId="5" hidden="1">#REF!</definedName>
    <definedName name="_Sort">#REF!</definedName>
    <definedName name="_UA1" localSheetId="8">#REF!</definedName>
    <definedName name="_UA1" localSheetId="7">#REF!</definedName>
    <definedName name="_UA1" localSheetId="1">#REF!</definedName>
    <definedName name="_UA1" localSheetId="6">#REF!</definedName>
    <definedName name="_UA1" localSheetId="4">[1]ANALISA!#REF!</definedName>
    <definedName name="_UA1" localSheetId="9">#REF!</definedName>
    <definedName name="_UA1" localSheetId="3">[1]ANALISA!#REF!</definedName>
    <definedName name="_UA1" localSheetId="5">[1]ANALISA!#REF!</definedName>
    <definedName name="_UA1">#REF!</definedName>
    <definedName name="_UA10" localSheetId="8">#REF!</definedName>
    <definedName name="_UA10" localSheetId="7">#REF!</definedName>
    <definedName name="_UA10" localSheetId="1">#REF!</definedName>
    <definedName name="_UA10" localSheetId="6">#REF!</definedName>
    <definedName name="_UA10" localSheetId="4">[1]ANALISA!#REF!</definedName>
    <definedName name="_UA10" localSheetId="3">[1]ANALISA!#REF!</definedName>
    <definedName name="_UA10" localSheetId="5">[1]ANALISA!#REF!</definedName>
    <definedName name="_UA10">#REF!</definedName>
    <definedName name="_UA2" localSheetId="8">#REF!</definedName>
    <definedName name="_UA2" localSheetId="7">#REF!</definedName>
    <definedName name="_UA2" localSheetId="1">#REF!</definedName>
    <definedName name="_UA2" localSheetId="6">#REF!</definedName>
    <definedName name="_UA2" localSheetId="4">[1]ANALISA!#REF!</definedName>
    <definedName name="_UA2" localSheetId="3">[1]ANALISA!#REF!</definedName>
    <definedName name="_UA2" localSheetId="5">[1]ANALISA!#REF!</definedName>
    <definedName name="_UA2">#REF!</definedName>
    <definedName name="_UA3" localSheetId="8">#REF!</definedName>
    <definedName name="_UA3" localSheetId="7">#REF!</definedName>
    <definedName name="_UA3" localSheetId="1">#REF!</definedName>
    <definedName name="_UA3" localSheetId="6">#REF!</definedName>
    <definedName name="_UA3" localSheetId="4">[1]ANALISA!#REF!</definedName>
    <definedName name="_UA3" localSheetId="3">[1]ANALISA!#REF!</definedName>
    <definedName name="_UA3" localSheetId="5">[1]ANALISA!#REF!</definedName>
    <definedName name="_UA3">#REF!</definedName>
    <definedName name="_UA4" localSheetId="8">#REF!</definedName>
    <definedName name="_UA4" localSheetId="7">#REF!</definedName>
    <definedName name="_UA4" localSheetId="1">#REF!</definedName>
    <definedName name="_UA4" localSheetId="4">[1]ANALISA!#REF!</definedName>
    <definedName name="_UA4" localSheetId="3">[1]ANALISA!#REF!</definedName>
    <definedName name="_UA4" localSheetId="5">[1]ANALISA!#REF!</definedName>
    <definedName name="_UA4">#REF!</definedName>
    <definedName name="_UA5" localSheetId="8">#REF!</definedName>
    <definedName name="_UA5" localSheetId="7">#REF!</definedName>
    <definedName name="_UA5" localSheetId="1">#REF!</definedName>
    <definedName name="_UA5" localSheetId="4">[1]ANALISA!#REF!</definedName>
    <definedName name="_UA5" localSheetId="3">[1]ANALISA!#REF!</definedName>
    <definedName name="_UA5" localSheetId="5">[1]ANALISA!#REF!</definedName>
    <definedName name="_UA5">#REF!</definedName>
    <definedName name="_UA6" localSheetId="8">#REF!</definedName>
    <definedName name="_UA6" localSheetId="7">#REF!</definedName>
    <definedName name="_UA6" localSheetId="1">#REF!</definedName>
    <definedName name="_UA6" localSheetId="4">[1]ANALISA!#REF!</definedName>
    <definedName name="_UA6" localSheetId="3">[1]ANALISA!#REF!</definedName>
    <definedName name="_UA6" localSheetId="5">[1]ANALISA!#REF!</definedName>
    <definedName name="_UA6">#REF!</definedName>
    <definedName name="_UA7" localSheetId="8">#REF!</definedName>
    <definedName name="_UA7" localSheetId="7">#REF!</definedName>
    <definedName name="_UA7" localSheetId="1">#REF!</definedName>
    <definedName name="_UA7" localSheetId="4">[1]ANALISA!#REF!</definedName>
    <definedName name="_UA7" localSheetId="3">[1]ANALISA!#REF!</definedName>
    <definedName name="_UA7" localSheetId="5">[1]ANALISA!#REF!</definedName>
    <definedName name="_UA7">#REF!</definedName>
    <definedName name="_UA8" localSheetId="8">#REF!</definedName>
    <definedName name="_UA8" localSheetId="7">#REF!</definedName>
    <definedName name="_UA8" localSheetId="1">#REF!</definedName>
    <definedName name="_UA8" localSheetId="4">[1]ANALISA!#REF!</definedName>
    <definedName name="_UA8" localSheetId="3">[1]ANALISA!#REF!</definedName>
    <definedName name="_UA8" localSheetId="5">[1]ANALISA!#REF!</definedName>
    <definedName name="_UA8">#REF!</definedName>
    <definedName name="_UA9" localSheetId="8">#REF!</definedName>
    <definedName name="_UA9" localSheetId="7">#REF!</definedName>
    <definedName name="_UA9" localSheetId="1">#REF!</definedName>
    <definedName name="_UA9" localSheetId="4">[1]ANALISA!#REF!</definedName>
    <definedName name="_UA9" localSheetId="3">[1]ANALISA!#REF!</definedName>
    <definedName name="_UA9" localSheetId="5">[1]ANALISA!#REF!</definedName>
    <definedName name="_UA9">#REF!</definedName>
    <definedName name="_WIR1" localSheetId="8">#REF!</definedName>
    <definedName name="_WIR1" localSheetId="7">#REF!</definedName>
    <definedName name="_WIR1" localSheetId="4">#N/A</definedName>
    <definedName name="_WIR1" localSheetId="3">#N/A</definedName>
    <definedName name="_WIR1" localSheetId="5">#N/A</definedName>
    <definedName name="_WIR1">#REF!</definedName>
    <definedName name="a" localSheetId="8">#REF!</definedName>
    <definedName name="a" localSheetId="7">#REF!</definedName>
    <definedName name="a" localSheetId="1">#REF!</definedName>
    <definedName name="a" localSheetId="4">[1]ANALISA!#REF!</definedName>
    <definedName name="a" localSheetId="3">[1]ANALISA!#REF!</definedName>
    <definedName name="a" localSheetId="5">[1]ANALISA!#REF!</definedName>
    <definedName name="a">#REF!</definedName>
    <definedName name="a_cost">[16]U3!$K$44</definedName>
    <definedName name="A3BR" localSheetId="8">#REF!</definedName>
    <definedName name="A3BR" localSheetId="7">#REF!</definedName>
    <definedName name="A3BR" localSheetId="1">#REF!</definedName>
    <definedName name="A3BR" localSheetId="6">#REF!</definedName>
    <definedName name="A3BR" localSheetId="4" hidden="1">#REF!</definedName>
    <definedName name="A3BR" localSheetId="9">#REF!</definedName>
    <definedName name="A3BR" localSheetId="3" hidden="1">#REF!</definedName>
    <definedName name="A3BR" localSheetId="5" hidden="1">#REF!</definedName>
    <definedName name="A3BR">#REF!</definedName>
    <definedName name="aa" localSheetId="8">#REF!</definedName>
    <definedName name="aa" localSheetId="7">#REF!</definedName>
    <definedName name="aa" localSheetId="1">#REF!</definedName>
    <definedName name="aa" localSheetId="6">#REF!</definedName>
    <definedName name="aa" localSheetId="4">#REF!</definedName>
    <definedName name="aa" localSheetId="9">#REF!</definedName>
    <definedName name="aa" localSheetId="3">#REF!</definedName>
    <definedName name="aa" localSheetId="5">#REF!</definedName>
    <definedName name="aa">#REF!</definedName>
    <definedName name="aaa" localSheetId="8">#REF!</definedName>
    <definedName name="aaa" localSheetId="7">#REF!</definedName>
    <definedName name="aaa" localSheetId="1">#REF!</definedName>
    <definedName name="aaa" localSheetId="6">#REF!</definedName>
    <definedName name="aaa" localSheetId="4">[1]ANALISA!#REF!</definedName>
    <definedName name="aaa" localSheetId="9">#REF!</definedName>
    <definedName name="aaa" localSheetId="3">[1]ANALISA!#REF!</definedName>
    <definedName name="aaa" localSheetId="5">[1]ANALISA!#REF!</definedName>
    <definedName name="aaa">#REF!</definedName>
    <definedName name="AAA_DOCTOPS" hidden="1">"AAA_SET"</definedName>
    <definedName name="AAA_duser" hidden="1">"OFF"</definedName>
    <definedName name="aaaaaa">'[17]Ex-Rate'!$E$70</definedName>
    <definedName name="AAAAAAAA">[18]Main!$A$10:$N$35</definedName>
    <definedName name="AAB_Addin5" hidden="1">"AAB_Description for addin 5,Description for addin 5,Description for addin 5,Description for addin 5,Description for addin 5,Description for addin 5"</definedName>
    <definedName name="AAClaim1">'[19]CA Sheet'!$R$36</definedName>
    <definedName name="AAS" localSheetId="8">#REF!</definedName>
    <definedName name="AAS" localSheetId="7">#REF!</definedName>
    <definedName name="AAS" localSheetId="1">#REF!</definedName>
    <definedName name="AAS" localSheetId="6">#REF!</definedName>
    <definedName name="AAS" localSheetId="4">#REF!</definedName>
    <definedName name="AAS" localSheetId="9">#REF!</definedName>
    <definedName name="AAS" localSheetId="3">#REF!</definedName>
    <definedName name="AAS" localSheetId="5">#REF!</definedName>
    <definedName name="AAS">#REF!</definedName>
    <definedName name="ABB_T_D_Limited">[20]alamat!$B$2</definedName>
    <definedName name="abcd" localSheetId="8">#REF!</definedName>
    <definedName name="abcd" localSheetId="7">#REF!</definedName>
    <definedName name="abcd" localSheetId="4">#N/A</definedName>
    <definedName name="abcd" localSheetId="3">#N/A</definedName>
    <definedName name="abcd" localSheetId="5">#N/A</definedName>
    <definedName name="abcd">#REF!</definedName>
    <definedName name="AC" localSheetId="8">#REF!</definedName>
    <definedName name="AC" localSheetId="7">#REF!</definedName>
    <definedName name="AC" localSheetId="4">#N/A</definedName>
    <definedName name="AC" localSheetId="3">#N/A</definedName>
    <definedName name="AC" localSheetId="5">#N/A</definedName>
    <definedName name="AC">#REF!</definedName>
    <definedName name="ACCOUNT">'[21]TAX COM'!$A$5</definedName>
    <definedName name="Account_Rep">[22]Sheet1!$A$6:$A$13</definedName>
    <definedName name="ACCTSET">[23]ACCTSET!$A$1:$B$170</definedName>
    <definedName name="ace">[24]Sheet1!$A$9:$C$43</definedName>
    <definedName name="ACTARIS__SAS_Africa_middle_East_Division">[20]alamat!$B$21</definedName>
    <definedName name="Actaris_Contadores___SA">[20]alamat!$B$384</definedName>
    <definedName name="Actaris_Ltda.">[20]alamat!$B$6</definedName>
    <definedName name="ACTARIS_METERFABRIEK_BV">[20]alamat!$B$267</definedName>
    <definedName name="ACTARIS_SAS">[20]alamat!$B$10</definedName>
    <definedName name="ACTARIS_SINGAPORE_PTE_LTD">[20]alamat!$B$14</definedName>
    <definedName name="Actual_Range">[25]Monthly!$S$11:$T$17,[25]Monthly!$S$19:$T$22,[25]Monthly!$S$24:$T$24,[25]Monthly!$S$26:$T$30,[25]Monthly!$S$32:$T$32,[25]Monthly!$S$35:$T$40,[25]Monthly!$S$42:$T$45,[25]Monthly!$S$47:$T$56,[25]Monthly!$S$58:$T$68,[25]Monthly!$S$75:$T$75,[25]Monthly!$S$77:$T$77,[25]Monthly!$S$80:$T$104</definedName>
    <definedName name="Actual_Range2">[25]Monthly!$S$106:$T$111,[25]Monthly!$S$113:$T$116,[25]Monthly!$S$118:$T$124,[25]Monthly!$S$126:$T$126,[25]Monthly!$S$128:$T$132,[25]Monthly!$S$134:$T$135,[25]Monthly!$S$137:$T$142,[25]Monthly!$S$144:$T$149,[25]Monthly!$S$151:$T$157,[25]Monthly!$S$159:$T$160,[25]Monthly!$S$162:$T$163</definedName>
    <definedName name="Actual_Range3">[25]Monthly!$S$165:$T$165,[25]Monthly!$S$168:$T$170,[25]Monthly!$S$172:$T$175,[25]Monthly!$S$177:$T$181,[25]Monthly!$S$183:$T$183,[25]Monthly!$S$185:$T$186,[25]Monthly!$S$188:$T$190,[25]Monthly!$S$192:$T$196,[25]Monthly!$S$203:$T$206,[25]Monthly!$S$208:$T$208,[25]Monthly!$S$211:$T$212</definedName>
    <definedName name="Actual_Range4">[25]Monthly!$S$217:$T$217,[25]Monthly!$S$221:$T$222</definedName>
    <definedName name="adgbh" localSheetId="8">#REF!</definedName>
    <definedName name="adgbh" localSheetId="7">#REF!</definedName>
    <definedName name="adgbh" localSheetId="1">#REF!</definedName>
    <definedName name="adgbh" localSheetId="6">#REF!</definedName>
    <definedName name="adgbh" localSheetId="4" hidden="1">#REF!</definedName>
    <definedName name="adgbh" localSheetId="9">#REF!</definedName>
    <definedName name="adgbh" localSheetId="3" hidden="1">#REF!</definedName>
    <definedName name="adgbh" localSheetId="5" hidden="1">#REF!</definedName>
    <definedName name="adgbh">#REF!</definedName>
    <definedName name="adj_DTL">[26]O101!$J$9</definedName>
    <definedName name="adj_prov4tax">[26]O101!$J$11</definedName>
    <definedName name="Adjustment" localSheetId="8">#REF!</definedName>
    <definedName name="Adjustment" localSheetId="7">#REF!</definedName>
    <definedName name="Adjustment" localSheetId="4">#N/A</definedName>
    <definedName name="Adjustment" localSheetId="3">#N/A</definedName>
    <definedName name="Adjustment" localSheetId="5">#N/A</definedName>
    <definedName name="Adjustment">#REF!</definedName>
    <definedName name="admin_03">'[27]U101 P_L'!$E$33</definedName>
    <definedName name="admin_03_10">'[28]U101 P_L'!$E$33</definedName>
    <definedName name="admin_03_11">'[28]U101 P_L'!$E$33</definedName>
    <definedName name="admin_03_13">'[28]U101 P_L'!$E$33</definedName>
    <definedName name="admin_03_15">'[28]U101 P_L'!$E$33</definedName>
    <definedName name="admin_03_16">'[28]U101 P_L'!$E$33</definedName>
    <definedName name="admin_03_3">'[28]U101 P_L'!$E$33</definedName>
    <definedName name="admin_03_5">'[28]U101 P_L'!$E$33</definedName>
    <definedName name="ADSdcsas">'[29]CA Sheet'!$R$36</definedName>
    <definedName name="AES_TELASI">[20]alamat!$B$17</definedName>
    <definedName name="afadfqwf">'[30]CA Sheet'!$Q$36</definedName>
    <definedName name="afadsfaad">'[31]CA Sheet'!$R$36</definedName>
    <definedName name="aga">'[32]O201 Tax comp'!$F$8</definedName>
    <definedName name="Agency_type">[33]!Government_entity_type[[#All],[&lt; Agency type &gt;]]</definedName>
    <definedName name="Agt_02">'[34]Ex-Rate'!$B$67</definedName>
    <definedName name="agustus">[35]agustus!$AZ$11:$IJ$42</definedName>
    <definedName name="AHMED_NASSER_ASSOC._PARTNER">[20]alamat!$B$25</definedName>
    <definedName name="AKHIR" localSheetId="8">#REF!</definedName>
    <definedName name="AKHIR" localSheetId="7">#REF!</definedName>
    <definedName name="AKHIR" localSheetId="4">#N/A</definedName>
    <definedName name="AKHIR" localSheetId="3">#N/A</definedName>
    <definedName name="AKHIR" localSheetId="5">#N/A</definedName>
    <definedName name="AKHIR">#REF!</definedName>
    <definedName name="aku">'[36]DATA WP'!$E$5</definedName>
    <definedName name="AL_QAISI_FOR_ELECTROMECHANI">[20]alamat!$B$28</definedName>
    <definedName name="ALLFS" localSheetId="8">#REF!</definedName>
    <definedName name="ALLFS" localSheetId="7">#REF!</definedName>
    <definedName name="ALLFS" localSheetId="4">#N/A</definedName>
    <definedName name="ALLFS" localSheetId="3">#N/A</definedName>
    <definedName name="ALLFS" localSheetId="5">#N/A</definedName>
    <definedName name="ALLFS">#REF!</definedName>
    <definedName name="anscount" hidden="1">1</definedName>
    <definedName name="Antang_Gunung_Meratus__PT" localSheetId="8">#REF!</definedName>
    <definedName name="Antang_Gunung_Meratus__PT" localSheetId="7">#REF!</definedName>
    <definedName name="Antang_Gunung_Meratus__PT" localSheetId="4">#REF!</definedName>
    <definedName name="Antang_Gunung_Meratus__PT" localSheetId="3">#REF!</definedName>
    <definedName name="Antang_Gunung_Meratus__PT" localSheetId="5">#REF!</definedName>
    <definedName name="Antang_Gunung_Meratus__PT">#REF!</definedName>
    <definedName name="AP_GROUP">'[37]TB Link'!$D$120</definedName>
    <definedName name="apa">'[5]AA.1.1 BNI'!$G$14:$H$14</definedName>
    <definedName name="Apr_02">'[34]Ex-Rate'!$B$63</definedName>
    <definedName name="april">[35]April!$AP$11:$HZ$42</definedName>
    <definedName name="AQUA_GAS_VALVES_FITTING_COR">[20]alamat!$B$32</definedName>
    <definedName name="AR_GROUP">'[37]TB Link'!$D$102</definedName>
    <definedName name="area">[38]Source!$A$40:$B$46</definedName>
    <definedName name="as" localSheetId="8">#REF!</definedName>
    <definedName name="as" localSheetId="7">#REF!</definedName>
    <definedName name="as" localSheetId="1">#REF!</definedName>
    <definedName name="as" localSheetId="6">#REF!</definedName>
    <definedName name="as" localSheetId="4">#REF!</definedName>
    <definedName name="as" localSheetId="9">#REF!</definedName>
    <definedName name="as" localSheetId="3">#REF!</definedName>
    <definedName name="as" localSheetId="5">#REF!</definedName>
    <definedName name="as">#REF!</definedName>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asal">[39]Consolidated!$H$3</definedName>
    <definedName name="ASDAS" localSheetId="8">#REF!</definedName>
    <definedName name="ASDAS" localSheetId="7">#REF!</definedName>
    <definedName name="ASDAS" localSheetId="1">#REF!</definedName>
    <definedName name="ASDAS" localSheetId="6">#REF!</definedName>
    <definedName name="ASDAS" localSheetId="4">#REF!</definedName>
    <definedName name="ASDAS" localSheetId="9">#REF!</definedName>
    <definedName name="ASDAS" localSheetId="3">#REF!</definedName>
    <definedName name="ASDAS" localSheetId="5">#REF!</definedName>
    <definedName name="ASDAS">#REF!</definedName>
    <definedName name="asfasgfe">'[30]CA Sheet'!$R$36</definedName>
    <definedName name="ASGCap2002">500000</definedName>
    <definedName name="ASGCap2003">250000</definedName>
    <definedName name="ASGCap2004">300000</definedName>
    <definedName name="ASGCap2005">350000</definedName>
    <definedName name="ASGCap2006">350000</definedName>
    <definedName name="ASGExp2002">6000000</definedName>
    <definedName name="ASGExp2003">6000000</definedName>
    <definedName name="ASGExp2004">7500000</definedName>
    <definedName name="ASGExp2005">8000000</definedName>
    <definedName name="ASGExp2006">8000000</definedName>
    <definedName name="audit">'[40]F-5'!$A$3</definedName>
    <definedName name="Avr_0103">'[41]I.4.1 (2)'!$E$51</definedName>
    <definedName name="Avr_0203">'[41]I.4.1 (2)'!$H$51</definedName>
    <definedName name="Avr_0303">'[41]I.4.1 (2)'!$K$51</definedName>
    <definedName name="Avr_0403">'[41]I.4.1 (2)'!$N$51</definedName>
    <definedName name="B.N_BHARADWAJ">[20]alamat!$B$36</definedName>
    <definedName name="B10A" localSheetId="8">#REF!</definedName>
    <definedName name="B10A" localSheetId="7">#REF!</definedName>
    <definedName name="B10A" localSheetId="1">#REF!</definedName>
    <definedName name="B10A" localSheetId="6">#REF!</definedName>
    <definedName name="B10A" localSheetId="4">[1]ANALISA!#REF!</definedName>
    <definedName name="B10A" localSheetId="9">#REF!</definedName>
    <definedName name="B10A" localSheetId="3">[1]ANALISA!#REF!</definedName>
    <definedName name="B10A" localSheetId="5">[1]ANALISA!#REF!</definedName>
    <definedName name="B10A">#REF!</definedName>
    <definedName name="B10B" localSheetId="8">#REF!</definedName>
    <definedName name="B10B" localSheetId="7">#REF!</definedName>
    <definedName name="B10B" localSheetId="1">#REF!</definedName>
    <definedName name="B10B" localSheetId="6">#REF!</definedName>
    <definedName name="B10B" localSheetId="4">[1]ANALISA!#REF!</definedName>
    <definedName name="B10B" localSheetId="9">#REF!</definedName>
    <definedName name="B10B" localSheetId="3">[1]ANALISA!#REF!</definedName>
    <definedName name="B10B" localSheetId="5">[1]ANALISA!#REF!</definedName>
    <definedName name="B10B">#REF!</definedName>
    <definedName name="B10C" localSheetId="8">#REF!</definedName>
    <definedName name="B10C" localSheetId="7">#REF!</definedName>
    <definedName name="B10C" localSheetId="1">#REF!</definedName>
    <definedName name="B10C" localSheetId="6">#REF!</definedName>
    <definedName name="B10C" localSheetId="4">[1]ANALISA!#REF!</definedName>
    <definedName name="B10C" localSheetId="9">#REF!</definedName>
    <definedName name="B10C" localSheetId="3">[1]ANALISA!#REF!</definedName>
    <definedName name="B10C" localSheetId="5">[1]ANALISA!#REF!</definedName>
    <definedName name="B10C">#REF!</definedName>
    <definedName name="B10D" localSheetId="8">#REF!</definedName>
    <definedName name="B10D" localSheetId="7">#REF!</definedName>
    <definedName name="B10D" localSheetId="1">#REF!</definedName>
    <definedName name="B10D" localSheetId="6">#REF!</definedName>
    <definedName name="B10D" localSheetId="4">[1]ANALISA!#REF!</definedName>
    <definedName name="B10D" localSheetId="9">#REF!</definedName>
    <definedName name="B10D" localSheetId="3">[1]ANALISA!#REF!</definedName>
    <definedName name="B10D" localSheetId="5">[1]ANALISA!#REF!</definedName>
    <definedName name="B10D">#REF!</definedName>
    <definedName name="B10E" localSheetId="8">#REF!</definedName>
    <definedName name="B10E" localSheetId="7">#REF!</definedName>
    <definedName name="B10E" localSheetId="1">#REF!</definedName>
    <definedName name="B10E" localSheetId="6">#REF!</definedName>
    <definedName name="B10E" localSheetId="4">[1]ANALISA!#REF!</definedName>
    <definedName name="B10E" localSheetId="9">#REF!</definedName>
    <definedName name="B10E" localSheetId="3">[1]ANALISA!#REF!</definedName>
    <definedName name="B10E" localSheetId="5">[1]ANALISA!#REF!</definedName>
    <definedName name="B10E">#REF!</definedName>
    <definedName name="B10F" localSheetId="7">#REF!</definedName>
    <definedName name="B10F" localSheetId="1">#REF!</definedName>
    <definedName name="B10F" localSheetId="6">#REF!</definedName>
    <definedName name="B10F" localSheetId="4">[1]ANALISA!#REF!</definedName>
    <definedName name="B10F" localSheetId="9">#REF!</definedName>
    <definedName name="B10F" localSheetId="3">[1]ANALISA!#REF!</definedName>
    <definedName name="B10F" localSheetId="5">[1]ANALISA!#REF!</definedName>
    <definedName name="B10F">#REF!</definedName>
    <definedName name="B10G" localSheetId="7">#REF!</definedName>
    <definedName name="B10G" localSheetId="1">#REF!</definedName>
    <definedName name="B10G" localSheetId="6">#REF!</definedName>
    <definedName name="B10G" localSheetId="4">[1]ANALISA!#REF!</definedName>
    <definedName name="B10G" localSheetId="9">#REF!</definedName>
    <definedName name="B10G" localSheetId="3">[1]ANALISA!#REF!</definedName>
    <definedName name="B10G" localSheetId="5">[1]ANALISA!#REF!</definedName>
    <definedName name="B10G">#REF!</definedName>
    <definedName name="B10H" localSheetId="7">#REF!</definedName>
    <definedName name="B10H" localSheetId="1">#REF!</definedName>
    <definedName name="B10H" localSheetId="6">#REF!</definedName>
    <definedName name="B10H" localSheetId="4">[1]ANALISA!#REF!</definedName>
    <definedName name="B10H" localSheetId="9">#REF!</definedName>
    <definedName name="B10H" localSheetId="3">[1]ANALISA!#REF!</definedName>
    <definedName name="B10H" localSheetId="5">[1]ANALISA!#REF!</definedName>
    <definedName name="B10H">#REF!</definedName>
    <definedName name="B10I" localSheetId="7">#REF!</definedName>
    <definedName name="B10I" localSheetId="1">#REF!</definedName>
    <definedName name="B10I" localSheetId="6">#REF!</definedName>
    <definedName name="B10I" localSheetId="4">[1]ANALISA!#REF!</definedName>
    <definedName name="B10I" localSheetId="9">#REF!</definedName>
    <definedName name="B10I" localSheetId="3">[1]ANALISA!#REF!</definedName>
    <definedName name="B10I" localSheetId="5">[1]ANALISA!#REF!</definedName>
    <definedName name="B10I">#REF!</definedName>
    <definedName name="B10J" localSheetId="7">#REF!</definedName>
    <definedName name="B10J" localSheetId="1">#REF!</definedName>
    <definedName name="B10J" localSheetId="6">#REF!</definedName>
    <definedName name="B10J" localSheetId="4">[1]ANALISA!#REF!</definedName>
    <definedName name="B10J" localSheetId="9">#REF!</definedName>
    <definedName name="B10J" localSheetId="3">[1]ANALISA!#REF!</definedName>
    <definedName name="B10J" localSheetId="5">[1]ANALISA!#REF!</definedName>
    <definedName name="B10J">#REF!</definedName>
    <definedName name="B10K" localSheetId="7">#REF!</definedName>
    <definedName name="B10K" localSheetId="1">#REF!</definedName>
    <definedName name="B10K" localSheetId="6">#REF!</definedName>
    <definedName name="B10K" localSheetId="4">[1]ANALISA!#REF!</definedName>
    <definedName name="B10K" localSheetId="9">#REF!</definedName>
    <definedName name="B10K" localSheetId="3">[1]ANALISA!#REF!</definedName>
    <definedName name="B10K" localSheetId="5">[1]ANALISA!#REF!</definedName>
    <definedName name="B10K">#REF!</definedName>
    <definedName name="B10L" localSheetId="7">#REF!</definedName>
    <definedName name="B10L" localSheetId="1">#REF!</definedName>
    <definedName name="B10L" localSheetId="6">#REF!</definedName>
    <definedName name="B10L" localSheetId="4">[1]ANALISA!#REF!</definedName>
    <definedName name="B10L" localSheetId="9">#REF!</definedName>
    <definedName name="B10L" localSheetId="3">[1]ANALISA!#REF!</definedName>
    <definedName name="B10L" localSheetId="5">[1]ANALISA!#REF!</definedName>
    <definedName name="B10L">#REF!</definedName>
    <definedName name="B10M" localSheetId="7">#REF!</definedName>
    <definedName name="B10M" localSheetId="1">#REF!</definedName>
    <definedName name="B10M" localSheetId="6">#REF!</definedName>
    <definedName name="B10M" localSheetId="4">[1]ANALISA!#REF!</definedName>
    <definedName name="B10M" localSheetId="9">#REF!</definedName>
    <definedName name="B10M" localSheetId="3">[1]ANALISA!#REF!</definedName>
    <definedName name="B10M" localSheetId="5">[1]ANALISA!#REF!</definedName>
    <definedName name="B10M">#REF!</definedName>
    <definedName name="B10N" localSheetId="7">#REF!</definedName>
    <definedName name="B10N" localSheetId="1">#REF!</definedName>
    <definedName name="B10N" localSheetId="6">#REF!</definedName>
    <definedName name="B10N" localSheetId="4">[1]ANALISA!#REF!</definedName>
    <definedName name="B10N" localSheetId="9">#REF!</definedName>
    <definedName name="B10N" localSheetId="3">[1]ANALISA!#REF!</definedName>
    <definedName name="B10N" localSheetId="5">[1]ANALISA!#REF!</definedName>
    <definedName name="B10N">#REF!</definedName>
    <definedName name="B10O" localSheetId="7">#REF!</definedName>
    <definedName name="B10O" localSheetId="1">#REF!</definedName>
    <definedName name="B10O" localSheetId="6">#REF!</definedName>
    <definedName name="B10O" localSheetId="4">[1]ANALISA!#REF!</definedName>
    <definedName name="B10O" localSheetId="9">#REF!</definedName>
    <definedName name="B10O" localSheetId="3">[1]ANALISA!#REF!</definedName>
    <definedName name="B10O" localSheetId="5">[1]ANALISA!#REF!</definedName>
    <definedName name="B10O">#REF!</definedName>
    <definedName name="B10P" localSheetId="7">#REF!</definedName>
    <definedName name="B10P" localSheetId="1">#REF!</definedName>
    <definedName name="B10P" localSheetId="6">#REF!</definedName>
    <definedName name="B10P" localSheetId="4">[1]ANALISA!#REF!</definedName>
    <definedName name="B10P" localSheetId="9">#REF!</definedName>
    <definedName name="B10P" localSheetId="3">[1]ANALISA!#REF!</definedName>
    <definedName name="B10P" localSheetId="5">[1]ANALISA!#REF!</definedName>
    <definedName name="B10P">#REF!</definedName>
    <definedName name="B10Q" localSheetId="7">#REF!</definedName>
    <definedName name="B10Q" localSheetId="1">#REF!</definedName>
    <definedName name="B10Q" localSheetId="6">#REF!</definedName>
    <definedName name="B10Q" localSheetId="4">[1]ANALISA!#REF!</definedName>
    <definedName name="B10Q" localSheetId="9">#REF!</definedName>
    <definedName name="B10Q" localSheetId="3">[1]ANALISA!#REF!</definedName>
    <definedName name="B10Q" localSheetId="5">[1]ANALISA!#REF!</definedName>
    <definedName name="B10Q">#REF!</definedName>
    <definedName name="B10R" localSheetId="7">#REF!</definedName>
    <definedName name="B10R" localSheetId="1">#REF!</definedName>
    <definedName name="B10R" localSheetId="6">#REF!</definedName>
    <definedName name="B10R" localSheetId="4">[1]ANALISA!#REF!</definedName>
    <definedName name="B10R" localSheetId="9">#REF!</definedName>
    <definedName name="B10R" localSheetId="3">[1]ANALISA!#REF!</definedName>
    <definedName name="B10R" localSheetId="5">[1]ANALISA!#REF!</definedName>
    <definedName name="B10R">#REF!</definedName>
    <definedName name="B10S" localSheetId="7">#REF!</definedName>
    <definedName name="B10S" localSheetId="1">#REF!</definedName>
    <definedName name="B10S" localSheetId="6">#REF!</definedName>
    <definedName name="B10S" localSheetId="4">[1]ANALISA!#REF!</definedName>
    <definedName name="B10S" localSheetId="9">#REF!</definedName>
    <definedName name="B10S" localSheetId="3">[1]ANALISA!#REF!</definedName>
    <definedName name="B10S" localSheetId="5">[1]ANALISA!#REF!</definedName>
    <definedName name="B10S">#REF!</definedName>
    <definedName name="B10T" localSheetId="7">#REF!</definedName>
    <definedName name="B10T" localSheetId="1">#REF!</definedName>
    <definedName name="B10T" localSheetId="6">#REF!</definedName>
    <definedName name="B10T" localSheetId="4">[1]ANALISA!#REF!</definedName>
    <definedName name="B10T" localSheetId="9">#REF!</definedName>
    <definedName name="B10T" localSheetId="3">[1]ANALISA!#REF!</definedName>
    <definedName name="B10T" localSheetId="5">[1]ANALISA!#REF!</definedName>
    <definedName name="B10T">#REF!</definedName>
    <definedName name="B10U" localSheetId="7">#REF!</definedName>
    <definedName name="B10U" localSheetId="1">#REF!</definedName>
    <definedName name="B10U" localSheetId="6">#REF!</definedName>
    <definedName name="B10U" localSheetId="4">[1]ANALISA!#REF!</definedName>
    <definedName name="B10U" localSheetId="9">#REF!</definedName>
    <definedName name="B10U" localSheetId="3">[1]ANALISA!#REF!</definedName>
    <definedName name="B10U" localSheetId="5">[1]ANALISA!#REF!</definedName>
    <definedName name="B10U">#REF!</definedName>
    <definedName name="B10V" localSheetId="7">#REF!</definedName>
    <definedName name="B10V" localSheetId="1">#REF!</definedName>
    <definedName name="B10V" localSheetId="6">#REF!</definedName>
    <definedName name="B10V" localSheetId="4">[1]ANALISA!#REF!</definedName>
    <definedName name="B10V" localSheetId="9">#REF!</definedName>
    <definedName name="B10V" localSheetId="3">[1]ANALISA!#REF!</definedName>
    <definedName name="B10V" localSheetId="5">[1]ANALISA!#REF!</definedName>
    <definedName name="B10V">#REF!</definedName>
    <definedName name="B10W" localSheetId="7">#REF!</definedName>
    <definedName name="B10W" localSheetId="1">#REF!</definedName>
    <definedName name="B10W" localSheetId="6">#REF!</definedName>
    <definedName name="B10W" localSheetId="4">[1]ANALISA!#REF!</definedName>
    <definedName name="B10W" localSheetId="9">#REF!</definedName>
    <definedName name="B10W" localSheetId="3">[1]ANALISA!#REF!</definedName>
    <definedName name="B10W" localSheetId="5">[1]ANALISA!#REF!</definedName>
    <definedName name="B10W">#REF!</definedName>
    <definedName name="B10X" localSheetId="7">#REF!</definedName>
    <definedName name="B10X" localSheetId="1">#REF!</definedName>
    <definedName name="B10X" localSheetId="6">#REF!</definedName>
    <definedName name="B10X" localSheetId="4">[1]ANALISA!#REF!</definedName>
    <definedName name="B10X" localSheetId="9">#REF!</definedName>
    <definedName name="B10X" localSheetId="3">[1]ANALISA!#REF!</definedName>
    <definedName name="B10X" localSheetId="5">[1]ANALISA!#REF!</definedName>
    <definedName name="B10X">#REF!</definedName>
    <definedName name="B10Y" localSheetId="7">#REF!</definedName>
    <definedName name="B10Y" localSheetId="1">#REF!</definedName>
    <definedName name="B10Y" localSheetId="6">#REF!</definedName>
    <definedName name="B10Y" localSheetId="4">[1]ANALISA!#REF!</definedName>
    <definedName name="B10Y" localSheetId="9">#REF!</definedName>
    <definedName name="B10Y" localSheetId="3">[1]ANALISA!#REF!</definedName>
    <definedName name="B10Y" localSheetId="5">[1]ANALISA!#REF!</definedName>
    <definedName name="B10Y">#REF!</definedName>
    <definedName name="B11A" localSheetId="7">#REF!</definedName>
    <definedName name="B11A" localSheetId="1">#REF!</definedName>
    <definedName name="B11A" localSheetId="6">#REF!</definedName>
    <definedName name="B11A" localSheetId="4">[1]ANALISA!#REF!</definedName>
    <definedName name="B11A" localSheetId="9">#REF!</definedName>
    <definedName name="B11A" localSheetId="3">[1]ANALISA!#REF!</definedName>
    <definedName name="B11A" localSheetId="5">[1]ANALISA!#REF!</definedName>
    <definedName name="B11A">#REF!</definedName>
    <definedName name="B11B" localSheetId="7">#REF!</definedName>
    <definedName name="B11B" localSheetId="1">#REF!</definedName>
    <definedName name="B11B" localSheetId="6">#REF!</definedName>
    <definedName name="B11B" localSheetId="4">[1]ANALISA!#REF!</definedName>
    <definedName name="B11B" localSheetId="9">#REF!</definedName>
    <definedName name="B11B" localSheetId="3">[1]ANALISA!#REF!</definedName>
    <definedName name="B11B" localSheetId="5">[1]ANALISA!#REF!</definedName>
    <definedName name="B11B">#REF!</definedName>
    <definedName name="B11C" localSheetId="7">#REF!</definedName>
    <definedName name="B11C" localSheetId="1">#REF!</definedName>
    <definedName name="B11C" localSheetId="6">#REF!</definedName>
    <definedName name="B11C" localSheetId="4">[1]ANALISA!#REF!</definedName>
    <definedName name="B11C" localSheetId="9">#REF!</definedName>
    <definedName name="B11C" localSheetId="3">[1]ANALISA!#REF!</definedName>
    <definedName name="B11C" localSheetId="5">[1]ANALISA!#REF!</definedName>
    <definedName name="B11C">#REF!</definedName>
    <definedName name="B11D" localSheetId="7">#REF!</definedName>
    <definedName name="B11D" localSheetId="1">#REF!</definedName>
    <definedName name="B11D" localSheetId="6">#REF!</definedName>
    <definedName name="B11D" localSheetId="4">[1]ANALISA!#REF!</definedName>
    <definedName name="B11D" localSheetId="9">#REF!</definedName>
    <definedName name="B11D" localSheetId="3">[1]ANALISA!#REF!</definedName>
    <definedName name="B11D" localSheetId="5">[1]ANALISA!#REF!</definedName>
    <definedName name="B11D">#REF!</definedName>
    <definedName name="B11E" localSheetId="7">#REF!</definedName>
    <definedName name="B11E" localSheetId="1">#REF!</definedName>
    <definedName name="B11E" localSheetId="6">#REF!</definedName>
    <definedName name="B11E" localSheetId="4">[1]ANALISA!#REF!</definedName>
    <definedName name="B11E" localSheetId="9">#REF!</definedName>
    <definedName name="B11E" localSheetId="3">[1]ANALISA!#REF!</definedName>
    <definedName name="B11E" localSheetId="5">[1]ANALISA!#REF!</definedName>
    <definedName name="B11E">#REF!</definedName>
    <definedName name="B11F" localSheetId="7">#REF!</definedName>
    <definedName name="B11F" localSheetId="1">#REF!</definedName>
    <definedName name="B11F" localSheetId="6">#REF!</definedName>
    <definedName name="B11F" localSheetId="4">[1]ANALISA!#REF!</definedName>
    <definedName name="B11F" localSheetId="9">#REF!</definedName>
    <definedName name="B11F" localSheetId="3">[1]ANALISA!#REF!</definedName>
    <definedName name="B11F" localSheetId="5">[1]ANALISA!#REF!</definedName>
    <definedName name="B11F">#REF!</definedName>
    <definedName name="B11G" localSheetId="7">#REF!</definedName>
    <definedName name="B11G" localSheetId="1">#REF!</definedName>
    <definedName name="B11G" localSheetId="6">#REF!</definedName>
    <definedName name="B11G" localSheetId="4">[1]ANALISA!#REF!</definedName>
    <definedName name="B11G" localSheetId="9">#REF!</definedName>
    <definedName name="B11G" localSheetId="3">[1]ANALISA!#REF!</definedName>
    <definedName name="B11G" localSheetId="5">[1]ANALISA!#REF!</definedName>
    <definedName name="B11G">#REF!</definedName>
    <definedName name="B11H" localSheetId="7">#REF!</definedName>
    <definedName name="B11H" localSheetId="1">#REF!</definedName>
    <definedName name="B11H" localSheetId="6">#REF!</definedName>
    <definedName name="B11H" localSheetId="4">[1]ANALISA!#REF!</definedName>
    <definedName name="B11H" localSheetId="9">#REF!</definedName>
    <definedName name="B11H" localSheetId="3">[1]ANALISA!#REF!</definedName>
    <definedName name="B11H" localSheetId="5">[1]ANALISA!#REF!</definedName>
    <definedName name="B11H">#REF!</definedName>
    <definedName name="B11I" localSheetId="7">#REF!</definedName>
    <definedName name="B11I" localSheetId="1">#REF!</definedName>
    <definedName name="B11I" localSheetId="6">#REF!</definedName>
    <definedName name="B11I" localSheetId="4">[1]ANALISA!#REF!</definedName>
    <definedName name="B11I" localSheetId="9">#REF!</definedName>
    <definedName name="B11I" localSheetId="3">[1]ANALISA!#REF!</definedName>
    <definedName name="B11I" localSheetId="5">[1]ANALISA!#REF!</definedName>
    <definedName name="B11I">#REF!</definedName>
    <definedName name="B11J" localSheetId="7">#REF!</definedName>
    <definedName name="B11J" localSheetId="1">#REF!</definedName>
    <definedName name="B11J" localSheetId="6">#REF!</definedName>
    <definedName name="B11J" localSheetId="4">[1]ANALISA!#REF!</definedName>
    <definedName name="B11J" localSheetId="9">#REF!</definedName>
    <definedName name="B11J" localSheetId="3">[1]ANALISA!#REF!</definedName>
    <definedName name="B11J" localSheetId="5">[1]ANALISA!#REF!</definedName>
    <definedName name="B11J">#REF!</definedName>
    <definedName name="B11K" localSheetId="7">#REF!</definedName>
    <definedName name="B11K" localSheetId="1">#REF!</definedName>
    <definedName name="B11K" localSheetId="6">#REF!</definedName>
    <definedName name="B11K" localSheetId="4">[1]ANALISA!#REF!</definedName>
    <definedName name="B11K" localSheetId="9">#REF!</definedName>
    <definedName name="B11K" localSheetId="3">[1]ANALISA!#REF!</definedName>
    <definedName name="B11K" localSheetId="5">[1]ANALISA!#REF!</definedName>
    <definedName name="B11K">#REF!</definedName>
    <definedName name="B11L" localSheetId="7">#REF!</definedName>
    <definedName name="B11L" localSheetId="1">#REF!</definedName>
    <definedName name="B11L" localSheetId="6">#REF!</definedName>
    <definedName name="B11L" localSheetId="4">[1]ANALISA!#REF!</definedName>
    <definedName name="B11L" localSheetId="9">#REF!</definedName>
    <definedName name="B11L" localSheetId="3">[1]ANALISA!#REF!</definedName>
    <definedName name="B11L" localSheetId="5">[1]ANALISA!#REF!</definedName>
    <definedName name="B11L">#REF!</definedName>
    <definedName name="B11M" localSheetId="7">#REF!</definedName>
    <definedName name="B11M" localSheetId="1">#REF!</definedName>
    <definedName name="B11M" localSheetId="6">#REF!</definedName>
    <definedName name="B11M" localSheetId="4">[1]ANALISA!#REF!</definedName>
    <definedName name="B11M" localSheetId="9">#REF!</definedName>
    <definedName name="B11M" localSheetId="3">[1]ANALISA!#REF!</definedName>
    <definedName name="B11M" localSheetId="5">[1]ANALISA!#REF!</definedName>
    <definedName name="B11M">#REF!</definedName>
    <definedName name="B11N" localSheetId="7">#REF!</definedName>
    <definedName name="B11N" localSheetId="1">#REF!</definedName>
    <definedName name="B11N" localSheetId="6">#REF!</definedName>
    <definedName name="B11N" localSheetId="4">[1]ANALISA!#REF!</definedName>
    <definedName name="B11N" localSheetId="9">#REF!</definedName>
    <definedName name="B11N" localSheetId="3">[1]ANALISA!#REF!</definedName>
    <definedName name="B11N" localSheetId="5">[1]ANALISA!#REF!</definedName>
    <definedName name="B11N">#REF!</definedName>
    <definedName name="B11O" localSheetId="7">#REF!</definedName>
    <definedName name="B11O" localSheetId="1">#REF!</definedName>
    <definedName name="B11O" localSheetId="6">#REF!</definedName>
    <definedName name="B11O" localSheetId="4">[1]ANALISA!#REF!</definedName>
    <definedName name="B11O" localSheetId="9">#REF!</definedName>
    <definedName name="B11O" localSheetId="3">[1]ANALISA!#REF!</definedName>
    <definedName name="B11O" localSheetId="5">[1]ANALISA!#REF!</definedName>
    <definedName name="B11O">#REF!</definedName>
    <definedName name="B11P" localSheetId="7">#REF!</definedName>
    <definedName name="B11P" localSheetId="1">#REF!</definedName>
    <definedName name="B11P" localSheetId="6">#REF!</definedName>
    <definedName name="B11P" localSheetId="4">[1]ANALISA!#REF!</definedName>
    <definedName name="B11P" localSheetId="9">#REF!</definedName>
    <definedName name="B11P" localSheetId="3">[1]ANALISA!#REF!</definedName>
    <definedName name="B11P" localSheetId="5">[1]ANALISA!#REF!</definedName>
    <definedName name="B11P">#REF!</definedName>
    <definedName name="B11Q" localSheetId="7">#REF!</definedName>
    <definedName name="B11Q" localSheetId="1">#REF!</definedName>
    <definedName name="B11Q" localSheetId="6">#REF!</definedName>
    <definedName name="B11Q" localSheetId="4">[1]ANALISA!#REF!</definedName>
    <definedName name="B11Q" localSheetId="9">#REF!</definedName>
    <definedName name="B11Q" localSheetId="3">[1]ANALISA!#REF!</definedName>
    <definedName name="B11Q" localSheetId="5">[1]ANALISA!#REF!</definedName>
    <definedName name="B11Q">#REF!</definedName>
    <definedName name="B1A" localSheetId="7">#REF!</definedName>
    <definedName name="B1A" localSheetId="1">#REF!</definedName>
    <definedName name="B1A" localSheetId="6">#REF!</definedName>
    <definedName name="B1A" localSheetId="4">[1]ANALISA!#REF!</definedName>
    <definedName name="B1A" localSheetId="9">#REF!</definedName>
    <definedName name="B1A" localSheetId="3">[1]ANALISA!#REF!</definedName>
    <definedName name="B1A" localSheetId="5">[1]ANALISA!#REF!</definedName>
    <definedName name="B1A">#REF!</definedName>
    <definedName name="B1B" localSheetId="7">#REF!</definedName>
    <definedName name="B1B" localSheetId="1">#REF!</definedName>
    <definedName name="B1B" localSheetId="6">#REF!</definedName>
    <definedName name="B1B" localSheetId="4">[1]ANALISA!#REF!</definedName>
    <definedName name="B1B" localSheetId="9">#REF!</definedName>
    <definedName name="B1B" localSheetId="3">[1]ANALISA!#REF!</definedName>
    <definedName name="B1B" localSheetId="5">[1]ANALISA!#REF!</definedName>
    <definedName name="B1B">#REF!</definedName>
    <definedName name="B1C" localSheetId="7">#REF!</definedName>
    <definedName name="B1C" localSheetId="1">#REF!</definedName>
    <definedName name="B1C" localSheetId="6">#REF!</definedName>
    <definedName name="B1C" localSheetId="4">[1]ANALISA!#REF!</definedName>
    <definedName name="B1C" localSheetId="9">#REF!</definedName>
    <definedName name="B1C" localSheetId="3">[1]ANALISA!#REF!</definedName>
    <definedName name="B1C" localSheetId="5">[1]ANALISA!#REF!</definedName>
    <definedName name="B1C">#REF!</definedName>
    <definedName name="B1D" localSheetId="7">#REF!</definedName>
    <definedName name="B1D" localSheetId="1">#REF!</definedName>
    <definedName name="B1D" localSheetId="6">#REF!</definedName>
    <definedName name="B1D" localSheetId="4">[1]ANALISA!#REF!</definedName>
    <definedName name="B1D" localSheetId="9">#REF!</definedName>
    <definedName name="B1D" localSheetId="3">[1]ANALISA!#REF!</definedName>
    <definedName name="B1D" localSheetId="5">[1]ANALISA!#REF!</definedName>
    <definedName name="B1D">#REF!</definedName>
    <definedName name="B1E" localSheetId="7">#REF!</definedName>
    <definedName name="B1E" localSheetId="1">#REF!</definedName>
    <definedName name="B1E" localSheetId="6">#REF!</definedName>
    <definedName name="B1E" localSheetId="4">[1]ANALISA!#REF!</definedName>
    <definedName name="B1E" localSheetId="9">#REF!</definedName>
    <definedName name="B1E" localSheetId="3">[1]ANALISA!#REF!</definedName>
    <definedName name="B1E" localSheetId="5">[1]ANALISA!#REF!</definedName>
    <definedName name="B1E">#REF!</definedName>
    <definedName name="B1F" localSheetId="7">#REF!</definedName>
    <definedName name="B1F" localSheetId="1">#REF!</definedName>
    <definedName name="B1F" localSheetId="6">#REF!</definedName>
    <definedName name="B1F" localSheetId="4">[1]ANALISA!#REF!</definedName>
    <definedName name="B1F" localSheetId="9">#REF!</definedName>
    <definedName name="B1F" localSheetId="3">[1]ANALISA!#REF!</definedName>
    <definedName name="B1F" localSheetId="5">[1]ANALISA!#REF!</definedName>
    <definedName name="B1F">#REF!</definedName>
    <definedName name="B2A" localSheetId="7">#REF!</definedName>
    <definedName name="B2A" localSheetId="1">#REF!</definedName>
    <definedName name="B2A" localSheetId="6">#REF!</definedName>
    <definedName name="B2A" localSheetId="4">[1]ANALISA!#REF!</definedName>
    <definedName name="B2A" localSheetId="9">#REF!</definedName>
    <definedName name="B2A" localSheetId="3">[1]ANALISA!#REF!</definedName>
    <definedName name="B2A" localSheetId="5">[1]ANALISA!#REF!</definedName>
    <definedName name="B2A">#REF!</definedName>
    <definedName name="B2B" localSheetId="7">#REF!</definedName>
    <definedName name="B2B" localSheetId="1">#REF!</definedName>
    <definedName name="B2B" localSheetId="6">#REF!</definedName>
    <definedName name="B2B" localSheetId="4">[1]ANALISA!#REF!</definedName>
    <definedName name="B2B" localSheetId="9">#REF!</definedName>
    <definedName name="B2B" localSheetId="3">[1]ANALISA!#REF!</definedName>
    <definedName name="B2B" localSheetId="5">[1]ANALISA!#REF!</definedName>
    <definedName name="B2B">#REF!</definedName>
    <definedName name="B2C" localSheetId="7">#REF!</definedName>
    <definedName name="B2C" localSheetId="1">#REF!</definedName>
    <definedName name="B2C" localSheetId="6">#REF!</definedName>
    <definedName name="B2C" localSheetId="4">[1]ANALISA!#REF!</definedName>
    <definedName name="B2C" localSheetId="9">#REF!</definedName>
    <definedName name="B2C" localSheetId="3">[1]ANALISA!#REF!</definedName>
    <definedName name="B2C" localSheetId="5">[1]ANALISA!#REF!</definedName>
    <definedName name="B2C">#REF!</definedName>
    <definedName name="B2D" localSheetId="7">#REF!</definedName>
    <definedName name="B2D" localSheetId="1">#REF!</definedName>
    <definedName name="B2D" localSheetId="6">#REF!</definedName>
    <definedName name="B2D" localSheetId="4">[1]ANALISA!#REF!</definedName>
    <definedName name="B2D" localSheetId="9">#REF!</definedName>
    <definedName name="B2D" localSheetId="3">[1]ANALISA!#REF!</definedName>
    <definedName name="B2D" localSheetId="5">[1]ANALISA!#REF!</definedName>
    <definedName name="B2D">#REF!</definedName>
    <definedName name="B2E" localSheetId="7">#REF!</definedName>
    <definedName name="B2E" localSheetId="1">#REF!</definedName>
    <definedName name="B2E" localSheetId="6">#REF!</definedName>
    <definedName name="B2E" localSheetId="4">[1]ANALISA!#REF!</definedName>
    <definedName name="B2E" localSheetId="9">#REF!</definedName>
    <definedName name="B2E" localSheetId="3">[1]ANALISA!#REF!</definedName>
    <definedName name="B2E" localSheetId="5">[1]ANALISA!#REF!</definedName>
    <definedName name="B2E">#REF!</definedName>
    <definedName name="B2F" localSheetId="7">#REF!</definedName>
    <definedName name="B2F" localSheetId="1">#REF!</definedName>
    <definedName name="B2F" localSheetId="6">#REF!</definedName>
    <definedName name="B2F" localSheetId="4">[1]ANALISA!#REF!</definedName>
    <definedName name="B2F" localSheetId="9">#REF!</definedName>
    <definedName name="B2F" localSheetId="3">[1]ANALISA!#REF!</definedName>
    <definedName name="B2F" localSheetId="5">[1]ANALISA!#REF!</definedName>
    <definedName name="B2F">#REF!</definedName>
    <definedName name="B2G" localSheetId="7">#REF!</definedName>
    <definedName name="B2G" localSheetId="1">#REF!</definedName>
    <definedName name="B2G" localSheetId="6">#REF!</definedName>
    <definedName name="B2G" localSheetId="4">[1]ANALISA!#REF!</definedName>
    <definedName name="B2G" localSheetId="9">#REF!</definedName>
    <definedName name="B2G" localSheetId="3">[1]ANALISA!#REF!</definedName>
    <definedName name="B2G" localSheetId="5">[1]ANALISA!#REF!</definedName>
    <definedName name="B2G">#REF!</definedName>
    <definedName name="B3A" localSheetId="7">#REF!</definedName>
    <definedName name="B3A" localSheetId="1">#REF!</definedName>
    <definedName name="B3A" localSheetId="6">#REF!</definedName>
    <definedName name="B3A" localSheetId="4">[1]ANALISA!#REF!</definedName>
    <definedName name="B3A" localSheetId="9">#REF!</definedName>
    <definedName name="B3A" localSheetId="3">[1]ANALISA!#REF!</definedName>
    <definedName name="B3A" localSheetId="5">[1]ANALISA!#REF!</definedName>
    <definedName name="B3A">#REF!</definedName>
    <definedName name="B3B" localSheetId="7">#REF!</definedName>
    <definedName name="B3B" localSheetId="1">#REF!</definedName>
    <definedName name="B3B" localSheetId="6">#REF!</definedName>
    <definedName name="B3B" localSheetId="4">[1]ANALISA!#REF!</definedName>
    <definedName name="B3B" localSheetId="9">#REF!</definedName>
    <definedName name="B3B" localSheetId="3">[1]ANALISA!#REF!</definedName>
    <definedName name="B3B" localSheetId="5">[1]ANALISA!#REF!</definedName>
    <definedName name="B3B">#REF!</definedName>
    <definedName name="B4A" localSheetId="7">#REF!</definedName>
    <definedName name="B4A" localSheetId="1">#REF!</definedName>
    <definedName name="B4A" localSheetId="6">#REF!</definedName>
    <definedName name="B4A" localSheetId="4">[1]ANALISA!#REF!</definedName>
    <definedName name="B4A" localSheetId="9">#REF!</definedName>
    <definedName name="B4A" localSheetId="3">[1]ANALISA!#REF!</definedName>
    <definedName name="B4A" localSheetId="5">[1]ANALISA!#REF!</definedName>
    <definedName name="B4A">#REF!</definedName>
    <definedName name="B4B" localSheetId="7">#REF!</definedName>
    <definedName name="B4B" localSheetId="1">#REF!</definedName>
    <definedName name="B4B" localSheetId="6">#REF!</definedName>
    <definedName name="B4B" localSheetId="4">[1]ANALISA!#REF!</definedName>
    <definedName name="B4B" localSheetId="9">#REF!</definedName>
    <definedName name="B4B" localSheetId="3">[1]ANALISA!#REF!</definedName>
    <definedName name="B4B" localSheetId="5">[1]ANALISA!#REF!</definedName>
    <definedName name="B4B">#REF!</definedName>
    <definedName name="B4C" localSheetId="7">#REF!</definedName>
    <definedName name="B4C" localSheetId="1">#REF!</definedName>
    <definedName name="B4C" localSheetId="6">#REF!</definedName>
    <definedName name="B4C" localSheetId="4">[1]ANALISA!#REF!</definedName>
    <definedName name="B4C" localSheetId="9">#REF!</definedName>
    <definedName name="B4C" localSheetId="3">[1]ANALISA!#REF!</definedName>
    <definedName name="B4C" localSheetId="5">[1]ANALISA!#REF!</definedName>
    <definedName name="B4C">#REF!</definedName>
    <definedName name="B4D" localSheetId="7">#REF!</definedName>
    <definedName name="B4D" localSheetId="1">#REF!</definedName>
    <definedName name="B4D" localSheetId="6">#REF!</definedName>
    <definedName name="B4D" localSheetId="4">[1]ANALISA!#REF!</definedName>
    <definedName name="B4D" localSheetId="9">#REF!</definedName>
    <definedName name="B4D" localSheetId="3">[1]ANALISA!#REF!</definedName>
    <definedName name="B4D" localSheetId="5">[1]ANALISA!#REF!</definedName>
    <definedName name="B4D">#REF!</definedName>
    <definedName name="B4E" localSheetId="7">#REF!</definedName>
    <definedName name="B4E" localSheetId="1">#REF!</definedName>
    <definedName name="B4E" localSheetId="6">#REF!</definedName>
    <definedName name="B4E" localSheetId="4">[1]ANALISA!#REF!</definedName>
    <definedName name="B4E" localSheetId="9">#REF!</definedName>
    <definedName name="B4E" localSheetId="3">[1]ANALISA!#REF!</definedName>
    <definedName name="B4E" localSheetId="5">[1]ANALISA!#REF!</definedName>
    <definedName name="B4E">#REF!</definedName>
    <definedName name="B4F" localSheetId="7">#REF!</definedName>
    <definedName name="B4F" localSheetId="1">#REF!</definedName>
    <definedName name="B4F" localSheetId="6">#REF!</definedName>
    <definedName name="B4F" localSheetId="4">[1]ANALISA!#REF!</definedName>
    <definedName name="B4F" localSheetId="9">#REF!</definedName>
    <definedName name="B4F" localSheetId="3">[1]ANALISA!#REF!</definedName>
    <definedName name="B4F" localSheetId="5">[1]ANALISA!#REF!</definedName>
    <definedName name="B4F">#REF!</definedName>
    <definedName name="B4G" localSheetId="7">#REF!</definedName>
    <definedName name="B4G" localSheetId="1">#REF!</definedName>
    <definedName name="B4G" localSheetId="6">#REF!</definedName>
    <definedName name="B4G" localSheetId="4">[1]ANALISA!#REF!</definedName>
    <definedName name="B4G" localSheetId="9">#REF!</definedName>
    <definedName name="B4G" localSheetId="3">[1]ANALISA!#REF!</definedName>
    <definedName name="B4G" localSheetId="5">[1]ANALISA!#REF!</definedName>
    <definedName name="B4G">#REF!</definedName>
    <definedName name="B4H" localSheetId="7">#REF!</definedName>
    <definedName name="B4H" localSheetId="1">#REF!</definedName>
    <definedName name="B4H" localSheetId="6">#REF!</definedName>
    <definedName name="B4H" localSheetId="4">[1]ANALISA!#REF!</definedName>
    <definedName name="B4H" localSheetId="9">#REF!</definedName>
    <definedName name="B4H" localSheetId="3">[1]ANALISA!#REF!</definedName>
    <definedName name="B4H" localSheetId="5">[1]ANALISA!#REF!</definedName>
    <definedName name="B4H">#REF!</definedName>
    <definedName name="B4I" localSheetId="7">#REF!</definedName>
    <definedName name="B4I" localSheetId="1">#REF!</definedName>
    <definedName name="B4I" localSheetId="6">#REF!</definedName>
    <definedName name="B4I" localSheetId="4">[1]ANALISA!#REF!</definedName>
    <definedName name="B4I" localSheetId="9">#REF!</definedName>
    <definedName name="B4I" localSheetId="3">[1]ANALISA!#REF!</definedName>
    <definedName name="B4I" localSheetId="5">[1]ANALISA!#REF!</definedName>
    <definedName name="B4I">#REF!</definedName>
    <definedName name="B4J" localSheetId="7">#REF!</definedName>
    <definedName name="B4J" localSheetId="1">#REF!</definedName>
    <definedName name="B4J" localSheetId="6">#REF!</definedName>
    <definedName name="B4J" localSheetId="4">[1]ANALISA!#REF!</definedName>
    <definedName name="B4J" localSheetId="9">#REF!</definedName>
    <definedName name="B4J" localSheetId="3">[1]ANALISA!#REF!</definedName>
    <definedName name="B4J" localSheetId="5">[1]ANALISA!#REF!</definedName>
    <definedName name="B4J">#REF!</definedName>
    <definedName name="B4K" localSheetId="7">#REF!</definedName>
    <definedName name="B4K" localSheetId="1">#REF!</definedName>
    <definedName name="B4K" localSheetId="6">#REF!</definedName>
    <definedName name="B4K" localSheetId="4">[1]ANALISA!#REF!</definedName>
    <definedName name="B4K" localSheetId="9">#REF!</definedName>
    <definedName name="B4K" localSheetId="3">[1]ANALISA!#REF!</definedName>
    <definedName name="B4K" localSheetId="5">[1]ANALISA!#REF!</definedName>
    <definedName name="B4K">#REF!</definedName>
    <definedName name="B4L" localSheetId="7">#REF!</definedName>
    <definedName name="B4L" localSheetId="1">#REF!</definedName>
    <definedName name="B4L" localSheetId="6">#REF!</definedName>
    <definedName name="B4L" localSheetId="4">[1]ANALISA!#REF!</definedName>
    <definedName name="B4L" localSheetId="9">#REF!</definedName>
    <definedName name="B4L" localSheetId="3">[1]ANALISA!#REF!</definedName>
    <definedName name="B4L" localSheetId="5">[1]ANALISA!#REF!</definedName>
    <definedName name="B4L">#REF!</definedName>
    <definedName name="B5A" localSheetId="7">#REF!</definedName>
    <definedName name="B5A" localSheetId="1">#REF!</definedName>
    <definedName name="B5A" localSheetId="6">#REF!</definedName>
    <definedName name="B5A" localSheetId="4">[1]ANALISA!#REF!</definedName>
    <definedName name="B5A" localSheetId="9">#REF!</definedName>
    <definedName name="B5A" localSheetId="3">[1]ANALISA!#REF!</definedName>
    <definedName name="B5A" localSheetId="5">[1]ANALISA!#REF!</definedName>
    <definedName name="B5A">#REF!</definedName>
    <definedName name="B5B" localSheetId="7">#REF!</definedName>
    <definedName name="B5B" localSheetId="1">#REF!</definedName>
    <definedName name="B5B" localSheetId="6">#REF!</definedName>
    <definedName name="B5B" localSheetId="4">[1]ANALISA!#REF!</definedName>
    <definedName name="B5B" localSheetId="9">#REF!</definedName>
    <definedName name="B5B" localSheetId="3">[1]ANALISA!#REF!</definedName>
    <definedName name="B5B" localSheetId="5">[1]ANALISA!#REF!</definedName>
    <definedName name="B5B">#REF!</definedName>
    <definedName name="B5C" localSheetId="7">#REF!</definedName>
    <definedName name="B5C" localSheetId="1">#REF!</definedName>
    <definedName name="B5C" localSheetId="6">#REF!</definedName>
    <definedName name="B5C" localSheetId="4">[1]ANALISA!#REF!</definedName>
    <definedName name="B5C" localSheetId="9">#REF!</definedName>
    <definedName name="B5C" localSheetId="3">[1]ANALISA!#REF!</definedName>
    <definedName name="B5C" localSheetId="5">[1]ANALISA!#REF!</definedName>
    <definedName name="B5C">#REF!</definedName>
    <definedName name="B5D" localSheetId="7">#REF!</definedName>
    <definedName name="B5D" localSheetId="1">#REF!</definedName>
    <definedName name="B5D" localSheetId="6">#REF!</definedName>
    <definedName name="B5D" localSheetId="4">[1]ANALISA!#REF!</definedName>
    <definedName name="B5D" localSheetId="9">#REF!</definedName>
    <definedName name="B5D" localSheetId="3">[1]ANALISA!#REF!</definedName>
    <definedName name="B5D" localSheetId="5">[1]ANALISA!#REF!</definedName>
    <definedName name="B5D">#REF!</definedName>
    <definedName name="B5E" localSheetId="7">#REF!</definedName>
    <definedName name="B5E" localSheetId="1">#REF!</definedName>
    <definedName name="B5E" localSheetId="6">#REF!</definedName>
    <definedName name="B5E" localSheetId="4">[1]ANALISA!#REF!</definedName>
    <definedName name="B5E" localSheetId="9">#REF!</definedName>
    <definedName name="B5E" localSheetId="3">[1]ANALISA!#REF!</definedName>
    <definedName name="B5E" localSheetId="5">[1]ANALISA!#REF!</definedName>
    <definedName name="B5E">#REF!</definedName>
    <definedName name="B6A" localSheetId="7">#REF!</definedName>
    <definedName name="B6A" localSheetId="1">#REF!</definedName>
    <definedName name="B6A" localSheetId="6">#REF!</definedName>
    <definedName name="B6A" localSheetId="4">[1]ANALISA!#REF!</definedName>
    <definedName name="B6A" localSheetId="9">#REF!</definedName>
    <definedName name="B6A" localSheetId="3">[1]ANALISA!#REF!</definedName>
    <definedName name="B6A" localSheetId="5">[1]ANALISA!#REF!</definedName>
    <definedName name="B6A">#REF!</definedName>
    <definedName name="B6B" localSheetId="7">#REF!</definedName>
    <definedName name="B6B" localSheetId="1">#REF!</definedName>
    <definedName name="B6B" localSheetId="6">#REF!</definedName>
    <definedName name="B6B" localSheetId="4">[1]ANALISA!#REF!</definedName>
    <definedName name="B6B" localSheetId="9">#REF!</definedName>
    <definedName name="B6B" localSheetId="3">[1]ANALISA!#REF!</definedName>
    <definedName name="B6B" localSheetId="5">[1]ANALISA!#REF!</definedName>
    <definedName name="B6B">#REF!</definedName>
    <definedName name="B6C" localSheetId="7">#REF!</definedName>
    <definedName name="B6C" localSheetId="1">#REF!</definedName>
    <definedName name="B6C" localSheetId="6">#REF!</definedName>
    <definedName name="B6C" localSheetId="4">[1]ANALISA!#REF!</definedName>
    <definedName name="B6C" localSheetId="9">#REF!</definedName>
    <definedName name="B6C" localSheetId="3">[1]ANALISA!#REF!</definedName>
    <definedName name="B6C" localSheetId="5">[1]ANALISA!#REF!</definedName>
    <definedName name="B6C">#REF!</definedName>
    <definedName name="B6D" localSheetId="7">#REF!</definedName>
    <definedName name="B6D" localSheetId="1">#REF!</definedName>
    <definedName name="B6D" localSheetId="6">#REF!</definedName>
    <definedName name="B6D" localSheetId="4">[1]ANALISA!#REF!</definedName>
    <definedName name="B6D" localSheetId="9">#REF!</definedName>
    <definedName name="B6D" localSheetId="3">[1]ANALISA!#REF!</definedName>
    <definedName name="B6D" localSheetId="5">[1]ANALISA!#REF!</definedName>
    <definedName name="B6D">#REF!</definedName>
    <definedName name="B6E" localSheetId="7">#REF!</definedName>
    <definedName name="B6E" localSheetId="1">#REF!</definedName>
    <definedName name="B6E" localSheetId="6">#REF!</definedName>
    <definedName name="B6E" localSheetId="4">[1]ANALISA!#REF!</definedName>
    <definedName name="B6E" localSheetId="9">#REF!</definedName>
    <definedName name="B6E" localSheetId="3">[1]ANALISA!#REF!</definedName>
    <definedName name="B6E" localSheetId="5">[1]ANALISA!#REF!</definedName>
    <definedName name="B6E">#REF!</definedName>
    <definedName name="B6F" localSheetId="7">#REF!</definedName>
    <definedName name="B6F" localSheetId="1">#REF!</definedName>
    <definedName name="B6F" localSheetId="6">#REF!</definedName>
    <definedName name="B6F" localSheetId="4">[1]ANALISA!#REF!</definedName>
    <definedName name="B6F" localSheetId="9">#REF!</definedName>
    <definedName name="B6F" localSheetId="3">[1]ANALISA!#REF!</definedName>
    <definedName name="B6F" localSheetId="5">[1]ANALISA!#REF!</definedName>
    <definedName name="B6F">#REF!</definedName>
    <definedName name="B6G" localSheetId="7">#REF!</definedName>
    <definedName name="B6G" localSheetId="1">#REF!</definedName>
    <definedName name="B6G" localSheetId="6">#REF!</definedName>
    <definedName name="B6G" localSheetId="4">[1]ANALISA!#REF!</definedName>
    <definedName name="B6G" localSheetId="9">#REF!</definedName>
    <definedName name="B6G" localSheetId="3">[1]ANALISA!#REF!</definedName>
    <definedName name="B6G" localSheetId="5">[1]ANALISA!#REF!</definedName>
    <definedName name="B6G">#REF!</definedName>
    <definedName name="B6H" localSheetId="7">#REF!</definedName>
    <definedName name="B6H" localSheetId="1">#REF!</definedName>
    <definedName name="B6H" localSheetId="6">#REF!</definedName>
    <definedName name="B6H" localSheetId="4">[1]ANALISA!#REF!</definedName>
    <definedName name="B6H" localSheetId="9">#REF!</definedName>
    <definedName name="B6H" localSheetId="3">[1]ANALISA!#REF!</definedName>
    <definedName name="B6H" localSheetId="5">[1]ANALISA!#REF!</definedName>
    <definedName name="B6H">#REF!</definedName>
    <definedName name="B6I" localSheetId="7">#REF!</definedName>
    <definedName name="B6I" localSheetId="1">#REF!</definedName>
    <definedName name="B6I" localSheetId="6">#REF!</definedName>
    <definedName name="B6I" localSheetId="4">[1]ANALISA!#REF!</definedName>
    <definedName name="B6I" localSheetId="9">#REF!</definedName>
    <definedName name="B6I" localSheetId="3">[1]ANALISA!#REF!</definedName>
    <definedName name="B6I" localSheetId="5">[1]ANALISA!#REF!</definedName>
    <definedName name="B6I">#REF!</definedName>
    <definedName name="B6J" localSheetId="7">#REF!</definedName>
    <definedName name="B6J" localSheetId="1">#REF!</definedName>
    <definedName name="B6J" localSheetId="6">#REF!</definedName>
    <definedName name="B6J" localSheetId="4">[1]ANALISA!#REF!</definedName>
    <definedName name="B6J" localSheetId="9">#REF!</definedName>
    <definedName name="B6J" localSheetId="3">[1]ANALISA!#REF!</definedName>
    <definedName name="B6J" localSheetId="5">[1]ANALISA!#REF!</definedName>
    <definedName name="B6J">#REF!</definedName>
    <definedName name="B6K" localSheetId="7">#REF!</definedName>
    <definedName name="B6K" localSheetId="1">#REF!</definedName>
    <definedName name="B6K" localSheetId="6">#REF!</definedName>
    <definedName name="B6K" localSheetId="4">[1]ANALISA!#REF!</definedName>
    <definedName name="B6K" localSheetId="9">#REF!</definedName>
    <definedName name="B6K" localSheetId="3">[1]ANALISA!#REF!</definedName>
    <definedName name="B6K" localSheetId="5">[1]ANALISA!#REF!</definedName>
    <definedName name="B6K">#REF!</definedName>
    <definedName name="B6L" localSheetId="7">#REF!</definedName>
    <definedName name="B6L" localSheetId="1">#REF!</definedName>
    <definedName name="B6L" localSheetId="6">#REF!</definedName>
    <definedName name="B6L" localSheetId="4">[1]ANALISA!#REF!</definedName>
    <definedName name="B6L" localSheetId="9">#REF!</definedName>
    <definedName name="B6L" localSheetId="3">[1]ANALISA!#REF!</definedName>
    <definedName name="B6L" localSheetId="5">[1]ANALISA!#REF!</definedName>
    <definedName name="B6L">#REF!</definedName>
    <definedName name="B6M" localSheetId="7">#REF!</definedName>
    <definedName name="B6M" localSheetId="1">#REF!</definedName>
    <definedName name="B6M" localSheetId="6">#REF!</definedName>
    <definedName name="B6M" localSheetId="4">[1]ANALISA!#REF!</definedName>
    <definedName name="B6M" localSheetId="9">#REF!</definedName>
    <definedName name="B6M" localSheetId="3">[1]ANALISA!#REF!</definedName>
    <definedName name="B6M" localSheetId="5">[1]ANALISA!#REF!</definedName>
    <definedName name="B6M">#REF!</definedName>
    <definedName name="B6N" localSheetId="7">#REF!</definedName>
    <definedName name="B6N" localSheetId="1">#REF!</definedName>
    <definedName name="B6N" localSheetId="6">#REF!</definedName>
    <definedName name="B6N" localSheetId="4">[1]ANALISA!#REF!</definedName>
    <definedName name="B6N" localSheetId="9">#REF!</definedName>
    <definedName name="B6N" localSheetId="3">[1]ANALISA!#REF!</definedName>
    <definedName name="B6N" localSheetId="5">[1]ANALISA!#REF!</definedName>
    <definedName name="B6N">#REF!</definedName>
    <definedName name="B6O" localSheetId="7">#REF!</definedName>
    <definedName name="B6O" localSheetId="1">#REF!</definedName>
    <definedName name="B6O" localSheetId="6">#REF!</definedName>
    <definedName name="B6O" localSheetId="4">[1]ANALISA!#REF!</definedName>
    <definedName name="B6O" localSheetId="9">#REF!</definedName>
    <definedName name="B6O" localSheetId="3">[1]ANALISA!#REF!</definedName>
    <definedName name="B6O" localSheetId="5">[1]ANALISA!#REF!</definedName>
    <definedName name="B6O">#REF!</definedName>
    <definedName name="B7A" localSheetId="7">#REF!</definedName>
    <definedName name="B7A" localSheetId="1">#REF!</definedName>
    <definedName name="B7A" localSheetId="6">#REF!</definedName>
    <definedName name="B7A" localSheetId="4">[1]ANALISA!#REF!</definedName>
    <definedName name="B7A" localSheetId="9">#REF!</definedName>
    <definedName name="B7A" localSheetId="3">[1]ANALISA!#REF!</definedName>
    <definedName name="B7A" localSheetId="5">[1]ANALISA!#REF!</definedName>
    <definedName name="B7A">#REF!</definedName>
    <definedName name="B7B" localSheetId="7">#REF!</definedName>
    <definedName name="B7B" localSheetId="1">#REF!</definedName>
    <definedName name="B7B" localSheetId="6">#REF!</definedName>
    <definedName name="B7B" localSheetId="4">[1]ANALISA!#REF!</definedName>
    <definedName name="B7B" localSheetId="9">#REF!</definedName>
    <definedName name="B7B" localSheetId="3">[1]ANALISA!#REF!</definedName>
    <definedName name="B7B" localSheetId="5">[1]ANALISA!#REF!</definedName>
    <definedName name="B7B">#REF!</definedName>
    <definedName name="B7C" localSheetId="7">#REF!</definedName>
    <definedName name="B7C" localSheetId="1">#REF!</definedName>
    <definedName name="B7C" localSheetId="6">#REF!</definedName>
    <definedName name="B7C" localSheetId="4">[1]ANALISA!#REF!</definedName>
    <definedName name="B7C" localSheetId="9">#REF!</definedName>
    <definedName name="B7C" localSheetId="3">[1]ANALISA!#REF!</definedName>
    <definedName name="B7C" localSheetId="5">[1]ANALISA!#REF!</definedName>
    <definedName name="B7C">#REF!</definedName>
    <definedName name="B8A" localSheetId="7">#REF!</definedName>
    <definedName name="B8A" localSheetId="1">#REF!</definedName>
    <definedName name="B8A" localSheetId="6">#REF!</definedName>
    <definedName name="B8A" localSheetId="4">[1]ANALISA!#REF!</definedName>
    <definedName name="B8A" localSheetId="9">#REF!</definedName>
    <definedName name="B8A" localSheetId="3">[1]ANALISA!#REF!</definedName>
    <definedName name="B8A" localSheetId="5">[1]ANALISA!#REF!</definedName>
    <definedName name="B8A">#REF!</definedName>
    <definedName name="B8B" localSheetId="7">#REF!</definedName>
    <definedName name="B8B" localSheetId="1">#REF!</definedName>
    <definedName name="B8B" localSheetId="6">#REF!</definedName>
    <definedName name="B8B" localSheetId="4">[1]ANALISA!#REF!</definedName>
    <definedName name="B8B" localSheetId="9">#REF!</definedName>
    <definedName name="B8B" localSheetId="3">[1]ANALISA!#REF!</definedName>
    <definedName name="B8B" localSheetId="5">[1]ANALISA!#REF!</definedName>
    <definedName name="B8B">#REF!</definedName>
    <definedName name="B8C" localSheetId="7">#REF!</definedName>
    <definedName name="B8C" localSheetId="1">#REF!</definedName>
    <definedName name="B8C" localSheetId="6">#REF!</definedName>
    <definedName name="B8C" localSheetId="4">[1]ANALISA!#REF!</definedName>
    <definedName name="B8C" localSheetId="9">#REF!</definedName>
    <definedName name="B8C" localSheetId="3">[1]ANALISA!#REF!</definedName>
    <definedName name="B8C" localSheetId="5">[1]ANALISA!#REF!</definedName>
    <definedName name="B8C">#REF!</definedName>
    <definedName name="B8D" localSheetId="7">#REF!</definedName>
    <definedName name="B8D" localSheetId="1">#REF!</definedName>
    <definedName name="B8D" localSheetId="6">#REF!</definedName>
    <definedName name="B8D" localSheetId="4">[1]ANALISA!#REF!</definedName>
    <definedName name="B8D" localSheetId="9">#REF!</definedName>
    <definedName name="B8D" localSheetId="3">[1]ANALISA!#REF!</definedName>
    <definedName name="B8D" localSheetId="5">[1]ANALISA!#REF!</definedName>
    <definedName name="B8D">#REF!</definedName>
    <definedName name="B8E" localSheetId="7">#REF!</definedName>
    <definedName name="B8E" localSheetId="1">#REF!</definedName>
    <definedName name="B8E" localSheetId="6">#REF!</definedName>
    <definedName name="B8E" localSheetId="4">[1]ANALISA!#REF!</definedName>
    <definedName name="B8E" localSheetId="9">#REF!</definedName>
    <definedName name="B8E" localSheetId="3">[1]ANALISA!#REF!</definedName>
    <definedName name="B8E" localSheetId="5">[1]ANALISA!#REF!</definedName>
    <definedName name="B8E">#REF!</definedName>
    <definedName name="B8F" localSheetId="7">#REF!</definedName>
    <definedName name="B8F" localSheetId="1">#REF!</definedName>
    <definedName name="B8F" localSheetId="6">#REF!</definedName>
    <definedName name="B8F" localSheetId="4">[1]ANALISA!#REF!</definedName>
    <definedName name="B8F" localSheetId="9">#REF!</definedName>
    <definedName name="B8F" localSheetId="3">[1]ANALISA!#REF!</definedName>
    <definedName name="B8F" localSheetId="5">[1]ANALISA!#REF!</definedName>
    <definedName name="B8F">#REF!</definedName>
    <definedName name="B8G" localSheetId="7">#REF!</definedName>
    <definedName name="B8G" localSheetId="1">#REF!</definedName>
    <definedName name="B8G" localSheetId="6">#REF!</definedName>
    <definedName name="B8G" localSheetId="4">[1]ANALISA!#REF!</definedName>
    <definedName name="B8G" localSheetId="9">#REF!</definedName>
    <definedName name="B8G" localSheetId="3">[1]ANALISA!#REF!</definedName>
    <definedName name="B8G" localSheetId="5">[1]ANALISA!#REF!</definedName>
    <definedName name="B8G">#REF!</definedName>
    <definedName name="B8H" localSheetId="7">#REF!</definedName>
    <definedName name="B8H" localSheetId="1">#REF!</definedName>
    <definedName name="B8H" localSheetId="6">#REF!</definedName>
    <definedName name="B8H" localSheetId="4">[1]ANALISA!#REF!</definedName>
    <definedName name="B8H" localSheetId="9">#REF!</definedName>
    <definedName name="B8H" localSheetId="3">[1]ANALISA!#REF!</definedName>
    <definedName name="B8H" localSheetId="5">[1]ANALISA!#REF!</definedName>
    <definedName name="B8H">#REF!</definedName>
    <definedName name="B8I" localSheetId="7">#REF!</definedName>
    <definedName name="B8I" localSheetId="1">#REF!</definedName>
    <definedName name="B8I" localSheetId="6">#REF!</definedName>
    <definedName name="B8I" localSheetId="4">[1]ANALISA!#REF!</definedName>
    <definedName name="B8I" localSheetId="9">#REF!</definedName>
    <definedName name="B8I" localSheetId="3">[1]ANALISA!#REF!</definedName>
    <definedName name="B8I" localSheetId="5">[1]ANALISA!#REF!</definedName>
    <definedName name="B8I">#REF!</definedName>
    <definedName name="B8J" localSheetId="7">#REF!</definedName>
    <definedName name="B8J" localSheetId="1">#REF!</definedName>
    <definedName name="B8J" localSheetId="6">#REF!</definedName>
    <definedName name="B8J" localSheetId="4">[1]ANALISA!#REF!</definedName>
    <definedName name="B8J" localSheetId="9">#REF!</definedName>
    <definedName name="B8J" localSheetId="3">[1]ANALISA!#REF!</definedName>
    <definedName name="B8J" localSheetId="5">[1]ANALISA!#REF!</definedName>
    <definedName name="B8J">#REF!</definedName>
    <definedName name="B8K" localSheetId="7">#REF!</definedName>
    <definedName name="B8K" localSheetId="1">#REF!</definedName>
    <definedName name="B8K" localSheetId="6">#REF!</definedName>
    <definedName name="B8K" localSheetId="4">[1]ANALISA!#REF!</definedName>
    <definedName name="B8K" localSheetId="9">#REF!</definedName>
    <definedName name="B8K" localSheetId="3">[1]ANALISA!#REF!</definedName>
    <definedName name="B8K" localSheetId="5">[1]ANALISA!#REF!</definedName>
    <definedName name="B8K">#REF!</definedName>
    <definedName name="B8L" localSheetId="7">#REF!</definedName>
    <definedName name="B8L" localSheetId="1">#REF!</definedName>
    <definedName name="B8L" localSheetId="6">#REF!</definedName>
    <definedName name="B8L" localSheetId="4">[1]ANALISA!#REF!</definedName>
    <definedName name="B8L" localSheetId="9">#REF!</definedName>
    <definedName name="B8L" localSheetId="3">[1]ANALISA!#REF!</definedName>
    <definedName name="B8L" localSheetId="5">[1]ANALISA!#REF!</definedName>
    <definedName name="B8L">#REF!</definedName>
    <definedName name="B8M" localSheetId="7">#REF!</definedName>
    <definedName name="B8M" localSheetId="1">#REF!</definedName>
    <definedName name="B8M" localSheetId="6">#REF!</definedName>
    <definedName name="B8M" localSheetId="4">[1]ANALISA!#REF!</definedName>
    <definedName name="B8M" localSheetId="9">#REF!</definedName>
    <definedName name="B8M" localSheetId="3">[1]ANALISA!#REF!</definedName>
    <definedName name="B8M" localSheetId="5">[1]ANALISA!#REF!</definedName>
    <definedName name="B8M">#REF!</definedName>
    <definedName name="B9A" localSheetId="7">#REF!</definedName>
    <definedName name="B9A" localSheetId="1">#REF!</definedName>
    <definedName name="B9A" localSheetId="6">#REF!</definedName>
    <definedName name="B9A" localSheetId="4">[1]ANALISA!#REF!</definedName>
    <definedName name="B9A" localSheetId="9">#REF!</definedName>
    <definedName name="B9A" localSheetId="3">[1]ANALISA!#REF!</definedName>
    <definedName name="B9A" localSheetId="5">[1]ANALISA!#REF!</definedName>
    <definedName name="B9A">#REF!</definedName>
    <definedName name="B9B" localSheetId="7">#REF!</definedName>
    <definedName name="B9B" localSheetId="1">#REF!</definedName>
    <definedName name="B9B" localSheetId="6">#REF!</definedName>
    <definedName name="B9B" localSheetId="4">[1]ANALISA!#REF!</definedName>
    <definedName name="B9B" localSheetId="9">#REF!</definedName>
    <definedName name="B9B" localSheetId="3">[1]ANALISA!#REF!</definedName>
    <definedName name="B9B" localSheetId="5">[1]ANALISA!#REF!</definedName>
    <definedName name="B9B">#REF!</definedName>
    <definedName name="B9C" localSheetId="7">#REF!</definedName>
    <definedName name="B9C" localSheetId="1">#REF!</definedName>
    <definedName name="B9C" localSheetId="6">#REF!</definedName>
    <definedName name="B9C" localSheetId="4">[1]ANALISA!#REF!</definedName>
    <definedName name="B9C" localSheetId="9">#REF!</definedName>
    <definedName name="B9C" localSheetId="3">[1]ANALISA!#REF!</definedName>
    <definedName name="B9C" localSheetId="5">[1]ANALISA!#REF!</definedName>
    <definedName name="B9C">#REF!</definedName>
    <definedName name="B9D" localSheetId="7">#REF!</definedName>
    <definedName name="B9D" localSheetId="1">#REF!</definedName>
    <definedName name="B9D" localSheetId="6">#REF!</definedName>
    <definedName name="B9D" localSheetId="4">[1]ANALISA!#REF!</definedName>
    <definedName name="B9D" localSheetId="9">#REF!</definedName>
    <definedName name="B9D" localSheetId="3">[1]ANALISA!#REF!</definedName>
    <definedName name="B9D" localSheetId="5">[1]ANALISA!#REF!</definedName>
    <definedName name="B9D">#REF!</definedName>
    <definedName name="B9E" localSheetId="7">#REF!</definedName>
    <definedName name="B9E" localSheetId="1">#REF!</definedName>
    <definedName name="B9E" localSheetId="6">#REF!</definedName>
    <definedName name="B9E" localSheetId="4">[1]ANALISA!#REF!</definedName>
    <definedName name="B9E" localSheetId="9">#REF!</definedName>
    <definedName name="B9E" localSheetId="3">[1]ANALISA!#REF!</definedName>
    <definedName name="B9E" localSheetId="5">[1]ANALISA!#REF!</definedName>
    <definedName name="B9E">#REF!</definedName>
    <definedName name="B9F" localSheetId="7">#REF!</definedName>
    <definedName name="B9F" localSheetId="1">#REF!</definedName>
    <definedName name="B9F" localSheetId="6">#REF!</definedName>
    <definedName name="B9F" localSheetId="4">[1]ANALISA!#REF!</definedName>
    <definedName name="B9F" localSheetId="9">#REF!</definedName>
    <definedName name="B9F" localSheetId="3">[1]ANALISA!#REF!</definedName>
    <definedName name="B9F" localSheetId="5">[1]ANALISA!#REF!</definedName>
    <definedName name="B9F">#REF!</definedName>
    <definedName name="B9G" localSheetId="7">#REF!</definedName>
    <definedName name="B9G" localSheetId="1">#REF!</definedName>
    <definedName name="B9G" localSheetId="6">#REF!</definedName>
    <definedName name="B9G" localSheetId="4">[1]ANALISA!#REF!</definedName>
    <definedName name="B9G" localSheetId="9">#REF!</definedName>
    <definedName name="B9G" localSheetId="3">[1]ANALISA!#REF!</definedName>
    <definedName name="B9G" localSheetId="5">[1]ANALISA!#REF!</definedName>
    <definedName name="B9G">#REF!</definedName>
    <definedName name="B9H" localSheetId="7">#REF!</definedName>
    <definedName name="B9H" localSheetId="1">#REF!</definedName>
    <definedName name="B9H" localSheetId="6">#REF!</definedName>
    <definedName name="B9H" localSheetId="4">[1]ANALISA!#REF!</definedName>
    <definedName name="B9H" localSheetId="9">#REF!</definedName>
    <definedName name="B9H" localSheetId="3">[1]ANALISA!#REF!</definedName>
    <definedName name="B9H" localSheetId="5">[1]ANALISA!#REF!</definedName>
    <definedName name="B9H">#REF!</definedName>
    <definedName name="balance_type">1</definedName>
    <definedName name="barang_umum_drh_pa_krd">'[42]pa-spa KRD brg umum drh'!$G$278</definedName>
    <definedName name="base_year">[43]General!$E$3</definedName>
    <definedName name="BaseYear">[44]Controls!$D$14</definedName>
    <definedName name="basicsal_03">'[27]U601 Salary'!$C$31</definedName>
    <definedName name="basicsal_03_10">'[28]U601 Salary'!$C$31</definedName>
    <definedName name="basicsal_03_11">'[28]U601 Salary'!$C$31</definedName>
    <definedName name="basicsal_03_13">'[28]U601 Salary'!$C$31</definedName>
    <definedName name="basicsal_03_15">'[28]U601 Salary'!$C$31</definedName>
    <definedName name="basicsal_03_16">'[28]U601 Salary'!$C$31</definedName>
    <definedName name="basicsal_03_3">'[28]U601 Salary'!$C$31</definedName>
    <definedName name="basicsal_03_5">'[28]U601 Salary'!$C$31</definedName>
    <definedName name="BASIS">'[21]TAX COM'!$A$6</definedName>
    <definedName name="bb" localSheetId="8">#REF!</definedName>
    <definedName name="bb" localSheetId="7">#REF!</definedName>
    <definedName name="bb" localSheetId="1">#REF!</definedName>
    <definedName name="bb" localSheetId="6">#REF!</definedName>
    <definedName name="bb" localSheetId="4">[1]ANALISA!#REF!</definedName>
    <definedName name="bb" localSheetId="9">#REF!</definedName>
    <definedName name="bb" localSheetId="3">[1]ANALISA!#REF!</definedName>
    <definedName name="bb" localSheetId="5">[1]ANALISA!#REF!</definedName>
    <definedName name="bb">#REF!</definedName>
    <definedName name="bbm_pa_cc201">'[42]bbm lok'!$E$25</definedName>
    <definedName name="bbm_pa_krd">'[42]bbm lok'!$I$25</definedName>
    <definedName name="bbm_pb_lok">'[42]bbm lok'!$N$25</definedName>
    <definedName name="Before_Turnaround" localSheetId="4">[45]SAD!$E$36</definedName>
    <definedName name="Before_Turnaround">[45]SAD!$E$36</definedName>
    <definedName name="BeginningDate">[46]Menu!$H$8</definedName>
    <definedName name="bfpblk0600" localSheetId="8">#REF!</definedName>
    <definedName name="bfpblk0600" localSheetId="7">#REF!</definedName>
    <definedName name="bfpblk0600" localSheetId="4">#N/A</definedName>
    <definedName name="bfpblk0600" localSheetId="3">#N/A</definedName>
    <definedName name="bfpblk0600" localSheetId="5">#N/A</definedName>
    <definedName name="bfpblk0600">#REF!</definedName>
    <definedName name="bftbk06">[15]BS!$C$300:$G$300</definedName>
    <definedName name="bftbk0600" hidden="1">[15]BS!$FJ$1:$FJ$132</definedName>
    <definedName name="BG_Del" hidden="1">15</definedName>
    <definedName name="BG_Ins" hidden="1">4</definedName>
    <definedName name="BG_Mod" hidden="1">6</definedName>
    <definedName name="black" localSheetId="8">#REF!</definedName>
    <definedName name="black" localSheetId="7">#REF!</definedName>
    <definedName name="black" localSheetId="1">#REF!</definedName>
    <definedName name="black" localSheetId="6">#REF!</definedName>
    <definedName name="black" localSheetId="4">#REF!</definedName>
    <definedName name="black" localSheetId="9">#REF!</definedName>
    <definedName name="black" localSheetId="3">#REF!</definedName>
    <definedName name="black" localSheetId="5">#REF!</definedName>
    <definedName name="black">#REF!</definedName>
    <definedName name="black1" localSheetId="8">#REF!</definedName>
    <definedName name="black1" localSheetId="7">#REF!</definedName>
    <definedName name="black1" localSheetId="1">#REF!</definedName>
    <definedName name="black1" localSheetId="6">#REF!</definedName>
    <definedName name="black1" localSheetId="4">#REF!</definedName>
    <definedName name="black1" localSheetId="9">#REF!</definedName>
    <definedName name="black1" localSheetId="3">#REF!</definedName>
    <definedName name="black1" localSheetId="5">#REF!</definedName>
    <definedName name="black1">#REF!</definedName>
    <definedName name="bme">[47]Input!$I$16</definedName>
    <definedName name="bonus_03">'[27]U601 Salary'!$C$33</definedName>
    <definedName name="bonus_03_10">'[28]U601 Salary'!$C$33</definedName>
    <definedName name="bonus_03_11">'[28]U601 Salary'!$C$33</definedName>
    <definedName name="bonus_03_13">'[28]U601 Salary'!$C$33</definedName>
    <definedName name="bonus_03_15">'[28]U601 Salary'!$C$33</definedName>
    <definedName name="bonus_03_16">'[28]U601 Salary'!$C$33</definedName>
    <definedName name="bonus_03_3">'[28]U601 Salary'!$C$33</definedName>
    <definedName name="bonus_03_5">'[28]U601 Salary'!$C$33</definedName>
    <definedName name="BookStatus">'[46]Option List'!$B$2:$B$3</definedName>
    <definedName name="BRASS_FORGING___MACHINING">[20]alamat!$B$40</definedName>
    <definedName name="BRG_UMUM_CC201_PA_SPA">'[42]pa-spa DE brg umum drh'!$G$190</definedName>
    <definedName name="BS_2" localSheetId="8">#REF!</definedName>
    <definedName name="BS_2" localSheetId="7">#REF!</definedName>
    <definedName name="BS_2" localSheetId="4">#N/A</definedName>
    <definedName name="BS_2" localSheetId="3">#N/A</definedName>
    <definedName name="BS_2" localSheetId="5">#N/A</definedName>
    <definedName name="BS_2">#REF!</definedName>
    <definedName name="BS_AP">[44]BS!$G$17:$Q$17</definedName>
    <definedName name="BS_AR">[44]BS!$G$8:$Q$8</definedName>
    <definedName name="BS_Cash">[44]BS!$G$7:$Q$7</definedName>
    <definedName name="BS_CL">[44]BS!$G$18:$Q$18</definedName>
    <definedName name="BS_Convertible_Debt">[44]BS!$G$22:$Q$22</definedName>
    <definedName name="BS_Convertible_Preferred">[44]BS!$G$31:$Q$31</definedName>
    <definedName name="BS_Deferred_Taxes">[44]BS!$G$25:$Q$25</definedName>
    <definedName name="BS_Equity">[44]BS!$G$29:$Q$29</definedName>
    <definedName name="BS_Intangibles">[44]BS!$G$13:$Q$13</definedName>
    <definedName name="BS_Inventory">[44]BS!$G$9:$Q$9</definedName>
    <definedName name="BS_Investments">[44]BS!$G$14:$Q$14</definedName>
    <definedName name="BS_Minority">[44]BS!$G$26:$Q$26</definedName>
    <definedName name="BS_Other_CA">[44]BS!$G$10:$Q$10</definedName>
    <definedName name="BS_Other_LTAssets">[44]BS!$G$15:$Q$15</definedName>
    <definedName name="BS_Other_LTLiabilities">[44]BS!$G$27:$Q$27</definedName>
    <definedName name="BS_PL" localSheetId="8">#REF!</definedName>
    <definedName name="BS_PL" localSheetId="7">#REF!</definedName>
    <definedName name="BS_PL" localSheetId="4">#N/A</definedName>
    <definedName name="BS_PL" localSheetId="3">#N/A</definedName>
    <definedName name="BS_PL" localSheetId="5">#N/A</definedName>
    <definedName name="BS_PL">#REF!</definedName>
    <definedName name="BS_PPE">[44]BS!$G$12:$Q$12</definedName>
    <definedName name="BS_Revolver">[44]BS!$G$23:$Q$23</definedName>
    <definedName name="BS_Straight_Debt">[44]BS!$G$21:$Q$21</definedName>
    <definedName name="BS_Straight_Preferred">[44]BS!$G$30:$Q$30</definedName>
    <definedName name="BS1_" localSheetId="8">#REF!</definedName>
    <definedName name="BS1_" localSheetId="7">#REF!</definedName>
    <definedName name="BS1_" localSheetId="4">#N/A</definedName>
    <definedName name="BS1_" localSheetId="3">#N/A</definedName>
    <definedName name="BS1_" localSheetId="5">#N/A</definedName>
    <definedName name="BS1_">#REF!</definedName>
    <definedName name="BS2_" localSheetId="8">#REF!</definedName>
    <definedName name="BS2_" localSheetId="7">#REF!</definedName>
    <definedName name="BS2_" localSheetId="4">#N/A</definedName>
    <definedName name="BS2_" localSheetId="3">#N/A</definedName>
    <definedName name="BS2_" localSheetId="5">#N/A</definedName>
    <definedName name="BS2_">#REF!</definedName>
    <definedName name="BS2LWP" localSheetId="8">#REF!</definedName>
    <definedName name="BS2LWP" localSheetId="7">#REF!</definedName>
    <definedName name="BS2LWP" localSheetId="4">#N/A</definedName>
    <definedName name="BS2LWP" localSheetId="3">#N/A</definedName>
    <definedName name="BS2LWP" localSheetId="5">#N/A</definedName>
    <definedName name="BS2LWP">#REF!</definedName>
    <definedName name="Budget">[39]MasterSheet!$A$1:$Q$65536</definedName>
    <definedName name="Budget_2002">[48]MasterSheet!$A$1:$Q$65536</definedName>
    <definedName name="BUT_ONE">'[3]BUT-1'!$A$2:$J$43</definedName>
    <definedName name="C.E.A.C">[20]alamat!$B$44</definedName>
    <definedName name="c_dateswitch">'[44]Print Controls'!$D$6</definedName>
    <definedName name="c_pageswitch">'[44]Print Controls'!$D$7</definedName>
    <definedName name="c_pathswitch">'[44]Print Controls'!$B$6</definedName>
    <definedName name="c_proj_switch">'[44]Print Controls'!$B$8</definedName>
    <definedName name="c_SSBswitch">'[44]Print Controls'!$B$7</definedName>
    <definedName name="calc">1</definedName>
    <definedName name="CALCULATOR" localSheetId="8">#REF!</definedName>
    <definedName name="CALCULATOR" localSheetId="7">#REF!</definedName>
    <definedName name="CALCULATOR" localSheetId="4">#N/A</definedName>
    <definedName name="CALCULATOR" localSheetId="3">#N/A</definedName>
    <definedName name="CALCULATOR" localSheetId="5">#N/A</definedName>
    <definedName name="CALCULATOR">#REF!</definedName>
    <definedName name="cancel" localSheetId="8">#REF!</definedName>
    <definedName name="cancel" localSheetId="7">#REF!</definedName>
    <definedName name="cancel" localSheetId="1">#REF!</definedName>
    <definedName name="cancel" localSheetId="6">#REF!</definedName>
    <definedName name="cancel" localSheetId="4">[1]ANALISA!#REF!</definedName>
    <definedName name="cancel" localSheetId="9">#REF!</definedName>
    <definedName name="cancel" localSheetId="3">[1]ANALISA!#REF!</definedName>
    <definedName name="cancel" localSheetId="5">[1]ANALISA!#REF!</definedName>
    <definedName name="cancel">#REF!</definedName>
    <definedName name="CAPEX">'[49]Noodles (assumptions)'!$K$50</definedName>
    <definedName name="CARDESK" localSheetId="8">#REF!</definedName>
    <definedName name="CARDESK" localSheetId="7">#REF!</definedName>
    <definedName name="CARDESK" localSheetId="4">#N/A</definedName>
    <definedName name="CARDESK" localSheetId="3">#N/A</definedName>
    <definedName name="CARDESK" localSheetId="5">#N/A</definedName>
    <definedName name="CARDESK">#REF!</definedName>
    <definedName name="cash_02">[50]C101!$E$14</definedName>
    <definedName name="cash_02_10">[51]C101!$E$14</definedName>
    <definedName name="cash_02_11">[51]C101!$E$14</definedName>
    <definedName name="cash_02_13">[51]C101!$E$14</definedName>
    <definedName name="cash_02_15">[51]C101!$E$14</definedName>
    <definedName name="cash_02_16">[51]C101!$E$14</definedName>
    <definedName name="cash_02_3">[51]C101!$E$14</definedName>
    <definedName name="cash_02_5">[51]C101!$E$14</definedName>
    <definedName name="Cash_04">'[52]C101 Cash Lead'!$E$14</definedName>
    <definedName name="Cash_and_Bank_Balance_Current">'[53]C101-Cash'!$L$21</definedName>
    <definedName name="Cash_and_Bank_Balance_Prior">'[53]C101-Cash'!$A$21</definedName>
    <definedName name="CASH_BOX" localSheetId="8">#REF!</definedName>
    <definedName name="CASH_BOX" localSheetId="7">#REF!</definedName>
    <definedName name="CASH_BOX" localSheetId="4">#N/A</definedName>
    <definedName name="CASH_BOX" localSheetId="3">#N/A</definedName>
    <definedName name="CASH_BOX" localSheetId="5">#N/A</definedName>
    <definedName name="CASH_BOX">#REF!</definedName>
    <definedName name="Cash_Current">[54]C100!$K$20</definedName>
    <definedName name="CASMUR_S.A.">[20]alamat!$B$47</definedName>
    <definedName name="cc" localSheetId="8">#REF!</definedName>
    <definedName name="cc" localSheetId="7">#REF!</definedName>
    <definedName name="cc" localSheetId="1">#REF!</definedName>
    <definedName name="cc" localSheetId="6">#REF!</definedName>
    <definedName name="cc" localSheetId="4" hidden="1">#REF!</definedName>
    <definedName name="cc" localSheetId="9">#REF!</definedName>
    <definedName name="cc" localSheetId="3" hidden="1">#REF!</definedName>
    <definedName name="cc" localSheetId="5" hidden="1">#REF!</definedName>
    <definedName name="cc">#REF!</definedName>
    <definedName name="cccc" localSheetId="8">#REF!</definedName>
    <definedName name="cccc" localSheetId="7">#REF!</definedName>
    <definedName name="cccc" localSheetId="1">#REF!</definedName>
    <definedName name="cccc" localSheetId="6">#REF!</definedName>
    <definedName name="cccc" localSheetId="4" hidden="1">[8]ALOKASI!#REF!</definedName>
    <definedName name="cccc" localSheetId="9">#REF!</definedName>
    <definedName name="cccc" localSheetId="3" hidden="1">[8]ALOKASI!#REF!</definedName>
    <definedName name="cccc" localSheetId="5" hidden="1">[8]ALOKASI!#REF!</definedName>
    <definedName name="cccc">#REF!</definedName>
    <definedName name="cccccccc" localSheetId="8">#REF!</definedName>
    <definedName name="cccccccc" localSheetId="7">#REF!</definedName>
    <definedName name="cccccccc" localSheetId="1">#REF!</definedName>
    <definedName name="cccccccc" localSheetId="6">#REF!</definedName>
    <definedName name="cccccccc" localSheetId="4" hidden="1">#REF!</definedName>
    <definedName name="cccccccc" localSheetId="9">#REF!</definedName>
    <definedName name="cccccccc" localSheetId="3" hidden="1">#REF!</definedName>
    <definedName name="cccccccc" localSheetId="5" hidden="1">#REF!</definedName>
    <definedName name="cccccccc">#REF!</definedName>
    <definedName name="cd">'[8]Program Triwulanan-04'!$E$26</definedName>
    <definedName name="CEYLON_ELECTRICITY_BOARD">[20]alamat!$B$50</definedName>
    <definedName name="CF_Amortization">[44]CFS!$G$9:$Q$9</definedName>
    <definedName name="CF_AP">[44]CFS!$G$19:$Q$19</definedName>
    <definedName name="CF_AR">[44]CFS!$G$16:$Q$16</definedName>
    <definedName name="CF_Beg_Cash">[44]CFS!$G$37:$Q$37</definedName>
    <definedName name="CF_Capex">[44]CFS!$G$23:$Q$23</definedName>
    <definedName name="CF_Convertible_Debt">[44]CFS!$G$26:$Q$26</definedName>
    <definedName name="CF_Convertible_Preferred">[44]CFS!$G$31:$Q$31</definedName>
    <definedName name="CF_Deferred_Taxes">[44]CFS!$G$11:$Q$11</definedName>
    <definedName name="CF_Depreciation">[44]CFS!$G$8:$Q$8</definedName>
    <definedName name="CF_Dividends">[44]CFS!$G$28:$Q$28</definedName>
    <definedName name="CF_Dividends_Subsidiary">[44]CFS!$G$32:$Q$32</definedName>
    <definedName name="CF_Equity">[44]CFS!$G$34:$Q$34</definedName>
    <definedName name="CF_Equity_Earnings">[44]CFS!$G$13:$Q$13</definedName>
    <definedName name="CF_Inventory">[44]CFS!$G$17:$Q$17</definedName>
    <definedName name="CF_Investments">[44]CFS!$G$33:$Q$33</definedName>
    <definedName name="CF_Minority_NI">[44]CFS!$G$12:$Q$12</definedName>
    <definedName name="CF_NI">[44]CFS!$G$7:$Q$7</definedName>
    <definedName name="CF_Non_Cash_Charges">[44]CFS!$G$14:$Q$14</definedName>
    <definedName name="CF_Non_Cash_Interest">[44]CFS!$G$10:$Q$10</definedName>
    <definedName name="CF_Non_Cash_Straight_PDividend">[44]CFS!$G$29:$Q$29</definedName>
    <definedName name="CF_Other">[44]CFS!$G$35:$Q$35</definedName>
    <definedName name="CF_Other_CA">[44]CFS!$G$18:$Q$18</definedName>
    <definedName name="CF_Other_CL">[44]CFS!$G$20:$Q$20</definedName>
    <definedName name="CF_Straight_Debt">[44]CFS!$G$25:$Q$25</definedName>
    <definedName name="CF_Straight_Preferred">[44]CFS!$G$30:$Q$30</definedName>
    <definedName name="CG_Schlumberger_Elect.Man.L">[20]alamat!$B$341</definedName>
    <definedName name="CG_SCHLUMBERGER_ELEECTRICIT">[20]alamat!$B$344</definedName>
    <definedName name="chart">"Chart 2"</definedName>
    <definedName name="CHATSWOOD_TRADING">[20]alamat!$B$61</definedName>
    <definedName name="Chonglee_Leong_Seng_Co._LTD">[20]alamat!$B$65</definedName>
    <definedName name="CHONGQING_SCHLUMBERGER">[20]alamat!$B$68</definedName>
    <definedName name="client_name">"TOA Paint (Malaysia) Sdn Bhd"</definedName>
    <definedName name="co">4</definedName>
    <definedName name="code">[55]CODE!$A$1:$E$69</definedName>
    <definedName name="color" localSheetId="8">#REF!</definedName>
    <definedName name="color" localSheetId="7">#REF!</definedName>
    <definedName name="color" localSheetId="1">#REF!</definedName>
    <definedName name="color" localSheetId="6">#REF!</definedName>
    <definedName name="color" localSheetId="4">#REF!</definedName>
    <definedName name="color" localSheetId="9">#REF!</definedName>
    <definedName name="color" localSheetId="3">#REF!</definedName>
    <definedName name="color" localSheetId="5">#REF!</definedName>
    <definedName name="color">#REF!</definedName>
    <definedName name="Comin_Asia">[20]alamat!$B$72</definedName>
    <definedName name="COMIN_KHMERE">[20]alamat!$B$76</definedName>
    <definedName name="Commodities_list">[33]!Table5_Commodities_list[HS Product Description w volume]</definedName>
    <definedName name="Commodities_list_1">[33]!Table5_Commodities_list[HS Product Description w volume]</definedName>
    <definedName name="Commodity_names">[33]!Table5_Commodities_list[HS Product Description]</definedName>
    <definedName name="Commodity_names_1">[33]!Table5_Commodities_list[HS Product Description]</definedName>
    <definedName name="COMPANIA_CHILENA_DE_MEDIDOR">[20]alamat!$B$315</definedName>
    <definedName name="COMPANIA_CHILENA_DEMEDIDORE">[20]alamat!$B$319</definedName>
    <definedName name="Companies_list">[33]!Companies[Full company name]</definedName>
    <definedName name="Companies_list_1">[33]!Companies[Full company name]</definedName>
    <definedName name="COMPANY">'[21]TAX COM'!$A$4</definedName>
    <definedName name="Companyname">'[56]F-3'!$A$1</definedName>
    <definedName name="ComparableAnalysis">[44]Comps!$B$1:$S$38</definedName>
    <definedName name="Comparative_Figs">'[57]ORC-TB'!$S$8:$S$246</definedName>
    <definedName name="COMPTOIR_SUD">[20]alamat!$B$79</definedName>
    <definedName name="CONS" localSheetId="8">#REF!</definedName>
    <definedName name="CONS" localSheetId="7">#REF!</definedName>
    <definedName name="CONS" localSheetId="4">#N/A</definedName>
    <definedName name="CONS" localSheetId="3">#N/A</definedName>
    <definedName name="CONS" localSheetId="5">#N/A</definedName>
    <definedName name="CONS">#REF!</definedName>
    <definedName name="Convertible_Debt_Converted">'[44]Conv. Debt'!$H$33:$Q$33</definedName>
    <definedName name="Convertible_Preferred_Converted">'[44]Conv. Pref.'!$H$33:$Q$33</definedName>
    <definedName name="CostofCapital">12%</definedName>
    <definedName name="COUNTER" localSheetId="8">#REF!</definedName>
    <definedName name="COUNTER" localSheetId="7">#REF!</definedName>
    <definedName name="COUNTER" localSheetId="4">#N/A</definedName>
    <definedName name="COUNTER" localSheetId="3">#N/A</definedName>
    <definedName name="COUNTER" localSheetId="5">#N/A</definedName>
    <definedName name="COUNTER">#REF!</definedName>
    <definedName name="Countries_list">[33]!Table1_Country_codes_and_currencies[Country or Area name]</definedName>
    <definedName name="Countries_list_1">[33]!Table1_Country_codes_and_currencies[Country or Area name]</definedName>
    <definedName name="Country_Electric_System_Ltd">[20]alamat!$B$53</definedName>
    <definedName name="Country_Electric_Systems_Lt">[20]alamat!$B$57</definedName>
    <definedName name="creditor_2003">'[58]M101 Creditors lead'!$E$10</definedName>
    <definedName name="creditor_2003_10">'[59]M101 Creditors lead'!$E$10</definedName>
    <definedName name="creditor_2003_11">'[59]M101 Creditors lead'!$E$10</definedName>
    <definedName name="creditor_2003_13">'[59]M101 Creditors lead'!$E$10</definedName>
    <definedName name="creditor_2003_15">'[59]M101 Creditors lead'!$E$10</definedName>
    <definedName name="creditor_2003_16">'[59]M101 Creditors lead'!$E$10</definedName>
    <definedName name="creditor_2003_3">'[59]M101 Creditors lead'!$E$10</definedName>
    <definedName name="creditor_2003_5">'[59]M101 Creditors lead'!$E$10</definedName>
    <definedName name="_xlnm.Criteria" localSheetId="4">#REF!</definedName>
    <definedName name="_xlnm.Criteria" localSheetId="3">#REF!</definedName>
    <definedName name="_xlnm.Criteria" localSheetId="5">#REF!</definedName>
    <definedName name="_xlnm.Criteria">#REF!</definedName>
    <definedName name="ctr">[47]Input!$D$9</definedName>
    <definedName name="Cumulative_Difference" localSheetId="4">[45]SAD!$E$47</definedName>
    <definedName name="Cumulative_Difference">[45]SAD!$E$47</definedName>
    <definedName name="Currency_code_list">[33]!Table1_Country_codes_and_currencies[Currency code (ISO-4217)]</definedName>
    <definedName name="Currency_code_list_1">[33]!Table1_Country_codes_and_currencies[Currency code (ISO-4217)]</definedName>
    <definedName name="current">'[40]F-5'!$B$7</definedName>
    <definedName name="Current_NCS">[60]U110!$M$31</definedName>
    <definedName name="Current_Other_Income">[60]U110!$M$76</definedName>
    <definedName name="Current_Spareparts">[60]U110!$M$51</definedName>
    <definedName name="Current_UCS">[60]U110!$M$57</definedName>
    <definedName name="Current_Workshop">[60]U110!$M$41</definedName>
    <definedName name="current_ya">2001</definedName>
    <definedName name="CurrentSO">'[44]Shares Outstanding'!$G$13</definedName>
    <definedName name="CurrentYA">'[61]Company Info'!$B$6</definedName>
    <definedName name="Customers">'[60]Customers-source'!$B$3:$W$797</definedName>
    <definedName name="CutOffDate">[46]Menu!$I$8</definedName>
    <definedName name="CYCLE">[62]JobDetails!$A$54:$C$90</definedName>
    <definedName name="CYCLES">[3]JobDetails!$A$54:$A$85</definedName>
    <definedName name="D" localSheetId="8">#REF!</definedName>
    <definedName name="D" localSheetId="7">#REF!</definedName>
    <definedName name="D" localSheetId="1">#REF!</definedName>
    <definedName name="D" localSheetId="6">#REF!</definedName>
    <definedName name="D" localSheetId="4" hidden="1">#REF!</definedName>
    <definedName name="D" localSheetId="9">#REF!</definedName>
    <definedName name="D" localSheetId="3" hidden="1">#REF!</definedName>
    <definedName name="D" localSheetId="5" hidden="1">#REF!</definedName>
    <definedName name="D">#REF!</definedName>
    <definedName name="d_cost">[16]U3!$K$43</definedName>
    <definedName name="d_rate">[63]CustListTemp!$I$236</definedName>
    <definedName name="D2710_">'[37]TB Link'!$D$8</definedName>
    <definedName name="D2720_">'[37]TB Link'!$D$10</definedName>
    <definedName name="D2731_">'[37]TB Link'!$D$11</definedName>
    <definedName name="D2732_">'[37]TB Link'!$D$12</definedName>
    <definedName name="D2733_">'[37]TB Link'!$D$13</definedName>
    <definedName name="D2734_">'[37]TB Link'!$D$14</definedName>
    <definedName name="D2740_">'[37]TB Link'!$D$15</definedName>
    <definedName name="D2745_">'[37]TB Link'!$D$16</definedName>
    <definedName name="D2750_">'[37]TB Link'!$D$17</definedName>
    <definedName name="D2755_">'[37]TB Link'!$D$18</definedName>
    <definedName name="D2760_">'[37]TB Link'!$D$19</definedName>
    <definedName name="D2765_">'[37]TB Link'!$D$20</definedName>
    <definedName name="D2770_">'[37]TB Link'!$D$21</definedName>
    <definedName name="D2780_">'[37]TB Link'!$D$23</definedName>
    <definedName name="D2785_">'[37]TB Link'!$D$24</definedName>
    <definedName name="D2790_">'[37]TB Link'!$D$25</definedName>
    <definedName name="D2795_">'[37]TB Link'!$D$26</definedName>
    <definedName name="D2815_">'[37]TB Link'!$D$27</definedName>
    <definedName name="D2855_">'[37]TB Link'!$D$28</definedName>
    <definedName name="D2860_">'[37]TB Link'!$D$29</definedName>
    <definedName name="D2870_">'[37]TB Link'!$D$30</definedName>
    <definedName name="D2880_">'[37]TB Link'!$D$31</definedName>
    <definedName name="D2920_">'[37]TB Link'!$D$32</definedName>
    <definedName name="D2930_">'[37]TB Link'!$D$33</definedName>
    <definedName name="D2935_">'[37]TB Link'!$D$34</definedName>
    <definedName name="D2940_">'[37]TB Link'!$D$35</definedName>
    <definedName name="Daftar">[64]Jurnal!$C$14:$C$2608</definedName>
    <definedName name="daop" localSheetId="8">#REF!</definedName>
    <definedName name="daop" localSheetId="7">#REF!</definedName>
    <definedName name="daop" localSheetId="1">#REF!</definedName>
    <definedName name="daop" localSheetId="6">#REF!</definedName>
    <definedName name="daop" localSheetId="4">[1]ANALISA!#REF!</definedName>
    <definedName name="daop" localSheetId="9">#REF!</definedName>
    <definedName name="daop" localSheetId="3">[1]ANALISA!#REF!</definedName>
    <definedName name="daop" localSheetId="5">[1]ANALISA!#REF!</definedName>
    <definedName name="daop">#REF!</definedName>
    <definedName name="Data_Ben">'[65]Data Ben'!$A$1:$C$45</definedName>
    <definedName name="Data2">'[66]J3.4'!$C$16:$J$65536</definedName>
    <definedName name="dd" localSheetId="8">#REF!</definedName>
    <definedName name="dd" localSheetId="7">#REF!</definedName>
    <definedName name="dd" localSheetId="1">#REF!</definedName>
    <definedName name="dd" localSheetId="6">#REF!</definedName>
    <definedName name="dd" localSheetId="4">[1]ANALISA!#REF!</definedName>
    <definedName name="dd" localSheetId="9">#REF!</definedName>
    <definedName name="dd" localSheetId="3">[1]ANALISA!#REF!</definedName>
    <definedName name="dd" localSheetId="5">[1]ANALISA!#REF!</definedName>
    <definedName name="dd">#REF!</definedName>
    <definedName name="dddd" localSheetId="8">#REF!</definedName>
    <definedName name="dddd" localSheetId="7">#REF!</definedName>
    <definedName name="dddd" localSheetId="1">#REF!</definedName>
    <definedName name="dddd" localSheetId="6">#REF!</definedName>
    <definedName name="dddd" localSheetId="4" hidden="1">#REF!</definedName>
    <definedName name="dddd" localSheetId="9">#REF!</definedName>
    <definedName name="dddd" localSheetId="3" hidden="1">#REF!</definedName>
    <definedName name="dddd" localSheetId="5" hidden="1">#REF!</definedName>
    <definedName name="dddd">#REF!</definedName>
    <definedName name="DEKAT_PM34" localSheetId="8">#REF!</definedName>
    <definedName name="DEKAT_PM34" localSheetId="7">#REF!</definedName>
    <definedName name="DEKAT_PM34" localSheetId="1">#REF!</definedName>
    <definedName name="DEKAT_PM34" localSheetId="6">#REF!</definedName>
    <definedName name="DEKAT_PM34" localSheetId="4">[1]ANALISA!#REF!</definedName>
    <definedName name="DEKAT_PM34" localSheetId="9">#REF!</definedName>
    <definedName name="DEKAT_PM34" localSheetId="3">[1]ANALISA!#REF!</definedName>
    <definedName name="DEKAT_PM34" localSheetId="5">[1]ANALISA!#REF!</definedName>
    <definedName name="DEKAT_PM34">#REF!</definedName>
    <definedName name="df" localSheetId="8">#REF!</definedName>
    <definedName name="df" localSheetId="7">#REF!</definedName>
    <definedName name="df" localSheetId="1">#REF!</definedName>
    <definedName name="df" localSheetId="6">#REF!</definedName>
    <definedName name="df" localSheetId="4">#REF!</definedName>
    <definedName name="df" localSheetId="9">#REF!</definedName>
    <definedName name="df" localSheetId="3">#REF!</definedName>
    <definedName name="df" localSheetId="5">#REF!</definedName>
    <definedName name="df">#REF!</definedName>
    <definedName name="dgjhd">[33]!Government_agencies[Full name of agency]</definedName>
    <definedName name="DilutedShares">[44]DCF_10!$N$125</definedName>
    <definedName name="DIS_H" localSheetId="8">#REF!</definedName>
    <definedName name="DIS_H" localSheetId="7">#REF!</definedName>
    <definedName name="DIS_H" localSheetId="4">#N/A</definedName>
    <definedName name="DIS_H" localSheetId="3">#N/A</definedName>
    <definedName name="DIS_H" localSheetId="5">#N/A</definedName>
    <definedName name="DIS_H">#REF!</definedName>
    <definedName name="discounting">[67]Index!$D$29</definedName>
    <definedName name="DiscountYears">[44]DCF_10!$N$136</definedName>
    <definedName name="DISP1" localSheetId="8">#REF!</definedName>
    <definedName name="DISP1" localSheetId="7">#REF!</definedName>
    <definedName name="DISP1" localSheetId="4">#N/A</definedName>
    <definedName name="DISP1" localSheetId="3">#N/A</definedName>
    <definedName name="DISP1" localSheetId="5">#N/A</definedName>
    <definedName name="DISP1">#REF!</definedName>
    <definedName name="Displacement">[22]Sheet1!$C$15:$C$24</definedName>
    <definedName name="divIIsbrt" localSheetId="8">#REF!</definedName>
    <definedName name="divIIsbrt" localSheetId="7">#REF!</definedName>
    <definedName name="divIIsbrt" localSheetId="1">#REF!</definedName>
    <definedName name="divIIsbrt" localSheetId="6">#REF!</definedName>
    <definedName name="divIIsbrt" localSheetId="4">[1]ANALISA!#REF!</definedName>
    <definedName name="divIIsbrt" localSheetId="9">#REF!</definedName>
    <definedName name="divIIsbrt" localSheetId="3">[1]ANALISA!#REF!</definedName>
    <definedName name="divIIsbrt" localSheetId="5">[1]ANALISA!#REF!</definedName>
    <definedName name="divIIsbrt">#REF!</definedName>
    <definedName name="divIIsbrt1" localSheetId="8">#REF!</definedName>
    <definedName name="divIIsbrt1" localSheetId="7">#REF!</definedName>
    <definedName name="divIIsbrt1" localSheetId="1">#REF!</definedName>
    <definedName name="divIIsbrt1" localSheetId="6">#REF!</definedName>
    <definedName name="divIIsbrt1" localSheetId="4">[1]ANALISA!#REF!</definedName>
    <definedName name="divIIsbrt1" localSheetId="9">#REF!</definedName>
    <definedName name="divIIsbrt1" localSheetId="3">[1]ANALISA!#REF!</definedName>
    <definedName name="divIIsbrt1" localSheetId="5">[1]ANALISA!#REF!</definedName>
    <definedName name="divIIsbrt1">#REF!</definedName>
    <definedName name="divr1" localSheetId="8">#REF!</definedName>
    <definedName name="divr1" localSheetId="7">#REF!</definedName>
    <definedName name="divr1" localSheetId="1">#REF!</definedName>
    <definedName name="divr1" localSheetId="6">#REF!</definedName>
    <definedName name="divr1" localSheetId="4">[1]ANALISA!#REF!</definedName>
    <definedName name="divr1" localSheetId="9">#REF!</definedName>
    <definedName name="divr1" localSheetId="3">[1]ANALISA!#REF!</definedName>
    <definedName name="divr1" localSheetId="5">[1]ANALISA!#REF!</definedName>
    <definedName name="divr1">#REF!</definedName>
    <definedName name="dodol">[39]MasterSheet!$A$1:$Q$65536</definedName>
    <definedName name="DollarHeader">[44]Controls!$E$13</definedName>
    <definedName name="DP_Current">[66]J1!$M$24</definedName>
    <definedName name="DP_Prior">[66]J1!$A$24</definedName>
    <definedName name="dropdown1">"Drop Down 1"</definedName>
    <definedName name="DTL">[26]O101!$D$9</definedName>
    <definedName name="E_T_D_E_Direction_Inter.">[20]alamat!$B$82</definedName>
    <definedName name="EBS">[68]CODE!$A$1:$E$21</definedName>
    <definedName name="EBT">[69]Marshal!$E$236</definedName>
    <definedName name="efewff">'[70]CA Sheet'!$R$36</definedName>
    <definedName name="egfrgrewg">'[70]CA Sheet'!$Q$36</definedName>
    <definedName name="Electricite_Du_Cambodge">[20]alamat!$B$85</definedName>
    <definedName name="ELECTROBIT">[20]alamat!$B$88</definedName>
    <definedName name="EMO_1000JAM_BB300">[42]Emolumen!$C$30</definedName>
    <definedName name="EMO_1000JAM_BB301">[42]Emolumen!$C$20</definedName>
    <definedName name="EMO_2000JAM_BB301">[42]Emolumen!$C$21</definedName>
    <definedName name="EMO_2000JAM_C300">[42]Emolumen!$C$39</definedName>
    <definedName name="EMO_2000JAM_KRD">[42]Emolumen!$C$48</definedName>
    <definedName name="EMO_3000JAM_BB300">[42]Emolumen!$C$31</definedName>
    <definedName name="EMO_3000JAM_C300">[42]Emolumen!$C$40</definedName>
    <definedName name="EMO_3000JAM_KRD">[42]Emolumen!$C$49</definedName>
    <definedName name="EMO_4000JAM_BB301">[42]Emolumen!$C$22</definedName>
    <definedName name="EMO_500JAM_BB300">[42]Emolumen!$C$29</definedName>
    <definedName name="EMO_500JAM_BB301">[42]Emolumen!$C$19</definedName>
    <definedName name="EMO_500JAM_C300">[42]Emolumen!$C$38</definedName>
    <definedName name="EMO_500JAM_KRD">[42]Emolumen!$C$47</definedName>
    <definedName name="EMO_6000JAM_BB300">[42]Emolumen!$C$32</definedName>
    <definedName name="EMO_6000JAM_C300">[42]Emolumen!$C$41</definedName>
    <definedName name="EMO_6000JAM_KRD">[42]Emolumen!$C$50</definedName>
    <definedName name="EMO_8000JAM_BB301">[42]Emolumen!$C$23</definedName>
    <definedName name="emo_axl_linning">[42]Emolumen!$C$16</definedName>
    <definedName name="emo_bubutroda_BY">[42]Emolumen!$C$15</definedName>
    <definedName name="EMO_HARIAN_BB300">[42]Emolumen!$C$28</definedName>
    <definedName name="EMO_HARIAN_BB301">[42]Emolumen!$C$18</definedName>
    <definedName name="EMO_HARIAN_C300">[42]Emolumen!$C$37</definedName>
    <definedName name="EMO_HARIAN_CC201">[42]Emolumen!$C$6</definedName>
    <definedName name="EMO_HARIAN_KRD">[42]Emolumen!$C$46</definedName>
    <definedName name="EMO_P1_CC201">[42]Emolumen!$C$7</definedName>
    <definedName name="EMO_P12_CC201">[42]Emolumen!$C$10</definedName>
    <definedName name="EMO_P3_CC201">[42]Emolumen!$C$8</definedName>
    <definedName name="EMO_P6_CC201">[42]Emolumen!$C$9</definedName>
    <definedName name="EMO_PA_CC201">[42]Emolumen!$C$12</definedName>
    <definedName name="EMO_PA_KRD">[42]Emolumen!$C$52</definedName>
    <definedName name="EMO_Pb_BY">[42]Emolumen!$C$14</definedName>
    <definedName name="EMO_SPA_CC201">[42]Emolumen!$C$11</definedName>
    <definedName name="Eritrea_Electric_Authority">[20]alamat!$B$102</definedName>
    <definedName name="Errors_CY">[46]SAD!$E$20</definedName>
    <definedName name="Errors_PY">[46]SAD!$G$20</definedName>
    <definedName name="Escatec_Engineering_LTD">[20]alamat!$B$105</definedName>
    <definedName name="ESG" localSheetId="8">#REF!</definedName>
    <definedName name="ESG" localSheetId="7">#REF!</definedName>
    <definedName name="ESG" localSheetId="1">#REF!</definedName>
    <definedName name="ESG" localSheetId="6">#REF!</definedName>
    <definedName name="ESG" localSheetId="4">#REF!</definedName>
    <definedName name="ESG" localSheetId="9">#REF!</definedName>
    <definedName name="ESG" localSheetId="3">#REF!</definedName>
    <definedName name="ESG" localSheetId="5">#REF!</definedName>
    <definedName name="ESG">#REF!</definedName>
    <definedName name="Estimated_Age">[22]Sheet1!$E$15:$E$39</definedName>
    <definedName name="Estimator">[71]Sheet2!$C$28</definedName>
    <definedName name="ethntrjnty">'[72]CA Sheet'!$Q$36</definedName>
    <definedName name="EURO_ORIENTAL_TRADING_CO_LT">[20]alamat!$B$108</definedName>
    <definedName name="EVERTRANSIT_CO">[20]alamat!$B$111</definedName>
    <definedName name="Excel_BuiltIn__FilterDatabase_6" localSheetId="8">#REF!</definedName>
    <definedName name="Excel_BuiltIn__FilterDatabase_6" localSheetId="7">#REF!</definedName>
    <definedName name="Excel_BuiltIn__FilterDatabase_6" localSheetId="1">#REF!</definedName>
    <definedName name="Excel_BuiltIn__FilterDatabase_6" localSheetId="6">#REF!</definedName>
    <definedName name="Excel_BuiltIn__FilterDatabase_6" localSheetId="4">#REF!</definedName>
    <definedName name="Excel_BuiltIn__FilterDatabase_6" localSheetId="9">#REF!</definedName>
    <definedName name="Excel_BuiltIn__FilterDatabase_6" localSheetId="3">#REF!</definedName>
    <definedName name="Excel_BuiltIn__FilterDatabase_6" localSheetId="5">#REF!</definedName>
    <definedName name="Excel_BuiltIn__FilterDatabase_6">#REF!</definedName>
    <definedName name="Excel_BuiltIn__FilterDatabase_7" localSheetId="8">#REF!</definedName>
    <definedName name="Excel_BuiltIn__FilterDatabase_7" localSheetId="7">#REF!</definedName>
    <definedName name="Excel_BuiltIn__FilterDatabase_7" localSheetId="1">#REF!</definedName>
    <definedName name="Excel_BuiltIn__FilterDatabase_7" localSheetId="6">#REF!</definedName>
    <definedName name="Excel_BuiltIn__FilterDatabase_7" localSheetId="4">#REF!</definedName>
    <definedName name="Excel_BuiltIn__FilterDatabase_7" localSheetId="9">#REF!</definedName>
    <definedName name="Excel_BuiltIn__FilterDatabase_7" localSheetId="3">#REF!</definedName>
    <definedName name="Excel_BuiltIn__FilterDatabase_7" localSheetId="5">#REF!</definedName>
    <definedName name="Excel_BuiltIn__FilterDatabase_7">#REF!</definedName>
    <definedName name="Excel_BuiltIn_Print_Area" localSheetId="8">#REF!</definedName>
    <definedName name="Excel_BuiltIn_Print_Area" localSheetId="7">#REF!</definedName>
    <definedName name="Excel_BuiltIn_Print_Area" localSheetId="1">#REF!</definedName>
    <definedName name="Excel_BuiltIn_Print_Area" localSheetId="6">#REF!</definedName>
    <definedName name="Excel_BuiltIn_Print_Area" localSheetId="4">#REF!</definedName>
    <definedName name="Excel_BuiltIn_Print_Area" localSheetId="9">#REF!</definedName>
    <definedName name="Excel_BuiltIn_Print_Area" localSheetId="3">#REF!</definedName>
    <definedName name="Excel_BuiltIn_Print_Area" localSheetId="5">#REF!</definedName>
    <definedName name="Excel_BuiltIn_Print_Area">#REF!</definedName>
    <definedName name="Excel_BuiltIn_Print_Area_0" localSheetId="8">#REF!</definedName>
    <definedName name="Excel_BuiltIn_Print_Area_0" localSheetId="7">#REF!</definedName>
    <definedName name="Excel_BuiltIn_Print_Area_0" localSheetId="4">"$Asuransi.$#REF!$#REF!:$#REF!$#REF!"</definedName>
    <definedName name="Excel_BuiltIn_Print_Area_0" localSheetId="3">"$Asuransi.$#REF!$#REF!:$#REF!$#REF!"</definedName>
    <definedName name="Excel_BuiltIn_Print_Area_0" localSheetId="5">"$Asuransi.$#REF!$#REF!:$#REF!$#REF!"</definedName>
    <definedName name="Excel_BuiltIn_Print_Area_0">#REF!</definedName>
    <definedName name="Excel_BuiltIn_Print_Area_1_1">([73]Des_05!$A$1:$L$100,[73]Des_05!$A$1:$L$88,[73]Des_05!$A$1:$L$102,[73]Des_05!$A$1:$L$90)</definedName>
    <definedName name="Excel_BuiltIn_Print_Area_10_1">[74]NRC_2!$E$2:$AI$65,[74]NRC_2!$E$2:$AI$65,[74]NRC_2!$E$2:$AI$65,[74]NRC_2!$E$2:$AI$65,[74]NRC_2!$E$2:$AI$65,[74]NRC_2!$E$2:$AI$65</definedName>
    <definedName name="Excel_BuiltIn_Print_Area_19" localSheetId="8">#REF!</definedName>
    <definedName name="Excel_BuiltIn_Print_Area_19" localSheetId="7">#REF!</definedName>
    <definedName name="Excel_BuiltIn_Print_Area_19" localSheetId="4">"$#REF!.$A$8:$M$104"</definedName>
    <definedName name="Excel_BuiltIn_Print_Area_19" localSheetId="3">"$#REF!.$A$8:$M$104"</definedName>
    <definedName name="Excel_BuiltIn_Print_Area_19" localSheetId="5">"$#REF!.$A$8:$M$104"</definedName>
    <definedName name="Excel_BuiltIn_Print_Area_19">#REF!</definedName>
    <definedName name="Excel_BuiltIn_Print_Area_9_1">([73]Agst!$A$1:$L$106,[73]Agst!$A$1:$L$115)</definedName>
    <definedName name="Excel_BuiltIn_Print_Titles_1" localSheetId="8">#REF!</definedName>
    <definedName name="Excel_BuiltIn_Print_Titles_1" localSheetId="7">#REF!</definedName>
    <definedName name="Excel_BuiltIn_Print_Titles_1" localSheetId="4">"$#REF!.$A$1:$Q$31935;$#REF!.$A$1:$IV$13"</definedName>
    <definedName name="Excel_BuiltIn_Print_Titles_1" localSheetId="3">"$#REF!.$A$1:$Q$31935;$#REF!.$A$1:$IV$13"</definedName>
    <definedName name="Excel_BuiltIn_Print_Titles_1" localSheetId="5">"$#REF!.$A$1:$Q$31935;$#REF!.$A$1:$IV$13"</definedName>
    <definedName name="Excel_BuiltIn_Print_Titles_1">#REF!</definedName>
    <definedName name="Excel_BuiltIn_Print_Titles_19" localSheetId="8">#REF!</definedName>
    <definedName name="Excel_BuiltIn_Print_Titles_19" localSheetId="7">#REF!</definedName>
    <definedName name="Excel_BuiltIn_Print_Titles_19" localSheetId="4">"$#REF!.$A$1:$IV$7"</definedName>
    <definedName name="Excel_BuiltIn_Print_Titles_19" localSheetId="3">"$#REF!.$A$1:$IV$7"</definedName>
    <definedName name="Excel_BuiltIn_Print_Titles_19" localSheetId="5">"$#REF!.$A$1:$IV$7"</definedName>
    <definedName name="Excel_BuiltIn_Print_Titles_19">#REF!</definedName>
    <definedName name="Excel_BuiltIn_Print_Titles_2" localSheetId="8">#REF!</definedName>
    <definedName name="Excel_BuiltIn_Print_Titles_2" localSheetId="7">#REF!</definedName>
    <definedName name="Excel_BuiltIn_Print_Titles_2" localSheetId="4">"$#REF!.$A$1:$IV$7"</definedName>
    <definedName name="Excel_BuiltIn_Print_Titles_2" localSheetId="3">"$#REF!.$A$1:$IV$7"</definedName>
    <definedName name="Excel_BuiltIn_Print_Titles_2" localSheetId="5">"$#REF!.$A$1:$IV$7"</definedName>
    <definedName name="Excel_BuiltIn_Print_Titles_2">#REF!</definedName>
    <definedName name="Exchange_Rates">'[75]Foreign Exchange Rates'!$A$16:$M$28</definedName>
    <definedName name="exhibit">[67]Index!$D$5</definedName>
    <definedName name="ExitYear">[44]LBO!$P$39</definedName>
    <definedName name="_xlnm.Extract" localSheetId="4">#REF!</definedName>
    <definedName name="_xlnm.Extract" localSheetId="3">#REF!</definedName>
    <definedName name="_xlnm.Extract" localSheetId="5">#REF!</definedName>
    <definedName name="_xlnm.Extract">#REF!</definedName>
    <definedName name="f_cost">[16]U3!$K$46</definedName>
    <definedName name="FA_note">[76]J!$Z$85</definedName>
    <definedName name="FAcost_04">'[52]K101 Fixed assets'!$C$14</definedName>
    <definedName name="FAN" localSheetId="8">#REF!</definedName>
    <definedName name="FAN" localSheetId="7">#REF!</definedName>
    <definedName name="FAN" localSheetId="4">#N/A</definedName>
    <definedName name="FAN" localSheetId="3">#N/A</definedName>
    <definedName name="FAN" localSheetId="5">#N/A</definedName>
    <definedName name="FAN">#REF!</definedName>
    <definedName name="FC_Credit">'[77]U1.6'!$K$23</definedName>
    <definedName name="FC_Current">'[77]U1.6'!$M$23</definedName>
    <definedName name="FC_Debit">'[77]U1.6'!$I$23</definedName>
    <definedName name="fdgfdsgfds">'[78]CA Sheet'!$R$36</definedName>
    <definedName name="februari">[35]februari!$AP$8:$IV$42</definedName>
    <definedName name="fgfgfg" localSheetId="8">#REF!</definedName>
    <definedName name="fgfgfg" localSheetId="7">#REF!</definedName>
    <definedName name="fgfgfg" localSheetId="4">#N/A</definedName>
    <definedName name="fgfgfg" localSheetId="3">#N/A</definedName>
    <definedName name="fgfgfg" localSheetId="5">#N/A</definedName>
    <definedName name="fgfgfg">#REF!</definedName>
    <definedName name="fh" localSheetId="8">#REF!</definedName>
    <definedName name="fh" localSheetId="7">#REF!</definedName>
    <definedName name="fh" localSheetId="4">#N/A</definedName>
    <definedName name="fh" localSheetId="3">#N/A</definedName>
    <definedName name="fh" localSheetId="5">#N/A</definedName>
    <definedName name="fh">#REF!</definedName>
    <definedName name="FILING" localSheetId="8">#REF!</definedName>
    <definedName name="FILING" localSheetId="7">#REF!</definedName>
    <definedName name="FILING" localSheetId="4">#N/A</definedName>
    <definedName name="FILING" localSheetId="3">#N/A</definedName>
    <definedName name="FILING" localSheetId="5">#N/A</definedName>
    <definedName name="FILING">#REF!</definedName>
    <definedName name="Fixed_Assets_Category">'[46]Option List'!$A$6:$B$12</definedName>
    <definedName name="FLASH_LIGHT_PRODUCTION_CO.">[20]alamat!$B$115</definedName>
    <definedName name="FOREX">[79]INFO!$A$3:$G$8</definedName>
    <definedName name="FRATELLI_PEREGO">[20]alamat!$B$118</definedName>
    <definedName name="FYB">[80]sumdepn01!$AC$1</definedName>
    <definedName name="FYE">[80]sumdepn01!$AC$2</definedName>
    <definedName name="G" localSheetId="8">#REF!</definedName>
    <definedName name="G" localSheetId="7">#REF!</definedName>
    <definedName name="G" localSheetId="1">#REF!</definedName>
    <definedName name="G" localSheetId="6">#REF!</definedName>
    <definedName name="G" localSheetId="4">[1]ANALISA!#REF!</definedName>
    <definedName name="G" localSheetId="9">#REF!</definedName>
    <definedName name="G" localSheetId="3">[1]ANALISA!#REF!</definedName>
    <definedName name="G" localSheetId="5">[1]ANALISA!#REF!</definedName>
    <definedName name="G">#REF!</definedName>
    <definedName name="GA_Credit">'[77]U1.2'!$K$49</definedName>
    <definedName name="GA_Debit">'[77]U1.2'!$I$49</definedName>
    <definedName name="GA_NA">'[77]U1.2'!$G$49</definedName>
    <definedName name="Ganz_Hungary">[20]alamat!$B$339</definedName>
    <definedName name="GANZ_MEROGYAR_KFT">[20]alamat!$B$335</definedName>
    <definedName name="gdsdsa">[33]!Table12[Project phases]</definedName>
    <definedName name="gfdfdf">'[78]CA Sheet'!$Q$36</definedName>
    <definedName name="GFS_list">[33]!Table6_GFS_codes_classification[Combined]</definedName>
    <definedName name="GFS_list_1">[33]!Table6_GFS_codes_classification[Combined]</definedName>
    <definedName name="gg">[81]A!$C$1:$N$42</definedName>
    <definedName name="gInsertNewCompany" localSheetId="8">#REF!</definedName>
    <definedName name="gInsertNewCompany" localSheetId="7">#REF!</definedName>
    <definedName name="gInsertNewCompany" localSheetId="4">#N/A</definedName>
    <definedName name="gInsertNewCompany" localSheetId="3">#N/A</definedName>
    <definedName name="gInsertNewCompany" localSheetId="5">#N/A</definedName>
    <definedName name="gInsertNewCompany">#REF!</definedName>
    <definedName name="GJCG" localSheetId="8">#REF!</definedName>
    <definedName name="GJCG" localSheetId="7">#REF!</definedName>
    <definedName name="GJCG" localSheetId="1">#REF!</definedName>
    <definedName name="GJCG" localSheetId="6">#REF!</definedName>
    <definedName name="GJCG" localSheetId="4">[1]ANALISA!#REF!</definedName>
    <definedName name="GJCG" localSheetId="9">#REF!</definedName>
    <definedName name="GJCG" localSheetId="3">[1]ANALISA!#REF!</definedName>
    <definedName name="GJCG" localSheetId="5">[1]ANALISA!#REF!</definedName>
    <definedName name="GJCG">#REF!</definedName>
    <definedName name="Government_entities_list">[33]!Government_agencies[Full name of agency]</definedName>
    <definedName name="Government_entities_list_1">[33]!Government_agencies[Full name of agency]</definedName>
    <definedName name="gPrintBBExecPage" localSheetId="8">#REF!</definedName>
    <definedName name="gPrintBBExecPage" localSheetId="7">#REF!</definedName>
    <definedName name="gPrintBBExecPage" localSheetId="4">#N/A</definedName>
    <definedName name="gPrintBBExecPage" localSheetId="3">#N/A</definedName>
    <definedName name="gPrintBBExecPage" localSheetId="5">#N/A</definedName>
    <definedName name="gPrintBBExecPage">#REF!</definedName>
    <definedName name="gPrintMultiplesPage" localSheetId="8">#REF!</definedName>
    <definedName name="gPrintMultiplesPage" localSheetId="7">#REF!</definedName>
    <definedName name="gPrintMultiplesPage" localSheetId="4">#N/A</definedName>
    <definedName name="gPrintMultiplesPage" localSheetId="3">#N/A</definedName>
    <definedName name="gPrintMultiplesPage" localSheetId="5">#N/A</definedName>
    <definedName name="gPrintMultiplesPage">#REF!</definedName>
    <definedName name="gPrintTitlePage" localSheetId="8">#REF!</definedName>
    <definedName name="gPrintTitlePage" localSheetId="7">#REF!</definedName>
    <definedName name="gPrintTitlePage" localSheetId="4">#N/A</definedName>
    <definedName name="gPrintTitlePage" localSheetId="3">#N/A</definedName>
    <definedName name="gPrintTitlePage" localSheetId="5">#N/A</definedName>
    <definedName name="gPrintTitlePage">#REF!</definedName>
    <definedName name="gProtectAll" localSheetId="8">#REF!</definedName>
    <definedName name="gProtectAll" localSheetId="7">#REF!</definedName>
    <definedName name="gProtectAll" localSheetId="4">#N/A</definedName>
    <definedName name="gProtectAll" localSheetId="3">#N/A</definedName>
    <definedName name="gProtectAll" localSheetId="5">#N/A</definedName>
    <definedName name="gProtectAll">#REF!</definedName>
    <definedName name="GSDGH">'[40]F-5'!$A$3</definedName>
    <definedName name="GUN" localSheetId="8">#REF!</definedName>
    <definedName name="GUN" localSheetId="7">#REF!</definedName>
    <definedName name="GUN" localSheetId="4">#N/A</definedName>
    <definedName name="GUN" localSheetId="3">#N/A</definedName>
    <definedName name="GUN" localSheetId="5">#N/A</definedName>
    <definedName name="GUN">#REF!</definedName>
    <definedName name="gUnprotectAll" localSheetId="8">#REF!</definedName>
    <definedName name="gUnprotectAll" localSheetId="7">#REF!</definedName>
    <definedName name="gUnprotectAll" localSheetId="4">#N/A</definedName>
    <definedName name="gUnprotectAll" localSheetId="3">#N/A</definedName>
    <definedName name="gUnprotectAll" localSheetId="5">#N/A</definedName>
    <definedName name="gUnprotectAll">#REF!</definedName>
    <definedName name="harga">[82]harga!$A$2:$B$639</definedName>
    <definedName name="hbk">[35]agustus!$AZ$56:$HK$87</definedName>
    <definedName name="HEAD_VC">'[83]ENTRI-DATA'!$B$9:$B$1850</definedName>
    <definedName name="HEXA">'[3]HEX-A'!$A$2:$J$43</definedName>
    <definedName name="HEXE">'[3]HEX-E'!$A$2:$J$43</definedName>
    <definedName name="HPDetails">[18]Main!$A$10:$N$35</definedName>
    <definedName name="HQ_SII_BRANCH">[20]alamat!$B$375</definedName>
    <definedName name="HTML_CodePage" hidden="1">1252</definedName>
    <definedName name="HTML_Description" hidden="1">""</definedName>
    <definedName name="HTML_Email" hidden="1">"Mulia_ZI@eudora.com"</definedName>
    <definedName name="HTML_Header" hidden="1">"Rekapitulasi Pendapatan Penumpang dan Barang"</definedName>
    <definedName name="HTML_LastUpdate" hidden="1">"07/12/99"</definedName>
    <definedName name="HTML_LineAfter" hidden="1">TRUE</definedName>
    <definedName name="HTML_LineBefore" hidden="1">TRUE</definedName>
    <definedName name="HTML_Name" hidden="1">"Daop dua"</definedName>
    <definedName name="HTML_OBDlg2" hidden="1">TRUE</definedName>
    <definedName name="HTML_OBDlg4" hidden="1">TRUE</definedName>
    <definedName name="HTML_OS" hidden="1">0</definedName>
    <definedName name="HTML_PathFile" hidden="1">"C:\My Documents\KM-PNP.html"</definedName>
    <definedName name="HTML_Title" hidden="1">""</definedName>
    <definedName name="IDCUST">[38]Type!$A$1:$C$1547</definedName>
    <definedName name="INAL_INDUSTRIA_NACIONAL_DE">[20]alamat!$B$122</definedName>
    <definedName name="INC_TAX" localSheetId="8">#REF!</definedName>
    <definedName name="INC_TAX" localSheetId="7">#REF!</definedName>
    <definedName name="INC_TAX" localSheetId="4">#N/A</definedName>
    <definedName name="INC_TAX" localSheetId="3">#N/A</definedName>
    <definedName name="INC_TAX" localSheetId="5">#N/A</definedName>
    <definedName name="INC_TAX">#REF!</definedName>
    <definedName name="Ind" localSheetId="8">#REF!</definedName>
    <definedName name="Ind" localSheetId="7">#REF!</definedName>
    <definedName name="Ind" localSheetId="4">#N/A</definedName>
    <definedName name="Ind" localSheetId="3">#N/A</definedName>
    <definedName name="Ind" localSheetId="5">#N/A</definedName>
    <definedName name="Ind">#REF!</definedName>
    <definedName name="IndrctCostPercntRev">10.5%</definedName>
    <definedName name="inflList" hidden="1">"00000000000000000000000000000000000000000000000000000000000000000000000000000000000000000000000000000000000000000000000000000000000000000000000000000000000000000000000000000000000000000000000000000000"</definedName>
    <definedName name="ingot">4500</definedName>
    <definedName name="initial_dep">0.2</definedName>
    <definedName name="Instrimpek_Pudong_Import">[20]alamat!$B$126</definedName>
    <definedName name="intercocreditors_04">'[52]I101 Interco Balances OS'!$E$17</definedName>
    <definedName name="Intercodebtors_04">'[52]I101 Interco Balances OS'!$E$12</definedName>
    <definedName name="IV.a">[33]!Table5_Commodities_list[HS Product Description]</definedName>
    <definedName name="JIANGDU_FOREIGN_TRADE_CORPO">[20]alamat!$B$138</definedName>
    <definedName name="JOINT_VENTURE_TRADING_CO._L">[20]alamat!$B$142</definedName>
    <definedName name="joni">[84]status!$R$23</definedName>
    <definedName name="JUAL" localSheetId="8">#REF!</definedName>
    <definedName name="JUAL" localSheetId="7">#REF!</definedName>
    <definedName name="JUAL" localSheetId="4">#N/A</definedName>
    <definedName name="JUAL" localSheetId="3">#N/A</definedName>
    <definedName name="JUAL" localSheetId="5">#N/A</definedName>
    <definedName name="JUAL">#REF!</definedName>
    <definedName name="Judgments_CY">[46]SAD!$E$30</definedName>
    <definedName name="Judgments_PY" localSheetId="4">[45]SAD!$G$30</definedName>
    <definedName name="Judgments_PY">[45]SAD!$G$30</definedName>
    <definedName name="JUKEN_TECHNOLOGY__S__PTE_LT">[20]alamat!$B$145</definedName>
    <definedName name="Jul_02">'[34]Ex-Rate'!$B$66</definedName>
    <definedName name="Juli">[35]Juli!$AP$11:$HM$42</definedName>
    <definedName name="Jun_02">'[34]Ex-Rate'!$B$65</definedName>
    <definedName name="Juni">[35]Juni!$AP$11:$HM$42</definedName>
    <definedName name="K" localSheetId="8">#REF!</definedName>
    <definedName name="K" localSheetId="7">#REF!</definedName>
    <definedName name="K" localSheetId="1">#REF!</definedName>
    <definedName name="K" localSheetId="6">#REF!</definedName>
    <definedName name="K" localSheetId="4">#REF!</definedName>
    <definedName name="K" localSheetId="9">#REF!</definedName>
    <definedName name="K" localSheetId="3">#REF!</definedName>
    <definedName name="K" localSheetId="5">#REF!</definedName>
    <definedName name="K">#REF!</definedName>
    <definedName name="KAS" localSheetId="8">#REF!</definedName>
    <definedName name="KAS" localSheetId="7">#REF!</definedName>
    <definedName name="KAS" localSheetId="1">#REF!</definedName>
    <definedName name="KAS" localSheetId="6">#REF!</definedName>
    <definedName name="KAS" localSheetId="4" hidden="1">#REF!</definedName>
    <definedName name="KAS" localSheetId="9">#REF!</definedName>
    <definedName name="KAS" localSheetId="3" hidden="1">#REF!</definedName>
    <definedName name="KAS" localSheetId="5" hidden="1">#REF!</definedName>
    <definedName name="KAS">#REF!</definedName>
    <definedName name="KelasBumiP3">[85]KelasBumiP3!$H$2:$J$44</definedName>
    <definedName name="Ketua">'[86]KKP-II.2.2.1.2'!$J$214</definedName>
    <definedName name="kk">'[87]Table Array'!$B$3:$C$24</definedName>
    <definedName name="KK_INTERCONNECT">[20]alamat!$B$148</definedName>
    <definedName name="ko" localSheetId="8">#REF!</definedName>
    <definedName name="ko" localSheetId="7">#REF!</definedName>
    <definedName name="ko" localSheetId="1">#REF!</definedName>
    <definedName name="ko" localSheetId="6">#REF!</definedName>
    <definedName name="ko" localSheetId="4" hidden="1">#REF!</definedName>
    <definedName name="ko" localSheetId="9">#REF!</definedName>
    <definedName name="ko" localSheetId="3" hidden="1">#REF!</definedName>
    <definedName name="ko" localSheetId="5" hidden="1">#REF!</definedName>
    <definedName name="ko">#REF!</definedName>
    <definedName name="koef" localSheetId="8">#REF!</definedName>
    <definedName name="koef" localSheetId="7">#REF!</definedName>
    <definedName name="koef" localSheetId="1">#REF!</definedName>
    <definedName name="koef" localSheetId="6">#REF!</definedName>
    <definedName name="koef" localSheetId="4">#REF!</definedName>
    <definedName name="koef" localSheetId="9">#REF!</definedName>
    <definedName name="koef" localSheetId="3">#REF!</definedName>
    <definedName name="koef" localSheetId="5">#REF!</definedName>
    <definedName name="koef">#REF!</definedName>
    <definedName name="KREDIT">'[83]ENTRI-DATA'!$K$9:$K$1850</definedName>
    <definedName name="KULKAS" localSheetId="8">#REF!</definedName>
    <definedName name="KULKAS" localSheetId="7">#REF!</definedName>
    <definedName name="KULKAS" localSheetId="4">#N/A</definedName>
    <definedName name="KULKAS" localSheetId="3">#N/A</definedName>
    <definedName name="KULKAS" localSheetId="5">#N/A</definedName>
    <definedName name="KULKAS">#REF!</definedName>
    <definedName name="Kumho_Metertech_INC">[20]alamat!$B$151</definedName>
    <definedName name="Kurihara_Kogyo_Co._LTD">[20]alamat!$B$154</definedName>
    <definedName name="KURSI" localSheetId="8">#REF!</definedName>
    <definedName name="KURSI" localSheetId="7">#REF!</definedName>
    <definedName name="KURSI" localSheetId="4">#N/A</definedName>
    <definedName name="KURSI" localSheetId="3">#N/A</definedName>
    <definedName name="KURSI" localSheetId="5">#N/A</definedName>
    <definedName name="KURSI">#REF!</definedName>
    <definedName name="L" localSheetId="8">#REF!</definedName>
    <definedName name="L" localSheetId="7">#REF!</definedName>
    <definedName name="L" localSheetId="1">#REF!</definedName>
    <definedName name="L" localSheetId="6">#REF!</definedName>
    <definedName name="L" localSheetId="4">#REF!</definedName>
    <definedName name="L" localSheetId="9">#REF!</definedName>
    <definedName name="L" localSheetId="3">#REF!</definedName>
    <definedName name="L" localSheetId="5">#REF!</definedName>
    <definedName name="L">#REF!</definedName>
    <definedName name="L_Adjust">[88]Links!$H$1:$H$65536</definedName>
    <definedName name="L_AJE_Tot">[88]Links!$G$1:$G$65536</definedName>
    <definedName name="L_CY_Beg">[88]Links!$F$1:$F$65536</definedName>
    <definedName name="L_CY_End">[88]Links!$J$1:$J$65536</definedName>
    <definedName name="L_PY_End">[88]Links!$K$1:$K$65536</definedName>
    <definedName name="L_RJE_Tot">[88]Links!$I$1:$I$65536</definedName>
    <definedName name="LaborCostRate">78</definedName>
    <definedName name="LaborRevPercnt">5.8%</definedName>
    <definedName name="LaborSellRate">110</definedName>
    <definedName name="LAMPU" localSheetId="8">#REF!</definedName>
    <definedName name="LAMPU" localSheetId="7">#REF!</definedName>
    <definedName name="LAMPU" localSheetId="4">#N/A</definedName>
    <definedName name="LAMPU" localSheetId="3">#N/A</definedName>
    <definedName name="LAMPU" localSheetId="5">#N/A</definedName>
    <definedName name="LAMPU">#REF!</definedName>
    <definedName name="Lanka_D._Network__PVT__LTD">[20]alamat!$B$157</definedName>
    <definedName name="LANKA_ELECTRICITY_CO_PVT_Lt">[20]alamat!$B$160</definedName>
    <definedName name="Last">[89]Working!$C$19:$C$29</definedName>
    <definedName name="Last_Row" localSheetId="8">#REF!</definedName>
    <definedName name="Last_Row" localSheetId="7">#REF!</definedName>
    <definedName name="Last_Row" localSheetId="4">#N/A</definedName>
    <definedName name="Last_Row" localSheetId="3">#N/A</definedName>
    <definedName name="Last_Row" localSheetId="5">#N/A</definedName>
    <definedName name="Last_Row">#REF!</definedName>
    <definedName name="lastmonth">[89]Working!$C$35:$C$37</definedName>
    <definedName name="Lastyear">[89]Working!$I$19:$I$29</definedName>
    <definedName name="lastyr1">[89]Working!$I$35:$I$37</definedName>
    <definedName name="LBOIPOExit1">[44]LBO!$F$562:$Q$589</definedName>
    <definedName name="LBOIPOExit2">[44]LBO!$F$600:$Q$643</definedName>
    <definedName name="LBOSaleExit1">[44]LBO!$F$437:$Q$464</definedName>
    <definedName name="LBOSaleExit2">[44]LBO!$F$484:$Q$527</definedName>
    <definedName name="lease_2002">'[90]K101 FA Lead'!$D$10</definedName>
    <definedName name="lease_2002_10">'[91]K101 FA Lead'!$D$10</definedName>
    <definedName name="lease_2002_11">'[91]K101 FA Lead'!$D$10</definedName>
    <definedName name="lease_2002_13">'[91]K101 FA Lead'!$D$10</definedName>
    <definedName name="lease_2002_15">'[91]K101 FA Lead'!$D$10</definedName>
    <definedName name="lease_2002_16">'[91]K101 FA Lead'!$D$10</definedName>
    <definedName name="lease_2002_3">'[91]K101 FA Lead'!$D$10</definedName>
    <definedName name="lease_2002_5">'[91]K101 FA Lead'!$D$10</definedName>
    <definedName name="lease_dep">'[90]K101 FA Lead'!$D$20</definedName>
    <definedName name="lease_dep_10">'[91]K101 FA Lead'!$D$20</definedName>
    <definedName name="lease_dep_11">'[91]K101 FA Lead'!$D$20</definedName>
    <definedName name="lease_dep_13">'[91]K101 FA Lead'!$D$20</definedName>
    <definedName name="lease_dep_15">'[91]K101 FA Lead'!$D$20</definedName>
    <definedName name="lease_dep_16">'[91]K101 FA Lead'!$D$20</definedName>
    <definedName name="lease_dep_3">'[91]K101 FA Lead'!$D$20</definedName>
    <definedName name="lease_dep_5">'[91]K101 FA Lead'!$D$20</definedName>
    <definedName name="lease_disposal">'[90]K101 FA Lead'!$D$11</definedName>
    <definedName name="lease_disposal_10">'[91]K101 FA Lead'!$D$11</definedName>
    <definedName name="lease_disposal_11">'[91]K101 FA Lead'!$D$11</definedName>
    <definedName name="lease_disposal_13">'[91]K101 FA Lead'!$D$11</definedName>
    <definedName name="lease_disposal_15">'[91]K101 FA Lead'!$D$11</definedName>
    <definedName name="lease_disposal_16">'[91]K101 FA Lead'!$D$11</definedName>
    <definedName name="lease_disposal_3">'[91]K101 FA Lead'!$D$11</definedName>
    <definedName name="lease_disposal_5">'[91]K101 FA Lead'!$D$11</definedName>
    <definedName name="legalnprof_2003">'[27]U101 P_L'!$E$38</definedName>
    <definedName name="legalnprof_2003_10">'[28]U101 P_L'!$E$38</definedName>
    <definedName name="legalnprof_2003_11">'[28]U101 P_L'!$E$38</definedName>
    <definedName name="legalnprof_2003_13">'[28]U101 P_L'!$E$38</definedName>
    <definedName name="legalnprof_2003_15">'[28]U101 P_L'!$E$38</definedName>
    <definedName name="legalnprof_2003_16">'[28]U101 P_L'!$E$38</definedName>
    <definedName name="legalnprof_2003_3">'[28]U101 P_L'!$E$38</definedName>
    <definedName name="legalnprof_2003_5">'[28]U101 P_L'!$E$38</definedName>
    <definedName name="LEMARI" localSheetId="8">#REF!</definedName>
    <definedName name="LEMARI" localSheetId="7">#REF!</definedName>
    <definedName name="LEMARI" localSheetId="4">#N/A</definedName>
    <definedName name="LEMARI" localSheetId="3">#N/A</definedName>
    <definedName name="LEMARI" localSheetId="5">#N/A</definedName>
    <definedName name="LEMARI">#REF!</definedName>
    <definedName name="ListOffset" hidden="1">1</definedName>
    <definedName name="M" localSheetId="8">#REF!</definedName>
    <definedName name="M" localSheetId="7">#REF!</definedName>
    <definedName name="M" localSheetId="1">#REF!</definedName>
    <definedName name="M" localSheetId="6">#REF!</definedName>
    <definedName name="M" localSheetId="4">#REF!</definedName>
    <definedName name="M" localSheetId="9">#REF!</definedName>
    <definedName name="M" localSheetId="3">#REF!</definedName>
    <definedName name="M" localSheetId="5">#REF!</definedName>
    <definedName name="M">#REF!</definedName>
    <definedName name="Macros.HideMenu" localSheetId="8">#REF!</definedName>
    <definedName name="Macros.HideMenu" localSheetId="7">#REF!</definedName>
    <definedName name="Macros.HideMenu" localSheetId="4">#N/A</definedName>
    <definedName name="Macros.HideMenu" localSheetId="3">#N/A</definedName>
    <definedName name="Macros.HideMenu" localSheetId="5">#N/A</definedName>
    <definedName name="Macros.HideMenu">#REF!</definedName>
    <definedName name="Macros.RemoveMenu" localSheetId="8">#REF!</definedName>
    <definedName name="Macros.RemoveMenu" localSheetId="7">#REF!</definedName>
    <definedName name="Macros.RemoveMenu" localSheetId="4">#N/A</definedName>
    <definedName name="Macros.RemoveMenu" localSheetId="3">#N/A</definedName>
    <definedName name="Macros.RemoveMenu" localSheetId="5">#N/A</definedName>
    <definedName name="Macros.RemoveMenu">#REF!</definedName>
    <definedName name="Macros.ShowMenu" localSheetId="8">#REF!</definedName>
    <definedName name="Macros.ShowMenu" localSheetId="7">#REF!</definedName>
    <definedName name="Macros.ShowMenu" localSheetId="4">#N/A</definedName>
    <definedName name="Macros.ShowMenu" localSheetId="3">#N/A</definedName>
    <definedName name="Macros.ShowMenu" localSheetId="5">#N/A</definedName>
    <definedName name="Macros.ShowMenu">#REF!</definedName>
    <definedName name="main">[44]HighYield!$B$1:$R$257</definedName>
    <definedName name="MANILA_WATER_COMPANY_INC.">[20]alamat!$B$170</definedName>
    <definedName name="MAQ_INTERNATIONAL">[20]alamat!$B$174</definedName>
    <definedName name="MARANATA">[20]alamat!$B$178</definedName>
    <definedName name="maret">[35]Maret!$AP$11:$HZ$42</definedName>
    <definedName name="MarketPrice">[44]Controls!$D$8</definedName>
    <definedName name="MASKO">[20]alamat!$B$181</definedName>
    <definedName name="MAT" localSheetId="8">#REF!</definedName>
    <definedName name="MAT" localSheetId="7">#REF!</definedName>
    <definedName name="MAT" localSheetId="1">#REF!</definedName>
    <definedName name="MAT" localSheetId="6">#REF!</definedName>
    <definedName name="MAT" localSheetId="4">#REF!</definedName>
    <definedName name="MAT" localSheetId="9">#REF!</definedName>
    <definedName name="MAT" localSheetId="3">#REF!</definedName>
    <definedName name="MAT" localSheetId="5">#REF!</definedName>
    <definedName name="MAT">#REF!</definedName>
    <definedName name="MatlCostPercntRecrdng">59.5%</definedName>
    <definedName name="MatlCostPercntTrrts">31.9%</definedName>
    <definedName name="MAYNILAD_WATER_SERVICES_INC">[20]alamat!$B$186</definedName>
    <definedName name="Mecellc_Industries">[20]alamat!$B$189</definedName>
    <definedName name="mei">[35]Mei!$AP$8:$IA$42</definedName>
    <definedName name="Mei_02">'[92]Ex-Rate'!$B$64</definedName>
    <definedName name="MEJA" localSheetId="8">#REF!</definedName>
    <definedName name="MEJA" localSheetId="7">#REF!</definedName>
    <definedName name="MEJA" localSheetId="4">#N/A</definedName>
    <definedName name="MEJA" localSheetId="3">#N/A</definedName>
    <definedName name="MEJA" localSheetId="5">#N/A</definedName>
    <definedName name="MEJA">#REF!</definedName>
    <definedName name="Menghidupkan_kembali_spoor_badug_barat_di_Emplasemen_Semarang_Poncol">'[8]Program Triwulanan-04'!$E$26</definedName>
    <definedName name="Metertek_hy_kang">[20]alamat!$B$352</definedName>
    <definedName name="Metertek_Schlumberger_SdnBh">[20]alamat!$B$348</definedName>
    <definedName name="METROPOLITAN_WATER_WORKS_AN">[20]alamat!$B$198</definedName>
    <definedName name="Minimum_Cash">[44]Assump!$H$15:$Q$15</definedName>
    <definedName name="MktExpApM2001">0</definedName>
    <definedName name="MktExpApM2002">277100</definedName>
    <definedName name="MktExpApM2003">282642</definedName>
    <definedName name="MktExpApM2004">288295</definedName>
    <definedName name="MktExpApM2005">294061</definedName>
    <definedName name="MktExpApM2006">299942</definedName>
    <definedName name="MktExpCSG2001">416046</definedName>
    <definedName name="MktExpCSG2002">2143950</definedName>
    <definedName name="MktExpCSG2003">2186829</definedName>
    <definedName name="MktExpCSG2004">2230586</definedName>
    <definedName name="MktExpCSG2005">2275177</definedName>
    <definedName name="MktExpCSG2006">2320680</definedName>
    <definedName name="MktExpCTI2001">0</definedName>
    <definedName name="MktExpCTI2002">302000</definedName>
    <definedName name="MktExpCTI2003">308040</definedName>
    <definedName name="MktExpCTI2004">314201</definedName>
    <definedName name="MktExpCTI2005">320485</definedName>
    <definedName name="MktExpCTI2006">326895</definedName>
    <definedName name="MktExpPSG2001">0</definedName>
    <definedName name="MktExpPSG2002">378000</definedName>
    <definedName name="MktExpPSG2003">385560</definedName>
    <definedName name="MktExpPSG2004">393271</definedName>
    <definedName name="MktExpPSG2005">401136</definedName>
    <definedName name="MktExpPSG2006">409159</definedName>
    <definedName name="MktExpVideo2001">0</definedName>
    <definedName name="MktExpVideo2002">671500</definedName>
    <definedName name="MktExpVideo2003">684930</definedName>
    <definedName name="MktExpVideo2004">698629</definedName>
    <definedName name="MktExpVideo2005">712602</definedName>
    <definedName name="MktExpVideo2006">726854</definedName>
    <definedName name="Mohammed_bin_Massoad___Sons">[20]alamat!$B$192</definedName>
    <definedName name="monthly25">[93]Marshal!$H$195</definedName>
    <definedName name="monthno">[47]Input!$M$72:$M$83</definedName>
    <definedName name="Moscow_branch">[20]alamat!$B$366</definedName>
    <definedName name="Moscow_Branch_of_ZAO_Schlum">[20]alamat!$B$363</definedName>
    <definedName name="MPO" localSheetId="8">#REF!</definedName>
    <definedName name="MPO" localSheetId="7">#REF!</definedName>
    <definedName name="MPO" localSheetId="4">#N/A</definedName>
    <definedName name="MPO" localSheetId="3">#N/A</definedName>
    <definedName name="MPO" localSheetId="5">#N/A</definedName>
    <definedName name="MPO">#REF!</definedName>
    <definedName name="MR._AMDRIAMBOLOLONA">[20]alamat!$B$166</definedName>
    <definedName name="Mr._Saidy_M._Hamid">[20]alamat!$B$130</definedName>
    <definedName name="msj">'[94]CA Sheet'!$B$44</definedName>
    <definedName name="MSL" localSheetId="8">#REF!</definedName>
    <definedName name="MSL" localSheetId="7">#REF!</definedName>
    <definedName name="MSL" localSheetId="4">#N/A</definedName>
    <definedName name="MSL" localSheetId="3">#N/A</definedName>
    <definedName name="MSL" localSheetId="5">#N/A</definedName>
    <definedName name="MSL">#REF!</definedName>
    <definedName name="Muhammed_bin_Masaood___Son">[20]alamat!$B$195</definedName>
    <definedName name="name">[95]GeneralInfo!$I$5</definedName>
    <definedName name="name_caps">[67]Index!$D$40</definedName>
    <definedName name="names">[96]GeneralInfo!$I$5</definedName>
    <definedName name="Nasser_Lashko___Son">[20]alamat!$B$202</definedName>
    <definedName name="NBV" localSheetId="8">#REF!</definedName>
    <definedName name="NBV" localSheetId="7">#REF!</definedName>
    <definedName name="NBV" localSheetId="4">#N/A</definedName>
    <definedName name="NBV" localSheetId="3">#N/A</definedName>
    <definedName name="NBV" localSheetId="5">#N/A</definedName>
    <definedName name="NBV">#REF!</definedName>
    <definedName name="NEGATIF">'[97]tabel nilai'!$D$2:$E$37</definedName>
    <definedName name="Net_Income">[46]SAD!$I$34</definedName>
    <definedName name="NetDebt">[44]Comps!$V$8</definedName>
    <definedName name="newblack" localSheetId="8">#REF!</definedName>
    <definedName name="newblack" localSheetId="7">#REF!</definedName>
    <definedName name="newblack" localSheetId="1">#REF!</definedName>
    <definedName name="newblack" localSheetId="6">#REF!</definedName>
    <definedName name="newblack" localSheetId="4">#REF!</definedName>
    <definedName name="newblack" localSheetId="9">#REF!</definedName>
    <definedName name="newblack" localSheetId="3">#REF!</definedName>
    <definedName name="newblack" localSheetId="5">#REF!</definedName>
    <definedName name="newblack">#REF!</definedName>
    <definedName name="NN">'[98]N2.2'!$A$1118:$H$1265</definedName>
    <definedName name="NPWPALL">'[99]Permanent info'!$W$5</definedName>
    <definedName name="NvsASD">"V2001-06-30"</definedName>
    <definedName name="NvsAutoDrillOk">"VN"</definedName>
    <definedName name="NvsElapsedTime">0.000052662035159301</definedName>
    <definedName name="NvsEndTime">37095.9010822917</definedName>
    <definedName name="NvsInstSpec">"%,LACTUALS,SPER,FACCOUNT,V25310"</definedName>
    <definedName name="NvsLayoutType">"M3"</definedName>
    <definedName name="NvsParentRef">[100]TB!$H$24</definedName>
    <definedName name="NvsReqBU">"VSING1"</definedName>
    <definedName name="NvsReqBUOnly">"VY"</definedName>
    <definedName name="NvsTransLed">"VN"</definedName>
    <definedName name="NvsTreeASD">"V2001-06-30"</definedName>
    <definedName name="o_cost">[16]U3!$K$45</definedName>
    <definedName name="OE_Current">'[77]U1.5'!$M$27</definedName>
    <definedName name="OE_Debit">'[77]U1.5'!$I$27</definedName>
    <definedName name="ok">"Balanced!"</definedName>
    <definedName name="Option_Proceeds">[44]Options!$H$36:$Q$36</definedName>
    <definedName name="OSCAR_MOSER_TECHNISCHE">[20]alamat!$B$209</definedName>
    <definedName name="Other_Income_Current">'[77]U1.1'!$M$19</definedName>
    <definedName name="Other_rev">'[101]other revenue'!$C$13</definedName>
    <definedName name="OtherRec_04">'[52]G101 Other Receivables'!$H$12</definedName>
    <definedName name="p_Amort">[44]Amort!$A$1:$Q$29</definedName>
    <definedName name="p_Assump">[44]Assump!$A$1:$Q$26</definedName>
    <definedName name="p_BS">[44]BS!$A$1:$Q$45</definedName>
    <definedName name="p_BS_Adj">'[44]BS-Adjustment'!$A$1:$Q$37</definedName>
    <definedName name="p_CFS">[44]CFS!$A$1:$Q$45</definedName>
    <definedName name="p_ConvDebt">'[44]Conv. Debt'!$A$1:$Q$43</definedName>
    <definedName name="p_ConvPref">'[44]Conv. Pref.'!$A$1:$Q$43</definedName>
    <definedName name="p_DCF">[44]DCF_10!$A$1:$Q$47</definedName>
    <definedName name="p_Debt_All">[44]Debt!$A$1:$Q$249</definedName>
    <definedName name="p_DebtBreakdownA">[44]Debt!$A$41:$Q$73</definedName>
    <definedName name="p_DebtBreakdownB">[44]Debt!$A$74:$Q$108</definedName>
    <definedName name="p_DebtBreakdownC">[44]Debt!$A$109:$Q$143</definedName>
    <definedName name="p_DebtBreakdownD">[44]Debt!$A$144:$Q$178</definedName>
    <definedName name="p_DebtSummary">[44]Debt!$A$1:$Q$40</definedName>
    <definedName name="p_Depr">[44]Depr!$A$1:$Q$44</definedName>
    <definedName name="p_DiscretionaryDebt">[44]Debt!$A$225:$Q$266</definedName>
    <definedName name="p_EVA">[44]EVA!$A$1:$R$44</definedName>
    <definedName name="p_FirmValue">'[44]Firm Value'!$A$1:$Q$25</definedName>
    <definedName name="p_football">[44]Comps!$C$78:$Q$120</definedName>
    <definedName name="p_highyield_BS">[44]HighYield!$A$108:$R$154</definedName>
    <definedName name="p_highyield_CFS">[44]HighYield!$A$161:$R$202</definedName>
    <definedName name="p_highyield_Depr">[44]HighYield!$A$267:$R$317</definedName>
    <definedName name="p_highyield_FA">[44]HighYield!$A$213:$R$260</definedName>
    <definedName name="p_highyield_IS">[44]HighYield!$A$55:$R$101</definedName>
    <definedName name="p_highyield_Return">[44]HighYield!$A$321:$R$361</definedName>
    <definedName name="p_highyield_to">[44]HighYield!$A$2:$R$50</definedName>
    <definedName name="p_IncomeStatement">'[44]P&amp;L'!$A$1:$Q$49</definedName>
    <definedName name="p_Index">[44]Index!$A$1:$O$33</definedName>
    <definedName name="p_InterestExp">[44]Debt!$A$202:$Q$224</definedName>
    <definedName name="p_LBO_Amort">[44]LBO!$A$265:$Q$290</definedName>
    <definedName name="p_LBO_BS">[44]LBO!$A$181:$Q$222</definedName>
    <definedName name="p_LBO_BS_Adj">[44]LBO!$A$139:$Q$180</definedName>
    <definedName name="p_LBO_CF">[44]LBO!$A$223:$Q$264</definedName>
    <definedName name="p_LBO_Debt">[44]LBO!$A$291:$Q$330</definedName>
    <definedName name="p_LBO_DebtB">[44]LBO!$A$331:$Q$351</definedName>
    <definedName name="p_LBO_IS">[44]LBO!$A$97:$Q$138</definedName>
    <definedName name="p_LBO_returncalc">[44]LBO!$B$423:$R$467</definedName>
    <definedName name="p_LBO_returncalcb">[44]LBO!$B$479:$R$530</definedName>
    <definedName name="p_LBO_Returns">[44]LBO!$A$53:$Q$96</definedName>
    <definedName name="p_LBO_SO">[44]LBO!$B$379:$R$422</definedName>
    <definedName name="p_LBO_Summary">[44]LBO!$B$1:$Q$52</definedName>
    <definedName name="p_LBO_Tax">[44]LBO!$A$352:$Q$378</definedName>
    <definedName name="p_LTM_BS">[44]LTM!$A$47:$R$88</definedName>
    <definedName name="p_LTM_IS">[44]LTM!$A$4:$R$46</definedName>
    <definedName name="p_MandatoryDebt">[44]Debt!$A$179:$Q$201</definedName>
    <definedName name="p_Options">[44]Options!$A$1:$Q$37</definedName>
    <definedName name="p_Preferred">[44]Preferred!$A$1:$Q$41</definedName>
    <definedName name="p_Premium">[44]Premium!$A$1:$Q$43</definedName>
    <definedName name="p_Rev_Build">'[44]Revenue Build'!$A$1:$Q$29</definedName>
    <definedName name="p_SharesOutstanding">'[44]Shares Outstanding'!$A$1:$Q$22</definedName>
    <definedName name="p_Sum">[44]Sum!$A$1:$Q$49</definedName>
    <definedName name="p_Tax">[44]Tax!$A$1:$Q$29</definedName>
    <definedName name="P1_CC201_DRH">'[42]lintas DE skcd drh'!$N$148</definedName>
    <definedName name="P1_CC201_PUSAT">'[42]lintas DE skcd pusat'!$L$91</definedName>
    <definedName name="P12_CC201_DRH">'[42]lintas DE skcd drh'!$Q$148</definedName>
    <definedName name="P12_CC201_PUSAT">'[42]lintas DE skcd pusat'!$O$91</definedName>
    <definedName name="P3_CC201_DRH">'[42]lintas DE skcd drh'!$O$148</definedName>
    <definedName name="P3_CC201_PUSAT">'[42]lintas DE skcd pusat'!$M$91</definedName>
    <definedName name="P6_CC201_DRH">'[42]lintas DE skcd drh'!$P$148</definedName>
    <definedName name="P6_CC201_PUSAT">'[42]lintas DE skcd pusat'!$N$91</definedName>
    <definedName name="Pa">[102]HBOSubRev!$A$603:$X$655</definedName>
    <definedName name="PABX" localSheetId="8">#REF!</definedName>
    <definedName name="PABX" localSheetId="7">#REF!</definedName>
    <definedName name="PABX" localSheetId="4">#N/A</definedName>
    <definedName name="PABX" localSheetId="3">#N/A</definedName>
    <definedName name="PABX" localSheetId="5">#N/A</definedName>
    <definedName name="PABX">#REF!</definedName>
    <definedName name="Papua_New_G._Elestric_Com.">[20]alamat!$B$213</definedName>
    <definedName name="Papua_New_Guinea_Electric_C">[20]alamat!$B$216</definedName>
    <definedName name="PARTISI" localSheetId="8">#REF!</definedName>
    <definedName name="PARTISI" localSheetId="7">#REF!</definedName>
    <definedName name="PARTISI" localSheetId="4">#N/A</definedName>
    <definedName name="PARTISI" localSheetId="3">#N/A</definedName>
    <definedName name="PARTISI" localSheetId="5">#N/A</definedName>
    <definedName name="PARTISI">#REF!</definedName>
    <definedName name="pay_NT_02">[50]I101!$E$14</definedName>
    <definedName name="pay_NT_02_10">[51]I101!$E$14</definedName>
    <definedName name="pay_NT_02_11">[51]I101!$E$14</definedName>
    <definedName name="pay_NT_02_13">[51]I101!$E$14</definedName>
    <definedName name="pay_NT_02_15">[51]I101!$E$14</definedName>
    <definedName name="pay_NT_02_16">[51]I101!$E$14</definedName>
    <definedName name="pay_NT_02_3">[51]I101!$E$14</definedName>
    <definedName name="pay_NT_02_5">[51]I101!$E$14</definedName>
    <definedName name="payables_02">[50]M101!$E$16</definedName>
    <definedName name="payables_02_10">[51]M101!$E$16</definedName>
    <definedName name="payables_02_11">[51]M101!$E$16</definedName>
    <definedName name="payables_02_13">[51]M101!$E$16</definedName>
    <definedName name="payables_02_15">[51]M101!$E$16</definedName>
    <definedName name="payables_02_16">[51]M101!$E$16</definedName>
    <definedName name="payables_02_3">[51]M101!$E$16</definedName>
    <definedName name="payables_02_5">[51]M101!$E$16</definedName>
    <definedName name="PE_2002">'[90]K101 FA Lead'!$F$10</definedName>
    <definedName name="PE_2002_10">'[91]K101 FA Lead'!$F$10</definedName>
    <definedName name="PE_2002_11">'[91]K101 FA Lead'!$F$10</definedName>
    <definedName name="PE_2002_13">'[91]K101 FA Lead'!$F$10</definedName>
    <definedName name="PE_2002_15">'[91]K101 FA Lead'!$F$10</definedName>
    <definedName name="PE_2002_16">'[91]K101 FA Lead'!$F$10</definedName>
    <definedName name="PE_2002_3">'[91]K101 FA Lead'!$F$10</definedName>
    <definedName name="PE_2002_5">'[91]K101 FA Lead'!$F$10</definedName>
    <definedName name="PE_charge">'[90]K101 FA Lead'!$F$20</definedName>
    <definedName name="PE_charge_10">'[91]K101 FA Lead'!$F$20</definedName>
    <definedName name="PE_charge_11">'[91]K101 FA Lead'!$F$20</definedName>
    <definedName name="PE_charge_13">'[91]K101 FA Lead'!$F$20</definedName>
    <definedName name="PE_charge_15">'[91]K101 FA Lead'!$F$20</definedName>
    <definedName name="PE_charge_16">'[91]K101 FA Lead'!$F$20</definedName>
    <definedName name="PE_charge_3">'[91]K101 FA Lead'!$F$20</definedName>
    <definedName name="PE_charge_5">'[91]K101 FA Lead'!$F$20</definedName>
    <definedName name="PE_disposal">'[90]K101 FA Lead'!$F$11</definedName>
    <definedName name="PE_disposal_10">'[91]K101 FA Lead'!$F$11</definedName>
    <definedName name="PE_disposal_11">'[91]K101 FA Lead'!$F$11</definedName>
    <definedName name="PE_disposal_13">'[91]K101 FA Lead'!$F$11</definedName>
    <definedName name="PE_disposal_15">'[91]K101 FA Lead'!$F$11</definedName>
    <definedName name="PE_disposal_16">'[91]K101 FA Lead'!$F$11</definedName>
    <definedName name="PE_disposal_3">'[91]K101 FA Lead'!$F$11</definedName>
    <definedName name="PE_disposal_5">'[91]K101 FA Lead'!$F$11</definedName>
    <definedName name="Pemeriksa">'[86]KKP-II.2.2.1.2'!$J$213</definedName>
    <definedName name="pipa" localSheetId="8">#REF!</definedName>
    <definedName name="pipa" localSheetId="7">#REF!</definedName>
    <definedName name="pipa" localSheetId="1">#REF!</definedName>
    <definedName name="pipa" localSheetId="6">#REF!</definedName>
    <definedName name="pipa" localSheetId="4">#REF!</definedName>
    <definedName name="pipa" localSheetId="9">#REF!</definedName>
    <definedName name="pipa" localSheetId="3">#REF!</definedName>
    <definedName name="pipa" localSheetId="5">#REF!</definedName>
    <definedName name="pipa">#REF!</definedName>
    <definedName name="pit">[103]Pit!$C$2:$AG$300</definedName>
    <definedName name="PL" localSheetId="8">#REF!</definedName>
    <definedName name="PL" localSheetId="7">#REF!</definedName>
    <definedName name="PL" localSheetId="4">#N/A</definedName>
    <definedName name="PL" localSheetId="3">#N/A</definedName>
    <definedName name="PL" localSheetId="5">#N/A</definedName>
    <definedName name="PL">#REF!</definedName>
    <definedName name="PL_Amortization">'[44]P&amp;L'!$G$15:$Q$15</definedName>
    <definedName name="PL_BasicSO">'[44]P&amp;L'!$G$36:$Q$36</definedName>
    <definedName name="PL_COGS">'[44]P&amp;L'!$G$8:$Q$8</definedName>
    <definedName name="PL_Convertible_Interest">'[44]P&amp;L'!$G$24:$Q$24</definedName>
    <definedName name="PL_Convertible_PDividend">'[44]P&amp;L'!$G$31:$Q$31</definedName>
    <definedName name="PL_Depreciation">'[44]P&amp;L'!$G$14:$Q$14</definedName>
    <definedName name="PL_Equity_Earnings">'[44]P&amp;L'!$G$18:$Q$18</definedName>
    <definedName name="PL_FDEPS">'[44]P&amp;L'!$G$37:$Q$37</definedName>
    <definedName name="PL_FDSO">'[44]P&amp;L'!$G$38:$Q$38</definedName>
    <definedName name="PL_Income_Taxes">'[44]P&amp;L'!$G$26:$Q$26</definedName>
    <definedName name="PL_Interest_Income">'[44]P&amp;L'!$G$22:$Q$22</definedName>
    <definedName name="PL_Loss_Debt">'[44]P&amp;L'!$G$20:$Q$20</definedName>
    <definedName name="PL_Loss_Preferred">'[44]P&amp;L'!$G$21:$Q$21</definedName>
    <definedName name="PL_Minority_NI">'[44]P&amp;L'!$G$28:$Q$28</definedName>
    <definedName name="PL_Non_Operating_Expenses">'[44]P&amp;L'!$G$19:$Q$19</definedName>
    <definedName name="PL_Operating_Expenses">'[44]P&amp;L'!$G$12:$Q$12</definedName>
    <definedName name="PL_Rent">'[44]P&amp;L'!$G$11:$Q$11</definedName>
    <definedName name="PL_Revenues">'[44]P&amp;L'!$G$7:$Q$7</definedName>
    <definedName name="PL_SGA">'[44]P&amp;L'!$G$10:$Q$10</definedName>
    <definedName name="PL_Straight_Interest">'[44]P&amp;L'!$G$23:$Q$23</definedName>
    <definedName name="PL_Straight_PDividend">'[44]P&amp;L'!$G$30:$Q$30</definedName>
    <definedName name="PL_XO">'[44]P&amp;L'!$G$33:$Q$33</definedName>
    <definedName name="PM_DIS" localSheetId="8">#REF!</definedName>
    <definedName name="PM_DIS" localSheetId="7">#REF!</definedName>
    <definedName name="PM_DIS" localSheetId="4">#N/A</definedName>
    <definedName name="PM_DIS" localSheetId="3">#N/A</definedName>
    <definedName name="PM_DIS" localSheetId="5">#N/A</definedName>
    <definedName name="PM_DIS">#REF!</definedName>
    <definedName name="PM_H" localSheetId="8">#REF!</definedName>
    <definedName name="PM_H" localSheetId="7">#REF!</definedName>
    <definedName name="PM_H" localSheetId="4">#N/A</definedName>
    <definedName name="PM_H" localSheetId="3">#N/A</definedName>
    <definedName name="PM_H" localSheetId="5">#N/A</definedName>
    <definedName name="PM_H">#REF!</definedName>
    <definedName name="PNG_ELECTRICITY_COMISSION">[20]alamat!$B$219</definedName>
    <definedName name="POH_TIONG_TRADING_CO.">[20]alamat!$B$223</definedName>
    <definedName name="POSITIF">'[97]tabel nilai'!$A$2:$B$37</definedName>
    <definedName name="POT_ASBAK" localSheetId="8">#REF!</definedName>
    <definedName name="POT_ASBAK" localSheetId="7">#REF!</definedName>
    <definedName name="POT_ASBAK" localSheetId="4">#N/A</definedName>
    <definedName name="POT_ASBAK" localSheetId="3">#N/A</definedName>
    <definedName name="POT_ASBAK" localSheetId="5">#N/A</definedName>
    <definedName name="POT_ASBAK">#REF!</definedName>
    <definedName name="Power_Company_3">[20]alamat!$B$226</definedName>
    <definedName name="pp" localSheetId="8">#REF!</definedName>
    <definedName name="pp" localSheetId="7">#REF!</definedName>
    <definedName name="pp" localSheetId="1">#REF!</definedName>
    <definedName name="pp" localSheetId="6">#REF!</definedName>
    <definedName name="pp" localSheetId="4">'[104]form-A7'!#REF!</definedName>
    <definedName name="pp" localSheetId="9">#REF!</definedName>
    <definedName name="pp" localSheetId="3">'[104]form-A7'!#REF!</definedName>
    <definedName name="pp" localSheetId="5">'[104]form-A7'!#REF!</definedName>
    <definedName name="pp">#REF!</definedName>
    <definedName name="PPHPS24">'[105]F1771-V'!$R$31</definedName>
    <definedName name="pr">[106]E101!$H$2</definedName>
    <definedName name="PrecedentAnalysis">[44]Comps!$B$39:$S$76</definedName>
    <definedName name="prepmt_02">[50]G101!$E$12</definedName>
    <definedName name="prepmt_02_10">[51]G101!$E$12</definedName>
    <definedName name="prepmt_02_11">[51]G101!$E$12</definedName>
    <definedName name="prepmt_02_13">[51]G101!$E$12</definedName>
    <definedName name="prepmt_02_15">[51]G101!$E$12</definedName>
    <definedName name="prepmt_02_16">[51]G101!$E$12</definedName>
    <definedName name="prepmt_02_3">[51]G101!$E$12</definedName>
    <definedName name="prepmt_02_5">[51]G101!$E$12</definedName>
    <definedName name="previous">'[40]F-5'!$C$7</definedName>
    <definedName name="_xlnm.Print_Area" localSheetId="4">#REF!</definedName>
    <definedName name="_xlnm.Print_Area" localSheetId="3">#REF!</definedName>
    <definedName name="_xlnm.Print_Area" localSheetId="5">#REF!</definedName>
    <definedName name="_xlnm.Print_Area">#REF!</definedName>
    <definedName name="Print_Area_MI" localSheetId="8">#REF!</definedName>
    <definedName name="Print_Area_MI" localSheetId="7">#REF!</definedName>
    <definedName name="Print_Area_MI" localSheetId="1">#REF!</definedName>
    <definedName name="Print_Area_MI" localSheetId="6">#REF!</definedName>
    <definedName name="Print_Area_MI" localSheetId="4">#REF!</definedName>
    <definedName name="Print_Area_MI" localSheetId="9">#REF!</definedName>
    <definedName name="Print_Area_MI" localSheetId="3">#REF!</definedName>
    <definedName name="Print_Area_MI" localSheetId="5">#REF!</definedName>
    <definedName name="Print_Area_MI">#REF!</definedName>
    <definedName name="Print_Area_MI_14" localSheetId="8">#REF!</definedName>
    <definedName name="Print_Area_MI_14" localSheetId="7">#REF!</definedName>
    <definedName name="Print_Area_MI_14" localSheetId="1">#REF!</definedName>
    <definedName name="Print_Area_MI_14" localSheetId="6">#REF!</definedName>
    <definedName name="Print_Area_MI_14" localSheetId="4">#REF!</definedName>
    <definedName name="Print_Area_MI_14" localSheetId="9">#REF!</definedName>
    <definedName name="Print_Area_MI_14" localSheetId="3">#REF!</definedName>
    <definedName name="Print_Area_MI_14" localSheetId="5">#REF!</definedName>
    <definedName name="Print_Area_MI_14">#REF!</definedName>
    <definedName name="Print_Area_MI_3" localSheetId="8">#REF!</definedName>
    <definedName name="Print_Area_MI_3" localSheetId="7">#REF!</definedName>
    <definedName name="Print_Area_MI_3" localSheetId="1">#REF!</definedName>
    <definedName name="Print_Area_MI_3" localSheetId="6">#REF!</definedName>
    <definedName name="Print_Area_MI_3" localSheetId="4">#REF!</definedName>
    <definedName name="Print_Area_MI_3" localSheetId="9">#REF!</definedName>
    <definedName name="Print_Area_MI_3" localSheetId="3">#REF!</definedName>
    <definedName name="Print_Area_MI_3" localSheetId="5">#REF!</definedName>
    <definedName name="Print_Area_MI_3">#REF!</definedName>
    <definedName name="PRINT_AREA_MI_6" localSheetId="8">#REF!</definedName>
    <definedName name="PRINT_AREA_MI_6" localSheetId="7">#REF!</definedName>
    <definedName name="PRINT_AREA_MI_6" localSheetId="1">#REF!</definedName>
    <definedName name="PRINT_AREA_MI_6" localSheetId="6">#REF!</definedName>
    <definedName name="PRINT_AREA_MI_6" localSheetId="4">#REF!</definedName>
    <definedName name="PRINT_AREA_MI_6" localSheetId="9">#REF!</definedName>
    <definedName name="PRINT_AREA_MI_6" localSheetId="3">#REF!</definedName>
    <definedName name="PRINT_AREA_MI_6" localSheetId="5">#REF!</definedName>
    <definedName name="PRINT_AREA_MI_6">#REF!</definedName>
    <definedName name="_xlnm.Print_Titles" localSheetId="4">#REF!</definedName>
    <definedName name="_xlnm.Print_Titles" localSheetId="3">#REF!</definedName>
    <definedName name="_xlnm.Print_Titles" localSheetId="5">#REF!</definedName>
    <definedName name="_xlnm.Print_Titles">#REF!</definedName>
    <definedName name="Prior_NCS">[60]U110!$A$31</definedName>
    <definedName name="Prior_Other_Income">[60]U110!$A$76</definedName>
    <definedName name="Prior_Spareparts">[60]U110!$A$51</definedName>
    <definedName name="Prior_UCS">[60]U110!$A$57</definedName>
    <definedName name="Prior_Workshop">[60]U110!$A$41</definedName>
    <definedName name="PRLT99" localSheetId="8">#REF!</definedName>
    <definedName name="PRLT99" localSheetId="7">#REF!</definedName>
    <definedName name="PRLT99" localSheetId="4">#N/A</definedName>
    <definedName name="PRLT99" localSheetId="3">#N/A</definedName>
    <definedName name="PRLT99" localSheetId="5">#N/A</definedName>
    <definedName name="PRLT99">#REF!</definedName>
    <definedName name="Products">'[107]Product Summary'!$A$6:$A$34</definedName>
    <definedName name="produksi">[103]Produksi!$C$2:$AG$250</definedName>
    <definedName name="Project_phases_list">[33]!Table12[Project phases]</definedName>
    <definedName name="Project_phases_list_1">[33]!Table12[Project phases]</definedName>
    <definedName name="Projectname">[33]!Companies15[Full project name]</definedName>
    <definedName name="Projectname_1">[33]!Companies15[Full project name]</definedName>
    <definedName name="prov4tax">[26]O101!$D$11</definedName>
    <definedName name="ProvForTax_04">'[52]N101 Other Creditors '!$E$20</definedName>
    <definedName name="provfund_03">'[27]U101 P_L'!$E$43</definedName>
    <definedName name="provfund_03_10">'[28]U101 P_L'!$E$43</definedName>
    <definedName name="provfund_03_11">'[28]U101 P_L'!$E$43</definedName>
    <definedName name="provfund_03_13">'[28]U101 P_L'!$E$43</definedName>
    <definedName name="provfund_03_15">'[28]U101 P_L'!$E$43</definedName>
    <definedName name="provfund_03_16">'[28]U101 P_L'!$E$43</definedName>
    <definedName name="provfund_03_3">'[28]U101 P_L'!$E$43</definedName>
    <definedName name="provfund_03_5">'[28]U101 P_L'!$E$43</definedName>
    <definedName name="PSGCap2002">350000</definedName>
    <definedName name="PSGCap2003">50000</definedName>
    <definedName name="PSGCap2004">50000</definedName>
    <definedName name="PSGCap2005">50000</definedName>
    <definedName name="PSGCap2006">50000</definedName>
    <definedName name="PSGExp2002">700000</definedName>
    <definedName name="PSGExp2003">700000</definedName>
    <definedName name="PSGExp2004">700000</definedName>
    <definedName name="PSGExp2005">700000</definedName>
    <definedName name="PSGExp2006">700000</definedName>
    <definedName name="PUBLIC_ELECTRICITY_CORPORAT">[20]alamat!$B$229</definedName>
    <definedName name="QrtList">[107]Data!$F$3:$G$38</definedName>
    <definedName name="qw" localSheetId="8">#REF!</definedName>
    <definedName name="qw" localSheetId="7">#REF!</definedName>
    <definedName name="qw" localSheetId="1">#REF!</definedName>
    <definedName name="qw" localSheetId="6">#REF!</definedName>
    <definedName name="qw" localSheetId="4">#REF!</definedName>
    <definedName name="qw" localSheetId="9">#REF!</definedName>
    <definedName name="qw" localSheetId="3">#REF!</definedName>
    <definedName name="qw" localSheetId="5">#REF!</definedName>
    <definedName name="qw">#REF!</definedName>
    <definedName name="qwq" localSheetId="8">#REF!</definedName>
    <definedName name="qwq" localSheetId="7">#REF!</definedName>
    <definedName name="qwq" localSheetId="1">#REF!</definedName>
    <definedName name="qwq" localSheetId="6">#REF!</definedName>
    <definedName name="qwq" localSheetId="4">[1]ANALISA!#REF!</definedName>
    <definedName name="qwq" localSheetId="9">#REF!</definedName>
    <definedName name="qwq" localSheetId="3">[1]ANALISA!#REF!</definedName>
    <definedName name="qwq" localSheetId="5">[1]ANALISA!#REF!</definedName>
    <definedName name="qwq">#REF!</definedName>
    <definedName name="qwreqwedqwr">'[29]CA Sheet'!$Q$36</definedName>
    <definedName name="r_printfunction">'[44]Print Controls'!$Q$7:$Z$58</definedName>
    <definedName name="RAK" localSheetId="8">#REF!</definedName>
    <definedName name="RAK" localSheetId="7">#REF!</definedName>
    <definedName name="RAK" localSheetId="4">#N/A</definedName>
    <definedName name="RAK" localSheetId="3">#N/A</definedName>
    <definedName name="RAK" localSheetId="5">#N/A</definedName>
    <definedName name="RAK">#REF!</definedName>
    <definedName name="rates">[108]rates!$Q$5:$W$17</definedName>
    <definedName name="rc_code">[109]SCORE_RC_Code!$B$8:$C$271</definedName>
    <definedName name="RD_ISO">'[3]RD I-BUT'!$A$2:$J$44</definedName>
    <definedName name="re">[106]E101!$H$3</definedName>
    <definedName name="RE_02">'[50]T101 '!$E$18</definedName>
    <definedName name="RE_02_10">'[51]T101 '!$E$18</definedName>
    <definedName name="RE_02_11">'[51]T101 '!$E$18</definedName>
    <definedName name="RE_02_13">'[51]T101 '!$E$18</definedName>
    <definedName name="RE_02_15">'[51]T101 '!$E$18</definedName>
    <definedName name="RE_02_16">'[51]T101 '!$E$18</definedName>
    <definedName name="RE_02_3">'[51]T101 '!$E$18</definedName>
    <definedName name="RE_02_5">'[51]T101 '!$E$18</definedName>
    <definedName name="RE_BE" localSheetId="8">#REF!</definedName>
    <definedName name="RE_BE" localSheetId="7">#REF!</definedName>
    <definedName name="RE_BE" localSheetId="4">#N/A</definedName>
    <definedName name="RE_BE" localSheetId="3">#N/A</definedName>
    <definedName name="RE_BE" localSheetId="5">#N/A</definedName>
    <definedName name="RE_BE">#REF!</definedName>
    <definedName name="RE_KU" localSheetId="8">#REF!</definedName>
    <definedName name="RE_KU" localSheetId="7">#REF!</definedName>
    <definedName name="RE_KU" localSheetId="4">#N/A</definedName>
    <definedName name="RE_KU" localSheetId="3">#N/A</definedName>
    <definedName name="RE_KU" localSheetId="5">#N/A</definedName>
    <definedName name="RE_KU">#REF!</definedName>
    <definedName name="REAKHIR" localSheetId="8">#REF!</definedName>
    <definedName name="REAKHIR" localSheetId="7">#REF!</definedName>
    <definedName name="REAKHIR" localSheetId="4">#N/A</definedName>
    <definedName name="REAKHIR" localSheetId="3">#N/A</definedName>
    <definedName name="REAKHIR" localSheetId="5">#N/A</definedName>
    <definedName name="REAKHIR">#REF!</definedName>
    <definedName name="REBATE">[47]Input!$D$11</definedName>
    <definedName name="rec_NT_02">[50]I101!$E$12</definedName>
    <definedName name="rec_NT_02_10">[51]I101!$E$12</definedName>
    <definedName name="rec_NT_02_11">[51]I101!$E$12</definedName>
    <definedName name="rec_NT_02_13">[51]I101!$E$12</definedName>
    <definedName name="rec_NT_02_15">[51]I101!$E$12</definedName>
    <definedName name="rec_NT_02_16">[51]I101!$E$12</definedName>
    <definedName name="rec_NT_02_3">[51]I101!$E$12</definedName>
    <definedName name="rec_NT_02_5">[51]I101!$E$12</definedName>
    <definedName name="recei_trade_02">[50]I101!$E$10</definedName>
    <definedName name="recei_trade_02_10">[51]I101!$E$10</definedName>
    <definedName name="recei_trade_02_11">[51]I101!$E$10</definedName>
    <definedName name="recei_trade_02_13">[51]I101!$E$10</definedName>
    <definedName name="recei_trade_02_15">[51]I101!$E$10</definedName>
    <definedName name="recei_trade_02_16">[51]I101!$E$10</definedName>
    <definedName name="recei_trade_02_3">[51]I101!$E$10</definedName>
    <definedName name="recei_trade_02_5">[51]I101!$E$10</definedName>
    <definedName name="rekon" localSheetId="8">#REF!</definedName>
    <definedName name="rekon" localSheetId="7">#REF!</definedName>
    <definedName name="rekon" localSheetId="1">#REF!</definedName>
    <definedName name="rekon" localSheetId="6">#REF!</definedName>
    <definedName name="rekon" localSheetId="4">[1]ANALISA!#REF!</definedName>
    <definedName name="rekon" localSheetId="9">#REF!</definedName>
    <definedName name="rekon" localSheetId="3">[1]ANALISA!#REF!</definedName>
    <definedName name="rekon" localSheetId="5">[1]ANALISA!#REF!</definedName>
    <definedName name="rekon">#REF!</definedName>
    <definedName name="rent_03">'[27]U101 P_L'!$E$40</definedName>
    <definedName name="rent_03_10">'[28]U101 P_L'!$E$40</definedName>
    <definedName name="rent_03_11">'[28]U101 P_L'!$E$40</definedName>
    <definedName name="rent_03_13">'[28]U101 P_L'!$E$40</definedName>
    <definedName name="rent_03_15">'[28]U101 P_L'!$E$40</definedName>
    <definedName name="rent_03_16">'[28]U101 P_L'!$E$40</definedName>
    <definedName name="rent_03_3">'[28]U101 P_L'!$E$40</definedName>
    <definedName name="rent_03_5">'[28]U101 P_L'!$E$40</definedName>
    <definedName name="Reporting_options_list">[33]!Table3_Reporting_options[List]</definedName>
    <definedName name="Reporting_options_list_1">[33]!Table3_Reporting_options[List]</definedName>
    <definedName name="ReportMonth">'[110]Drop List References'!$D$1</definedName>
    <definedName name="Responsibility_Center_List">'[46]Option List'!$A$15:$B$24</definedName>
    <definedName name="Revenue">[111]Parameters!$C$74:$C$75</definedName>
    <definedName name="Revenue_Assumptions">[112]Revenue!$A$118:$Q$166</definedName>
    <definedName name="Revenue_stream_list">[33]!Government_revenues_table[Revenue stream name]</definedName>
    <definedName name="Revenue_stream_list_1">[33]!Government_revenues_table[Revenue stream name]</definedName>
    <definedName name="Reversing_Errors_PY" localSheetId="4">[45]SAD!$H$20</definedName>
    <definedName name="Reversing_Errors_PY">[45]SAD!$H$20</definedName>
    <definedName name="Reversing_Judgments_PY" localSheetId="4">[45]SAD!$H$30</definedName>
    <definedName name="Reversing_Judgments_PY">[45]SAD!$H$30</definedName>
    <definedName name="Revolver_Interest">[44]Debt!$H$222:$Q$222</definedName>
    <definedName name="RevReserve_04">'[52]T101 Share Capital and Reserves'!$H$24</definedName>
    <definedName name="REWAQ_CO_LTD">[20]alamat!$B$236</definedName>
    <definedName name="RMCOptions">"*010000000000000"</definedName>
    <definedName name="round">1</definedName>
    <definedName name="s" localSheetId="8">#REF!</definedName>
    <definedName name="s" localSheetId="7">#REF!</definedName>
    <definedName name="s" localSheetId="1">#REF!</definedName>
    <definedName name="s" localSheetId="6">#REF!</definedName>
    <definedName name="s" localSheetId="4">[1]ANALISA!#REF!</definedName>
    <definedName name="s" localSheetId="9">#REF!</definedName>
    <definedName name="s" localSheetId="3">[1]ANALISA!#REF!</definedName>
    <definedName name="s" localSheetId="5">[1]ANALISA!#REF!</definedName>
    <definedName name="s">#REF!</definedName>
    <definedName name="S.A_BAGERSH">[20]alamat!$B$243</definedName>
    <definedName name="S_JAYASEKARA">[20]alamat!$B$240</definedName>
    <definedName name="S_SERBI" localSheetId="8">#REF!</definedName>
    <definedName name="S_SERBI" localSheetId="7">#REF!</definedName>
    <definedName name="S_SERBI" localSheetId="4">#N/A</definedName>
    <definedName name="S_SERBI" localSheetId="3">#N/A</definedName>
    <definedName name="S_SERBI" localSheetId="5">#N/A</definedName>
    <definedName name="S_SERBI">#REF!</definedName>
    <definedName name="S201after1year">[113]S201!$K$24</definedName>
    <definedName name="S201within1year">[113]S201!$I$24</definedName>
    <definedName name="Saji" localSheetId="8">#REF!</definedName>
    <definedName name="Saji" localSheetId="7">#REF!</definedName>
    <definedName name="Saji" localSheetId="1">#REF!</definedName>
    <definedName name="Saji" localSheetId="6">#REF!</definedName>
    <definedName name="Saji" localSheetId="4">[1]ANALISA!#REF!</definedName>
    <definedName name="Saji" localSheetId="9">#REF!</definedName>
    <definedName name="Saji" localSheetId="3">[1]ANALISA!#REF!</definedName>
    <definedName name="Saji" localSheetId="5">[1]ANALISA!#REF!</definedName>
    <definedName name="Saji">#REF!</definedName>
    <definedName name="salary_03">'[27]U101 P_L'!$E$42</definedName>
    <definedName name="salary_03_10">'[28]U101 P_L'!$E$42</definedName>
    <definedName name="salary_03_11">'[28]U101 P_L'!$E$42</definedName>
    <definedName name="salary_03_13">'[28]U101 P_L'!$E$42</definedName>
    <definedName name="salary_03_15">'[28]U101 P_L'!$E$42</definedName>
    <definedName name="salary_03_16">'[28]U101 P_L'!$E$42</definedName>
    <definedName name="salary_03_3">'[28]U101 P_L'!$E$42</definedName>
    <definedName name="salary_03_5">'[28]U101 P_L'!$E$42</definedName>
    <definedName name="SALDO" localSheetId="8">#REF!</definedName>
    <definedName name="SALDO" localSheetId="7">#REF!</definedName>
    <definedName name="SALDO" localSheetId="4">#N/A</definedName>
    <definedName name="SALDO" localSheetId="3">#N/A</definedName>
    <definedName name="SALDO" localSheetId="5">#N/A</definedName>
    <definedName name="SALDO">#REF!</definedName>
    <definedName name="Salesperson">[71]Sheet2!$B$38</definedName>
    <definedName name="SAlespersons">[38]Source!$A$1:$C$27</definedName>
    <definedName name="SC_02">'[50]T101 '!$E$13</definedName>
    <definedName name="SC_02_10">'[51]T101 '!$E$13</definedName>
    <definedName name="SC_02_11">'[51]T101 '!$E$13</definedName>
    <definedName name="SC_02_13">'[51]T101 '!$E$13</definedName>
    <definedName name="SC_02_15">'[51]T101 '!$E$13</definedName>
    <definedName name="SC_02_16">'[51]T101 '!$E$13</definedName>
    <definedName name="SC_02_3">'[51]T101 '!$E$13</definedName>
    <definedName name="SC_02_5">'[51]T101 '!$E$13</definedName>
    <definedName name="SCH_SYSTEMES_S.A_POS_DIV">[20]alamat!$B$247</definedName>
    <definedName name="Sch_Technologies__Asia__Ltd">[20]alamat!$B$251</definedName>
    <definedName name="Sch_Technologies__Asia__Ltd_">[20]alamat!$B$255</definedName>
    <definedName name="Schlumberger_Columbia">[20]alamat!$B$326</definedName>
    <definedName name="Schlumberger_Ind._Columbia">[20]alamat!$B$323</definedName>
    <definedName name="Schlumberger_Indust._Int.S.">[20]alamat!$B$378</definedName>
    <definedName name="Schlumberger_Indust._Poland">[20]alamat!$B$369</definedName>
    <definedName name="Schlumberger_Indust._Polska">[20]alamat!$B$372</definedName>
    <definedName name="Schlumberger_Indust.Thailan">[20]alamat!$B$398</definedName>
    <definedName name="Schlumberger_Indust.Thailand">[20]alamat!$B$402</definedName>
    <definedName name="SCHLUMBERGER_INDUSTRIAS_LTD">[20]alamat!$B$286</definedName>
    <definedName name="Schlumberger_Industries">[20]alamat!$B$290</definedName>
    <definedName name="Schlumberger_Industries_Inc">[20]alamat!$B$275</definedName>
    <definedName name="Schlumberger_Industries_S.A">[20]alamat!$B$388</definedName>
    <definedName name="SCHLUMBERGER_INDUSTRIES_SA">[20]alamat!$B$259</definedName>
    <definedName name="SCHLUMBERGER_MEAS_SYST_PHIL">[20]alamat!$B$271:$B$272</definedName>
    <definedName name="Schlumberger_Measurement">[20]alamat!$B$294</definedName>
    <definedName name="SCHLUMBERGER_RMS">[20]alamat!$B$205</definedName>
    <definedName name="Schlumberger_RMS_">[20]alamat!$B$263</definedName>
    <definedName name="Schlumberger_RMS_AFM">[20]alamat!$B$278</definedName>
    <definedName name="Schlumberger_RMS_Australia">[20]alamat!$B$308</definedName>
    <definedName name="SCHLUMBERGER_RMS_CHINA">[20]alamat!$B$302</definedName>
    <definedName name="SCSACost">0.5944</definedName>
    <definedName name="SDF" localSheetId="8">#REF!</definedName>
    <definedName name="SDF" localSheetId="7">#REF!</definedName>
    <definedName name="SDF" localSheetId="1">#REF!</definedName>
    <definedName name="SDF" localSheetId="6">#REF!</definedName>
    <definedName name="SDF" localSheetId="4">#REF!</definedName>
    <definedName name="SDF" localSheetId="9">#REF!</definedName>
    <definedName name="SDF" localSheetId="3">#REF!</definedName>
    <definedName name="SDF" localSheetId="5">#REF!</definedName>
    <definedName name="SDF">#REF!</definedName>
    <definedName name="SE_Credit">'[77]U1.3'!$K$29</definedName>
    <definedName name="SE_Current">'[77]U1.3'!$M$29</definedName>
    <definedName name="SE_Debit">'[77]U1.3'!$I$29</definedName>
    <definedName name="Sector_list">[33]!Table7_sectors[Sector(s)]</definedName>
    <definedName name="Sector_list_1">[33]!Table7_sectors[Sector(s)]</definedName>
    <definedName name="selek" localSheetId="8">#REF!</definedName>
    <definedName name="selek" localSheetId="7">#REF!</definedName>
    <definedName name="selek" localSheetId="1">#REF!</definedName>
    <definedName name="selek" localSheetId="6">#REF!</definedName>
    <definedName name="selek" localSheetId="4" hidden="1">#REF!</definedName>
    <definedName name="selek" localSheetId="9">#REF!</definedName>
    <definedName name="selek" localSheetId="3" hidden="1">#REF!</definedName>
    <definedName name="selek" localSheetId="5" hidden="1">#REF!</definedName>
    <definedName name="selek">#REF!</definedName>
    <definedName name="Set">" "</definedName>
    <definedName name="SGApercntRev">20%</definedName>
    <definedName name="ShareCap_04">'[52]T101 Share Capital and Reserves'!$H$17</definedName>
    <definedName name="Shares_Issued_Debt">'[44]Shares Outstanding'!$H$9:$Q$9</definedName>
    <definedName name="Shares_Issued_Option">'[44]Shares Outstanding'!$H$8:$Q$8</definedName>
    <definedName name="Shares_Issued_Preferred">'[44]Shares Outstanding'!$H$10:$Q$10</definedName>
    <definedName name="SI_FELIXSTOWE">[20]alamat!$B$282</definedName>
    <definedName name="sign">[106]E101!$I$2</definedName>
    <definedName name="SIMELEC">[20]alamat!$B$305</definedName>
    <definedName name="Simple_options_list">[33]!Table2_Simple_options[List]</definedName>
    <definedName name="Simple_options_list_1">[33]!Table2_Simple_options[List]</definedName>
    <definedName name="SISCUT">'[71]#REF'!$B$3</definedName>
    <definedName name="SKCD_CC201_PA_DAERAH">'[42]pa-spa DE skcd drh'!$G$195</definedName>
    <definedName name="SKCD_CC201_PA_PUSAT">'[42]pa-spa DE skcd pusat'!$K$351</definedName>
    <definedName name="SKCD_CC201_SPA_DAERAH">'[42]pa-spa DE skcd drh'!$I$195</definedName>
    <definedName name="SKCD_CC201_SPA_PUSAT">'[42]pa-spa DE skcd pusat'!$L$351</definedName>
    <definedName name="SKCD_DRH_P1_BB200">'[42]lintas bb200-201 skcd drh'!$N$108</definedName>
    <definedName name="skcd_drh_p1_d300">'[42]lintas D300-301-BB300 skcd drh'!$M$41</definedName>
    <definedName name="SKCD_DRH_P12_BB200">'[42]lintas bb200-201 skcd drh'!$Q$108</definedName>
    <definedName name="skcd_drh_p12_d300">'[42]lintas D300-301-BB300 skcd drh'!$P$25</definedName>
    <definedName name="SKCD_DRH_P3_BB200">'[42]lintas bb200-201 skcd drh'!$O$108</definedName>
    <definedName name="skcd_drh_p3_d300">'[42]lintas D300-301-BB300 skcd drh'!$N$41</definedName>
    <definedName name="SKCD_DRH_P6_BB200">'[42]lintas bb200-201 skcd drh'!$P$108</definedName>
    <definedName name="skcd_drh_p6_d300">'[42]lintas D300-301-BB300 skcd drh'!$O$41</definedName>
    <definedName name="skcd_drh_pa_krd">'[42]pa KRD skcd drh'!$F$63</definedName>
    <definedName name="SKCD_DRH_PB_301">'[42]lintas 301-304 skcd drh'!$R$112</definedName>
    <definedName name="skcd_drh_pb_303">'[42]lintas 303-306 skcd drh'!$P$60</definedName>
    <definedName name="SKCD_DRH_PB_BB200">'[42]lintas bb200-201 skcd drh'!$Q$110</definedName>
    <definedName name="skcd_drh_pb_d300">'[42]lintas D300-301-BB300 skcd drh'!$P$39</definedName>
    <definedName name="SKCD_DRH_W2_301">'[42]lintas 301-304 skcd drh'!$N$100</definedName>
    <definedName name="skcd_drh_w2_303">'[42]lintas 303-306 skcd drh'!$M$59</definedName>
    <definedName name="SKCD_DRH_W3_301">'[42]lintas 301-304 skcd drh'!$O$100</definedName>
    <definedName name="skcd_drh_w3_303">'[42]lintas 303-306 skcd drh'!$N$59</definedName>
    <definedName name="SKCD_DRH_W4_301">'[42]lintas 301-304 skcd drh'!$P$100</definedName>
    <definedName name="skcd_drh_w4_303">'[42]lintas 303-306 skcd drh'!$O$59</definedName>
    <definedName name="SKCD_DRH_W5_301">'[42]lintas 301-304 skcd drh'!$Q$100</definedName>
    <definedName name="skcd_drh_w5_303">'[42]lintas 303-306 skcd drh'!$P$59</definedName>
    <definedName name="SKCD_DRH_W6_301">'[42]lintas 301-304 skcd drh'!$R$100</definedName>
    <definedName name="skcd_p1_drh_krd">'[42]lintas krd skcd drh'!$M$48</definedName>
    <definedName name="skcd_p1_krd_pusat">'[42]lintas krd skcd pusat'!$M$22</definedName>
    <definedName name="skcd_p12_drh_krd">'[42]lintas krd skcd drh'!$P$48</definedName>
    <definedName name="skcd_p12_krd_pusat">'[42]lintas krd skcd pusat'!$P$22</definedName>
    <definedName name="skcd_p3_drh_krd">'[42]lintas krd skcd drh'!$N$48</definedName>
    <definedName name="skcd_p3_krd_pusat">'[42]lintas krd skcd pusat'!$N$22</definedName>
    <definedName name="skcd_p6_drh_krd">'[42]lintas krd skcd drh'!$O$48</definedName>
    <definedName name="skcd_p6_krd_pusat">'[42]lintas krd skcd pusat'!$O$22</definedName>
    <definedName name="SKCD_PST_P1_BB200">'[42]lintas bb200-201 skcd pusat'!$M$56</definedName>
    <definedName name="SKCD_PST_P12_BB200">'[42]lintas bb200-201 skcd pusat'!$P$56</definedName>
    <definedName name="SKCD_PST_P3_BB200">'[42]lintas bb200-201 skcd pusat'!$N$56</definedName>
    <definedName name="SKCD_PST_P6_BB200">'[42]lintas bb200-201 skcd pusat'!$O$56</definedName>
    <definedName name="SKCD_PST_PB_301">'[42]lintas 301-304 skcd pusat'!$R$90</definedName>
    <definedName name="SKCD_PST_W2_301">'[42]lintas 301-304 skcd pusat'!$N$70</definedName>
    <definedName name="SKCD_PST_W3_301">'[42]lintas 301-304 skcd pusat'!$O$70</definedName>
    <definedName name="SKCD_PST_W4_301">'[42]lintas 301-304 skcd pusat'!$P$70</definedName>
    <definedName name="SKCD_PST_W5_301">'[42]lintas 301-304 skcd pusat'!$Q$70</definedName>
    <definedName name="SKCD_PST_W6_301">'[42]lintas 301-304 skcd pusat'!$R$70</definedName>
    <definedName name="skcd_pusat_pa_krd">'[42]pa KRD skcd pusat'!$I$135</definedName>
    <definedName name="skcd_pusat_pb_303">'[42]lintas 303-306 skcd pusat'!$P$49</definedName>
    <definedName name="skcd_pusat_w2_303">'[42]lintas 303-306 skcd pusat'!$M$50</definedName>
    <definedName name="skcd_pusat_w3_303">'[42]lintas 303-306 skcd pusat'!$N$50</definedName>
    <definedName name="skkk21" localSheetId="8">#REF!</definedName>
    <definedName name="skkk21" localSheetId="7">#REF!</definedName>
    <definedName name="skkk21" localSheetId="1">#REF!</definedName>
    <definedName name="skkk21" localSheetId="6">#REF!</definedName>
    <definedName name="skkk21" localSheetId="4" hidden="1">#REF!</definedName>
    <definedName name="skkk21" localSheetId="9">#REF!</definedName>
    <definedName name="skkk21" localSheetId="3" hidden="1">#REF!</definedName>
    <definedName name="skkk21" localSheetId="5" hidden="1">#REF!</definedName>
    <definedName name="skkk21">#REF!</definedName>
    <definedName name="SLB__Sistemas_de_Medicao_Ld">[20]alamat!$B$232</definedName>
    <definedName name="SLB_FRANCE_Massy">[20]alamat!$B$329</definedName>
    <definedName name="Slb_Ind_Natalie_Junk">[20]alamat!$B$332</definedName>
    <definedName name="SLB_India">[20]alamat!$B$298</definedName>
    <definedName name="Slb_industries_san_martin">[20]alamat!$B$406</definedName>
    <definedName name="SLB_M___S_Pty.Ltd">[20]alamat!$B$311</definedName>
    <definedName name="SLB_Taiwan_Walsin">[20]alamat!$B$395</definedName>
    <definedName name="SLB_Venezuela">[20]alamat!$B$410</definedName>
    <definedName name="SMSIL___LABUAN_T_T_Asia">[20]alamat!$B$355</definedName>
    <definedName name="SMSIL_LABUAN_T_T_Asia">[20]alamat!$B$359</definedName>
    <definedName name="SMSPL_Singapore">[20]alamat!$B$381</definedName>
    <definedName name="SOFT">[114]A!$D$4:$J$8</definedName>
    <definedName name="sold">'[115]financial statements'!$Z$7:$Z$82</definedName>
    <definedName name="sotransit">[116]Sales!$A$58:$D$101</definedName>
    <definedName name="SPWS_WBID">"6CED37DC-0C5C-47FC-8072-06DA53B9D5B4"</definedName>
    <definedName name="SSP" localSheetId="8">#REF!</definedName>
    <definedName name="SSP" localSheetId="7">#REF!</definedName>
    <definedName name="SSP" localSheetId="1">#REF!</definedName>
    <definedName name="SSP" localSheetId="6">#REF!</definedName>
    <definedName name="SSP" localSheetId="4" hidden="1">[8]ALOKASI!#REF!</definedName>
    <definedName name="SSP" localSheetId="9">#REF!</definedName>
    <definedName name="SSP" localSheetId="3" hidden="1">[8]ALOKASI!#REF!</definedName>
    <definedName name="SSP" localSheetId="5" hidden="1">[8]ALOKASI!#REF!</definedName>
    <definedName name="SSP">#REF!</definedName>
    <definedName name="SSP21_tsk">"Text Box 20"</definedName>
    <definedName name="sss" localSheetId="8">#REF!</definedName>
    <definedName name="sss" localSheetId="7">#REF!</definedName>
    <definedName name="sss" localSheetId="1">#REF!</definedName>
    <definedName name="sss" localSheetId="6">#REF!</definedName>
    <definedName name="sss" localSheetId="4" hidden="1">#REF!</definedName>
    <definedName name="sss" localSheetId="9">#REF!</definedName>
    <definedName name="sss" localSheetId="3" hidden="1">#REF!</definedName>
    <definedName name="sss" localSheetId="5" hidden="1">#REF!</definedName>
    <definedName name="sss">#REF!</definedName>
    <definedName name="ssss">[117]A!$A$40:$H$70</definedName>
    <definedName name="Status_kary">[118]Sheet2!$A$2:$A$6</definedName>
    <definedName name="Strathmore">'[119]Wholesale V'!$C$1:$J$65</definedName>
    <definedName name="stub">[67]Index!$D$51</definedName>
    <definedName name="SubCategory">'[46]Option List'!$A$27:$A$36</definedName>
    <definedName name="supplies_2003">'[27]U101 P_L'!$E$39</definedName>
    <definedName name="supplies_2003_10">'[28]U101 P_L'!$E$39</definedName>
    <definedName name="supplies_2003_11">'[28]U101 P_L'!$E$39</definedName>
    <definedName name="supplies_2003_13">'[28]U101 P_L'!$E$39</definedName>
    <definedName name="supplies_2003_15">'[28]U101 P_L'!$E$39</definedName>
    <definedName name="supplies_2003_16">'[28]U101 P_L'!$E$39</definedName>
    <definedName name="supplies_2003_3">'[28]U101 P_L'!$E$39</definedName>
    <definedName name="supplies_2003_5">'[28]U101 P_L'!$E$39</definedName>
    <definedName name="susan">"Comment 15"</definedName>
    <definedName name="SvcLabrPercntSvcRev">30%</definedName>
    <definedName name="SvcMatlPercntSvcRev">10%</definedName>
    <definedName name="SYNTEX_TEXTILLE_PTE_LTD">[20]alamat!$B$413</definedName>
    <definedName name="TableName">"Dummy"</definedName>
    <definedName name="Tax_Amortization">[44]Amort!$H$28:$Q$28</definedName>
    <definedName name="Tax_Rate" localSheetId="4">[45]SAD!$I$33</definedName>
    <definedName name="Tax_Rate">[45]SAD!$I$33</definedName>
    <definedName name="TaxAdj">'[120]O101-Prov for tax lead schedule'!$H$12</definedName>
    <definedName name="TB" localSheetId="8">#REF!</definedName>
    <definedName name="TB" localSheetId="7">#REF!</definedName>
    <definedName name="TB" localSheetId="4">#N/A</definedName>
    <definedName name="TB" localSheetId="3">#N/A</definedName>
    <definedName name="TB" localSheetId="5">#N/A</definedName>
    <definedName name="TB">#REF!</definedName>
    <definedName name="team">[121]Dept!$B$3:$K$51</definedName>
    <definedName name="TELP" localSheetId="8">#REF!</definedName>
    <definedName name="TELP" localSheetId="7">#REF!</definedName>
    <definedName name="TELP" localSheetId="4">#N/A</definedName>
    <definedName name="TELP" localSheetId="3">#N/A</definedName>
    <definedName name="TELP" localSheetId="5">#N/A</definedName>
    <definedName name="TELP">#REF!</definedName>
    <definedName name="test00">'[5]AA.1.1 BNI'!$A$15:$H$54</definedName>
    <definedName name="TEST1">[4]Sheet1!$A$5:$Q$1269</definedName>
    <definedName name="TEST2">[4]Sheet1!$A$1270:$Q$2717</definedName>
    <definedName name="TEST3">[4]Sheet1!$A$2718:$Q$3913</definedName>
    <definedName name="TEST4">[4]Sheet1!$A$3914:$Q$5089</definedName>
    <definedName name="TEST5">[4]Sheet1!$A$5090:$Q$6271</definedName>
    <definedName name="TEST6">[4]Sheet1!$A$6272:$Q$7447</definedName>
    <definedName name="TEST7">[4]Sheet1!$A$7448:$Q$8623</definedName>
    <definedName name="TEST8">[4]Sheet1!$A$8624:$Q$9805</definedName>
    <definedName name="TEST9">[4]Sheet1!$A$10982:$Q$11370</definedName>
    <definedName name="TestAdd">"Test RefersTo1"</definedName>
    <definedName name="TESTHKEY">[4]Sheet1!$L$1:$Q$1</definedName>
    <definedName name="TESTKEYS">[4]Sheet1!$A$5:$K$11370</definedName>
    <definedName name="TESTVKEY">[4]Sheet1!$A$1:$K$1</definedName>
    <definedName name="TextRefCopy24">'[122]O201 Tax comp'!$F$8</definedName>
    <definedName name="TextRefCopyRangeCount" hidden="1">18</definedName>
    <definedName name="TH_SYED_LTD">[20]alamat!$B$416</definedName>
    <definedName name="THE_MACAU_WATER_SUPPLY_CO.L">[20]alamat!$B$437</definedName>
    <definedName name="The_Machinery_Imp._Exp._Com">[20]alamat!$B$419</definedName>
    <definedName name="thismonth">[89]Working!$A$35:$A$37</definedName>
    <definedName name="Ticker">" "</definedName>
    <definedName name="Time_Names">[123]Ranges!$H$5:$H$17</definedName>
    <definedName name="title_1">[67]Index!$D$41</definedName>
    <definedName name="title_2">[124]Index!$D$36</definedName>
    <definedName name="title_date">[67]Index!$D$42</definedName>
    <definedName name="Total_Material" localSheetId="8">#REF!</definedName>
    <definedName name="Total_Material" localSheetId="7">#REF!</definedName>
    <definedName name="Total_Material" localSheetId="1">#REF!</definedName>
    <definedName name="Total_Material" localSheetId="6">#REF!</definedName>
    <definedName name="Total_Material" localSheetId="4">#REF!</definedName>
    <definedName name="Total_Material" localSheetId="9">#REF!</definedName>
    <definedName name="Total_Material" localSheetId="3">#REF!</definedName>
    <definedName name="Total_Material" localSheetId="5">#REF!</definedName>
    <definedName name="Total_Material">#REF!</definedName>
    <definedName name="Total_reconciled" localSheetId="8">#REF!</definedName>
    <definedName name="Total_reconciled" localSheetId="7">#REF!</definedName>
    <definedName name="Total_reconciled" localSheetId="1">#REF!</definedName>
    <definedName name="Total_reconciled" localSheetId="6">#REF!</definedName>
    <definedName name="Total_reconciled" localSheetId="4">#REF!</definedName>
    <definedName name="Total_reconciled" localSheetId="9">#REF!</definedName>
    <definedName name="Total_reconciled" localSheetId="3">#REF!</definedName>
    <definedName name="Total_reconciled" localSheetId="5">#REF!</definedName>
    <definedName name="Total_reconciled">#REF!</definedName>
    <definedName name="Total_revenues">[33]!Government_revenues_table[Revenue value]</definedName>
    <definedName name="Total_revenues_1">[33]!Government_revenues_table[Revenue value]</definedName>
    <definedName name="TPL" localSheetId="8">#REF!</definedName>
    <definedName name="TPL" localSheetId="7">#REF!</definedName>
    <definedName name="TPL" localSheetId="4">#N/A</definedName>
    <definedName name="TPL" localSheetId="3">#N/A</definedName>
    <definedName name="TPL" localSheetId="5">#N/A</definedName>
    <definedName name="TPL">#REF!</definedName>
    <definedName name="tr">[47]Input!$D$7</definedName>
    <definedName name="tradedebt_2003">'[125]E101 Lead'!$E$9</definedName>
    <definedName name="tradedebt_2003_10">'[126]E101 Lead'!$E$9</definedName>
    <definedName name="tradedebt_2003_11">'[126]E101 Lead'!$E$9</definedName>
    <definedName name="tradedebt_2003_13">'[126]E101 Lead'!$E$9</definedName>
    <definedName name="tradedebt_2003_15">'[126]E101 Lead'!$E$9</definedName>
    <definedName name="tradedebt_2003_16">'[126]E101 Lead'!$E$9</definedName>
    <definedName name="tradedebt_2003_3">'[126]E101 Lead'!$E$9</definedName>
    <definedName name="tradedebt_2003_5">'[126]E101 Lead'!$E$9</definedName>
    <definedName name="TradePay_04">'[52]M101 Trade Creditors'!$I$20</definedName>
    <definedName name="TradeRec_04">'[52]E101 Trade Receivables'!$H$13</definedName>
    <definedName name="treeList" hidden="1">"00000000000000000000000000000000000000000000000000000000000000000000000000000000000000000000000000000000000000000000000000000000000000000000000000000000000000000000000000000000000000000000000000000000"</definedName>
    <definedName name="TrendMonth">'[127]Business Unit'!$D$3:$F$3,'[127]Business Unit'!$H$3:$J$3,'[127]Business Unit'!$L$3:$N$3,'[127]Business Unit'!$P$3:$R$3</definedName>
    <definedName name="Turnaround" localSheetId="4">[45]SAD!$E$45</definedName>
    <definedName name="Turnaround">[45]SAD!$E$45</definedName>
    <definedName name="TurretCost">0.3185</definedName>
    <definedName name="u">'[94]CA Sheet'!$A$7:$A$27</definedName>
    <definedName name="unit">[103]Unit!$D$2:$AH$270</definedName>
    <definedName name="unitcost">[128]July!$E$2:$F$126</definedName>
    <definedName name="UPDATED">'[71]#REF'!$B$2</definedName>
    <definedName name="US">39</definedName>
    <definedName name="uut">[129]Macro5!$I$1</definedName>
    <definedName name="V" localSheetId="8">#REF!</definedName>
    <definedName name="V" localSheetId="7">#REF!</definedName>
    <definedName name="V" localSheetId="1">#REF!</definedName>
    <definedName name="V" localSheetId="6">#REF!</definedName>
    <definedName name="V" localSheetId="4">[1]ANALISA!#REF!</definedName>
    <definedName name="V" localSheetId="9">#REF!</definedName>
    <definedName name="V" localSheetId="3">[1]ANALISA!#REF!</definedName>
    <definedName name="V" localSheetId="5">[1]ANALISA!#REF!</definedName>
    <definedName name="V">#REF!</definedName>
    <definedName name="Val25_Average_Hundred_Percent">"Yes"</definedName>
    <definedName name="Val25_Average_Includes">"Include All"</definedName>
    <definedName name="Val25_Centre_Adjustment">"Yes"</definedName>
    <definedName name="Val25_Centre_All_Results">"No"</definedName>
    <definedName name="Val25_Show_Fixed_Fields_First">"No"</definedName>
    <definedName name="Val25_Show_Option_Codes">"No"</definedName>
    <definedName name="Val25_Show_Repeated_Option_Prices">"Hide"</definedName>
    <definedName name="ValuationYear">[44]DCF_10!$N$135</definedName>
    <definedName name="value">3</definedName>
    <definedName name="Version_Names">[123]Ranges!$L$5:$L$20</definedName>
    <definedName name="versionno">1</definedName>
    <definedName name="Volume_Produksi">#REF!</definedName>
    <definedName name="vvv" localSheetId="8">#REF!</definedName>
    <definedName name="vvv" localSheetId="7">#REF!</definedName>
    <definedName name="vvv" localSheetId="1">#REF!</definedName>
    <definedName name="vvv" localSheetId="6">#REF!</definedName>
    <definedName name="vvv" localSheetId="4" hidden="1">#REF!</definedName>
    <definedName name="vvv" localSheetId="9">#REF!</definedName>
    <definedName name="vvv" localSheetId="3" hidden="1">#REF!</definedName>
    <definedName name="vvv" localSheetId="5" hidden="1">#REF!</definedName>
    <definedName name="vvv">#REF!</definedName>
    <definedName name="w" localSheetId="8">#REF!</definedName>
    <definedName name="w" localSheetId="7">#REF!</definedName>
    <definedName name="w" localSheetId="1">#REF!</definedName>
    <definedName name="w" localSheetId="6">#REF!</definedName>
    <definedName name="w" localSheetId="4">#REF!</definedName>
    <definedName name="w" localSheetId="9">#REF!</definedName>
    <definedName name="w" localSheetId="3">#REF!</definedName>
    <definedName name="w" localSheetId="5">#REF!</definedName>
    <definedName name="w">#REF!</definedName>
    <definedName name="Walsin_Schlumberger_Elect">[20]alamat!$B$392</definedName>
    <definedName name="Wang_Foo_Transportation_LTD">[20]alamat!$B$422</definedName>
    <definedName name="warn">"Error! Please check calc!"</definedName>
    <definedName name="wegtrwgre">'[31]CA Sheet'!$Q$36</definedName>
    <definedName name="WIP_04">'[52]F100 WIP'!$H$10</definedName>
    <definedName name="Woodleight_Water_Meter_STR">[20]alamat!$B$425</definedName>
    <definedName name="ww" localSheetId="8">#REF!</definedName>
    <definedName name="ww" localSheetId="7">#REF!</definedName>
    <definedName name="ww" localSheetId="1">#REF!</definedName>
    <definedName name="ww" localSheetId="6">#REF!</definedName>
    <definedName name="ww" localSheetId="4">#REF!</definedName>
    <definedName name="ww" localSheetId="9">#REF!</definedName>
    <definedName name="ww" localSheetId="3">#REF!</definedName>
    <definedName name="ww" localSheetId="5">#REF!</definedName>
    <definedName name="ww">#REF!</definedName>
    <definedName name="x" localSheetId="8">#REF!</definedName>
    <definedName name="x" localSheetId="7">#REF!</definedName>
    <definedName name="x" localSheetId="1">#REF!</definedName>
    <definedName name="x" localSheetId="6">#REF!</definedName>
    <definedName name="x" localSheetId="4">#REF!</definedName>
    <definedName name="x" localSheetId="9">#REF!</definedName>
    <definedName name="x" localSheetId="3">#REF!</definedName>
    <definedName name="x" localSheetId="5">#REF!</definedName>
    <definedName name="x">#REF!</definedName>
    <definedName name="Y" localSheetId="8">#REF!</definedName>
    <definedName name="Y" localSheetId="7">#REF!</definedName>
    <definedName name="Y" localSheetId="4">[1]ANALISA!#REF!</definedName>
    <definedName name="Y" localSheetId="3">[1]ANALISA!#REF!</definedName>
    <definedName name="Y" localSheetId="5">[1]ANALISA!#REF!</definedName>
    <definedName name="Y">#REF!</definedName>
    <definedName name="YA">'[130]TAX COM'!$F$1</definedName>
    <definedName name="YALE_HARDWARE">[20]alamat!$B$431</definedName>
    <definedName name="ye">[106]E101!$A$3</definedName>
    <definedName name="Year">'[75]Data Input Sheet'!$G$13</definedName>
    <definedName name="Yearend">'[56]F-3'!$A$2</definedName>
    <definedName name="YearEndDay">[44]Controls!$D$17</definedName>
    <definedName name="YearEndMonth">[44]Controls!$E$16</definedName>
    <definedName name="yrprd">"year"</definedName>
    <definedName name="yt" localSheetId="8">#REF!</definedName>
    <definedName name="yt" localSheetId="7">#REF!</definedName>
    <definedName name="yt" localSheetId="1">#REF!</definedName>
    <definedName name="yt" localSheetId="6">#REF!</definedName>
    <definedName name="yt" localSheetId="4" hidden="1">[8]ALOKASI!#REF!</definedName>
    <definedName name="yt" localSheetId="9">#REF!</definedName>
    <definedName name="yt" localSheetId="3" hidden="1">[8]ALOKASI!#REF!</definedName>
    <definedName name="yt" localSheetId="5" hidden="1">[8]ALOKASI!#REF!</definedName>
    <definedName name="yt">#REF!</definedName>
    <definedName name="ytd1">[89]Working!$G$35:$G$37</definedName>
    <definedName name="yydhtr">'[131]Penyusutan Kendaraan'!$A$1</definedName>
    <definedName name="z">[132]JobDetails!$A$58:$A$93</definedName>
    <definedName name="ZCX" localSheetId="8">#REF!</definedName>
    <definedName name="ZCX" localSheetId="7">#REF!</definedName>
    <definedName name="ZCX" localSheetId="4">[1]ANALISA!#REF!</definedName>
    <definedName name="ZCX" localSheetId="3">[1]ANALISA!#REF!</definedName>
    <definedName name="ZCX" localSheetId="5">[1]ANALISA!#REF!</definedName>
    <definedName name="ZCX">#REF!</definedName>
    <definedName name="Zhujhai_C._Feng_Scie___Tech">[20]alamat!$B$434</definedName>
    <definedName name="ZXBVZDBZDGBDAGAD" localSheetId="8">#REF!</definedName>
    <definedName name="ZXBVZDBZDGBDAGAD" localSheetId="7">#REF!</definedName>
    <definedName name="ZXBVZDBZDGBDAGAD" localSheetId="1">#REF!</definedName>
    <definedName name="ZXBVZDBZDGBDAGAD" localSheetId="6">#REF!</definedName>
    <definedName name="ZXBVZDBZDGBDAGAD" localSheetId="4">[1]ANALISA!#REF!</definedName>
    <definedName name="ZXBVZDBZDGBDAGAD" localSheetId="9">#REF!</definedName>
    <definedName name="ZXBVZDBZDGBDAGAD" localSheetId="3">[1]ANALISA!#REF!</definedName>
    <definedName name="ZXBVZDBZDGBDAGAD" localSheetId="5">[1]ANALISA!#REF!</definedName>
    <definedName name="ZXBVZDBZDGBDAGAD">#REF!</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83" i="25" l="1"/>
  <c r="H147" i="25"/>
  <c r="H146" i="25"/>
  <c r="H145" i="25"/>
  <c r="H144" i="25"/>
  <c r="H143" i="25"/>
  <c r="H142" i="25"/>
  <c r="H141" i="25"/>
  <c r="H140" i="25"/>
  <c r="H139" i="25"/>
  <c r="H138" i="25"/>
  <c r="H137" i="25"/>
  <c r="H136" i="25"/>
  <c r="H135" i="25"/>
  <c r="H134" i="25"/>
  <c r="H133" i="25"/>
  <c r="H132" i="25"/>
  <c r="H131" i="25"/>
  <c r="H128" i="25"/>
  <c r="H127" i="25"/>
  <c r="H126" i="25"/>
  <c r="H125" i="25"/>
  <c r="H124" i="25"/>
  <c r="H123" i="25"/>
  <c r="H122" i="25"/>
  <c r="H121" i="25"/>
  <c r="H120" i="25"/>
  <c r="H110" i="25"/>
  <c r="H81" i="25"/>
  <c r="F48" i="25"/>
  <c r="F33" i="25"/>
  <c r="J250" i="23"/>
  <c r="J274" i="23"/>
  <c r="J669" i="23"/>
  <c r="J688" i="23"/>
  <c r="H722" i="23"/>
  <c r="K722" i="23"/>
  <c r="H723" i="23"/>
  <c r="K723" i="23"/>
  <c r="H725" i="23"/>
  <c r="K725" i="23"/>
  <c r="H726" i="23"/>
  <c r="K726" i="23"/>
  <c r="H728" i="23"/>
  <c r="K728" i="23"/>
  <c r="H729" i="23"/>
  <c r="K729" i="23"/>
  <c r="H731" i="23"/>
  <c r="K731" i="23"/>
  <c r="H732" i="23"/>
  <c r="K732" i="23"/>
  <c r="H871" i="23"/>
  <c r="H877" i="23"/>
  <c r="J879" i="23"/>
  <c r="J1148" i="23"/>
  <c r="J1149" i="23"/>
  <c r="K1149" i="23"/>
  <c r="K1153" i="23"/>
  <c r="J1156" i="23"/>
  <c r="J1643" i="23"/>
  <c r="J1661" i="23"/>
  <c r="J1740" i="23"/>
  <c r="J1847" i="23"/>
  <c r="J2097" i="23"/>
  <c r="J2098" i="23"/>
  <c r="K2414" i="23"/>
  <c r="K2415" i="23"/>
  <c r="K2417" i="23"/>
  <c r="J2420" i="23"/>
  <c r="K2420" i="23"/>
  <c r="K2423" i="23"/>
  <c r="J2461" i="23"/>
  <c r="H2471" i="23"/>
  <c r="J2471" i="23"/>
  <c r="H2472" i="23"/>
  <c r="J2472" i="23"/>
  <c r="H2473" i="23"/>
  <c r="J2473" i="23"/>
  <c r="H2474" i="23"/>
  <c r="J2474" i="23"/>
  <c r="H2475" i="23"/>
  <c r="J2475" i="23"/>
  <c r="H2477" i="23"/>
  <c r="K2477" i="23"/>
  <c r="H2478" i="23"/>
  <c r="H2479" i="23"/>
  <c r="H2480" i="23"/>
  <c r="H2481" i="23"/>
  <c r="T255" i="22"/>
  <c r="S255" i="22"/>
  <c r="R255" i="22"/>
  <c r="Q255" i="22"/>
  <c r="P255" i="22"/>
  <c r="O255" i="22"/>
  <c r="N255" i="22"/>
  <c r="M191" i="22"/>
  <c r="M255" i="22" s="1"/>
  <c r="M192" i="22"/>
  <c r="M193" i="22"/>
  <c r="M194" i="22"/>
  <c r="M195" i="22"/>
  <c r="L255" i="22"/>
  <c r="K255" i="22"/>
  <c r="J255" i="22"/>
  <c r="I255" i="22"/>
  <c r="H255" i="22"/>
  <c r="G255" i="22"/>
  <c r="F255" i="22"/>
  <c r="S250" i="22"/>
  <c r="Q250" i="22"/>
  <c r="M250" i="22"/>
  <c r="F250" i="22"/>
  <c r="R236" i="22"/>
  <c r="N236" i="22"/>
  <c r="S230" i="22"/>
  <c r="Q230" i="22"/>
  <c r="O230" i="22"/>
  <c r="M230" i="22"/>
  <c r="S229" i="22"/>
  <c r="Q229" i="22"/>
  <c r="O229" i="22"/>
  <c r="M229" i="22"/>
  <c r="T225" i="22"/>
  <c r="S225" i="22"/>
  <c r="Q225" i="22"/>
  <c r="O225" i="22"/>
  <c r="M225" i="22"/>
  <c r="K225" i="22"/>
  <c r="Q224" i="22"/>
  <c r="M224" i="22"/>
  <c r="K219" i="22"/>
  <c r="I219" i="22"/>
  <c r="Q214" i="22"/>
  <c r="M214" i="22"/>
  <c r="I214" i="22"/>
  <c r="O203" i="22"/>
  <c r="M203" i="22"/>
  <c r="S202" i="22"/>
  <c r="Q202" i="22"/>
  <c r="O152" i="22"/>
  <c r="N152" i="22"/>
  <c r="M152" i="22"/>
  <c r="S151" i="22"/>
  <c r="Q151" i="22"/>
  <c r="O151" i="22"/>
  <c r="M151" i="22"/>
  <c r="S150" i="22"/>
  <c r="Q150" i="22"/>
  <c r="O150" i="22"/>
  <c r="M150" i="22"/>
  <c r="O114" i="22"/>
  <c r="M114" i="22"/>
  <c r="M111" i="22"/>
  <c r="O110" i="22"/>
  <c r="M110" i="22"/>
  <c r="O109" i="22"/>
  <c r="M109" i="22"/>
  <c r="K107" i="22"/>
  <c r="I107" i="22"/>
  <c r="O61" i="22"/>
  <c r="O60" i="22"/>
  <c r="G57" i="22"/>
  <c r="F57" i="22"/>
  <c r="S52" i="22"/>
  <c r="O52" i="22"/>
  <c r="M25" i="22"/>
  <c r="Q7" i="22"/>
  <c r="M7" i="22"/>
  <c r="L1163" i="7"/>
  <c r="M1067" i="7"/>
  <c r="H865" i="7"/>
  <c r="L1086" i="7"/>
  <c r="L1105" i="7"/>
  <c r="H1105" i="7"/>
  <c r="L1070" i="7"/>
  <c r="L1082" i="7"/>
  <c r="L1076" i="7"/>
  <c r="L1057" i="7"/>
  <c r="L1050" i="7"/>
  <c r="L862" i="7"/>
  <c r="L699" i="7"/>
  <c r="L10" i="7"/>
  <c r="L665" i="7"/>
  <c r="I207" i="2"/>
  <c r="I20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04" authorId="0" shapeId="0" xr:uid="{00000000-0006-0000-0200-000001000000}">
      <text>
        <r>
          <rPr>
            <sz val="12"/>
            <color theme="1"/>
            <rFont val="Calibri"/>
            <family val="2"/>
          </rPr>
          <t>======
ID#AAAAVnFTNx8
Ahmad Rifai    (2022-02-16 08:07:14)
mengundurkan diri sejak pengangkatan sebagai Direktur di PT Indonesia Asahan Aluminium (Persero) tertanggal 26 Desember 2019</t>
        </r>
      </text>
    </comment>
    <comment ref="D216" authorId="0" shapeId="0" xr:uid="{00000000-0006-0000-0200-000002000000}">
      <text>
        <r>
          <rPr>
            <sz val="12"/>
            <color theme="1"/>
            <rFont val="Calibri"/>
            <family val="2"/>
          </rPr>
          <t>======
ID#AAAAVnFTNxk
Ahmad Rifai    (2022-02-16 08:07:14)
mengundurkan diri sejak pengangkatan sebagai Direktur di PT Indonesia Asahan Aluminium (Persero) tertanggal 26 Desember 2019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Akbar Prima Rambang</author>
    <author>Yudha Adnovaldi</author>
    <author>LIDYA  TAZKIA</author>
    <author>Leo</author>
    <author>Rendy Setiawan</author>
  </authors>
  <commentList>
    <comment ref="F489" authorId="0" shapeId="0" xr:uid="{00000000-0006-0000-0400-000001000000}">
      <text>
        <r>
          <rPr>
            <b/>
            <sz val="9"/>
            <color indexed="81"/>
            <rFont val="Tahoma"/>
            <family val="2"/>
          </rPr>
          <t>Akbar Prima Rambang:</t>
        </r>
        <r>
          <rPr>
            <sz val="9"/>
            <color indexed="81"/>
            <rFont val="Tahoma"/>
            <family val="2"/>
          </rPr>
          <t xml:space="preserve">
Terdiri dari Pajak Air, Pajak Kendaraan, PPJ, BKB, Galian C &amp; Jasaboga</t>
        </r>
      </text>
    </comment>
    <comment ref="F502" authorId="0" shapeId="0" xr:uid="{00000000-0006-0000-0400-000002000000}">
      <text>
        <r>
          <rPr>
            <b/>
            <sz val="9"/>
            <color indexed="81"/>
            <rFont val="Tahoma"/>
            <family val="2"/>
          </rPr>
          <t>Akbar Prima Rambang:</t>
        </r>
        <r>
          <rPr>
            <sz val="9"/>
            <color indexed="81"/>
            <rFont val="Tahoma"/>
            <family val="2"/>
          </rPr>
          <t xml:space="preserve">
untuk Menghindari Denda IUP 2020 Dibayar pada Akhir Desember 2019</t>
        </r>
      </text>
    </comment>
    <comment ref="F518" authorId="0" shapeId="0" xr:uid="{00000000-0006-0000-0400-000003000000}">
      <text>
        <r>
          <rPr>
            <b/>
            <sz val="9"/>
            <color indexed="81"/>
            <rFont val="Tahoma"/>
            <family val="2"/>
          </rPr>
          <t>Akbar Prima Rambang:</t>
        </r>
        <r>
          <rPr>
            <sz val="9"/>
            <color indexed="81"/>
            <rFont val="Tahoma"/>
            <family val="2"/>
          </rPr>
          <t xml:space="preserve">
Terdiri dari Pajak Air, Pajak Kendaraan, PPJ, BKB, Galian C &amp; Jasaboga</t>
        </r>
      </text>
    </comment>
    <comment ref="F594" authorId="1" shapeId="0" xr:uid="{00000000-0006-0000-0400-000004000000}">
      <text>
        <r>
          <rPr>
            <b/>
            <sz val="9"/>
            <color indexed="81"/>
            <rFont val="Tahoma"/>
            <family val="2"/>
          </rPr>
          <t>Yudha Adnovaldi:</t>
        </r>
        <r>
          <rPr>
            <sz val="9"/>
            <color indexed="81"/>
            <rFont val="Tahoma"/>
            <family val="2"/>
          </rPr>
          <t xml:space="preserve">
1100000037
Pembukaan Jaminan Reklamasi DTR 2018-2020</t>
        </r>
      </text>
    </comment>
    <comment ref="F602" authorId="1" shapeId="0" xr:uid="{00000000-0006-0000-0400-000005000000}">
      <text>
        <r>
          <rPr>
            <b/>
            <sz val="9"/>
            <color indexed="81"/>
            <rFont val="Tahoma"/>
            <family val="2"/>
          </rPr>
          <t>Yudha Adnovaldi:</t>
        </r>
        <r>
          <rPr>
            <sz val="9"/>
            <color indexed="81"/>
            <rFont val="Tahoma"/>
            <family val="2"/>
          </rPr>
          <t xml:space="preserve">
Seluruh pembayaran angsuran per masa pajak, pelunasan, PPh 29 tahunan, termasuk pembayaran atas SKPKB/SKPKBT/STP dan PBK PPh Pasal 25/29</t>
        </r>
      </text>
    </comment>
    <comment ref="F603" authorId="1" shapeId="0" xr:uid="{00000000-0006-0000-0400-000006000000}">
      <text>
        <r>
          <rPr>
            <b/>
            <sz val="9"/>
            <color indexed="81"/>
            <rFont val="Tahoma"/>
            <family val="2"/>
          </rPr>
          <t>Yudha Adnovaldi:</t>
        </r>
        <r>
          <rPr>
            <sz val="9"/>
            <color indexed="81"/>
            <rFont val="Tahoma"/>
            <family val="2"/>
          </rPr>
          <t xml:space="preserve">
2220002414
PBB Tubuh Bumi &amp; Bangunan 2019</t>
        </r>
      </text>
    </comment>
    <comment ref="F623" authorId="1" shapeId="0" xr:uid="{00000000-0006-0000-0400-000007000000}">
      <text>
        <r>
          <rPr>
            <b/>
            <sz val="9"/>
            <color indexed="81"/>
            <rFont val="Tahoma"/>
            <family val="2"/>
          </rPr>
          <t>Yudha Adnovaldi:</t>
        </r>
        <r>
          <rPr>
            <sz val="9"/>
            <color indexed="81"/>
            <rFont val="Tahoma"/>
            <family val="2"/>
          </rPr>
          <t xml:space="preserve">
2220000724
Penempatan Deposito Jamrek Revisi RR 2012-2017</t>
        </r>
      </text>
    </comment>
    <comment ref="F631" authorId="1" shapeId="0" xr:uid="{00000000-0006-0000-0400-000008000000}">
      <text>
        <r>
          <rPr>
            <b/>
            <sz val="9"/>
            <color indexed="81"/>
            <rFont val="Tahoma"/>
            <family val="2"/>
          </rPr>
          <t>Yudha Adnovaldi:</t>
        </r>
        <r>
          <rPr>
            <sz val="9"/>
            <color indexed="81"/>
            <rFont val="Tahoma"/>
            <family val="2"/>
          </rPr>
          <t xml:space="preserve">
Seluruh pembayaran angsuran per masa pajak, pelunasan, PPh 29 tahunan, termasuk pembayaran atas SKPKB/SKPKBT/STP dan PBK PPh Pasal 25/29</t>
        </r>
      </text>
    </comment>
    <comment ref="F632" authorId="1" shapeId="0" xr:uid="{00000000-0006-0000-0400-000009000000}">
      <text>
        <r>
          <rPr>
            <b/>
            <sz val="9"/>
            <color indexed="81"/>
            <rFont val="Tahoma"/>
            <family val="2"/>
          </rPr>
          <t>Yudha Adnovaldi:</t>
        </r>
        <r>
          <rPr>
            <sz val="9"/>
            <color indexed="81"/>
            <rFont val="Tahoma"/>
            <family val="2"/>
          </rPr>
          <t xml:space="preserve">
2220001708
2220002412
PBB Tubuh Bumi &amp; Bangunan 2020</t>
        </r>
      </text>
    </comment>
    <comment ref="F633" authorId="1" shapeId="0" xr:uid="{00000000-0006-0000-0400-00000A000000}">
      <text>
        <r>
          <rPr>
            <b/>
            <sz val="9"/>
            <color indexed="81"/>
            <rFont val="Tahoma"/>
            <family val="2"/>
          </rPr>
          <t>Yudha Adnovaldi:</t>
        </r>
        <r>
          <rPr>
            <sz val="9"/>
            <color indexed="81"/>
            <rFont val="Tahoma"/>
            <family val="2"/>
          </rPr>
          <t xml:space="preserve">
2220000170
2220000171
2220000906
Iuran Tetap &amp; Denda 2018, 2019, 2020</t>
        </r>
      </text>
    </comment>
    <comment ref="D1700" authorId="2" shapeId="0" xr:uid="{00000000-0006-0000-0400-00000B000000}">
      <text>
        <r>
          <rPr>
            <b/>
            <sz val="9"/>
            <color indexed="81"/>
            <rFont val="Tahoma"/>
            <family val="2"/>
          </rPr>
          <t>LIDYA  TAZKIA:</t>
        </r>
        <r>
          <rPr>
            <sz val="9"/>
            <color indexed="81"/>
            <rFont val="Tahoma"/>
            <family val="2"/>
          </rPr>
          <t xml:space="preserve">
ER</t>
        </r>
      </text>
    </comment>
    <comment ref="D1703" authorId="2" shapeId="0" xr:uid="{00000000-0006-0000-0400-00000C000000}">
      <text>
        <r>
          <rPr>
            <b/>
            <sz val="9"/>
            <color indexed="81"/>
            <rFont val="Tahoma"/>
            <family val="2"/>
          </rPr>
          <t>LIDYA  TAZKIA:</t>
        </r>
        <r>
          <rPr>
            <sz val="9"/>
            <color indexed="81"/>
            <rFont val="Tahoma"/>
            <family val="2"/>
          </rPr>
          <t xml:space="preserve">
CD</t>
        </r>
      </text>
    </comment>
    <comment ref="D1704" authorId="2" shapeId="0" xr:uid="{00000000-0006-0000-0400-00000D000000}">
      <text>
        <r>
          <rPr>
            <b/>
            <sz val="9"/>
            <color indexed="81"/>
            <rFont val="Tahoma"/>
            <family val="2"/>
          </rPr>
          <t>LIDYA  TAZKIA:</t>
        </r>
        <r>
          <rPr>
            <sz val="9"/>
            <color indexed="81"/>
            <rFont val="Tahoma"/>
            <family val="2"/>
          </rPr>
          <t xml:space="preserve">
N/A - NO CASH</t>
        </r>
      </text>
    </comment>
    <comment ref="D1706" authorId="2" shapeId="0" xr:uid="{00000000-0006-0000-0400-00000E000000}">
      <text>
        <r>
          <rPr>
            <b/>
            <sz val="9"/>
            <color indexed="81"/>
            <rFont val="Tahoma"/>
            <family val="2"/>
          </rPr>
          <t>LIDYA  TAZKIA:</t>
        </r>
        <r>
          <rPr>
            <sz val="9"/>
            <color indexed="81"/>
            <rFont val="Tahoma"/>
            <family val="2"/>
          </rPr>
          <t xml:space="preserve">
N/A</t>
        </r>
      </text>
    </comment>
    <comment ref="D1709" authorId="2" shapeId="0" xr:uid="{00000000-0006-0000-0400-00000F000000}">
      <text>
        <r>
          <rPr>
            <b/>
            <sz val="9"/>
            <color indexed="81"/>
            <rFont val="Tahoma"/>
            <family val="2"/>
          </rPr>
          <t>LIDYA  TAZKIA:</t>
        </r>
        <r>
          <rPr>
            <sz val="9"/>
            <color indexed="81"/>
            <rFont val="Tahoma"/>
            <family val="2"/>
          </rPr>
          <t xml:space="preserve">
N/A</t>
        </r>
      </text>
    </comment>
    <comment ref="D1710" authorId="2" shapeId="0" xr:uid="{00000000-0006-0000-0400-000010000000}">
      <text>
        <r>
          <rPr>
            <b/>
            <sz val="9"/>
            <color indexed="81"/>
            <rFont val="Tahoma"/>
            <family val="2"/>
          </rPr>
          <t>LIDYA  TAZKIA:</t>
        </r>
        <r>
          <rPr>
            <sz val="9"/>
            <color indexed="81"/>
            <rFont val="Tahoma"/>
            <family val="2"/>
          </rPr>
          <t xml:space="preserve">
N/A</t>
        </r>
      </text>
    </comment>
    <comment ref="D1711" authorId="2" shapeId="0" xr:uid="{00000000-0006-0000-0400-000011000000}">
      <text>
        <r>
          <rPr>
            <b/>
            <sz val="9"/>
            <color indexed="81"/>
            <rFont val="Tahoma"/>
            <family val="2"/>
          </rPr>
          <t>LIDYA  TAZKIA:</t>
        </r>
        <r>
          <rPr>
            <sz val="9"/>
            <color indexed="81"/>
            <rFont val="Tahoma"/>
            <family val="2"/>
          </rPr>
          <t xml:space="preserve">
N/A</t>
        </r>
      </text>
    </comment>
    <comment ref="F2581" authorId="3" shapeId="0" xr:uid="{00000000-0006-0000-0400-000012000000}">
      <text>
        <r>
          <rPr>
            <b/>
            <sz val="9"/>
            <color indexed="81"/>
            <rFont val="Tahoma"/>
            <family val="2"/>
          </rPr>
          <t>Leo:</t>
        </r>
        <r>
          <rPr>
            <sz val="9"/>
            <color indexed="81"/>
            <rFont val="Tahoma"/>
            <family val="2"/>
          </rPr>
          <t xml:space="preserve">
pph 25 des 2019 + jan sd nov 20</t>
        </r>
      </text>
    </comment>
    <comment ref="F2851" authorId="4" shapeId="0" xr:uid="{00000000-0006-0000-0400-000013000000}">
      <text>
        <r>
          <rPr>
            <b/>
            <sz val="9"/>
            <color indexed="81"/>
            <rFont val="Tahoma"/>
            <family val="2"/>
          </rPr>
          <t>Rendy Setiawan:</t>
        </r>
        <r>
          <rPr>
            <sz val="9"/>
            <color indexed="81"/>
            <rFont val="Tahoma"/>
            <family val="2"/>
          </rPr>
          <t xml:space="preserve">
Telah dilaporkan pada saat laporan EITI 2018, tetapi masih outstanding karena belum ada pencairan.</t>
        </r>
      </text>
    </comment>
    <comment ref="F2879" authorId="4" shapeId="0" xr:uid="{00000000-0006-0000-0400-000014000000}">
      <text>
        <r>
          <rPr>
            <b/>
            <sz val="9"/>
            <color indexed="81"/>
            <rFont val="Tahoma"/>
            <family val="2"/>
          </rPr>
          <t>Rendy Setiawan:</t>
        </r>
        <r>
          <rPr>
            <sz val="9"/>
            <color indexed="81"/>
            <rFont val="Tahoma"/>
            <family val="2"/>
          </rPr>
          <t xml:space="preserve">
Dana JAMREK yang masih outstanding sampai dengan tahun 2020, karena belum ada pencairan.</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<sst xmlns="http://schemas.openxmlformats.org/spreadsheetml/2006/main" count="50584" uniqueCount="8300">
  <si>
    <t>Perusahaan</t>
  </si>
  <si>
    <t>No</t>
  </si>
  <si>
    <t>Nama Perusahaan</t>
  </si>
  <si>
    <t>Tahun</t>
  </si>
  <si>
    <t>Alamat Perusahaan</t>
  </si>
  <si>
    <t xml:space="preserve">Wilayah Pertambangan   </t>
  </si>
  <si>
    <t>Kabupaten</t>
  </si>
  <si>
    <t>Propinsi</t>
  </si>
  <si>
    <t>Jenis Kontrak/Izin Usaha</t>
  </si>
  <si>
    <t xml:space="preserve">Sub sektor </t>
  </si>
  <si>
    <t>Nomor SK</t>
  </si>
  <si>
    <t xml:space="preserve">      Tanggal berlaku</t>
  </si>
  <si>
    <t xml:space="preserve">      Luas Wilayah (Ha)</t>
  </si>
  <si>
    <t>ADARO INDONESIA, PT</t>
  </si>
  <si>
    <t>2019-2020</t>
  </si>
  <si>
    <t>Menara Karya Lantai 22 &amp; 23  Jl HR Rasuna Said Blok X-5 Kav 1 - 2  Jakarta 12950</t>
  </si>
  <si>
    <t>KW 96P00144/1300003032014132</t>
  </si>
  <si>
    <t>Tabalong dan Balangan</t>
  </si>
  <si>
    <t>Kalimantan Selatan</t>
  </si>
  <si>
    <t>PKP2B</t>
  </si>
  <si>
    <t>Batubara</t>
  </si>
  <si>
    <t>J2/JiDU/52/82</t>
  </si>
  <si>
    <t>sd tanggal 1 Oktober 2022</t>
  </si>
  <si>
    <t>ADIMITRA BARATAMA NUSANTARA, PT</t>
  </si>
  <si>
    <t xml:space="preserve"> Prosperity Tower Lantai 37 District 8, SCBD Lot 28, Jalan Jend Sudirman Kav 52-53, 
Jakarta Selatan 12190, DKI Jakarta, Indonesia</t>
  </si>
  <si>
    <t xml:space="preserve"> Kecamatan Sanga-sanga, Kode Wilayah KW KTN 2009 1691 OP</t>
  </si>
  <si>
    <t xml:space="preserve"> Kutai Kartanegara</t>
  </si>
  <si>
    <t xml:space="preserve"> Kalimantan Timur</t>
  </si>
  <si>
    <t>IUP</t>
  </si>
  <si>
    <t xml:space="preserve"> 540/1691/IUP-OP/MB-PBAT/XII/2009</t>
  </si>
  <si>
    <t>1 Desember 2009 - 1 Desember 2029</t>
  </si>
  <si>
    <t>ANTANG GUNUNG MERATUS,PT</t>
  </si>
  <si>
    <t>GRHA BARAMULTI LT 3  KOMPLEK HARMONI PLAZA BLOK A8  JL SURYOPRANOTO NO 2   JAKARTA PUSAT, 10130</t>
  </si>
  <si>
    <t xml:space="preserve"> Hulu Sungai Tengah, Hulu Sungai Selatan, Tapin dan Banjar</t>
  </si>
  <si>
    <t xml:space="preserve"> Kalimantan Selatan</t>
  </si>
  <si>
    <t>PKP2B generasi ke II</t>
  </si>
  <si>
    <t>080K/4000/MEM/2003</t>
  </si>
  <si>
    <t>2 Juli 1999 - 1 Juli 2029</t>
  </si>
  <si>
    <t>ARUTMIN INDONESIA, PT</t>
  </si>
  <si>
    <t>Gd Bakrie Tower lt14 Komplek Rasuna Epicentrum Jakarta Selatan 12940</t>
  </si>
  <si>
    <t>Sangsang, Setangga, Ata, Bangkalaan, Karuh, Mereh, Mangkalapi, Saring, Sembilang, Senakin, Bunati, Muara Satui, Sarongga, Satui-Kintap, Sepapah, Tanjung Dewa,  Pulau Laut Utara, Asam-asam</t>
  </si>
  <si>
    <t xml:space="preserve"> Kab Tanah Laut, Kab Tanah Bumbu, Kab Kotabaru</t>
  </si>
  <si>
    <t>IUPK</t>
  </si>
  <si>
    <t>221K/33/MEM/2020</t>
  </si>
  <si>
    <t xml:space="preserve"> 2 November 2020 - 1 November 2030</t>
  </si>
  <si>
    <t>ASMIN BARA BRONANG, PT</t>
  </si>
  <si>
    <t xml:space="preserve"> GDPAMAPERSADA NUSANTARA II LT3 JALAN RAWA GELAM I KAWASAN INDUSTRI PULOGADUNG NO9JATINEGARA, CAKUNGJAKARTA TIMUR, DKI JAKARTA</t>
  </si>
  <si>
    <t xml:space="preserve"> MURUNG RAYA DAN KAPUAS</t>
  </si>
  <si>
    <t xml:space="preserve"> KALIMANTAN TENGAH</t>
  </si>
  <si>
    <t>PKP2B generasi ke 3</t>
  </si>
  <si>
    <t xml:space="preserve"> 30 April 1999 - 30 Oktober 2042</t>
  </si>
  <si>
    <t>BARA TABANG, PT</t>
  </si>
  <si>
    <t xml:space="preserve"> Komplek Balikpapan Baru Jl MT Haryono Blok D4 No9-10 RT 19, Damai Baru, Balikpapan SelatanBalikpapan-Kalimantan Timur 76114</t>
  </si>
  <si>
    <t xml:space="preserve"> Desa Sungai Petung Desa Umaq Dian dan Buluq sen Kecamatan Tabang   Desa Long Beleh Modang Kecamatan Kembang Janggut </t>
  </si>
  <si>
    <t xml:space="preserve"> Kutai Kartanegara </t>
  </si>
  <si>
    <t xml:space="preserve"> Kalimantan Timur </t>
  </si>
  <si>
    <t xml:space="preserve">IUP Operasi Produksi </t>
  </si>
  <si>
    <t xml:space="preserve"> 540/070/IUP-0P/MB-PBAT/V/2011</t>
  </si>
  <si>
    <t>02 Mei 2011 sd 07 April 2028</t>
  </si>
  <si>
    <t>BARAMULTI SUKSESSARANA, PT</t>
  </si>
  <si>
    <t xml:space="preserve"> Desa Batuah, Loajanan</t>
  </si>
  <si>
    <t>IUP Operasi Produksi</t>
  </si>
  <si>
    <t>503/799/IUP-OP/DPMPTSP/V/2017</t>
  </si>
  <si>
    <t>22 Mei 2017 - 22 Mei 2027</t>
  </si>
  <si>
    <t xml:space="preserve"> Area Kerja I = 1478,15
 Area Kerja II = 953,378</t>
  </si>
  <si>
    <t>BARAMUTIARA PRIMA, PT</t>
  </si>
  <si>
    <t xml:space="preserve"> Sequis Tower Lantai 38 Jl Jend Sudirman Kav 71 Jakarta Selatan12190</t>
  </si>
  <si>
    <t xml:space="preserve"> Kec Sungai Lilin &amp; Keluang</t>
  </si>
  <si>
    <t xml:space="preserve"> Musi Banyuasin</t>
  </si>
  <si>
    <t xml:space="preserve"> Sumatera Selatan</t>
  </si>
  <si>
    <t xml:space="preserve">PKP2B generasi ke  3 </t>
  </si>
  <si>
    <t xml:space="preserve"> 842K/30/DJB/2014</t>
  </si>
  <si>
    <t>BERAU COAL, PT</t>
  </si>
  <si>
    <t>SINARMAS MSIG TOWER LT 8&amp;9 Jl Jenderal Sudirman Kav RT012RW001 Karet Setiabudi Jakarta SelatanDKI Jakarta 12950</t>
  </si>
  <si>
    <t>Berau</t>
  </si>
  <si>
    <t xml:space="preserve">  Kalimantan Timur</t>
  </si>
  <si>
    <t>PKP2B generasi ke 1</t>
  </si>
  <si>
    <t>NO J2/JiDU/12/83</t>
  </si>
  <si>
    <t>26 April 1995-26 April 2025</t>
  </si>
  <si>
    <t>BHARINTO EKATAMA, PT</t>
  </si>
  <si>
    <t xml:space="preserve"> Pondok Indah Office Tower 3 Lt3 Jl Sultan Iskandar Muda Kav V-TA, Pondok Pinang,Kebayoran Lama Jakarta Selatan - 12310</t>
  </si>
  <si>
    <t xml:space="preserve"> Kutai Barat dan Barito Utara</t>
  </si>
  <si>
    <t xml:space="preserve"> Kalimantan Timur dan Kalimantan Tengah</t>
  </si>
  <si>
    <t>PKP2B generasi ke I</t>
  </si>
  <si>
    <t>n/a</t>
  </si>
  <si>
    <t xml:space="preserve">12 April 2017 - 29 June 2041  </t>
  </si>
  <si>
    <t>BHUMI RANTAU ENERGI, PT</t>
  </si>
  <si>
    <t xml:space="preserve"> Head Office ( Jakarta ) Pondok Indah Office Tower 3, 7th Floor, Jl Sultan Iskandar Muda, Kav V-TA, Jakarta Selatan 12310 Site ( Rantau-Tapin ) Jl Jend Sudirman By Pass Rt02 Rw01 Desa Bungur, Kabupaten Tapin (Rantau) Banjarmasin Kalimantan Selatan </t>
  </si>
  <si>
    <t xml:space="preserve"> Kecamatan Lokpaikat</t>
  </si>
  <si>
    <t xml:space="preserve"> Tapin </t>
  </si>
  <si>
    <t xml:space="preserve"> Kalimantan Selatan </t>
  </si>
  <si>
    <t>503/791/DPMPTSP/IV/10/2018</t>
  </si>
  <si>
    <t xml:space="preserve"> 23 Oktober 2018 sd 24 Juni 2030</t>
  </si>
  <si>
    <t>BORNEO INDOBARA, PT</t>
  </si>
  <si>
    <t xml:space="preserve"> Sinarmasland Plaza Menara 2 Lt 7</t>
  </si>
  <si>
    <t xml:space="preserve"> Angsana</t>
  </si>
  <si>
    <t xml:space="preserve"> Tanah Bumbu</t>
  </si>
  <si>
    <t>007/PK/PTBA-BI/1994</t>
  </si>
  <si>
    <t>15/08/1994 - 17/02/2036</t>
  </si>
  <si>
    <t>BUKIT ASAM PERSERO TBK, PT</t>
  </si>
  <si>
    <t xml:space="preserve"> Jl Parigi No 1, Tanjung Enim, Lawang Kidul, Muara Enim  Kabupaten Muara Enim, Provinsi Sumatera Selatan</t>
  </si>
  <si>
    <t xml:space="preserve">Tanjung Enim, Peranap, Ombilin </t>
  </si>
  <si>
    <t xml:space="preserve"> Muara Enim, Indargiri Hilir, dan Kota Sawahlunto </t>
  </si>
  <si>
    <t xml:space="preserve"> Sumatera Selatan, Riau, dan Sumatera Barat </t>
  </si>
  <si>
    <t>2402 K/30/MEM/2011 jo 2866 K/30/MEM/2014jo 1/1/IUP-PB/PMDN/2019
99/1/IUP/PMDN/2019
94/1/IUP/PMDN/2020 Jo
251/1/IUP/PMDN/2019 jo 4802/A8/B1/2019
307/1/IUP/PMDN/2019
389/KPTS/TAMBEN/2010
09/IUP/545-02/IV/2010</t>
  </si>
  <si>
    <t>DUTA TAMBANG REKAYASA, PT</t>
  </si>
  <si>
    <t>The Energy Building, Lantai 25 SCBD Lot 11A Jl Jend Sudirman Kav 52 - 53, Jakarta Selatan 12190</t>
  </si>
  <si>
    <t xml:space="preserve"> Sebuku dan Sei Menggaris</t>
  </si>
  <si>
    <t xml:space="preserve"> Nunukan</t>
  </si>
  <si>
    <t xml:space="preserve"> Kalimantan Utara</t>
  </si>
  <si>
    <t>757/56/IUPOP/DPMPTSPIII/IX/2020</t>
  </si>
  <si>
    <t>8 Agustus 2021 - 8 Agutstus 2026</t>
  </si>
  <si>
    <t xml:space="preserve"> +- 1700 </t>
  </si>
  <si>
    <t>DUTADHARMA UTAMA, PT</t>
  </si>
  <si>
    <t xml:space="preserve"> Jl Sendi Kencana B9 Kaveling 56, Bandung , Jawa Barat</t>
  </si>
  <si>
    <t xml:space="preserve"> 209 TW I-111/KALSEL</t>
  </si>
  <si>
    <t xml:space="preserve"> Tanah Laut</t>
  </si>
  <si>
    <t>503/385/DPMPTSP/VI/2017</t>
  </si>
  <si>
    <t xml:space="preserve"> 7 Juni 2017 - 31 Agustus 2027</t>
  </si>
  <si>
    <t>FIRMAN KETAUN PERKASA, PT</t>
  </si>
  <si>
    <t xml:space="preserve"> Gedung Office 8 Lantai 30 Unit C SCBD Lot 28 Jl Jenderal Sudirman Kav 52-53(Jl Senopati Raya 8B), Kebayoran BaruJakarta Selatan - 12190 </t>
  </si>
  <si>
    <t xml:space="preserve"> Melak</t>
  </si>
  <si>
    <t xml:space="preserve"> Kutai Barat</t>
  </si>
  <si>
    <t>PKP2B generasi ke III</t>
  </si>
  <si>
    <t>24 April 2008 - 23 April 2038</t>
  </si>
  <si>
    <t>FREEPORT INDONESIA, PT</t>
  </si>
  <si>
    <t xml:space="preserve"> Plaza 89, Lantai 5,Jl HR Rasuna Said Kav X-7 No 6 Jakarta 12940</t>
  </si>
  <si>
    <t xml:space="preserve"> Lintas Distrik di Kabupaten Mimika</t>
  </si>
  <si>
    <t xml:space="preserve"> Mimika</t>
  </si>
  <si>
    <t xml:space="preserve"> Papua</t>
  </si>
  <si>
    <t xml:space="preserve">Mineral </t>
  </si>
  <si>
    <t>2053 K/30/MEM/2018</t>
  </si>
  <si>
    <t>21 Desember 2018</t>
  </si>
  <si>
    <t>tidak ada informasi</t>
  </si>
  <si>
    <t>INDOMINCO MANDIRI, PT</t>
  </si>
  <si>
    <t xml:space="preserve"> BONTANG, TENGGARONG, MUARA KAMAN </t>
  </si>
  <si>
    <t xml:space="preserve"> KUTAI TIMUR DAN KUTAI KARTANEGARA</t>
  </si>
  <si>
    <t xml:space="preserve"> KALIMANTAN TIMUR</t>
  </si>
  <si>
    <t>PKP2B generasi ke  1A</t>
  </si>
  <si>
    <t xml:space="preserve"> 5 Oktober 1990 - 31 Maret 2028</t>
  </si>
  <si>
    <t>INSANI BARAPERKASA, PT</t>
  </si>
  <si>
    <t>JLPEMBANGUNAN I NO3 PETOJO UTARA GAMBIR JAKARTA PUSAT 10130</t>
  </si>
  <si>
    <t>(UP/WP) KODE 05PB0292</t>
  </si>
  <si>
    <t>KUTAI KERTANEGARA &amp; KOTA SAMARINDA</t>
  </si>
  <si>
    <t>KALIMATAN TIMUR</t>
  </si>
  <si>
    <t xml:space="preserve"> 1997 - 2036 </t>
  </si>
  <si>
    <t>J RESOURCES BOLAANG MONGONDOW, PT</t>
  </si>
  <si>
    <t xml:space="preserve"> Jl Jhoni Suhodo No41, Lingkungan IVKotobangon, Kotamobagu TimurKotamobagu, Sulawesi Utara</t>
  </si>
  <si>
    <t xml:space="preserve"> Sulawesi Utara</t>
  </si>
  <si>
    <t>KK generasi ke-VI</t>
  </si>
  <si>
    <t>Mineral (Emas)</t>
  </si>
  <si>
    <t xml:space="preserve"> SK  B143/Pres/3/1997</t>
  </si>
  <si>
    <t>17 Maret 1997 - 9 Agustus 2034</t>
  </si>
  <si>
    <t>JORONG BARUTAMA GRESTON, PT</t>
  </si>
  <si>
    <t>Pondok Indah Office Tower 3 Lt3 Jl Sultan Iskandar Muda Kav V-TA, Pondok Pinang,Kebayoran Lama Jakarta Selatan - 12310</t>
  </si>
  <si>
    <t xml:space="preserve"> Pleihari dan Jorong</t>
  </si>
  <si>
    <t xml:space="preserve"> 5 Agustus 2015 - 3 Mei 2035</t>
  </si>
  <si>
    <t>KALIMANTAN ENERGI LESTARI, PT</t>
  </si>
  <si>
    <t xml:space="preserve"> MENARA PRIMA LT21 UNIT FIJJLDRIDE ANAK AGUNG GDE AGUNG  BLOK 6,2 KUNINGAN TIMURSETIA BUDI - JAKARTA SELATAN</t>
  </si>
  <si>
    <t xml:space="preserve"> GENDANG TIMBURU</t>
  </si>
  <si>
    <t xml:space="preserve"> KALIMANTAN SELATAN</t>
  </si>
  <si>
    <t xml:space="preserve"> KOTABARU</t>
  </si>
  <si>
    <t>PKP2B generasi ke III
IUP</t>
  </si>
  <si>
    <t>129K/2001/DJG/2001</t>
  </si>
  <si>
    <t>11/20/1997
6 September 2001 - 5 September 2031</t>
  </si>
  <si>
    <t>KALTIM PRIMA COAL, PT</t>
  </si>
  <si>
    <t xml:space="preserve"> Bakrie Tower Lantai 15 JL HR Rasuna Said Kompleks Rasuna Epicentrum Jakarta Selatan</t>
  </si>
  <si>
    <t xml:space="preserve"> Sangatta dan Bengalon</t>
  </si>
  <si>
    <t xml:space="preserve"> Kutai Timur</t>
  </si>
  <si>
    <t xml:space="preserve">  J2/JiDU/16/82</t>
  </si>
  <si>
    <t>8 April 1982 - 31 Desember 2021</t>
  </si>
  <si>
    <t>KARYA BUMI BARATAMA, PT</t>
  </si>
  <si>
    <t xml:space="preserve"> Gedung RIFA Lt 2 #202Jl Prof Dr Satrio Blok C4 Kav6-7 Kuningan Timur Jakarta Selatan 12950</t>
  </si>
  <si>
    <t xml:space="preserve"> Sarolangun</t>
  </si>
  <si>
    <t xml:space="preserve"> Jambi</t>
  </si>
  <si>
    <t>942 K/30/DJB/2013</t>
  </si>
  <si>
    <t>09/08/2013 - 09/08/2043</t>
  </si>
  <si>
    <t xml:space="preserve">KARTIKA SELABUMI MINING, PT </t>
  </si>
  <si>
    <t>Gedung Tempo Scan Tower Lt 32 Jl H R Rasuna Said Kav 3-4 RT 005 RW 004 Jakarta Selatan</t>
  </si>
  <si>
    <t xml:space="preserve"> Kecamatan Kota Bangun, Muaramuntai, Loa Kulu dan Sebulu</t>
  </si>
  <si>
    <t>018/PK/PTBA-KSM/1994</t>
  </si>
  <si>
    <t>15 Agustus 1994</t>
  </si>
  <si>
    <t>KENDILO COAL INDONESIA, PT</t>
  </si>
  <si>
    <t xml:space="preserve"> Gedung Veteran RI 6th Floor,  Kawasan Bisnis Granada, Jl Jend Sudirman Kav 50,  Jakarta 12930,  Indonesia</t>
  </si>
  <si>
    <t xml:space="preserve"> Kabupatan Paser</t>
  </si>
  <si>
    <t xml:space="preserve"> PKP2B generasi ke I</t>
  </si>
  <si>
    <t xml:space="preserve"> 380K/4000/DJG/2005 tanggal 12 September 2005</t>
  </si>
  <si>
    <t>18 Agustus 1991 sampai 18 Agustus 2021</t>
  </si>
  <si>
    <t>KIDECO JAYA AGUNG, PT</t>
  </si>
  <si>
    <t>GRAHA MITRA LT1JL JEND GATOT SUBROTO KAV 21 KARET SEMANGGI, SETIABUDIJAKARTA SELATAN, DKI JAKARTA12930</t>
  </si>
  <si>
    <t>Blok Pinang Jatus, Roto Samurangau, Samu Biu &amp; Susubang Uko</t>
  </si>
  <si>
    <t>PASER</t>
  </si>
  <si>
    <t>KALIMANTAN TIMUR</t>
  </si>
  <si>
    <t>PKP2B generasi ke-I</t>
  </si>
  <si>
    <t>NoJ2/Ji/DU/40/82</t>
  </si>
  <si>
    <t xml:space="preserve"> 14 September 1982 - 13 Maret 2023</t>
  </si>
  <si>
    <t xml:space="preserve"> 47500 Ha</t>
  </si>
  <si>
    <t>KITADIN, PT (EMBALUT)</t>
  </si>
  <si>
    <t xml:space="preserve">TENGGARONG SEBERANG </t>
  </si>
  <si>
    <t>KUTAI KARTANEGARA</t>
  </si>
  <si>
    <t xml:space="preserve"> 540/006/IUP-OP/MB-PBABT/III/2013</t>
  </si>
  <si>
    <t>18 Maret 2013 - 25 Februari 202</t>
  </si>
  <si>
    <t>KUTAI ENERGI, PT</t>
  </si>
  <si>
    <t xml:space="preserve"> Sopo Del Office Towers &amp; Lifestyle Center, Tower A Lantai 23, Jl Mega Kuningan Barat III, Lot 101-6, Kawasan Mega Kuningan, Kel Kuningan Timur, Kec Setiabudi, Jakarta Selatan </t>
  </si>
  <si>
    <t xml:space="preserve"> KT398 BB2018 (Kode Wilayah)</t>
  </si>
  <si>
    <t>503/1555/IUP-OP/DPMPTSP/IX/2018</t>
  </si>
  <si>
    <t xml:space="preserve">  12 September 2018</t>
  </si>
  <si>
    <t>LAHAI COAL, PT</t>
  </si>
  <si>
    <t xml:space="preserve"> Cyber 2 Tower lt34 Jl H R Rasuna Said Blok X-5, No 13Kuningan Timur, Setia Budi Jakarta Selatan, 12950</t>
  </si>
  <si>
    <t xml:space="preserve"> Batubara PKP2B (1300003032014008 / 96AGB057)</t>
  </si>
  <si>
    <t xml:space="preserve"> Kab Murung Raya &amp; Kab Barito Utara dan Kab Mahakam Ulu</t>
  </si>
  <si>
    <t xml:space="preserve"> Kalimantan Tengah dan Kalimantan Timur</t>
  </si>
  <si>
    <t xml:space="preserve">     PKP2B generasi III</t>
  </si>
  <si>
    <t xml:space="preserve">      Nomor SK  SK Operasi Produksi No 488K/30/DJB/2015 tanggal 10 Maret 2015</t>
  </si>
  <si>
    <t xml:space="preserve">      Tanggal berlaku  10 Maret 2015</t>
  </si>
  <si>
    <t xml:space="preserve">      Luas Wilayah  46620 Ha</t>
  </si>
  <si>
    <t>LANNA HARITA INDONESIA, PT</t>
  </si>
  <si>
    <t xml:space="preserve"> THE CITY TOWER, 9TH FLOOR #1SJL MH THAMRIN NO 81MENTENG, JAKARTA PUSAT10310 - INDONESIA</t>
  </si>
  <si>
    <t xml:space="preserve"> SAMARINDA DAN KUTAI KARTANEGARA</t>
  </si>
  <si>
    <t>647K/30/DJB/2015</t>
  </si>
  <si>
    <t>28 April 2015 - 28 September 2031</t>
  </si>
  <si>
    <t>17490 Ha (SK No112K/3702/DJB/2017)</t>
  </si>
  <si>
    <t>LASKAR SEMESTA ALAM, PT</t>
  </si>
  <si>
    <t>Gedung Cyber 2 Tower Lantai 24  Jl HR Rasuna Said Blok X-5 No 13  Kuningan Timur, Setiabudi  Jakarta Selatan</t>
  </si>
  <si>
    <t>Balangan</t>
  </si>
  <si>
    <t>0636 K/30/MEM/2015</t>
  </si>
  <si>
    <t>24 Februari 2015 - 15 September 2034</t>
  </si>
  <si>
    <t>MAHAKAM SUMBER JAYA, PT</t>
  </si>
  <si>
    <t>Deutsche Bank Building Lt 8 Jl Imam Bonjol No 80, MentengJakarta Pusat 10310</t>
  </si>
  <si>
    <t>Samarinda</t>
  </si>
  <si>
    <t>Kalimantan Timur</t>
  </si>
  <si>
    <t xml:space="preserve"> 004K/4000/DJG/2005</t>
  </si>
  <si>
    <t>9 Desember 2000 - Oktober 2034</t>
  </si>
  <si>
    <t>MANDIRI INTIPERKASA, PT</t>
  </si>
  <si>
    <t>Gd Pro Mandiri Building, Komplek Sentra Latumenten Jl Prof Dr Latumenten No50, Jakarta Barat</t>
  </si>
  <si>
    <t xml:space="preserve"> Krassi</t>
  </si>
  <si>
    <t xml:space="preserve"> Nunukan dan Tana Tidung</t>
  </si>
  <si>
    <t>008/PK/PTBA-MI/1994</t>
  </si>
  <si>
    <t>2004 - 2034</t>
  </si>
  <si>
    <t>MARUNDA GRAHA MINERAL, PT</t>
  </si>
  <si>
    <t xml:space="preserve"> JL H Agus Salim No 65GondangdiaMentengJakarta Pusat 10350</t>
  </si>
  <si>
    <t xml:space="preserve"> Murung Raya</t>
  </si>
  <si>
    <t xml:space="preserve"> Kalimantan Tengah</t>
  </si>
  <si>
    <t>006/PK/PTBA-MGM/1994</t>
  </si>
  <si>
    <t xml:space="preserve"> 22 Des 2003 - 21 Des 2033</t>
  </si>
  <si>
    <t>MEGAPRIMA PERSADA</t>
  </si>
  <si>
    <t xml:space="preserve"> Gedung Pacific Century Place Lt 33 Jl Jend Sudirman Kav 52 - 53, SudirmanSenayan, Kebayoran Baru, Jakarta Selatan Central Business District Lot 10</t>
  </si>
  <si>
    <t xml:space="preserve"> 46/1/IUP/PMA/2016</t>
  </si>
  <si>
    <t>20 Desember 2016 - 23 Maret 2027</t>
  </si>
  <si>
    <t>MIFA BERSAUDARA, PT</t>
  </si>
  <si>
    <t xml:space="preserve"> Jl Meulaboh-Tapaktuan KM 8Desa Peunaga Cut Ujong, Kec MeureuboKab Aceh Barat, Provinsi Aceh</t>
  </si>
  <si>
    <t xml:space="preserve"> Batubara</t>
  </si>
  <si>
    <t xml:space="preserve"> Aceh Barat</t>
  </si>
  <si>
    <t xml:space="preserve"> Aceh</t>
  </si>
  <si>
    <t>117b Tahun 2011</t>
  </si>
  <si>
    <t xml:space="preserve"> 30 April 2011 - 13 April 2025</t>
  </si>
  <si>
    <t>MITRABARA ADIPERDANA Tbk, PT</t>
  </si>
  <si>
    <t xml:space="preserve"> Gedung Grha BaramultiJl Suryopranoto No2, Kompleks Harmoni Blok A-8Petojo Utara, GambirJakarta Pusat</t>
  </si>
  <si>
    <t xml:space="preserve"> Malinau</t>
  </si>
  <si>
    <t xml:space="preserve"> 503/545/K633/2009</t>
  </si>
  <si>
    <t xml:space="preserve"> 1 Agustus 2003 - 1 Agustus 2023</t>
  </si>
  <si>
    <t>MUARA ALAM SEJAHTERA, PT</t>
  </si>
  <si>
    <t xml:space="preserve"> Jl Lintas SumateraDesa Muara MaungKecamatan Merapi Barat</t>
  </si>
  <si>
    <t xml:space="preserve"> Desa Muara Maung</t>
  </si>
  <si>
    <t xml:space="preserve"> Lahat</t>
  </si>
  <si>
    <t>0512/DPMPTSPV/VII/2019</t>
  </si>
  <si>
    <t xml:space="preserve"> 31 Juli 2019 - 31 Juli 2032</t>
  </si>
  <si>
    <t>MULTI HARAPAN UTAMA, PT</t>
  </si>
  <si>
    <t xml:space="preserve"> TCC Batavia Tower One Lantai 41 Unit 05 Jl KH Mas Mansyur Kav 126 RT 4 RW 2Karet Tengsin, Tanah AbangJakarta Pusat, DKI Jakarta 10220</t>
  </si>
  <si>
    <t xml:space="preserve"> Kabupaten Kutai Kartanegara dan Kotamadya Samarinda</t>
  </si>
  <si>
    <t xml:space="preserve"> 31 Desember 1986 - 01 April 2022</t>
  </si>
  <si>
    <t>MULTI SARANA AVINDO, PT</t>
  </si>
  <si>
    <t xml:space="preserve"> Wisma Barito Pacific Lt3 Podium 62-63Kel Slipi, Kec Palmerah Jakarta Barat 11410</t>
  </si>
  <si>
    <t xml:space="preserve"> KT 257 BB 2017</t>
  </si>
  <si>
    <t>503/1212/IUP-OP/DPMPTSP/VII/2017</t>
  </si>
  <si>
    <t>19 Juli 2017 - 18 Juli 2027</t>
  </si>
  <si>
    <t>MULTI TAMBANGJAYA UTAMA, PT</t>
  </si>
  <si>
    <t xml:space="preserve"> Gedung Mitra Lt 6Jl Jend Gatot Subroto Kav, 21, Karet Semanggi Setiabudi, Jakarta Selatan</t>
  </si>
  <si>
    <t xml:space="preserve"> Barito Selatan, Barito Timur dan Barito Utara</t>
  </si>
  <si>
    <t>321K/30/DJB/2009</t>
  </si>
  <si>
    <t>4 Mei 2009 - 4 Mei 2039</t>
  </si>
  <si>
    <t>PERKASA INAKERTA, PT</t>
  </si>
  <si>
    <t xml:space="preserve"> Gedung Office 8 Lantai 36 Unit B SCBD Lot 28Jl Jenderal Sudirman Kav52-53 (Jl Senopati Raya 8B), SenayanKebayoran Baru, Jakarta Selatan12190</t>
  </si>
  <si>
    <t xml:space="preserve"> Bengalon</t>
  </si>
  <si>
    <t>PKP2B generasi ke  III</t>
  </si>
  <si>
    <t xml:space="preserve"> KEPMEN ESDM NO 443K/30/DJB/2017</t>
  </si>
  <si>
    <t>30 Maret 2007 - 29 Maret 2037</t>
  </si>
  <si>
    <t>PRIMA MULIA SARANA SEJAHTERA, PT</t>
  </si>
  <si>
    <t xml:space="preserve"> GRHA BARAMULTI KOM HARMONI PLAZA BLOK A8KEC GAMBIR, JAKARTA PUSAT</t>
  </si>
  <si>
    <t xml:space="preserve"> KWME01ET001</t>
  </si>
  <si>
    <t xml:space="preserve"> MUARA ENIM</t>
  </si>
  <si>
    <t xml:space="preserve"> SUMATERA SELATAN</t>
  </si>
  <si>
    <t xml:space="preserve"> 290/KPTS/DISPERTAMBEN/2016</t>
  </si>
  <si>
    <t>22 April 2016-28 September 2024</t>
  </si>
  <si>
    <t>SAGO PRIMA PRATAMA, PT</t>
  </si>
  <si>
    <t xml:space="preserve">  Equity Tower Lt 48, SCBD Lot 9 Jl Jend Sudirman Kav 52-53 Senayan, Kebayoran Baru Jakarta Selatan, 12190</t>
  </si>
  <si>
    <t xml:space="preserve"> Sebuku</t>
  </si>
  <si>
    <t xml:space="preserve"> Kalimatan Utara</t>
  </si>
  <si>
    <t>Mineral</t>
  </si>
  <si>
    <t>18845/254/V/2013</t>
  </si>
  <si>
    <t xml:space="preserve"> 3 Mei 2013 - 3 Mei 2033</t>
  </si>
  <si>
    <t>SANTAN BATUBARA, PT</t>
  </si>
  <si>
    <t xml:space="preserve"> Deutsche Bank Building Lt 10 Suite 1002 Jl Imam Bonjol No 80, Menteng, MentengJakarta Pusat - DKI Jakarta Raya 10310</t>
  </si>
  <si>
    <t xml:space="preserve"> Kecamatan Tenggarong Seberang dan Kecamatan Marangkayu</t>
  </si>
  <si>
    <t>147K/30/DJB/2019</t>
  </si>
  <si>
    <t xml:space="preserve"> 09/09/2008 - 08/09/2038</t>
  </si>
  <si>
    <t>SINGLURUS PRATAMA, PT</t>
  </si>
  <si>
    <t>Gedung Ambhara Lt 3 Jl Dr Sahardjo No 181 Manggarai Selatan - Tebet Jakarta Selatan</t>
  </si>
  <si>
    <t>12 Februari 2009 - 12 Februari 2039</t>
  </si>
  <si>
    <t>SUPRABARI MAPANINDO MINERAL, PT</t>
  </si>
  <si>
    <t xml:space="preserve"> Gedung PT Pamapersada Nusantara II, Lantai 3 Jalan Rawagelam I No 9Kawasan Industri PulogadungJakarta Timur 13930</t>
  </si>
  <si>
    <t xml:space="preserve"> WIUP Batubara</t>
  </si>
  <si>
    <t xml:space="preserve"> Barito Utara</t>
  </si>
  <si>
    <t>672K/30/DJB/2014</t>
  </si>
  <si>
    <t xml:space="preserve"> 20 November 1997 - 2 Juli 2044</t>
  </si>
  <si>
    <t>TAMBANG DAMAI, PT</t>
  </si>
  <si>
    <t xml:space="preserve"> JALAN ALAYDRUS NO 82PETOJO UTARA, GAMBIRJAKARTA PUSAT, 10130</t>
  </si>
  <si>
    <t xml:space="preserve"> KUTAI TIMUR DAN KOTA BONTANG</t>
  </si>
  <si>
    <t xml:space="preserve">  27 FEB 2012 - 26 FEB 2042</t>
  </si>
  <si>
    <t>TEGUH SINAR ABADI, PT</t>
  </si>
  <si>
    <t xml:space="preserve"> Gedung Office 8 Lantai 30 Unit B, SCBD Lot 28Jl Jenderal Sudirman Kav 52 - 53 (Jl Senopati Raya 8B) Kebayoran BaruJakarta Selatan - 12190</t>
  </si>
  <si>
    <t xml:space="preserve"> Kaimantan Timur</t>
  </si>
  <si>
    <t xml:space="preserve"> 24 April 2008 - 23 April 2038</t>
  </si>
  <si>
    <t>TIMAH (PERSERO) TBK, PT</t>
  </si>
  <si>
    <t xml:space="preserve"> Jl Jenderal Sudirman No 51 Opas Indah Taman Sari Kota PangkalpinangKepulauan Bangka Belitung</t>
  </si>
  <si>
    <t>terlampir</t>
  </si>
  <si>
    <t>TUNAS INTI ABADI, PT</t>
  </si>
  <si>
    <t xml:space="preserve"> Gedung TMT I Jl Cilandak KKO No1Kelurahan Cilandak, Kecamatan Pasar Minggu Kota Administrasi Jakarta Selatan</t>
  </si>
  <si>
    <t xml:space="preserve"> TB 07 OKTPR 45 - 152/KALSEL</t>
  </si>
  <si>
    <t xml:space="preserve"> 503/53-IUP/DPMPTSP/IV/IV/2019</t>
  </si>
  <si>
    <t>01 April 2019 - 05 Maret 2031</t>
  </si>
  <si>
    <t>TRUBAINDO COAL MINING, PT</t>
  </si>
  <si>
    <t xml:space="preserve"> Muara Lawa, Bentian Besar, Muara Pahu dan Damai </t>
  </si>
  <si>
    <t xml:space="preserve">  Kutai Barat</t>
  </si>
  <si>
    <t xml:space="preserve">5 Agustus 2015 - 27 Februari 2035 </t>
  </si>
  <si>
    <t>Adaro Indonesia, PT</t>
  </si>
  <si>
    <t>Menara Karya Lantai 22 - 23  Jl HR Rasuna Said Blok X-5 Kav 1 - 2</t>
  </si>
  <si>
    <t>o    Izin Usaha Pertambangan Khusus sebagai Kelanjutan Operasi Kontrak/Perjanjian</t>
  </si>
  <si>
    <t>Keputusan Menteri Investasi/Kepala Badan Koordinasi Penanaman Modal Nomor 11/1/IUP/PMA/2022</t>
  </si>
  <si>
    <t>Tanggal berlaku  sd tanggal 1 Oktober 2032 dan dapat diperpanjang sesuai dengan ketentuan peraturan perundang-undangan</t>
  </si>
  <si>
    <t>Adimitra Baratama Nusantara, PT</t>
  </si>
  <si>
    <t>o    KK/IUP/IUPK/PKP2B generasi ke  ………</t>
  </si>
  <si>
    <t>540/1691/IUP-OP/MB-PBAT/XII/2009</t>
  </si>
  <si>
    <t>Alamjaya Bara Pratama, PT</t>
  </si>
  <si>
    <t>Gedung Office 8 Lantai 8, Unit A - H SCBD Lot 28, Jl Jend Sudirman Kav 52 - 53Senayan, Kebayoran Baru, Jakarta Selatan 1219</t>
  </si>
  <si>
    <t>KT 055 BB 2015</t>
  </si>
  <si>
    <t>Kutai Kartanegara</t>
  </si>
  <si>
    <t>503/1222/IUP-OP/BPPMD-PTSP/VIII/2015</t>
  </si>
  <si>
    <t>07 Agustus 2015 - 07 Agustus 2023</t>
  </si>
  <si>
    <t>Angsana Jaya Energi, PT</t>
  </si>
  <si>
    <t>Jl Sebamban II Dusun III Blok F No 21</t>
  </si>
  <si>
    <t>Kel Karang Indah, Kec Angsana</t>
  </si>
  <si>
    <t>Tanah Bumbu, Kalimantan Selatan</t>
  </si>
  <si>
    <t>503/115-22/DPMPTSP/VIII/2020</t>
  </si>
  <si>
    <t>11 Agustus 2020 - 28 Mei 2027</t>
  </si>
  <si>
    <t>773,1</t>
  </si>
  <si>
    <t>Antang Gunung Meratus,PT</t>
  </si>
  <si>
    <t>GRHA BARAMULTI LT 3KOMPLEK HARMONI PLAZA BLOK A8JL SURYOPRANOTO NO 2 JAKARTA PUSAT, 10130</t>
  </si>
  <si>
    <t>GRHA BARAMULTI LT 3</t>
  </si>
  <si>
    <t>Hulu Sungai Tengah, Hulu Sungai Selatan, Tapin dan Banjar</t>
  </si>
  <si>
    <t>Antam, Tbk, PT</t>
  </si>
  <si>
    <t xml:space="preserve"> Jl Letjen TB Simatupang 1 Tj Barat, Jakarta Selatan, 12530</t>
  </si>
  <si>
    <t xml:space="preserve"> Tayan, Pomalaa, Pongkor, Buli, Tapunopaka</t>
  </si>
  <si>
    <t xml:space="preserve"> Sanggau, Kolaka, Bogor, Halmahera Timur, Konawe Utara</t>
  </si>
  <si>
    <t xml:space="preserve"> Kalimantan Barat, Sulawesi Tenggara, Jawa Barat, Halmahera Timur</t>
  </si>
  <si>
    <t>Artha Tunggal Mandiri,PT</t>
  </si>
  <si>
    <t>Jl Pulau Drawaran RT 31,Kelurahan Tanjung Redeb Kecamatan Tanjung Redeb Kabupaten Berau, Kalimantan Timur</t>
  </si>
  <si>
    <t>Kmpung Tasuk, Site Sambarata ( Kode Wilayah KT0028BB2015)</t>
  </si>
  <si>
    <t xml:space="preserve">Berau </t>
  </si>
  <si>
    <t>503/1291/IUP-OP/DPMPTSP/VIII/2018</t>
  </si>
  <si>
    <t>2 Aug 2018 - 1 Aug 2028</t>
  </si>
  <si>
    <t>Arutmin Indonesia, PT</t>
  </si>
  <si>
    <t xml:space="preserve"> Gd Bakrie Tower lt14 Komplek Rasuna Epicentrum Jakarta Selatan 12940 Senakin, Bunati, Muara Satui, Sarongga, Satui-Kintap, Sepapah, Tanjung Dewa,  Pulau Laut Utara, Asam-asam</t>
  </si>
  <si>
    <t xml:space="preserve"> Sangsang, Setangga, Ata, Bangkalaan, Karuh, Mereh, Mangkalapi, Saring, Sembilang,</t>
  </si>
  <si>
    <t>o    IUPK OP</t>
  </si>
  <si>
    <t>221 K/33/MEM/2020</t>
  </si>
  <si>
    <t>02 November 2020 - 01 November 2030</t>
  </si>
  <si>
    <t>Arzara Baraindo Energitama, PT</t>
  </si>
  <si>
    <t xml:space="preserve"> Komp Mahakam Square Blk B 17-19 Jl Untung Suropati, Samarinda Kalimantan Timur</t>
  </si>
  <si>
    <t>Tenggarong Seberang</t>
  </si>
  <si>
    <t>o    IUPOP</t>
  </si>
  <si>
    <t>540/2540/IUP-OP/MB-PBAT/IX/2010</t>
  </si>
  <si>
    <t>27 Sepetember 2010 - 1 Desember  2024</t>
  </si>
  <si>
    <t xml:space="preserve">Asmin Bara Bronang, PT </t>
  </si>
  <si>
    <t>GD PAMAPERSADA NUSANTARA II LT 3  JALAN RAWA GELAM I KAWASAN INDUSTRI PULOGADUNG NO 9   JATINEGARA, CAKUNG  JAKARTA TIMUR, DKI JAKARTA</t>
  </si>
  <si>
    <t xml:space="preserve"> KAPUAS</t>
  </si>
  <si>
    <t>o    KK/IUP/IUPK/PKP2B Generasi ke III</t>
  </si>
  <si>
    <t>36K/30/DJB/2013</t>
  </si>
  <si>
    <t>14 Januari 2013  - 30 Oktober 2042</t>
  </si>
  <si>
    <t>Bara Prima Pratama,PT</t>
  </si>
  <si>
    <t>Jln Taman kemang No 32 A Bangka Mampang Prapatan , Jakarta Selatan - 12730</t>
  </si>
  <si>
    <t>Indragiri Hilir</t>
  </si>
  <si>
    <t>Riau</t>
  </si>
  <si>
    <t>503/BP2T/IZIN-ESDM/96</t>
  </si>
  <si>
    <t>Pekanbaru ,30 Desember 2016</t>
  </si>
  <si>
    <t>Bara Tabang, PT</t>
  </si>
  <si>
    <t xml:space="preserve">Komplek Balikpapan Baru Jl MT Haryono Blok D4 No 9-10 Rt 19, Damai Baru Balikpapan Selatan Kota Balikpapan Kalimantan Timur </t>
  </si>
  <si>
    <t>Tabang</t>
  </si>
  <si>
    <t xml:space="preserve"> IUP Operasi Produksi </t>
  </si>
  <si>
    <t>540/070/IUP-0P/MB-PBAT/V/2011</t>
  </si>
  <si>
    <t>Baramulti Suksessarana Tbk, PT</t>
  </si>
  <si>
    <t>Graha Baramulti, Lantai 3Jln Suryopranoto No 2, Komplek Harmoni Plaza Blok A-8 Petojo Selatan, Gambirakarta Pusat 10130</t>
  </si>
  <si>
    <t>Area Kerja I = 1478,15 Ha - Area Kerja II = 953,378 Ha</t>
  </si>
  <si>
    <t>Batutua Kharisma Permai, PT</t>
  </si>
  <si>
    <t xml:space="preserve"> The Convergence Indonesia Lantai 21Jalan HR Rasuna Said, Karet Kuningan  Setiabudi, Jakarta</t>
  </si>
  <si>
    <t xml:space="preserve"> Maluku Barat Daya</t>
  </si>
  <si>
    <t xml:space="preserve"> Maluku</t>
  </si>
  <si>
    <t>7/1/IUP/PMA/2018</t>
  </si>
  <si>
    <t xml:space="preserve">  sd 9 Juni 2031</t>
  </si>
  <si>
    <t>Bintangdelapan Mineral, PT</t>
  </si>
  <si>
    <t xml:space="preserve"> Gedung IMIP, Jalan Batu Mulia No 8 RT 016 RW 007Meruya Utara Kembangan</t>
  </si>
  <si>
    <t xml:space="preserve"> Kec Bahodopi</t>
  </si>
  <si>
    <t xml:space="preserve"> Kel Morowali</t>
  </si>
  <si>
    <t xml:space="preserve"> Sulawesi Tengah</t>
  </si>
  <si>
    <t xml:space="preserve"> 5403/SK004/DESDM/I/2012</t>
  </si>
  <si>
    <t>20 Juli 2007 - 20 Juli 2027</t>
  </si>
  <si>
    <t>Borneo Indobara, PT</t>
  </si>
  <si>
    <t xml:space="preserve"> Sinarmasland Plaza Menara 2 Lt 7  Jl MH Thamrin No 51 Gondangdia  Menteng Jakarta Pusat 10350</t>
  </si>
  <si>
    <t>PKP2B generasi ke - 2</t>
  </si>
  <si>
    <t>Bumi Merapi Energi, PT</t>
  </si>
  <si>
    <t xml:space="preserve"> Jl Cambai Agung No 1703  Kel Pahlawan Kec Kemuning Palembang </t>
  </si>
  <si>
    <t xml:space="preserve"> Indonesia </t>
  </si>
  <si>
    <t xml:space="preserve"> Lahat </t>
  </si>
  <si>
    <t xml:space="preserve"> Sumatera Selatan </t>
  </si>
  <si>
    <t>403/KPTS/DISPERTAMBEN/2016</t>
  </si>
  <si>
    <t xml:space="preserve">  06 - 2016</t>
  </si>
  <si>
    <t>Bukit Asam Tbk, PT</t>
  </si>
  <si>
    <t>Kantor Pusat  Jl Parigi No 1, Tanjung Enim, Lawang Kidul, Muara Enim, Kab Muara Enim, Prov Sumatera Selatan
Kantor Perwakilan  Menara Kadin Indonesia Lt 15, Jl HR Rasuna Said Blok X-5 Kav 2-3, Jakarta Selatan</t>
  </si>
  <si>
    <t xml:space="preserve"> Tanjung Enim, Peranap, Ombilin</t>
  </si>
  <si>
    <t xml:space="preserve">      a 2402/K/30/MEM/2011 jo 2866K/30/MEM/2014 jo1/1/IUP-PB/PMDN/2019
      b 99/1/IUP/PMDN/2019
      c 94/1/IUP/PMDN/2020 jo 159/1/IUP/PMDN/2020
      d 251/1/IUP/PMDN/2019 jo 4802/A8/B1/2019
      e 307/1/IUP/PMDN/2019
      f  487/1/IUP/PMDN/2021
      g 486/1/IUP/PMDN/2021 
      h 503/2253/IUP-OP/BPPMD-PTSP/XI/2016</t>
  </si>
  <si>
    <t xml:space="preserve">      Tanggal berlaku 
      a 10 Okt 2011 - 9 April 2027
      b 16 Feb 2019 - 16 Fen 2029
      c 1 Januari 2020 - 31 Desember 2030
      d 30 Agustus 2019 - 29 Agustus 2029
      e 22 Agustus 2019 - 7 Sept 2035
      f 8 Juni 2021 - 7 Sept 2035
      g 8 Juni 2021 - 9 Juni 2035
      h 30 Nov 2016 - 20 Nov 2026</t>
  </si>
  <si>
    <t>Bumi Suksesindo, PT</t>
  </si>
  <si>
    <t xml:space="preserve"> Gedung The Convergence Indonesia Lantai 20,  Kawasan Rasuna Epicentrum, Jl H R Rasuna Said, Karet Kuningan, Setiabudi, Jakarta Selatan, Jakarta Selatan 12940</t>
  </si>
  <si>
    <t xml:space="preserve"> Dusun Pancer, Desa Sumberagung, Kec Pesanggaran</t>
  </si>
  <si>
    <t xml:space="preserve"> Kab Banyuwangi</t>
  </si>
  <si>
    <t xml:space="preserve"> Jawa Timur</t>
  </si>
  <si>
    <t>188/547/KEP/429011/2012
Perubahan pertama  188/709/KEP/429011/2012
Perubahan kedua  188/928/KEP/429011/2012</t>
  </si>
  <si>
    <t xml:space="preserve"> 25 Januari 2010 - 25 Januari 2030</t>
  </si>
  <si>
    <t>Berau Coal, PT</t>
  </si>
  <si>
    <t xml:space="preserve"> SINARMAS MSIG TOWER LT 10 Jl Jenderal Sudirman Kav 21 RT 012 RW 001 aret Setiabudi, Jakarta Selatan, DKI Jakarta 12950</t>
  </si>
  <si>
    <t xml:space="preserve"> Berau</t>
  </si>
  <si>
    <t xml:space="preserve">    PKP2B generasi ke-1</t>
  </si>
  <si>
    <t>batubara</t>
  </si>
  <si>
    <t xml:space="preserve"> 26 April 1995 hingga 26 April 2025</t>
  </si>
  <si>
    <t>Bharito Ekatama, PT</t>
  </si>
  <si>
    <t xml:space="preserve"> Pondok Indah Office Tower 3 Lt3 Jl Sultan Iskandar Muda Kav V-TA, Pondok Pinang Kebayoran Lama Jakarta Selatan - 12310</t>
  </si>
  <si>
    <t xml:space="preserve">  Adong dan Kladi</t>
  </si>
  <si>
    <t xml:space="preserve">  Kutai Barat dan Barito Utara</t>
  </si>
  <si>
    <t xml:space="preserve">   Kalimantan Timur dan Kalimantan Tengah</t>
  </si>
  <si>
    <t>o    KK/IUP/IUPK/PKP2B generasi ke  PKP2B generasi ke  3</t>
  </si>
  <si>
    <t>315K/30/DJB/2012 dan 249K/30/DJB/2018</t>
  </si>
  <si>
    <t xml:space="preserve">30 Juni 2011 - 29 Juni 2041  </t>
  </si>
  <si>
    <t>Bhumi Rantau Energi, PT</t>
  </si>
  <si>
    <t xml:space="preserve">  (Pusat)  Jl Jend Sudirman By Pass, RT02/RW01, Bungur, Tapin – Rantau Kalimantan Selatan (Cabang)  Pondok Indah Office Tower 3, Lantai , Suite 701, Jl Sultan Iskandar Muda, Kav V-TA, Pondok Indah – Jakarta Selatan</t>
  </si>
  <si>
    <t xml:space="preserve"> Kecamatan Lokpaikat Provinsi Kalimantan Selatan</t>
  </si>
  <si>
    <t xml:space="preserve"> Tapin</t>
  </si>
  <si>
    <t>o    Izin Usaha Pertambangan (IUP)</t>
  </si>
  <si>
    <t xml:space="preserve"> 23 Oktober 2018 - 24 Juni 2030</t>
  </si>
  <si>
    <t>Cakrawala Dinamika Energi, PT</t>
  </si>
  <si>
    <t>Rukan Golf Island Blok L55 Kelurahan Kamal Muara, Kecamatan Penjaringan, Kota Adm Jakarta Utara, Provinsi DKI Jakarta</t>
  </si>
  <si>
    <t xml:space="preserve"> Desa Marga Sakti Kecamatan Ketahun, Napal Putih dan Giri Mulya</t>
  </si>
  <si>
    <t xml:space="preserve"> Bengkulu Utara</t>
  </si>
  <si>
    <t xml:space="preserve"> Bengkulu</t>
  </si>
  <si>
    <t>o    KK/IUP/IUPK/PKP2B generasi ke 1</t>
  </si>
  <si>
    <t>503/12122187/112/DPMPTSP</t>
  </si>
  <si>
    <t xml:space="preserve"> 24 Juli 2018 - 23 November 2025</t>
  </si>
  <si>
    <t>Cereno Energi Selaras, PT</t>
  </si>
  <si>
    <t xml:space="preserve"> Air Sebayur dan Sekitarnya Kecamatan Ketahun dan Giri Mulya</t>
  </si>
  <si>
    <t>503/12122187/111/DPMPTSP/2018</t>
  </si>
  <si>
    <t>24 Juli 2018 - 23 November 2025</t>
  </si>
  <si>
    <t>Duta Tambang Rekayasa, PT</t>
  </si>
  <si>
    <t xml:space="preserve"> Gedung The Energy, Lantai 25, SCBD Lot 11A Jl Jenderal Sudirman Kav 52-53 Senayan, Kebayoran Baru, Jakarta Selatan</t>
  </si>
  <si>
    <t xml:space="preserve"> Sebakis</t>
  </si>
  <si>
    <t>o    Izin Usaha Pertambangan Operasi Produksi</t>
  </si>
  <si>
    <t>757/56IUPOP/DPMPTSPIII/IX/2020</t>
  </si>
  <si>
    <t xml:space="preserve"> 8 Agustus 2021 - 8 Agutstus 2026</t>
  </si>
  <si>
    <t>Fajar Sakti Prima, PT</t>
  </si>
  <si>
    <t xml:space="preserve"> KOMPLEK BALIKPAPAN BARU JL MT HARYONO BLOK D4 NO9-10 DAMAI BARU BALIKPAPAN SELATAN KOTA BALIKPAPAN KALIMANTAN TIMUR</t>
  </si>
  <si>
    <t xml:space="preserve"> Tabang</t>
  </si>
  <si>
    <t xml:space="preserve">o    IUP Operasi Produksi </t>
  </si>
  <si>
    <t>540/063/IUP-OP/MB-PBAT/IV/2011</t>
  </si>
  <si>
    <t>26 April 2011 sd 21 Juli 2025</t>
  </si>
  <si>
    <t>Firman Ketaun Perkasa, PT</t>
  </si>
  <si>
    <t xml:space="preserve"> Gedung Office 8 Lantai 30 Unit C SCBD Lot 28 Jl Jenderal Sudirman Kav 52-53(Jl Senopati Raya 8B), Kebayoran BaruJakarta Selatan - 12190</t>
  </si>
  <si>
    <t>o    PKP2B generasi ke-3</t>
  </si>
  <si>
    <t xml:space="preserve">Freeport Indonesia, PT </t>
  </si>
  <si>
    <t>Plaza 89, Lantai 5 Jl HR Rasuna Said Kav X-7 No 6 Jakarta 12940</t>
  </si>
  <si>
    <t>Lintas Distrik di Kabupaten Mimika</t>
  </si>
  <si>
    <t xml:space="preserve"> Izin Usaha Pertambangan Khusus (IUPK)</t>
  </si>
  <si>
    <t>Gag Nikel, PT</t>
  </si>
  <si>
    <t xml:space="preserve"> Antam Office Tower B, lantai MZ, Jl TB Simatupang Nomor 1, Lingkar Selatan, Kelurahan Tanjung Barat, Kecamatan Jagakarsa, Jakarta Selatan</t>
  </si>
  <si>
    <t xml:space="preserve"> Pulau Gag</t>
  </si>
  <si>
    <t xml:space="preserve"> Raja Ampat</t>
  </si>
  <si>
    <t xml:space="preserve"> Papua Barat</t>
  </si>
  <si>
    <t>o    KK generasi ke VII</t>
  </si>
  <si>
    <t>B53/Pres/1/1998</t>
  </si>
  <si>
    <t>19 Februari 1998 - 30 November 2047</t>
  </si>
  <si>
    <t>Gunungbayan Pratamacoal, PT</t>
  </si>
  <si>
    <t>Gedung Office 8 Lantai 36 Unit A SCBD Lot 28  Jl Jenderal Sudirman Kav 52 - 53 (Jl Senopati Raya 8B) Senayan, Kebayoran Baru Jakarta Selatan 12190</t>
  </si>
  <si>
    <t xml:space="preserve"> Blok I  (KW 05PB0165)  Desa Lebak Cilong, Kec Muara Wis, Muara Muntai, dan Kota Bangun
Blok II (KW 05PB0157)  Kec Jempang, Muara Pahu dan Siluq Ngurai</t>
  </si>
  <si>
    <t xml:space="preserve"> Blok I   Kab Kutai Kartanegara
Blok II  Kab Kutai Barat</t>
  </si>
  <si>
    <t>o    PKP2B generasi ke   2</t>
  </si>
  <si>
    <t>190K/3702/DJB/2017</t>
  </si>
  <si>
    <t xml:space="preserve"> 21 Februari 2017</t>
  </si>
  <si>
    <t>Hamparan Mulya, PT</t>
  </si>
  <si>
    <t>Gedung The East Lt-19 Jl Dr Ide Anak agung Gde Agung KavE32 No1Kuningan Timur, SetiabudiJakarta selatan 12950</t>
  </si>
  <si>
    <t xml:space="preserve"> Desa Hajak, Sabuh, Maletaken, Kec Teweh Tengah</t>
  </si>
  <si>
    <t xml:space="preserve"> IUP </t>
  </si>
  <si>
    <t xml:space="preserve"> 18845/39/2010</t>
  </si>
  <si>
    <t>29 Januari 2010</t>
  </si>
  <si>
    <t>Indomining, PT</t>
  </si>
  <si>
    <t xml:space="preserve"> DISTRICT 8 TRASURY TOWER LOT 28 LANTAI 33JL JEND SUDIRMAN KAV 52-53 RT08 RW 03SENAYAN KEBAYORAN BARUJAKARTA SELATAN DKI JAKARTA 12190</t>
  </si>
  <si>
    <t xml:space="preserve"> Kecamatan Sangasanga</t>
  </si>
  <si>
    <t>540/004/IUP-OP/MB-PBAT/III/2013</t>
  </si>
  <si>
    <t xml:space="preserve"> 15 Maret 2013 - 15 Maret 2023</t>
  </si>
  <si>
    <t>Indominco Mandiri, PT</t>
  </si>
  <si>
    <t xml:space="preserve"> Pondok Indah Office Tower 3 Lt3  Jl Sultan Iskandar Muda Kav V-TA, Pondok Pinang</t>
  </si>
  <si>
    <t>o    KK/IUP/IUPK/PKP2B generasi ke  PKP2B generasi ke  1A</t>
  </si>
  <si>
    <t>015K/2001/DJG/2001 dan 503K/30/DJB/2016</t>
  </si>
  <si>
    <t>5 Oktober 2000 - 31 Maret 2028</t>
  </si>
  <si>
    <t>Jembayan Muarabara, PT</t>
  </si>
  <si>
    <t xml:space="preserve"> Komp Mahakam Square Blk B 17-19 Jl Untung Suropati Samarinda</t>
  </si>
  <si>
    <t>Ds Separi Mahakam</t>
  </si>
  <si>
    <t>503/1231/IUP-OP/DPMPTSP/VII/2017</t>
  </si>
  <si>
    <t>24 Juli 2017 - 23 Juli 2027</t>
  </si>
  <si>
    <t>Jorong Barutama Greston, PT</t>
  </si>
  <si>
    <t xml:space="preserve"> Pelaihari dan Jorong</t>
  </si>
  <si>
    <t xml:space="preserve">  Kalimantan Selatan</t>
  </si>
  <si>
    <t>o    KK/IUP/IUPK/PKP2B generasi ke    PKP2B  Generasi 2</t>
  </si>
  <si>
    <t>941K/2001/DJP/1999 dan 462K/30/DJB/2015</t>
  </si>
  <si>
    <t>10 Desember 1999 - 9 Desember 2029</t>
  </si>
  <si>
    <t>Kadya Caraka Mulia, PT</t>
  </si>
  <si>
    <t>Gedung PT Pamapersada Nusantara II, Lantai 3 Jalan Rawagelam I No 9Kawasan Industri Pulogadung  Jakarta Timur 13930</t>
  </si>
  <si>
    <t xml:space="preserve"> Banjar</t>
  </si>
  <si>
    <t>o   PKP2B generasi ke 3</t>
  </si>
  <si>
    <t xml:space="preserve"> 289K/4000/DJB/2006</t>
  </si>
  <si>
    <t>30 April 1999 - 13 Desember 2030</t>
  </si>
  <si>
    <t>Kalimantan Energi Lestari, PT</t>
  </si>
  <si>
    <t xml:space="preserve"> Gedung Menara Prima Lt21 Jl DR Ide Anak Agung Gde Agung Blok 62 Kel Kuningan Timur, Kec Setiabudi</t>
  </si>
  <si>
    <t xml:space="preserve"> Desa Gendang Timburu Rt005 Kec Sungai Durian</t>
  </si>
  <si>
    <t xml:space="preserve"> Kotabaru</t>
  </si>
  <si>
    <t>o    KK/IUP/IUPK/PKP2B generasi ke  III</t>
  </si>
  <si>
    <t>06 Sep 2001 - 05 Sep 2031</t>
  </si>
  <si>
    <t xml:space="preserve">Kartika Selabumi Mining, PT </t>
  </si>
  <si>
    <t xml:space="preserve"> Gedung Tempo Scan Tower LT 32 Jl HR Rasuna Said Kav 3-4 RT 005 RW 004  Jakarta Selatan</t>
  </si>
  <si>
    <t xml:space="preserve"> Desa Kedang Ipil</t>
  </si>
  <si>
    <t>o    KK/IUP/IUPK/PKP2B generasi ke 2 (dua)</t>
  </si>
  <si>
    <t xml:space="preserve"> 15 Agustus 1994</t>
  </si>
  <si>
    <t>Kaltim Prima Coal, PT</t>
  </si>
  <si>
    <t xml:space="preserve"> Bakrie Tower Lantai 15 JL HR Rasuna Said Kompleks Rasuna Epicentrum Jakarta SelatanAdmin Building Mine Site (M1), Swarga Bara Sangatta Utara, Kutai Timur kalimantan Timur Jl Gatot Subroto No 53 Kota Samarinda Kalimantan Timur</t>
  </si>
  <si>
    <t>o    KK/IUP/IUPK/PKP2B generasi ke  1</t>
  </si>
  <si>
    <t>J2/JiDU/16/82</t>
  </si>
  <si>
    <t xml:space="preserve"> 8 April 1982 - 31 Desember 2021</t>
  </si>
  <si>
    <t>Karya Bumi Baratama, PT</t>
  </si>
  <si>
    <t xml:space="preserve"> Satrio Tower Lantai 20 Unit 3 Jl Prof Dr Satrio Blok C4 Kav5 Kuningan Timur Jakarta Selatan 12950</t>
  </si>
  <si>
    <t>o    PKP2B generasi ke 3</t>
  </si>
  <si>
    <t xml:space="preserve"> 09/08/2013 - 09/08/2043</t>
  </si>
  <si>
    <t>Karya Usaha Pertiwi, PT</t>
  </si>
  <si>
    <t xml:space="preserve"> JL BATUBARA NO 8 SIDODADI SAMARINDA ULU SAMARINDA, KALIMANTAN TIMUR</t>
  </si>
  <si>
    <t xml:space="preserve"> DESA SANTAN ULU</t>
  </si>
  <si>
    <t xml:space="preserve"> KUTAI KARTANEGARA</t>
  </si>
  <si>
    <t>503/2115/IUP-OP/BPPMD-PTSP/X/2016</t>
  </si>
  <si>
    <t>31 OKT 2016 - 31 OKT 2026</t>
  </si>
  <si>
    <t xml:space="preserve">Kitadin,  PT </t>
  </si>
  <si>
    <t xml:space="preserve"> TENGGARONG SEBERANG </t>
  </si>
  <si>
    <t xml:space="preserve"> KUTAI KERTANEGARA</t>
  </si>
  <si>
    <t>o    KK/IUP/IUPK/PKP2B generasi ke   Izin Usaha Pertambangan (IUP)</t>
  </si>
  <si>
    <t>540/006/IUP-OP/MB-PBABT/III/2013</t>
  </si>
  <si>
    <t>18 Maret 2013 - 25 Februari 2022</t>
  </si>
  <si>
    <t>Lanna Harita Indonesia, PT</t>
  </si>
  <si>
    <t>SENTRAL SENAYAN 1 5TH FLOOR UNIT 105B JL ASIA AFRIKA NO 8 GELORA BUNG KARNO JAKARTA PUSAT 10270 - INDONESIA</t>
  </si>
  <si>
    <t>o    KK/IUP/IUPK/PKP2B generasi ke 3 (tiga)</t>
  </si>
  <si>
    <t>Mahakam Sumber Jaya, PT</t>
  </si>
  <si>
    <t>Deutsche Bank Building Lt 8 Jl Imam Bonjol No 80, Menteng Jakarta Pusat 10310</t>
  </si>
  <si>
    <t>o    PKP2B generasi ke  III</t>
  </si>
  <si>
    <t>004K/4000/DJG/2005</t>
  </si>
  <si>
    <t>203800000,00</t>
  </si>
  <si>
    <t>Makmur Lestari Primatama, PT</t>
  </si>
  <si>
    <t xml:space="preserve"> CITRA TOWERS KEMAYORAN LT 18 B / A-E KEL KEBON KOSONG KEMAYORAN JAKARTA PUSAT</t>
  </si>
  <si>
    <t xml:space="preserve"> LANGGIKIMA</t>
  </si>
  <si>
    <t xml:space="preserve"> KONAWE UTARA</t>
  </si>
  <si>
    <t xml:space="preserve"> SULAWESI TENGGARA</t>
  </si>
  <si>
    <t>407 TAHUN 2014</t>
  </si>
  <si>
    <t>Manambang Muara Enim, PT</t>
  </si>
  <si>
    <t xml:space="preserve"> Gedung Puri Matari 2 Lantai 1 Jl HR Rasuna Said Kav H 1-2 Jakarta Selatan 12920</t>
  </si>
  <si>
    <t xml:space="preserve"> Kecamatan Lawang Kidul dan Tanjung Agung</t>
  </si>
  <si>
    <t xml:space="preserve"> Muara Enim, Sumatera Selatan</t>
  </si>
  <si>
    <t xml:space="preserve"> KK/IUP/IUPK/PKP2B generasi ke  ………</t>
  </si>
  <si>
    <t>4/1/IUP/PMA/2016 dan No 2/1/IUP-PB/PMA/2017</t>
  </si>
  <si>
    <t>26 Feb 2016 - 6 Maret 2038</t>
  </si>
  <si>
    <t xml:space="preserve">Mandiri Intiperkasa, PT </t>
  </si>
  <si>
    <t xml:space="preserve"> Gd Pro Mandiri Building, Komplek Sentra Latumenten Jl Prof Dr Latumenten No50, Jakarta Barat</t>
  </si>
  <si>
    <t xml:space="preserve">    KK/IUP/IUPK/PKP2B generasi ke 2</t>
  </si>
  <si>
    <t xml:space="preserve"> 2004 - 2034 (izin kegiatan produksi)</t>
  </si>
  <si>
    <t>Marunda Grahamineral, PT</t>
  </si>
  <si>
    <t>Jl H Agus Salim No 65, Gondangdia, Menteng Jakarta Pusat</t>
  </si>
  <si>
    <t>o    PKP2B generasi ke-2</t>
  </si>
  <si>
    <t>22 Desember 2003 - 21 Desember 2033</t>
  </si>
  <si>
    <t>Mega Multi Energi, PT</t>
  </si>
  <si>
    <t xml:space="preserve"> Jl Nangka no 85 A  RT 013  Lanjas, Teweh Tengah Kab Barito Utara, Prov Kalimantan Tengah, 73812</t>
  </si>
  <si>
    <t xml:space="preserve"> Kec Teweh Tengah, Desa Sikui</t>
  </si>
  <si>
    <t xml:space="preserve"> IUP OP </t>
  </si>
  <si>
    <t>18845/439/2009</t>
  </si>
  <si>
    <t>16 Desember 2009 - 15 Desember 2029</t>
  </si>
  <si>
    <t>Megah Mulia Persada Jaya, PT</t>
  </si>
  <si>
    <t xml:space="preserve"> DESA SUNGAI CUKA KM 148, RT010, RW003, SUNGAI CUKA, KINTAP</t>
  </si>
  <si>
    <t xml:space="preserve"> DESA SUNGAI CUKA, KECAMATAN KINTAP</t>
  </si>
  <si>
    <t xml:space="preserve"> TANAH LAUT</t>
  </si>
  <si>
    <t>o    IUP OP generasi ke  2</t>
  </si>
  <si>
    <t>503/22-IUP/DPMPTSP/IV/II/2019</t>
  </si>
  <si>
    <t>12 FEBRUARI 2019 - 17 FEBRUARI 2024</t>
  </si>
  <si>
    <t>Menara Cipta Mulia, PT</t>
  </si>
  <si>
    <t xml:space="preserve"> Dusun Pelataran RT001 RW001 Desa Senyubuk Kelapa Kampit, Belitung Timur</t>
  </si>
  <si>
    <t xml:space="preserve"> Kecamatan Kelapa Kampit &amp; Kecamatan Damar</t>
  </si>
  <si>
    <t xml:space="preserve"> Belitung Timur</t>
  </si>
  <si>
    <t xml:space="preserve"> Bangka Belitung</t>
  </si>
  <si>
    <t xml:space="preserve"> 503/012/EPL-L/BPPT/2011</t>
  </si>
  <si>
    <t>05/07/2012 - 04/07/2027</t>
  </si>
  <si>
    <t>Mitra Stania Prima, PT</t>
  </si>
  <si>
    <t xml:space="preserve"> Kawasan Industri dan Pelabuhan Air Kantung, Jelitik, Sungailiat,  Kabupaten Bangka, Provinsi Kepulauan Bangka BelitungJakarta Utara, DKI Jakarta</t>
  </si>
  <si>
    <t xml:space="preserve"> Bangka</t>
  </si>
  <si>
    <t xml:space="preserve"> Kepulauan Bangka Belitung</t>
  </si>
  <si>
    <t>1884/21/ESDM/DPMPTSP/2017</t>
  </si>
  <si>
    <t>12 Oktober 2017 - 31 Januari 2028</t>
  </si>
  <si>
    <t xml:space="preserve"> 233,5 </t>
  </si>
  <si>
    <t>Muara Alam Sejahtera, PT</t>
  </si>
  <si>
    <t>Jl Lintas SumateraDesa Muara MaungKecamatan Merapi Barat</t>
  </si>
  <si>
    <t>o    KK/IUP/IUPK/PKP2B generasi ke 2 (Dua)</t>
  </si>
  <si>
    <t xml:space="preserve"> 0512/DPMPTSPV/VII/2019</t>
  </si>
  <si>
    <t>31 Juli 2019 - 31 Juli 2032</t>
  </si>
  <si>
    <t>Nusantara Berau Coal, PT</t>
  </si>
  <si>
    <t>Jl Pulau Drawaran RT 31 Kelurahan Tanjung RedebKecamatan Tanjung Redeb Kabupaten Berau, Kalimantan Timur</t>
  </si>
  <si>
    <t xml:space="preserve"> Kampung Tasuk, Site Sambarata ( Kode Wilayah 540/GT01-OP/DPEPU/XII/2009)</t>
  </si>
  <si>
    <t>1 Tahun 2010</t>
  </si>
  <si>
    <t>6 Jan 2020 - 6 Jan 2028</t>
  </si>
  <si>
    <t>Perkasa Inakakerta, PT</t>
  </si>
  <si>
    <t>Gedung Office 8 Lantai 36 Unit B SCBD Lot 28</t>
  </si>
  <si>
    <t xml:space="preserve"> Dusun Sekurau Bawah, Desa Sekerat, Kecamatan Bengalon</t>
  </si>
  <si>
    <t>o    PKP2B generasi ke  3 (Tiga)</t>
  </si>
  <si>
    <t>443K/30/DJB/2017</t>
  </si>
  <si>
    <t>Prima Mulia Sarana Sejahtera, PT</t>
  </si>
  <si>
    <t xml:space="preserve"> GRHA BARAMULTI KOMPLEKS HARMONI PLAZA BLOK A/8  JALAN SURYOPRANOTO NO 2, JAKARTA PUSAT</t>
  </si>
  <si>
    <t xml:space="preserve"> KECAMATAN LAWANG KIDUL DAN TANJUNG AGUNG </t>
  </si>
  <si>
    <t>290/KPTS/DISPERTAMBEN/2016</t>
  </si>
  <si>
    <t>04 Maret 2010 - 28 September 2024</t>
  </si>
  <si>
    <t>Singlurus Pratama, PT</t>
  </si>
  <si>
    <t>GD AMBAHARA LT 3   JI Dr Sahardjo No 181Manggarai Selatan- Tebet Jakarta Selatan</t>
  </si>
  <si>
    <t>PKP28 generaiske Ill</t>
  </si>
  <si>
    <t>No 276-K_30_DJB_2009</t>
  </si>
  <si>
    <t>12Februari 2009 hingga12 Februari 2039</t>
  </si>
  <si>
    <t>Sungai Danau Jaya , PT</t>
  </si>
  <si>
    <t xml:space="preserve"> The Suites Tower Lt 17Jl Boulevard Pantai Indah Kapuk No 1 Kav OFSKamal Muara, Penjaringan</t>
  </si>
  <si>
    <t xml:space="preserve"> Kec Angsana dan Sungai Loban</t>
  </si>
  <si>
    <t>o    IUP</t>
  </si>
  <si>
    <t>503/115-20/DPMPTSP/VIII/2020</t>
  </si>
  <si>
    <t xml:space="preserve"> 29 Mei 2020 - 29 Mei 2027</t>
  </si>
  <si>
    <t>235,5</t>
  </si>
  <si>
    <t>Suprabari Mapanindo Mineral, PT</t>
  </si>
  <si>
    <t xml:space="preserve"> Gedung PT Pamapersada Nusantara II, Lantai 3 Jalan Rawagelam I No 9 Kawasan Industri Pulogadung</t>
  </si>
  <si>
    <t>Tambang Bumi Sulawesi, PT</t>
  </si>
  <si>
    <t xml:space="preserve"> Jl Pantai Indah Kapuk Komplek Toho E No11 RT001/003Kel Kamal Muara, Kec Penjaringan, Kota Adm Jakarta Utara, Provinsi DKI Jakarta</t>
  </si>
  <si>
    <t xml:space="preserve"> Kabaena Selatan</t>
  </si>
  <si>
    <t xml:space="preserve"> Bombana</t>
  </si>
  <si>
    <t xml:space="preserve"> Sulawesi Tenggara</t>
  </si>
  <si>
    <t>o   IUP Operasi Produksi</t>
  </si>
  <si>
    <t>39/DPM-PTSP/I/2018</t>
  </si>
  <si>
    <t>2012- 2022</t>
  </si>
  <si>
    <t>Tambang Damai, PT</t>
  </si>
  <si>
    <t xml:space="preserve"> JALAN ALAYDRUS NO 82PETOJO UTARA, GAMBIR JAKARTA PUSAT, 10130</t>
  </si>
  <si>
    <t>o    PKP2B generasi ke  III (TIGA)</t>
  </si>
  <si>
    <t xml:space="preserve"> 749K/30/DJB/2012</t>
  </si>
  <si>
    <t>27 FEB 2012 - 26 FEB 2042</t>
  </si>
  <si>
    <t>Tanah Bumbu Resources, PT</t>
  </si>
  <si>
    <t xml:space="preserve"> Jl Provinsi KM 174 No 30 RT 008 RW 000 Satui Barat, Satui Kalimantan Selatan</t>
  </si>
  <si>
    <t>503/115-21/DPMPTSP/VIII/2020</t>
  </si>
  <si>
    <t xml:space="preserve"> 10 Januari 2020 - 10 Januari 2028</t>
  </si>
  <si>
    <t xml:space="preserve">489,10 </t>
  </si>
  <si>
    <t>Teguh Sinarabadi, PT</t>
  </si>
  <si>
    <t xml:space="preserve"> Gedung Office 8 Lantai 30 Unit B, SCBD Lot 28 Jl Jenderal Sudirman Kav 52 - 53(Jl Senopati Raya 8B) Kebayoran BaruJakarta Selatan - 12190</t>
  </si>
  <si>
    <t>PKP2B generasi ke-3</t>
  </si>
  <si>
    <t>Telen Orbit Prima, PT</t>
  </si>
  <si>
    <t xml:space="preserve"> Gedung PT Pamapersada Nusantara II, Lantai 3 Jalan Rawagelam I No 9  Kawasan Industri Pulogadung   Jakarta Timur 13930</t>
  </si>
  <si>
    <t xml:space="preserve"> kapuas</t>
  </si>
  <si>
    <t xml:space="preserve"> Izin Usaha Pertambangan Tahap Operasi Produksi</t>
  </si>
  <si>
    <t xml:space="preserve"> 531/DISTAMBEN TAHUN 2009</t>
  </si>
  <si>
    <t>31 Desember 2009 - 20 Juni 2027</t>
  </si>
  <si>
    <t>Timah (Persero ), TBK, PT</t>
  </si>
  <si>
    <t xml:space="preserve"> Bangka, Belitung, Kepri dan Riau</t>
  </si>
  <si>
    <t xml:space="preserve"> Bangka Induk, Bangka Tengah, Bangka Barat, Bangka Selatan, Belitung, Belitung Timur
  Karimun, Meranti</t>
  </si>
  <si>
    <t xml:space="preserve"> Kepulauan Bangka Belitung, Kepri dan Riau</t>
  </si>
  <si>
    <t>KK/IUP/IUPK/PKP2B generasi ke 1 &amp; 2</t>
  </si>
  <si>
    <t>Mineral dan Batubara</t>
  </si>
  <si>
    <t>(terlampir)</t>
  </si>
  <si>
    <t xml:space="preserve"> 473388,18 Ha (Total)</t>
  </si>
  <si>
    <t xml:space="preserve">Triaryani </t>
  </si>
  <si>
    <t>Gedung Menara Rajawali Lt 7 Jl DR Ide Anak Agung Gde Agung Lot #51</t>
  </si>
  <si>
    <t>Desa Beringin Makmur II, Kec Rawas Ilir</t>
  </si>
  <si>
    <t>Musi Rawas Utara</t>
  </si>
  <si>
    <t>Sumatera Selatan</t>
  </si>
  <si>
    <t>540/220/KPTS/DPE-LH/2014</t>
  </si>
  <si>
    <t>23 Mei 2014 - 07 September 2031</t>
  </si>
  <si>
    <t>Trubaindo Coal Mining, PT</t>
  </si>
  <si>
    <t>o    KK/IUP/IUPK/PKP2B generasi ke  PKP2B generasi ke  2</t>
  </si>
  <si>
    <t>314K/4000/DJG/2005 dan 504K/30/DJB/2016</t>
  </si>
  <si>
    <t xml:space="preserve">28 Februari 2005 - 27 Februari 2035 </t>
  </si>
  <si>
    <t>Trisensa Mineral Utama, PT</t>
  </si>
  <si>
    <t xml:space="preserve">  District 8,Treasury Tower,Level 33 CSBD Lot 28 Jl JendSudirman, Kav 52-53 Jakarta - 12190</t>
  </si>
  <si>
    <t xml:space="preserve"> Desa Batuah-Desa Taniharapan Kec Loa Janan</t>
  </si>
  <si>
    <t>KK/IUP/IUPK/PKP2B generasi ke  -1 (satu)</t>
  </si>
  <si>
    <t xml:space="preserve"> 540/3133/IUP-OP/MB-PBAT/XII/2010</t>
  </si>
  <si>
    <t xml:space="preserve"> 14-12-2010 sd 14-12-2023</t>
  </si>
  <si>
    <t>Vale Indonesia Tbk, PT</t>
  </si>
  <si>
    <t xml:space="preserve"> Sequis Tower Lt 20 Unit 6&amp;7 Jalan Jenderal Sudirman Kav 71, Senayan Kebayoran Baru, Jakarta Selatan DKI Jakarta, 12190</t>
  </si>
  <si>
    <t xml:space="preserve"> Nikel</t>
  </si>
  <si>
    <t xml:space="preserve"> Luwu Timur, Morowali, Kolaka, Kolaka Utara</t>
  </si>
  <si>
    <t>Sulawesi Selatan, Sulawasi Tengah, Sulawesi Tenggara</t>
  </si>
  <si>
    <t>KK generasi ke 6</t>
  </si>
  <si>
    <t xml:space="preserve"> 29 Desember 1995 - 28 Desember 2025</t>
  </si>
  <si>
    <t>Venus Inti Perkasa , CV</t>
  </si>
  <si>
    <t xml:space="preserve"> JL MALAHAYATI RT/RW 001/001, KEC BUKIT INTAN, KEL AIR MAWAR</t>
  </si>
  <si>
    <t xml:space="preserve"> DESA AIR BULUH</t>
  </si>
  <si>
    <t xml:space="preserve"> BANGKA</t>
  </si>
  <si>
    <t xml:space="preserve"> BANGKA BELITUNG</t>
  </si>
  <si>
    <t>1884/157/ESDM/DPMPTSP/2017</t>
  </si>
  <si>
    <t xml:space="preserve"> 2017 -  2023</t>
  </si>
  <si>
    <t>Wahana Baratama Mining, PT</t>
  </si>
  <si>
    <t xml:space="preserve"> Gedung Office 8 Lantai 29 Unit D SCBD Lot 28 Jalan Jendral Sudirman Kav 52-53 (Jalan Senopati Raya 8B) SenayanJakarta Selatan - 12190</t>
  </si>
  <si>
    <t xml:space="preserve"> Kecamatan Kintap dan Kecamatan Satui</t>
  </si>
  <si>
    <t xml:space="preserve"> Tanah Bumbu dan Tanah Laut </t>
  </si>
  <si>
    <t>388K/3402/DJB/2007 tanggal 26 Oktober 2007</t>
  </si>
  <si>
    <t xml:space="preserve"> 26 Oktober 2007 - 25 Oktober 2037</t>
  </si>
  <si>
    <t>Nama Pemegang Saham</t>
  </si>
  <si>
    <t>Posisi/Jabatan di Perusahaan</t>
  </si>
  <si>
    <t>Alamat</t>
  </si>
  <si>
    <t>Email/ Telepon/Fax</t>
  </si>
  <si>
    <t>Persentase Kepemilikan (%)</t>
  </si>
  <si>
    <t>PT Alam Tri Abadi</t>
  </si>
  <si>
    <t>Menara Karya Lt 23, Jl H. R. Rasuna Said Blok X-5 Kav. 1-2, Jakarta 12950</t>
  </si>
  <si>
    <t>+62 21 255 33000</t>
  </si>
  <si>
    <t>PT Viscaya Investments</t>
  </si>
  <si>
    <t>Menara Karya Lt 18, Jl H. R. Rasuna Said Blok X-5 Kav. 1-2, Jakarta 12950</t>
  </si>
  <si>
    <t>EGAT International Company Limited</t>
  </si>
  <si>
    <t>53 Moo 2, Charan Sanitwong Road, Bang Kruai, Nonthaburi 11130,  Thailand</t>
  </si>
  <si>
    <t>+66 2436 6909</t>
  </si>
  <si>
    <t>PT Dianlia Setyamukti</t>
  </si>
  <si>
    <t>Menara Karya Lt 8, Jl H. R. Rasuna Said Blok X-5 Kav. 1-2, Jakarta 12950</t>
  </si>
  <si>
    <t>Coaltrade Services International Pte Ltd</t>
  </si>
  <si>
    <t>8 Shenton Way #21-01 AXA Tower Singapore 068811</t>
  </si>
  <si>
    <t xml:space="preserve">PT TBS Energi Utama Tbk. </t>
  </si>
  <si>
    <t>-</t>
  </si>
  <si>
    <t>Treasury Tower Lantai 33, District 8, SCBD Lot. 28, Jalan Jend. Sudirman Kav. 52-53, Jakarta Selatan 12190, DKI Jakarta, Indonesia</t>
  </si>
  <si>
    <t>E-mail: corsec@tobabara.com 
Nomor Telepon: +6221 5020 0353
Nomor Fax: +6221 5020 0352</t>
  </si>
  <si>
    <t>PT Adimitra Nusantara Energi</t>
  </si>
  <si>
    <t>Jalan Plaju Nomor 14, Jakarta Pusat, DKI Jakarta</t>
  </si>
  <si>
    <r>
      <rPr>
        <sz val="12"/>
        <color theme="10"/>
        <rFont val="Calibri"/>
        <family val="2"/>
        <scheme val="minor"/>
      </rPr>
      <t>Nomor Telepon: +6221 3900733</t>
    </r>
    <r>
      <rPr>
        <u/>
        <sz val="12"/>
        <color theme="10"/>
        <rFont val="Calibri"/>
        <family val="2"/>
        <scheme val="minor"/>
      </rPr>
      <t xml:space="preserve">
E-mail: sekretaris.cma@gmail.com</t>
    </r>
  </si>
  <si>
    <t>Nomor Telepon +6221 3900733
E-mail sekretaris.cma@gmail.com</t>
  </si>
  <si>
    <t>ANTANG GUNUNG MERATUS, PT</t>
  </si>
  <si>
    <t>PT Baramulti Suksessarana Tbk</t>
  </si>
  <si>
    <t>Pemegang saham</t>
  </si>
  <si>
    <t>Grha Baramulti Lantai 3, Jl. Suryopranoto No. 2, Komplek Harmoni Plaza Blok A-8, Jakarta Pusat 10130</t>
  </si>
  <si>
    <t>E-mail: www.bssr.co.id / Telp: 021 63851134 / Fax: 021 63864106</t>
  </si>
  <si>
    <t>Athanasius Tossin Suharya</t>
  </si>
  <si>
    <t>Jalan Kesehatan III Nomor 33, Petojo Selatan, Gambir, Jakarta Pusat</t>
  </si>
  <si>
    <t>Ghan Djoe Hiang</t>
  </si>
  <si>
    <t>PT. BUMI RESOURCES TBK.</t>
  </si>
  <si>
    <t>Jakarta</t>
  </si>
  <si>
    <t>BHIRA INVESTMENTS LTD</t>
  </si>
  <si>
    <t>Mauritius</t>
  </si>
  <si>
    <t>PT Tuah Turangga Agung</t>
  </si>
  <si>
    <t>Pemegang Saham Mayoritas</t>
  </si>
  <si>
    <t>Jl. Rawagelam I No.9 JIEP, Jakarta Timur</t>
  </si>
  <si>
    <t>legal@asmincoal.co.id / (021) 2983 2097, 2983 2098 / (021) 2983 2094</t>
  </si>
  <si>
    <t>PT Andalan Teguh Berjaya</t>
  </si>
  <si>
    <t>Pemegang Saham Minoritas</t>
  </si>
  <si>
    <t>APOL, Jl. Abdul Muis No.50 Jakarta Pusat</t>
  </si>
  <si>
    <t>PT Mandira Sanni Pratama</t>
  </si>
  <si>
    <t>Pemagang Saham Minoritas</t>
  </si>
  <si>
    <t>PT BAYAN RESOURCES TBK</t>
  </si>
  <si>
    <t>Pemegang Saham</t>
  </si>
  <si>
    <t>Gd Office 8 Lt 37, Unit A-H Jl Jend Sudirman Kav 52-53 Kebayoran Baru Jakarta Selatan Indonesia</t>
  </si>
  <si>
    <t>021-29356888</t>
  </si>
  <si>
    <t>PT Mineral Energi Pratama</t>
  </si>
  <si>
    <t>Gd Office 8 Lt 23 Unit E2 Jl Jend Sudirman Kav 52-53 Kebayoran Baru Jakarta Selatan Indonesia</t>
  </si>
  <si>
    <t>Dr. A.P.M Haryanto Bachroel</t>
  </si>
  <si>
    <t>Jl. Kakap No 03 Timbau Tenggarong Kutai Kartanegara Kalimantan Timur</t>
  </si>
  <si>
    <t>JONIANSYAH</t>
  </si>
  <si>
    <t xml:space="preserve">Jl Punai Rt 007
Sukarame Tenggarong Kutai Kartanegara
Kalimantan Timur
</t>
  </si>
  <si>
    <t>ROOS LINA NINGSIH, S.T.</t>
  </si>
  <si>
    <t xml:space="preserve">Jl Teratai No 20
Tenggarong 
Kalimantan
</t>
  </si>
  <si>
    <t>SETYO BUDI WIWOHO</t>
  </si>
  <si>
    <t xml:space="preserve">Jl Gunung Menyapa Perum Deppen C/27
Tenggarong Kalimantan
</t>
  </si>
  <si>
    <t>PT Wahana Sentosa Cemerlang</t>
  </si>
  <si>
    <t>Grha Baramulti, Jl. Suryopranoto No. 2, Komplek Harmoni Plaza Blok A-8, Jakarta Pusat 10130</t>
  </si>
  <si>
    <t>E-mail: www.baramultigroup.co.id / Telp: 021 63851140 / Fax: 021 63851075</t>
  </si>
  <si>
    <t>Tata Power International Pte. Ltd.</t>
  </si>
  <si>
    <t>78 Shenton Way #17-01/02, Singapore 079120</t>
  </si>
  <si>
    <t>E-mail: www.tatapower.com / Telp: +65 62209718 / +65 62262565 / Fax: +65 62262130</t>
  </si>
  <si>
    <t>GS Energy Corporation</t>
  </si>
  <si>
    <t>GS Tower 508, Nonhyeon-Ro, Gangnam-Gu, Seoul 06141</t>
  </si>
  <si>
    <t>E-mail: gsenergy@gsenergy.co.kr / Telp: 822 2005 0800 / Fax: 822 2051 6262</t>
  </si>
  <si>
    <t>PT GS Global Resources</t>
  </si>
  <si>
    <t xml:space="preserve">The Energy Building Lt. 23, SCBD Lot 11A, Jl. Jend. Sudirman Kav. 52-53, Jakarta Selatan
</t>
  </si>
  <si>
    <t>E-mail: www.gsgcorp.com / Telp: 021 29951630 / Fax: 021 29951631.</t>
  </si>
  <si>
    <t>Drs. Doddy Sumantyawan H.S., S.H.</t>
  </si>
  <si>
    <t>Eric Rahardja</t>
  </si>
  <si>
    <t>Masyarakat</t>
  </si>
  <si>
    <t>The Energy Building Lt. 23, SCBD Lot 11A, Jl. Jend. Sudirman Kav. 52-53, Jakarta Selatan</t>
  </si>
  <si>
    <t>PT Paramita Inti Widya</t>
  </si>
  <si>
    <t>Sumatera Holdings PTE.LTD.</t>
  </si>
  <si>
    <t>PT. Armadian Tritunggal</t>
  </si>
  <si>
    <t>Aries Investment Limited</t>
  </si>
  <si>
    <t>Malta</t>
  </si>
  <si>
    <t>Raffles International Capital Pte.Ltd</t>
  </si>
  <si>
    <t>Singapura</t>
  </si>
  <si>
    <t>PT Indo Tambangraya Megah Tbk</t>
  </si>
  <si>
    <t>Pondok Indah Office Tower 3, Lt.3 Jl. Sultan Iskandar Muda Kav. V-TA Kebayoran Lama Jakarta Selatan - 12310</t>
  </si>
  <si>
    <t>corsecitm@banpuindo.co.id</t>
  </si>
  <si>
    <t>PT Kitadin</t>
  </si>
  <si>
    <t>PT Tapin Suthra Berjaya</t>
  </si>
  <si>
    <t>Pondok Indah Office Tower 3, Lt. 7, Suite 701. Jl. Sultan Iskandar Muda Kav. V-TA, Pondok Indah, Jakarta Selatan</t>
  </si>
  <si>
    <t>021-75922993</t>
  </si>
  <si>
    <t>PT Hasnur Jaya Tambang</t>
  </si>
  <si>
    <t>Office 8, Lt. 7, Jl. Senopati Dalam No.8, RT.8/RW.3, Senayan, Kec. Kby. Baru, Kota Jakarta Selatan, Daerah Khusus Ibukota Jakarta 12190</t>
  </si>
  <si>
    <t>021-29343888</t>
  </si>
  <si>
    <t>PT ROUNDHILL CAPITAL INDONESIA</t>
  </si>
  <si>
    <t>PT GERAK BANGUN JAYA</t>
  </si>
  <si>
    <t>GE HARYANTO</t>
  </si>
  <si>
    <t>0,33%</t>
  </si>
  <si>
    <t>PT Indonesia Asahan Aluminium (Persero)</t>
  </si>
  <si>
    <t xml:space="preserve">PerseroanTerbatas </t>
  </si>
  <si>
    <t xml:space="preserve">Gedung Energy Building Lt 16, Jl. Jendral Sudirman, Jakarta Selatan, DKI Jakarta </t>
  </si>
  <si>
    <t>Corsec@mind.id/(021)27938750/(021)27936331</t>
  </si>
  <si>
    <t xml:space="preserve">Pemerintah Negara Republik Indonesia </t>
  </si>
  <si>
    <t xml:space="preserve">Kementerian BUMN </t>
  </si>
  <si>
    <t xml:space="preserve">Jl. Medan Merdeka Selatan No. 13, Gambir, Jakarta Pusat, DKI Jakarta </t>
  </si>
  <si>
    <t xml:space="preserve">pendok.kbumn@bumn.go.id/ (021) 2993 5678 </t>
  </si>
  <si>
    <t>0,00 (5 lembar seri A Dwiwarna)</t>
  </si>
  <si>
    <t>Masyarakat (Publik)</t>
  </si>
  <si>
    <t>N/A</t>
  </si>
  <si>
    <t>PT Bukit Asam Tbk (Saham Treasuri)</t>
  </si>
  <si>
    <t xml:space="preserve">Jl. Parigi No. 1 Tanjung Enim, Muara Enim </t>
  </si>
  <si>
    <t>corsec@bukitasam.co.id/(021)5254014/(021)5254002</t>
  </si>
  <si>
    <t>PT Medco Energi Mining Internasional</t>
  </si>
  <si>
    <t>The Energy Building, Lantai 25, Jl. Jenderal Sudirman Kav. 52 - 53, Jakarta 12190</t>
  </si>
  <si>
    <t>PT Bahtera Daya Makmur</t>
  </si>
  <si>
    <t>The Energy Building, Lantai 53, Jl. Jenderal Sudirman Kav. 52 - 53, Jakarta 12190</t>
  </si>
  <si>
    <t>PT Prima Perdana Megah</t>
  </si>
  <si>
    <t>Badan Hukum</t>
  </si>
  <si>
    <t>TCC Batavia Tower One Lantai 43, Jalan KH Mansyur Kav 126, Kelurahan Karet Tengsin, Kecamatan Tanah Abang, Jakarta Pusat</t>
  </si>
  <si>
    <t>021-29529473</t>
  </si>
  <si>
    <t>PT Anugerah Wibawa Sejahtera</t>
  </si>
  <si>
    <t>Jalan Kebon Sirih Nomor 96, Kelurahan Gambir, Kecamatan gambir, Jakarta Pusat</t>
  </si>
  <si>
    <t>FIRMAN KETAUN, PT</t>
  </si>
  <si>
    <t>Gedung Office 8 Lantai 30 Unit C, Jl. Jend. Sudirman Kav. 52-53 (Jl. Senopati Raya 8B), Jakarta Selatan</t>
  </si>
  <si>
    <t>021 2935 6888 / 29356999</t>
  </si>
  <si>
    <t>PT BAYAN ENERGY</t>
  </si>
  <si>
    <t>Gedung Office 8 Lantai 36 Unit C,Jl. Jend. Sudirman Kav. 52-53 (Jl. Senopati Raya 8B),Jakarta Selatan</t>
  </si>
  <si>
    <t>021 2935 6888/ 29356999</t>
  </si>
  <si>
    <t>Freeport-McMoRan Inc.</t>
  </si>
  <si>
    <t>Amerika Serikat</t>
  </si>
  <si>
    <t>PT Indonesia Asahan Alumunium</t>
  </si>
  <si>
    <t>Indonesia</t>
  </si>
  <si>
    <t>PT Indonesia Papua Metal dan Mineral</t>
  </si>
  <si>
    <t>PT Resource Alam Indonesia Tbk</t>
  </si>
  <si>
    <t>Jl.Pembangunan I No.3 Jakarta</t>
  </si>
  <si>
    <t>021-6333036</t>
  </si>
  <si>
    <t>Pintarso Adijanto</t>
  </si>
  <si>
    <t>Komisaris Utama</t>
  </si>
  <si>
    <t>Jl.Pantai Kuta V No.5 Pluit Penjaringan Jakarta Utara</t>
  </si>
  <si>
    <t>PT J Resources Nusantara</t>
  </si>
  <si>
    <t>Equity Tower Lt.48, SCBD Lot.9 
Jl. Jend. Sudirman Kav. 52-53
Senayan, Kebayoran Baru, Jakarta Selatan</t>
  </si>
  <si>
    <t>corpsec@jresources.com /
021-5153335/021-5153759</t>
  </si>
  <si>
    <t>PT Lebong Tandai</t>
  </si>
  <si>
    <t>Ariobimo Sentral, Lantai 3
Jl. H.R. Rasuna Said Kav. X-2
Jakarta, 12950</t>
  </si>
  <si>
    <t>Mercuria Energy Asset Management Pte. Ltd. ( "MEAM Pte.LTD." )</t>
  </si>
  <si>
    <t>Mercuria Energy Asset Management B.V. ( "MEAM B.V." )</t>
  </si>
  <si>
    <t>Belanda</t>
  </si>
  <si>
    <t>PT SITRADE COAL</t>
  </si>
  <si>
    <t>Lantai 12 Bakrie Tower, Komplek Rasuna Epicentrum, Jalan H.R. Rasuna Said, Jakarta 12940</t>
  </si>
  <si>
    <t xml:space="preserve">BHIRA INVESTMENTS PTE. LTD. </t>
  </si>
  <si>
    <t>78 Shenton Way, #17-01/02, Singapura</t>
  </si>
  <si>
    <t>PT BUMI RESOURCES TBK</t>
  </si>
  <si>
    <t>Lantai 12 Bakrie Tower, Komplek Rasuna Epicentrum, Jalan H.R. Rasuna Said, Jakarta – 12940</t>
  </si>
  <si>
    <t>BHIRA INVESTMENTS PTE LTD</t>
  </si>
  <si>
    <t>BUMI RESOURCES PT TBK</t>
  </si>
  <si>
    <t>MOUNTAIN NETHERLANDS INVESMENT B.V.</t>
  </si>
  <si>
    <t>Singel 540, Office 503B, 1017AZ Amsterdam, Belanda</t>
  </si>
  <si>
    <t>Circleone Consulting Co., Ltd.</t>
  </si>
  <si>
    <t>4Th Floor Youngchang Bldg., 4(SA), Seorae-ro, Seocho-gu, Seoul 06580, Korea.</t>
  </si>
  <si>
    <t>+8225523540</t>
  </si>
  <si>
    <t>Doo Kweun Lee</t>
  </si>
  <si>
    <t>Aston Rasuna Tower B, Lantai16 Unit 16C, Komplek Apartemen Taman Rasuna, Jakarta HR. Rasuna Said, Jakarta 12960</t>
  </si>
  <si>
    <t>Agus Wiryawan Syafrudin</t>
  </si>
  <si>
    <t>Jl. KH. Seman No.110 RT.001/RW.001 Kel. Jati Bening  Kec. Pondok Gede Bekasi</t>
  </si>
  <si>
    <t xml:space="preserve">Raden Azhari </t>
  </si>
  <si>
    <t>Jl. Darmawangsa II No.5 RT.004/RW.001, Pulo Kebayoran Baru Jakarta Selatan Indonesia</t>
  </si>
  <si>
    <t>PT. MARINO MINING INTERNATIONAL</t>
  </si>
  <si>
    <t>Menara Gracia Lt.2, Jl. H.R. Rasuna Said Kav C-17, Kuningan, Setiabudi, Jakarta Selatan</t>
  </si>
  <si>
    <t>NY. TJANDRA SARI</t>
  </si>
  <si>
    <t>Jl. Tanjung No. 28 RT 007 RW 001, Gondangdia, Menteng, Jakarta Pusat</t>
  </si>
  <si>
    <t xml:space="preserve">Kendilo Coal LLC </t>
  </si>
  <si>
    <t xml:space="preserve">Pemegang Saham </t>
  </si>
  <si>
    <t>Nippon Coke &amp; Engineering Co.Ltd</t>
  </si>
  <si>
    <t>ST INTERNATIONAL</t>
  </si>
  <si>
    <t>SAMTAN B/D 421, YEONG DONG-DAERO, GANGNAM-GU SEOUL</t>
  </si>
  <si>
    <t>PT. INDIKA INTI CORPINDO</t>
  </si>
  <si>
    <t>GEDUNG MITRA LT.10, JL. JEND. GATOT SUBROTO, KAV.21, JAKARTA 12930</t>
  </si>
  <si>
    <t>PT. INDIKA ENERGY Tbk</t>
  </si>
  <si>
    <t>GEDUNG MITRA LT.11, JL. JEND. GATOT SUBROTO, KAV.21, JAKARTA 12930</t>
  </si>
  <si>
    <t xml:space="preserve">PT ITM ENERGI UTAMA </t>
  </si>
  <si>
    <t>PT Toba Sejahtra</t>
  </si>
  <si>
    <t xml:space="preserve">Sopo Del Office Towers &amp; Lifestyle Center, Tower A Lantai 56, Jl. Mega Kuningan Barat III, Lot. 10.1-6, Kawasan Mega Kuningan, Kel. Kuningan Timur, Kec. Setiabudi, Jakarta Selatan </t>
  </si>
  <si>
    <t>legal_ts@tobasejahtra.com / 021-50806578 / 021-50806567</t>
  </si>
  <si>
    <t>Paulina Maria Dame Uli</t>
  </si>
  <si>
    <t>Jl. Kalisari Raya II Nomor 11, Rukun Tetangga 002, Rukun Warga 002, Kel. Kalisari, Kec. Pasar Rebo, Jakarta Timur</t>
  </si>
  <si>
    <t>legal_ts@tobasejahtra.com / 021-50806545 / 021-50806595</t>
  </si>
  <si>
    <t>Kerri Nabasaria Pandjaitan</t>
  </si>
  <si>
    <t>legal@kutaienergi.co.id / 021-50806545 / 021-50806595</t>
  </si>
  <si>
    <t>Ged. Menara Karya lt. 23, Jln. H. R. Rasuna Said, Blok X-5, kav. 1-2, Kuningan Timur, Setia Budi, Jakarta Selatan 12950</t>
  </si>
  <si>
    <t>Coaltrade Services International PTE. LTD.</t>
  </si>
  <si>
    <t>8 Shenton Way #21-01 AXA Tower, Singapore 068811</t>
  </si>
  <si>
    <t>Lanna Resources Public Company Ltd.</t>
  </si>
  <si>
    <t>888/99 Mahathun Plaza Building 9th floor Ploenchit Road, Pathumwan, Bangkok 10330 Thailand</t>
  </si>
  <si>
    <t>+66 (2) 253 6820</t>
  </si>
  <si>
    <t>PT. Harita Mahakam Mining</t>
  </si>
  <si>
    <t>Gedung Bank Panin Lt. 5, Jl. Jend. Sudirman, Senayan, Jakarta 10270</t>
  </si>
  <si>
    <t>+62 (21) 574 5276/78</t>
  </si>
  <si>
    <t>Pan-United Investment Pte. Ltd.</t>
  </si>
  <si>
    <t>7 Temasek Boulevard #16-01 Suntec Tower 1, Singapore 038987</t>
  </si>
  <si>
    <t>+65 6305 6708</t>
  </si>
  <si>
    <t>Menara Karya Lt 23, Jl HR Rasuna Said Blok X-5, Kav 1-2, Jak Sel</t>
  </si>
  <si>
    <t>Far East Investment Limited</t>
  </si>
  <si>
    <t>Main Office Tower, Financial Park Labuan, Jalan Merdeka 87000, Labuan F.T. Malaysia</t>
  </si>
  <si>
    <t>Ruddy Tjanaka</t>
  </si>
  <si>
    <t>Permt Mediterania Jl. R/29, Srengseng, Kembangan</t>
  </si>
  <si>
    <t>021-25533000</t>
  </si>
  <si>
    <t>087-593828</t>
  </si>
  <si>
    <t>021 - 345 3888</t>
  </si>
  <si>
    <t>PT. HARUM ENERGY Tbk</t>
  </si>
  <si>
    <t>Deutsche Bank Building Lantai 9, Jl Imam Bonjol No 80, Menteng Jakarta Pusat</t>
  </si>
  <si>
    <t>(021) 3983 1288</t>
  </si>
  <si>
    <t>Perusahaan Daerah Pertambangan Bara
Kaltim Sejahtera</t>
  </si>
  <si>
    <t>Jl. Jenderal Basuki Rachmat, No. 45, Kampung Bugis, Samarinda Ulu, 75121, Bugis, samarinda Kota, Kota Samarinda, Kalimantan Timur 75242</t>
  </si>
  <si>
    <t>(0541) 205 454</t>
  </si>
  <si>
    <t>Prima Andalan Mandiri</t>
  </si>
  <si>
    <t>Komp. Sentra Latumenten Blok A4-6, Jakarta Barat</t>
  </si>
  <si>
    <t>Mandala Karya Prima</t>
  </si>
  <si>
    <t>Pro Mandiri Building Komp. Sentra Latumenten, Jl. Prof Dr. Latumenten No.50, Jakarta Barat</t>
  </si>
  <si>
    <t>PT Cipta Olah Alam Lestari</t>
  </si>
  <si>
    <t>Jl. H. Agus Salim No. 65 Jakarta Pusat</t>
  </si>
  <si>
    <t>info@mgmcoal.com / 021-3916990 / 91</t>
  </si>
  <si>
    <t>Aurora Sky International Ltd</t>
  </si>
  <si>
    <t>19-27 Wyndham Street Central, Hongkong</t>
  </si>
  <si>
    <t>Saiman Ernawan</t>
  </si>
  <si>
    <t>Presiden Komisaris</t>
  </si>
  <si>
    <t>Jl. Pulomas Raya No, 38 Jakarta Timur</t>
  </si>
  <si>
    <t>Eddy Winata</t>
  </si>
  <si>
    <t>Komisaris</t>
  </si>
  <si>
    <t>Jl. Pulomas Raya No. 16A, Jakarta Timur</t>
  </si>
  <si>
    <t>PT BATUBARA GLOBAL ENERGY</t>
  </si>
  <si>
    <t>PEMEGANG SAHAM</t>
  </si>
  <si>
    <t>Pacific Century Place Lt. 33, Jl. Jend. Sudirman Kav. 52 -53, SCBD Lot. 10, Jakarta Selatan</t>
  </si>
  <si>
    <t>fian@lxintl.co.kr</t>
  </si>
  <si>
    <t>PT MULTI MINING UTAMA</t>
  </si>
  <si>
    <t>Menara Salemba Lt. 6, Jl. Salemba Raya No. 5 RT 014/RW 05, Kel. Paseban, Jakarta Pusat</t>
  </si>
  <si>
    <t>ariyantidesti@gmail.com</t>
  </si>
  <si>
    <t>PT Media Djaya Bersama</t>
  </si>
  <si>
    <t>Gedung TMT 1 Lantai 9, Jl. Cilandak KKO No.1, Kelurahan Cilandak Timur, Kecamatan Pasar Minggu, Kota Administratif Jakarta Selatan, Provinsi DKI Jakarta</t>
  </si>
  <si>
    <t>(021) 29976747</t>
  </si>
  <si>
    <t>PT Reswara Minergi Hartama</t>
  </si>
  <si>
    <t>(021) 29976733</t>
  </si>
  <si>
    <t>Jl. Suryopranoto No.2, Komp. Harmoni Plaza Blok A-8, Gambir, Jakarta Pusat</t>
  </si>
  <si>
    <t>Idemitsu Kosan Co. Ltd.</t>
  </si>
  <si>
    <t>1-1, Marunochi 3-Chome, Chiyodaku Tokyo</t>
  </si>
  <si>
    <t>PT WAHANA SENTOSA CEMERLANG</t>
  </si>
  <si>
    <t>Grha Baramulti, Komplek Harmoni Plaza Blok A-8, Jl. Suryopranoto No. 2, Jakarta Pusat</t>
  </si>
  <si>
    <t>021-6385 1140</t>
  </si>
  <si>
    <t>Alm. A. T. Suharya</t>
  </si>
  <si>
    <t>PT Pakarti Putra Sang Fajar</t>
  </si>
  <si>
    <t>Jl. Aditywarman I No. 02 RT 006 RW 002, Melawai, Kebayoran Baru, Jakarta Selatan, DKI Jakarta, Indonesia</t>
  </si>
  <si>
    <t>021-29126181</t>
  </si>
  <si>
    <t>PT Agata Nugraha Nastari</t>
  </si>
  <si>
    <t>Gedung TMT 1, Lt. 18, Suite 1802, Jl. Cilandak KKO No. 1, Cilandak Timur, Pasar Minggu, Jakarta Selatan, DKI Jakarta, Indonesia</t>
  </si>
  <si>
    <t>021-29976767</t>
  </si>
  <si>
    <t>PT. Rentalperdana Putratama</t>
  </si>
  <si>
    <t>Gedung Permata Kuningan Lt 12 Jl. Kuningan Mulia Kav 9C Guntur Setiabudi Jakarta Selatan 12980</t>
  </si>
  <si>
    <t>021-28546099</t>
  </si>
  <si>
    <t>Kelvin Halim</t>
  </si>
  <si>
    <t>Direktur Utama</t>
  </si>
  <si>
    <t>Anggrek Nelimurni Blk B 70/24 RT. 016 RW. 001 Kemanggisan Palmerah Jakarta Barat</t>
  </si>
  <si>
    <t>021-5358505</t>
  </si>
  <si>
    <t>Shinta Marsono</t>
  </si>
  <si>
    <t>Jl, Anggrek Nelimurni B 70/24 RT.016 RW. 001 Kemanggisan Palmerah Jakarta Barat</t>
  </si>
  <si>
    <t>PT Indika Indonesia Resources</t>
  </si>
  <si>
    <t>Graha Mitra Lantai 6, Jl. Jend Garot Subroto Kav.21, Jakarta - Indonesia</t>
  </si>
  <si>
    <t>021-25579888</t>
  </si>
  <si>
    <t xml:space="preserve"> Indika Capita Investments PTE Ltd</t>
  </si>
  <si>
    <t>7 Temasek Boulevard#08-01 Suntec Tower 1, Singapore 038987</t>
  </si>
  <si>
    <t>Gedung Office 8 Lantai 37 Unit A-H,Jl. Jend. Sudirman Kav. 52-53 (Jl. Senopati Raya 8B),Jakarta Selatan</t>
  </si>
  <si>
    <t>Jl. Suryoranoto No. 2 Komplek Harmoni Plaza A/8</t>
  </si>
  <si>
    <t>Herry Irpani</t>
  </si>
  <si>
    <t>Jl. Musi Raya Barat, Palembang</t>
  </si>
  <si>
    <t>Henry Angkasa</t>
  </si>
  <si>
    <t>Taman Meruya Ilir D12/81 RT.010 RW.002</t>
  </si>
  <si>
    <t>Equity Tower Lt. 48, SCBD Lot. 9
Jl. Jend. Sudirman Kav. 52-53
Senayan, Kebayoran Baru, Jakarta Selatan</t>
  </si>
  <si>
    <t>corpsec@jresources.com / 021-5153335 / 021-5153759</t>
  </si>
  <si>
    <t>Jimmy Budiarto</t>
  </si>
  <si>
    <t>Pacific Place Residence Tower East 11A,
RT. 005, RW. 001, Senayan, Kebayoran Baru, Jakarta Selatan</t>
  </si>
  <si>
    <t>PT. Harum Energy, Tbk</t>
  </si>
  <si>
    <t>Shareholder</t>
  </si>
  <si>
    <t>Deutsche Bank Building 9th Floor.Jl. Imam Bonjol No. 80.Jakarta 10310</t>
  </si>
  <si>
    <t>021-39831288</t>
  </si>
  <si>
    <t>PT. Sentral Batubara Jawa</t>
  </si>
  <si>
    <t>Jl. Alaydrus No. 81B</t>
  </si>
  <si>
    <t>021-6345222</t>
  </si>
  <si>
    <t>LANNA RESOURCES PUBLIC Co, Ltd (Thailand</t>
  </si>
  <si>
    <t>PT. INDOCOAL PRATAMA JAYA</t>
  </si>
  <si>
    <t>PT. HARITA JAYARAYA</t>
  </si>
  <si>
    <t>PT. AMBAHRAKARYA PERDANA</t>
  </si>
  <si>
    <t>Gedung PT Pamapersada Nusantara II, Lantai 3, Jalan Rawagelam I No. 9, Kawasan Industri Pulogadung, Jakarta Timur 13930, Indonesia</t>
  </si>
  <si>
    <t>021 2983 2093</t>
  </si>
  <si>
    <t>ICRA SMM Pty. Ltd.</t>
  </si>
  <si>
    <t>Level 24, 12 Creek Street, Brisbane QLD 4000, Australia</t>
  </si>
  <si>
    <t>--</t>
  </si>
  <si>
    <t>PT DAMAI MINING</t>
  </si>
  <si>
    <t>JL. ALAYDRUS 82, JAKPUS</t>
  </si>
  <si>
    <t>021.6345222 / 021.6345221</t>
  </si>
  <si>
    <t>PT HARUMINDO BARA PERDANA</t>
  </si>
  <si>
    <t>Kementerian BUMN</t>
  </si>
  <si>
    <t>Jl. Medan Merdeka Selatan No. 13</t>
  </si>
  <si>
    <t>021-29935678.</t>
  </si>
  <si>
    <t>1 Lembar Saham Seri A Dwiwarna</t>
  </si>
  <si>
    <t>INALUM</t>
  </si>
  <si>
    <t>The Energy Tower Lt 19, SCBD, Jl Jendral Sudirman Kav 52-53, Jakarta</t>
  </si>
  <si>
    <t>021-29738750</t>
  </si>
  <si>
    <t>Publik</t>
  </si>
  <si>
    <t>_</t>
  </si>
  <si>
    <t>PT Sanggar Sarana Baja</t>
  </si>
  <si>
    <t>Gedung TMT 1 Lantai 5, Jl. Cilandak KKO No.1, Kelurahan Cilandak Timur, Kecamatan Pasar Minggu, Kota Administratif Jakarta Selatan, Provinsi DKI Jakarta</t>
  </si>
  <si>
    <t>(021) 29976830</t>
  </si>
  <si>
    <t>160 Robinson Road, #27-03 SBF Center, Singapore 068914</t>
  </si>
  <si>
    <t>+65 6323 2033</t>
  </si>
  <si>
    <t>Adimitra Baratama Nusantara</t>
  </si>
  <si>
    <r>
      <rPr>
        <sz val="12"/>
        <rFont val="Calibri"/>
        <family val="2"/>
        <scheme val="minor"/>
      </rPr>
      <t>Nomor Telepon: +6221 3900733</t>
    </r>
    <r>
      <rPr>
        <u/>
        <sz val="12"/>
        <color theme="10"/>
        <rFont val="Calibri"/>
        <family val="2"/>
        <scheme val="minor"/>
      </rPr>
      <t xml:space="preserve">
</t>
    </r>
    <r>
      <rPr>
        <u/>
        <sz val="12"/>
        <rFont val="Calibri"/>
        <family val="2"/>
        <scheme val="minor"/>
      </rPr>
      <t>E-mail: sekretaris.cma@gmail.com</t>
    </r>
  </si>
  <si>
    <t>Alamjaya Bara Pratama</t>
  </si>
  <si>
    <t>Silvi Agustina</t>
  </si>
  <si>
    <t>Cilandak, Jakarta</t>
  </si>
  <si>
    <t>Endri Erawan</t>
  </si>
  <si>
    <t>Tenggarong, Kutai Kartanegara</t>
  </si>
  <si>
    <t>Trias Slamet Prihadi</t>
  </si>
  <si>
    <t>Manager</t>
  </si>
  <si>
    <t>Angsana Jaya Energi</t>
  </si>
  <si>
    <t>PT Angsana Prima Sejahtera</t>
  </si>
  <si>
    <t>JL. Sebamban II Dusun III Blok F No.21, Karang Indah, Angsana, Tanah Bumbu</t>
  </si>
  <si>
    <t>Angsanaprimasejahtera@gmail.com</t>
  </si>
  <si>
    <t>PT Autum Prima Indonesia</t>
  </si>
  <si>
    <t>Metro Broadway The Arcade Blok 3 No. TL, Jl. Pantai Indah Utara II, RT. 016 RW. 007, Kel. Kapuk Muara Kec. Penjaringan, Jakarta Utara</t>
  </si>
  <si>
    <t>Autum.group@gmail.com</t>
  </si>
  <si>
    <t>PT Basis Angsana Prima</t>
  </si>
  <si>
    <t>Grand ITC Permata Hijau Lantai 8 Suite B No 3A Jl Letjen Soepeno, Jakarta Selatan</t>
  </si>
  <si>
    <t>Zain.dy21@gmail.com</t>
  </si>
  <si>
    <t>99.9997</t>
  </si>
  <si>
    <t>0.0003</t>
  </si>
  <si>
    <t>Pemerintah Republik Indonesia</t>
  </si>
  <si>
    <t>Pemegang Saham Seri A Dwiwarna</t>
  </si>
  <si>
    <t>Kementerian BUMN, Jalan Medan Merdeka Selatan Nomor 13</t>
  </si>
  <si>
    <t>Pemegang Saham Seri B</t>
  </si>
  <si>
    <t>Gedung The Energy Lt. 19 SCBD Lot 11A, Jend. Sudirman Kav. 52-53, Jakarta Selatan</t>
  </si>
  <si>
    <t>Artha Tunggal Mandiri</t>
  </si>
  <si>
    <t>PT Persada Sukses Makmur</t>
  </si>
  <si>
    <t>Gd. International Financial Center Lantai 21. Jl. Jenderal Sudirman Kav. 22-23,</t>
  </si>
  <si>
    <t>PT Ithaca Investments</t>
  </si>
  <si>
    <t>PT. BUMI RESOURCES</t>
  </si>
  <si>
    <t>BHIRA INVESTMENT LTD</t>
  </si>
  <si>
    <t>1. PT. Separi Energy</t>
  </si>
  <si>
    <t>2. PT. Borneo Citrapertiwi Nusantara</t>
  </si>
  <si>
    <t>Jl. Rawagelam I No. 9 JIEP, Jakarta Timur</t>
  </si>
  <si>
    <t>legal@asmincoal.co.id 
(021) 2983 2097, 2983 2098 / (021) 2983 2094</t>
  </si>
  <si>
    <t>APOL, Jl. Abdul Muis No. 50 Jakarta Pusat</t>
  </si>
  <si>
    <t>PT Mahadi Mahacara Mahadana</t>
  </si>
  <si>
    <t>Perseroan Terbatas</t>
  </si>
  <si>
    <t>Gd Inti Ceter No 32 A Jakarta Selatan</t>
  </si>
  <si>
    <t>mahadimahacaramahadana@gmail.com</t>
  </si>
  <si>
    <t>Mohamad Akil</t>
  </si>
  <si>
    <t>Jl. Alam Segar I No.19, Pondok Pinang, Kebayoran Lama, Jakarta Selatan</t>
  </si>
  <si>
    <t>rahmanakil88@gmail.com</t>
  </si>
  <si>
    <t>Gd Office 8 Lnt 37, Unit A-H Jl Jend Sudirman Kav 52-53 Kebayoran Baru Jakarta Selatan Indonesia</t>
  </si>
  <si>
    <t>Gd Office 8 Lnt 23 Unit E2 Jl Jend Sudirman Kav 52-53 Kebayoran Baru Jakarta Selatan Indonesia</t>
  </si>
  <si>
    <t>PT Batutua Tembaga Raya</t>
  </si>
  <si>
    <t>Gedung The Convergence Indonesia Lantai 21, Kawasan Rasuna Epicentrum, Jalan H.R. Rasuna Said, Desa/Kelurahan Karet Kuningan, Kec. Setiabudi, Kota Adm. Jakarta Selatan, Provinsi DKI Jakarta.</t>
  </si>
  <si>
    <t>021-29880393</t>
  </si>
  <si>
    <t>PT Merdeka Copper Gold Tbk</t>
  </si>
  <si>
    <t>Gedung The Convergence Indonesia Lantai 20, Kawasan Rasuna Epicentrum, Jalan H.R. Rasuna Said, Desa/Kelurahan Karet Kuningan, Kec. Setiabudi, Kota Adm. Jakarta Selatan, Provinsi DKI Jakarta.</t>
  </si>
  <si>
    <t>PT. PANCA METTA</t>
  </si>
  <si>
    <t>JL. LETJEN SUPRAPTO, GRAHA CEMPAKA MAS BLOK D NO. 25, JAKARTA</t>
  </si>
  <si>
    <t>021-4529001</t>
  </si>
  <si>
    <t>PT. MELTAPRATAMA PERKASA</t>
  </si>
  <si>
    <t>JL. BOULEVARD GADING BARAT BLOK LC 6/53</t>
  </si>
  <si>
    <t>HALIM MINA</t>
  </si>
  <si>
    <t>Wakil Presiden Komisaris</t>
  </si>
  <si>
    <t>JL. BERLIAN NO. 1, JAKARTA</t>
  </si>
  <si>
    <t>021-80627300</t>
  </si>
  <si>
    <t>HAMID MINA</t>
  </si>
  <si>
    <t>Presiden Direktur</t>
  </si>
  <si>
    <t>CAMAR PERMAI I/39, JAKARTA UTARA</t>
  </si>
  <si>
    <t>99,07%</t>
  </si>
  <si>
    <t>0,60%</t>
  </si>
  <si>
    <t>Apri Reza Fachtoni</t>
  </si>
  <si>
    <t xml:space="preserve">Gandaria IX/9 Kel. Kramat Pela Kec. Kebayoran Baru Jakarta Selatan </t>
  </si>
  <si>
    <t xml:space="preserve">Astrid Puspa Kesuma </t>
  </si>
  <si>
    <t xml:space="preserve">Komisaris </t>
  </si>
  <si>
    <t xml:space="preserve">Jl. Duku Patra Blok V NO. 44 Tebet Jakarta Selatan </t>
  </si>
  <si>
    <t xml:space="preserve">Stella Dia </t>
  </si>
  <si>
    <t xml:space="preserve">Komisaris Utama </t>
  </si>
  <si>
    <t xml:space="preserve">Komp. Bukit Sejaktera Blok EA No. 28 Bukit Lama Palembang </t>
  </si>
  <si>
    <t>PT Alfa Suksesindo</t>
  </si>
  <si>
    <t xml:space="preserve">Gedung Kinanti Building Lt.2 Kawasan Rasuna Epicentrum, Jl Epicentrum Tengah No.3, RT. 002/ RW. 005, Karet Kuningan, Setiabudi. </t>
  </si>
  <si>
    <t>Raffles International Capital Pte Ltd</t>
  </si>
  <si>
    <t>Singapore</t>
  </si>
  <si>
    <t>Pemilik Saham</t>
  </si>
  <si>
    <t>Pondok Indah Office Tower 3, Lantai 7 suite 701, Jl. Sultan Iskandar Muda Kav. V-TA, Pondok Indah – Jakarta Selatan</t>
  </si>
  <si>
    <t>Telp. 021-75922993 Fax. 021-75922992</t>
  </si>
  <si>
    <t>99,92%</t>
  </si>
  <si>
    <t>Office 8 Building, Jl. Senopati Dalam No.8, RT.8/RW.3, Senayan, Kec. Kby. Baru, Kota Jakarta Selatan, Daerah Khusus Ibukota Jakarta 12190</t>
  </si>
  <si>
    <t>Telp. 021 - 29343888 Fax. 021 - 29343777</t>
  </si>
  <si>
    <t>0,08%</t>
  </si>
  <si>
    <t>Prime Global Energi Private Limited</t>
  </si>
  <si>
    <t>11 Tuas Bay Close
#08-01
West Star
Singapore (636996)</t>
  </si>
  <si>
    <t>PT Atlas Anugerah Kencana</t>
  </si>
  <si>
    <t>Jalan Kapuas Raya, Kompleks Perumahan Kapuas Grande nomor 20-21, Kel. Padang Harapan, Kec. Gading Cempaka, Kota Bengkulu, Provinsi Bengkulu</t>
  </si>
  <si>
    <t>99.99</t>
  </si>
  <si>
    <t>0.01</t>
  </si>
  <si>
    <t>Gedung Office 8 Lantai 37 Unit A-H,Jl. Jend. Sudirman Kav. 52-53 (Jl. Senopati Raya 8B), Kebayoran Baru Jakarta Selatan 12190</t>
  </si>
  <si>
    <t>PT MINERAL ENERGI PRATAMA</t>
  </si>
  <si>
    <t>Gedung Office 8 Lantai 23 Unit F, Jl. Jend Sudirman Kav 52-53 (Jl. Senopati Raya 8B) Kebayoran Baru Jakarta Selatan 12190</t>
  </si>
  <si>
    <t>FURDIANTO AS, A.Md.,</t>
  </si>
  <si>
    <t>Jl Rapak Nyamuk RT 008 Sepakat Loa Kulu Kutai Kartanegara Kalimantan Timur</t>
  </si>
  <si>
    <t>ALIF MACHMUD IDRUS</t>
  </si>
  <si>
    <t>Jl Maduningrat  RT 016 Tenggarong Melayu Kutai Kartanegara Kalimantan Timur</t>
  </si>
  <si>
    <t>Gedung Office 8 Lantai 37 Unit A-H ,Jl. Jend. Sudirman Kav. 52-53 (Jl. Senopati Raya 8B),Jakarta Selatan</t>
  </si>
  <si>
    <t>PT Indonesia Asahan Alumunium (Persero)</t>
  </si>
  <si>
    <t>PT Indonesia Papua Metal Dan Mineral</t>
  </si>
  <si>
    <t>ASIA PACIFIC NIKEL PTY, LTD</t>
  </si>
  <si>
    <t>King George Central Level 18 145-147 Ann Street, Brisbane QLD 4000</t>
  </si>
  <si>
    <t>corsec@antam.com/021-7891234</t>
  </si>
  <si>
    <t>PT ANEKA TAMBANG Tbk (PT ANTAM Tbk)</t>
  </si>
  <si>
    <t>Gedung Aneka Tambang, Jl. Letnan Jenderal T.B. Simatupang Nomor 1, Lingkar Selatan, Tanjung Barat, Jakarta Selatan 12530, Indonesia</t>
  </si>
  <si>
    <t>PT METALINDO PROSESTAMA</t>
  </si>
  <si>
    <t>Gedung Office 8 Lantai 37,Jl. Jend. Sudirman Kav. 52-53 (Jl. Senopati Raya 8B),Jakarta Selatan</t>
  </si>
  <si>
    <t>PT KALTIM BARA SENTOSA</t>
  </si>
  <si>
    <t>Gedung Office 8 Lantai 36 Unit A,Jl. Jend. Sudirman Kav. 52-53 (Jl. Senopati Raya 8B),Jakarta Selatan</t>
  </si>
  <si>
    <t>DATO' DR. LOW TUCK KWONG</t>
  </si>
  <si>
    <t>Apt. The Residences At Dharmawangsa 2 Unit 707, Kebayoran Baru Jakarta Selatan</t>
  </si>
  <si>
    <t>ENGKI WIBOWO</t>
  </si>
  <si>
    <t xml:space="preserve">Jl. Boulevard Timur Blok E 22, RT 011 RW 04 Grogol Utara Kebayoran Lama Jakarta </t>
  </si>
  <si>
    <t>PT BUMI ALAM SEJAHTERA</t>
  </si>
  <si>
    <t>Gedung The East Lt. 19 Jl. Dr. Ide Anak Agung Gde Agung Kav.E-3.2 No.1 Kel. Kuningan Timur Kec. Setiabudi Jakarta 12950</t>
  </si>
  <si>
    <t>PT MOTTA RESOURCES INDONESIA</t>
  </si>
  <si>
    <t>One Pacific Place 17rd Floor, Suite 1704 Jl. Jend. Sudirman Kav. 52-53 South Jakarta 12190 - Indonesia</t>
  </si>
  <si>
    <t>POSCO ASIA Co., Ltd</t>
  </si>
  <si>
    <t xml:space="preserve">Room 5306, Central Plaza, 18 Harbour Road Wanchai – Hong Kong </t>
  </si>
  <si>
    <t>PT. TOBA BUMI ENERGI</t>
  </si>
  <si>
    <t>DISTRICT 8 TREASURY TOWER LOT 28 LANTAI 33 JL. JEND. SUDIRMAN KAV.52-53 RT.08 RW.03 SENAYAN KEBAYORAN BARU JAKARTA SELATAN DKI JAKARTA 12190</t>
  </si>
  <si>
    <t>: 021-50200839 / 50200837</t>
  </si>
  <si>
    <t>PT. TOBA SEJAHTERA</t>
  </si>
  <si>
    <t>Gedung SOPO DEL LT.56 JL. MEGA KUNINGAN BARAT III LOT 10.1-6, KAWASAN MEGA KUNINGAN, KUNINGAN TIMUR JAKARTA SELATAN DKI JAKARTA 12950</t>
  </si>
  <si>
    <t>: 021-50806578-79 / 50806567</t>
  </si>
  <si>
    <t>0.003</t>
  </si>
  <si>
    <t>021  2983 2093</t>
  </si>
  <si>
    <t>PT United Tractors Pandu Engineering</t>
  </si>
  <si>
    <t>Kawasan Industri Jababeka I Blok H No, Jl. Jababeka XI No.30-40, Harja Mekar, Kec. Cikarang Utara, Kabupaten Bekasi, Jawa Barat 17530</t>
  </si>
  <si>
    <t>021  893 5016</t>
  </si>
  <si>
    <t>Mercuria Energy Asset Management PTE LTD</t>
  </si>
  <si>
    <t>Marina View #26-01 Asia Square Tower 2 Singapore</t>
  </si>
  <si>
    <t>+65 6416 2080</t>
  </si>
  <si>
    <t>Mercuria Energy Asset Management B.V</t>
  </si>
  <si>
    <t>Weena 3355, 3013 AL Rotterdam, Netherland</t>
  </si>
  <si>
    <t>+31 306086130</t>
  </si>
  <si>
    <t>RATU PLAZA, JAKARTA PUSAT</t>
  </si>
  <si>
    <t>ptmarinomininginternational@gmail.com</t>
  </si>
  <si>
    <t>TJANDRA SARI</t>
  </si>
  <si>
    <t>JL. TANJUNG NO. 28, MENTENG, JAKARTA SELATAN, DKI JAKARTA</t>
  </si>
  <si>
    <t>PT. HARUM ENERGY TBK</t>
  </si>
  <si>
    <t xml:space="preserve">DEUTSCHE BANK BUILDING LT. 9 </t>
  </si>
  <si>
    <t>PT KARYA WIJAYA ANEKA MINERAL</t>
  </si>
  <si>
    <t xml:space="preserve">GD. PANIN BANK, LT. 5 </t>
  </si>
  <si>
    <t>021-7246353</t>
  </si>
  <si>
    <t>PT ITM Energi Utama</t>
  </si>
  <si>
    <t>PT OKTA BUMI PERTIWI</t>
  </si>
  <si>
    <t>CITRA TOWERS KEMAYORAN LT. 18B/A-E</t>
  </si>
  <si>
    <t>021-39713333</t>
  </si>
  <si>
    <t>YUANDA VENTURES LTD</t>
  </si>
  <si>
    <t>BRITISH VIRGIND ISLAND</t>
  </si>
  <si>
    <t>TOMMY TANDEAN SARIONO</t>
  </si>
  <si>
    <t>Komplek DHI Blok N/54, RT. 007 RW. 002, Kel. Kapuk Muara, Kec. Penjaringan, Jakarta Utara</t>
  </si>
  <si>
    <t>tantommy168@yahoo.com</t>
  </si>
  <si>
    <t>PT Alam Karya Nusantara</t>
  </si>
  <si>
    <t xml:space="preserve">Gedung Puri Matari 2 Lt. 1, Jl. H.R. Rasuna Said, Kavling H1-H2, Jakarta Selatan </t>
  </si>
  <si>
    <t>021-50919919</t>
  </si>
  <si>
    <t>New Growth B.V, the Netherlands</t>
  </si>
  <si>
    <t>Buitenveldertselaan 106, 1081AB Amsterdam</t>
  </si>
  <si>
    <t>+31205708109</t>
  </si>
  <si>
    <t>Gedung Office 8 Lt 28 SCBD Lot 28 Jl. Jenderal Sudirman Kav 52-53 Senayan Kebayoran Baru, Jakarta Selatan</t>
  </si>
  <si>
    <t>Aurora Sky International Limited</t>
  </si>
  <si>
    <t>19-27 Wyndham Street, Hong Kong</t>
  </si>
  <si>
    <t>Pemegang Saham / Presiden Komisaris</t>
  </si>
  <si>
    <t>Jl. Pulomas Raya No. 38, Pulogadung</t>
  </si>
  <si>
    <t>Pemegang Saham / Komisaris</t>
  </si>
  <si>
    <t>Jl. Pulomas Raya No. 16 A, Pulogadung</t>
  </si>
  <si>
    <t>Yoseph Soenaryo</t>
  </si>
  <si>
    <t xml:space="preserve">Direktur Utama </t>
  </si>
  <si>
    <t>Jl. Dadali no. 10, RT.004 RW.005, Kel. Garuda, Kec. Andir, Kota Bandung</t>
  </si>
  <si>
    <t xml:space="preserve">yosephsoenaryo@gmail.com  </t>
  </si>
  <si>
    <t>Ginawan Chondro</t>
  </si>
  <si>
    <t>Jl. Ciumbuleuit no. 189, RT.001 RW.007, Kel. Ciumbuleuit, Kec. Cidadap, Kota Bandung</t>
  </si>
  <si>
    <t>gchondro@gmail.com</t>
  </si>
  <si>
    <t>Edi Sukamto Josana</t>
  </si>
  <si>
    <t>Jl. Ciumbuleuit no. 191, RT.001 RW.007, Kel. Ciumbuleuit, Kec. Cidadap, Kota Bandung</t>
  </si>
  <si>
    <t>wu_xielung@yahoo.com.sg</t>
  </si>
  <si>
    <t>Lili Djonni Andhella</t>
  </si>
  <si>
    <t xml:space="preserve">Jl. Ranggamalela no. 22, RT.002 RW.003, Kel. Tamansari, Kec. Bandung Wetan, Kota Bandung </t>
  </si>
  <si>
    <t>andhella@hotmail.com</t>
  </si>
  <si>
    <t>Umar Suwandi</t>
  </si>
  <si>
    <t>Jl. Agung Indah IV no. 4, RT.015 RW.016, Kel. Sunter Agung, Kec. Tanjung Priok, Jakarta Utara - DKI Jakarta</t>
  </si>
  <si>
    <t>Umarsuwandi@yahoo.com</t>
  </si>
  <si>
    <t>PT KINTAP ENERGI</t>
  </si>
  <si>
    <t>KP. KEMUNING KEL KEMUNING KEC LEGOK, KAB TANGERANG, BANTEN</t>
  </si>
  <si>
    <t>kintap.energipt@yahoo.com</t>
  </si>
  <si>
    <t>99,8%</t>
  </si>
  <si>
    <t>ARIFIN</t>
  </si>
  <si>
    <t>ITC Permata Hijau Twr B-1105, RT 011 RW 010, Grogol Utara, Kebayoran Lama, Jakarta Selatan</t>
  </si>
  <si>
    <t>esurat.legal@gmail.com</t>
  </si>
  <si>
    <t>0,2%</t>
  </si>
  <si>
    <t>Tuan Tamron</t>
  </si>
  <si>
    <t>Jl. Kenanga Atas - Koba Bangka Tengah</t>
  </si>
  <si>
    <t>Tuan Taskin</t>
  </si>
  <si>
    <t>Jl. Kenanga Atas - Koba  Bangka Tengah</t>
  </si>
  <si>
    <t>PT Arsari Tambang</t>
  </si>
  <si>
    <t>Gd. MidPlaza Lt. 6 Jl. Jenderal Sudirman Kav. 10-11 Kota Jakarta Pusat, Provinsi DKI Jakarta</t>
  </si>
  <si>
    <t>corsec_at@arsari.co.id</t>
  </si>
  <si>
    <t>PT Arsari Multi Tambang</t>
  </si>
  <si>
    <t>Base Camp Kenangan Jl. Kartika Km. 2,5, Kelurahan Maridan, Kecamatan Sepaku, Kabupaten Penajam Paser Utara, Provinsi Kalimantan Timur</t>
  </si>
  <si>
    <t>corsec_amt@arsari.co.id</t>
  </si>
  <si>
    <t>Ny. GHAN DJOE HIANG</t>
  </si>
  <si>
    <t>PT Abhirama Investment</t>
  </si>
  <si>
    <t>Gd. Menara Karya Lantai 6. Jl HR. Rasuna Said Blok X-5 Kav. 1-2. Jakarta Selatan</t>
  </si>
  <si>
    <t>LANNA RESOURCES PUBLIC Co. Ltd (THALI AND)</t>
  </si>
  <si>
    <t>PT. INDOCOAL PRATAMA JAVA</t>
  </si>
  <si>
    <t>PT. AMBHARA KARYA PERDANA</t>
  </si>
  <si>
    <t>PT Karunia Mitra Berkat</t>
  </si>
  <si>
    <t>The Suites Tower Lt. 17, Jakarta Utara</t>
  </si>
  <si>
    <t>021-22511055</t>
  </si>
  <si>
    <t>99.99%</t>
  </si>
  <si>
    <t>Huang She Thong</t>
  </si>
  <si>
    <t>Apartemen Tower Akasia Lt. 3 No. 3.K, Penjaringan, Penjaringan, Jakarta Utara</t>
  </si>
  <si>
    <t>0.01%</t>
  </si>
  <si>
    <t xml:space="preserve">FREDIE TAN </t>
  </si>
  <si>
    <t>Jl. Teluk Gong Rt/Rw 005/008 Penjagalan</t>
  </si>
  <si>
    <t xml:space="preserve">DISTOMY LASIMON </t>
  </si>
  <si>
    <t>Muara Karang Blok Q.7.S No.36 Rt/Rw 011/008 Kel.Pluit Kec. Penjaringan Jakarta Utara</t>
  </si>
  <si>
    <t>FRANS SALIM KALALO</t>
  </si>
  <si>
    <t xml:space="preserve">Jl. Emmy Saelan No.3 Mangkura - Ujung Pandang Kota Makasar </t>
  </si>
  <si>
    <t>CECILIA PEGGY SULISTIO</t>
  </si>
  <si>
    <t xml:space="preserve">Jl. Melati No.1 Rt/Rw 014/006 Kel. Pesanggrahan Kec. Pesanggrahan </t>
  </si>
  <si>
    <t>PT Satui Energi</t>
  </si>
  <si>
    <t>Ng See Yong</t>
  </si>
  <si>
    <t>Jl. Bukit Indah Raya III No. 45, Sukajadi, Batam Kota, Kota Batam</t>
  </si>
  <si>
    <t>99,99992%</t>
  </si>
  <si>
    <t>PT Bina Pertiwi</t>
  </si>
  <si>
    <t>JL. Raya Bekasi Km.22 Blok KM No.18, RT. 7/RW. 1, Cakung Bar., Kec. Cakung, Jakarta Timur 13910</t>
  </si>
  <si>
    <t>021 1500 072</t>
  </si>
  <si>
    <t>00,00008%</t>
  </si>
  <si>
    <t>Jl. Medan Merdeka Selatan No.13 Jakarta</t>
  </si>
  <si>
    <t>The Energy Tower Lt. 19, SCBD, 
Jl. Jend. Sudirman Kav 52-53, Jakarta</t>
  </si>
  <si>
    <t>Triaryani , PT</t>
  </si>
  <si>
    <t>PT Naga Mas Makmur Jaya</t>
  </si>
  <si>
    <t>Gedung Menara Rajawali Lt. 27, Jl. DR. Ide Anak Agung Gde Agung Lot #5.1, Kawasan Mega Kuningan, Jakarta Selatan</t>
  </si>
  <si>
    <t>nagamasmakmurjayajkt@gmail.com
/ 021-5761815 / 021-5761817</t>
  </si>
  <si>
    <t>Teddy Setiawan</t>
  </si>
  <si>
    <t>Jl. Puri Jimbaran E.6-A No. 28 RT.012/RW.010, Kel. Ancol, Kec. Pademangan, Jakarta Utara</t>
  </si>
  <si>
    <t>021-5761815 / 021-5761817</t>
  </si>
  <si>
    <t>PT TBS Energi Utama Tbk</t>
  </si>
  <si>
    <t>District 8,Treasury Tower,Level 33 CSBD Lot 28
Jl. Jend.Sudirman, Kav 52-53 Jakarta - 12190</t>
  </si>
  <si>
    <t>(021) 5020-0353</t>
  </si>
  <si>
    <t>Sopodel Office Tower &amp; Lifestyle Center Lt. 56, Jl. Mega Kuningan Barat III Lot 10.1-6, Mega Kuningan</t>
  </si>
  <si>
    <t>(021) 5080-6578</t>
  </si>
  <si>
    <t>Vale Canada Limited</t>
  </si>
  <si>
    <t>Badan Usaha</t>
  </si>
  <si>
    <t>Kanada</t>
  </si>
  <si>
    <t>Pemegang Saham Publik</t>
  </si>
  <si>
    <t>Sumitomo Metal Mining Co Ltd</t>
  </si>
  <si>
    <t>Jepang</t>
  </si>
  <si>
    <t>Vale Japan Limited</t>
  </si>
  <si>
    <t>HASAN TJHIE</t>
  </si>
  <si>
    <t>DIREKTUR</t>
  </si>
  <si>
    <t>JL. KUTO PANJI, BELINYU</t>
  </si>
  <si>
    <t>TAMRON</t>
  </si>
  <si>
    <t>JL. KENANGA ATAS, KOBA</t>
  </si>
  <si>
    <t xml:space="preserve"> Wahana Baratama Mining, PT</t>
  </si>
  <si>
    <t>PT BAYAN RESOURCES  TBK</t>
  </si>
  <si>
    <t>Gd Office 8 Lnt 37, Unit A-H Jl Jend Sudirman Kav 52-53 Jakarta Selatan Indonesia</t>
  </si>
  <si>
    <t>Nama Pengurus</t>
  </si>
  <si>
    <t>Email</t>
  </si>
  <si>
    <t>Chia Ah Hoo</t>
  </si>
  <si>
    <t>La Vie All Suite Apt. Suites Allee 18F 18G
Jl. Denpasar 18 RT 015 RW 007, Kel. Karet
Kuningan, Kec. Setiabudi, Jakarta Selatan</t>
  </si>
  <si>
    <t>Hendri Tamrin</t>
  </si>
  <si>
    <t>Direktur</t>
  </si>
  <si>
    <t>Jl. Kelapa Puan TMR I NB 1/7 RT 001 RW 012, Kel. Pegangsaan Dua, Kec. Kelapa Gading, Jakarta Utara</t>
  </si>
  <si>
    <t>Djohan Nurjadi</t>
  </si>
  <si>
    <t>Gading Elok Timur 4 Blok BM2 No. 4 RT. 012 RW. 009 Kel. Kelapa Gading Timur, Kec. Kelapa Gading, Jakarta Utara</t>
  </si>
  <si>
    <t>Heri Gunawan</t>
  </si>
  <si>
    <t>Apartemen Taman Rasuna U 12-21 B, RT 002 RW 010, Kel. Menteng Atas, Kec. Setiabudi, Jakarta Selatan</t>
  </si>
  <si>
    <t>Priyadi</t>
  </si>
  <si>
    <t>Direktur (efektif per 9 Desember 2020)</t>
  </si>
  <si>
    <t>Jl. Bulak Tengah I No. 4, RT 009 RW 007, Kel. Klender, Kec. Duren Sawit, Jakarta Timur</t>
  </si>
  <si>
    <t>Lili Pratiwi</t>
  </si>
  <si>
    <t>Kondominium Taman Anggrek Tower 5-46 J, RT 005 RW 007, Kel. Tanjung Duren Selatan, Kec. Grogol Petamburan, Jakarta Barat</t>
  </si>
  <si>
    <t>Setya Ari Wibowo</t>
  </si>
  <si>
    <t>Direktur (efektif per 1 Maret 2021)</t>
  </si>
  <si>
    <t>Jl. Situsari Wetan No. 10, RT 004 RW 007, Kel. Cijagra, Kec. Lengkong</t>
  </si>
  <si>
    <t>Garibaldi Thohir</t>
  </si>
  <si>
    <t>Gudang Peluru Blok E/139 RT 002 RW 003, Kel. Kebon Baru, Kec. Tebet, Jakarta Selatan</t>
  </si>
  <si>
    <t>Christian Ariano Rachmat</t>
  </si>
  <si>
    <t>Jl. Patra Kuningan I LI/10-11 RT 006 RW 004, Kel. Kuningan Timur, Kec. Setiabudi, Jakarta Selatan</t>
  </si>
  <si>
    <t>Mohammad Syah Indra Aman</t>
  </si>
  <si>
    <t>Jl. Kencana Indah II No. 1 RT 003 RW 015, Kel. Pondok Pinang, Kec. Kebayoran Lama, Jakarta Selatan</t>
  </si>
  <si>
    <t>Lie Luckman</t>
  </si>
  <si>
    <t>Apartemen Ambasador 2 Lt 16/05, Jl. Dr. Satrio, RT 003 RW 004, Kel. Karet Kuningan, Kec. Setiabudi, Jakarta Selatan</t>
  </si>
  <si>
    <t>Julius Aslan</t>
  </si>
  <si>
    <t>Jl. Kayu Putih Tengah IV B No. 10 RT 006 RW 007, Kel. Pulogadung, Jakarta Timur</t>
  </si>
  <si>
    <t>Phisol Chansri</t>
  </si>
  <si>
    <t>Komisaris (efektif per 1 Oktober 2020)</t>
  </si>
  <si>
    <t>26 Ratwattana Road, Wiang Nuea Subdistrict, Mueang District, Lampang Province, Thailand</t>
  </si>
  <si>
    <t>La Vie All Suite Apt. Suites Allee 18F 18G
Jl. Denpasar 18 RT 015 RW 007, Kel. Karet Kuningan, Kec. Setiabudi, Jakarta Selatan</t>
  </si>
  <si>
    <t>Hamid Awaluddin</t>
  </si>
  <si>
    <t>Prosperity Tower Lantai 37 District 8, SCBD Lot. 28, Jalan Jend. Sudirman Kav. 52-53, Jakarta Selatan 12190, DKI Jakarta, Indonesia</t>
  </si>
  <si>
    <t>Pandu Patria Sjahrir</t>
  </si>
  <si>
    <t>Sudirdjo Widjaja</t>
  </si>
  <si>
    <t>Michael Soerijadji</t>
  </si>
  <si>
    <t>Dicky Yordan</t>
  </si>
  <si>
    <t>Imelda The</t>
  </si>
  <si>
    <t>Sintong Pandjaitan</t>
  </si>
  <si>
    <t>Sulaiman A.B</t>
  </si>
  <si>
    <t>Jalan Kwini II/11, Senen, Jakarta Pusat</t>
  </si>
  <si>
    <t>E-mail: corsec@bssr.co.id</t>
  </si>
  <si>
    <t>Sanjay Dube</t>
  </si>
  <si>
    <t>Wakil Komisaris Utama</t>
  </si>
  <si>
    <t>F-302, Ashok Gardens, 180 T J Road, Sewri, Mumbai 400015, Maharashtra, India</t>
  </si>
  <si>
    <t xml:space="preserve">E-mail: www.tatapower.com </t>
  </si>
  <si>
    <t>Stephen Ignatius Suharya</t>
  </si>
  <si>
    <t>Suh Hong Hur</t>
  </si>
  <si>
    <t>GS Tower, 508, Nonhyeon-ro, Gangnam-gu, Seoul 06141</t>
  </si>
  <si>
    <t>E-mail: gsenergy@gsenergy.co.kr</t>
  </si>
  <si>
    <t>Wisnu Suhardono</t>
  </si>
  <si>
    <t>Jalan Daha I No. 2, Selong, Kebayoran Baru, Jakarta Selatan</t>
  </si>
  <si>
    <t>Doddy Imam Hidayat</t>
  </si>
  <si>
    <t>Jalan Atletik III Nomor 14, Suka Miskin,  Arcamanik, Bandung</t>
  </si>
  <si>
    <t>Abhishek Singh Yadav</t>
  </si>
  <si>
    <t>Wakil Direktur Utama</t>
  </si>
  <si>
    <t>F-402, Great Eastern Garden, LBS Marg, Kanjur Marg West Mumbai, India</t>
  </si>
  <si>
    <t>E-mail: www.tatapower.com</t>
  </si>
  <si>
    <t>Wong Liong Tje</t>
  </si>
  <si>
    <t>Jalan Pinus Hijau IV No. 15 Meadow Green Lippo Cikarang, Cibatu, Cikarang Selatan, Jawa Barat</t>
  </si>
  <si>
    <t>Khoirudin</t>
  </si>
  <si>
    <t>Jalan Lapangan Roos II Nomor 18, Bukit Durit, Tebet, Jakarta Selatan</t>
  </si>
  <si>
    <t>Dongkon Chung</t>
  </si>
  <si>
    <t>Widada</t>
  </si>
  <si>
    <t>Dido Anasrul</t>
  </si>
  <si>
    <t>Grand Prima Bintara F1/3, Bintara, Bekasi Barat</t>
  </si>
  <si>
    <t xml:space="preserve">E-mail: gsenergy@gsenergy.co.kr </t>
  </si>
  <si>
    <t>Kemal Djamil Siregar</t>
  </si>
  <si>
    <t>R. Eddie Junianto Subari</t>
  </si>
  <si>
    <t>Adhika Andrayudha Bakrie</t>
  </si>
  <si>
    <t>Sowmyan Ramakhrisnan</t>
  </si>
  <si>
    <t>India</t>
  </si>
  <si>
    <t>Minesh Shri Khrisna Dave</t>
  </si>
  <si>
    <t>Nalinkant Amratlal Rathod</t>
  </si>
  <si>
    <t>Kenneth Patrick Farrell</t>
  </si>
  <si>
    <t>Raden Ajeng Sri Dharmayanti</t>
  </si>
  <si>
    <t>Ramesh Narayanswamy Subramanyam</t>
  </si>
  <si>
    <t>Deepak Kumar Mahendra</t>
  </si>
  <si>
    <t>Ken Leksono</t>
  </si>
  <si>
    <t>Maringan Mauliate Ido Hotna Hutabarat</t>
  </si>
  <si>
    <t>Andrew Christopher Beckham</t>
  </si>
  <si>
    <t>Shweta Mathur</t>
  </si>
  <si>
    <t>Saptari Hoedaja</t>
  </si>
  <si>
    <t>Dadi Sukarso Yuwono</t>
  </si>
  <si>
    <t>Gd. II PT Pamapersada Nusantara Lantai 3, Jl. Rawagelam I No.9, JIEP, Jakarta Timur 13930</t>
  </si>
  <si>
    <t>legal@asmincoal.co.id</t>
  </si>
  <si>
    <t>Efredi Yudianto</t>
  </si>
  <si>
    <t>Direktur Operasional</t>
  </si>
  <si>
    <t>B. J. Basuki</t>
  </si>
  <si>
    <t>Direktur Teknis Dan Rekayasa</t>
  </si>
  <si>
    <t>Grindo Nugroho</t>
  </si>
  <si>
    <t>Direktur Pemasaran</t>
  </si>
  <si>
    <t>Ignatius Stanley</t>
  </si>
  <si>
    <t>Direktur Keuangan</t>
  </si>
  <si>
    <t>Ir. Purnomo Yusgiantoro</t>
  </si>
  <si>
    <t>Jl MT Haryono Blok D4 No. 9-10, Komp Balikpapan Baru, Balikpapan - Kalimantan Timur 76114</t>
  </si>
  <si>
    <t>Engki Wibowo</t>
  </si>
  <si>
    <t xml:space="preserve">Komisari  </t>
  </si>
  <si>
    <t>Dato' Low Tuck Kwong</t>
  </si>
  <si>
    <t>Jenny Quantero</t>
  </si>
  <si>
    <t>Lok Han Jian</t>
  </si>
  <si>
    <t>Doddy Sumatyawan H.S.</t>
  </si>
  <si>
    <t>Pejaten Indah I, Nomor C12,  Kalibata, Pancoran, Jakarta Selatan</t>
  </si>
  <si>
    <t>14, 14th Floor Dalamal Apartments, 15 Cuffe Parade, Mumbai, Maharashtra, India</t>
  </si>
  <si>
    <t>Daniel Suharya</t>
  </si>
  <si>
    <t>F-10,2nd Floor Greater, Kailash-I, Delhi, India</t>
  </si>
  <si>
    <t>Kuntoro Mangkusubroto</t>
  </si>
  <si>
    <t>Komisaris Independen</t>
  </si>
  <si>
    <t>Jalan Kesemek S/1 Kalibata Indah, Rawajati, Pancoran, Jakarta Selatan</t>
  </si>
  <si>
    <t>Agus Gurlaya Kartasasmita</t>
  </si>
  <si>
    <t>Jalan Mertilang Nomor 2 A, Petukangan Selatan, Pesanggrahan, Jakarta Selatan</t>
  </si>
  <si>
    <t>Tengku Alwin Aziz</t>
  </si>
  <si>
    <t>Lebak Bulus Raya I/2, Lebak Bulus, Cilandak, Jakarta Selatan</t>
  </si>
  <si>
    <t>Jalan Kelapa Cengkir Raya TO 1/3, Kelapa Gading Timur, Kelapa Gading, Jakarta Utara</t>
  </si>
  <si>
    <t xml:space="preserve">E-mail: corsec@bssr.co.id </t>
  </si>
  <si>
    <t>Dong Ho Kang</t>
  </si>
  <si>
    <t>Ramanathan Vaidyanathan</t>
  </si>
  <si>
    <t>Jalan Suryopranoto II Blok A Nomor 8-A, Petojo Utara, Gambir, Jakarta Pusat</t>
  </si>
  <si>
    <t>Adikin Basirun</t>
  </si>
  <si>
    <t>Direktur Independen</t>
  </si>
  <si>
    <t>Apartemen Metro Sunter Blok I Nomor 1703, Papanggo,Tanjung Priok, Jakarta Utara</t>
  </si>
  <si>
    <t>Tae Hyoung Lee</t>
  </si>
  <si>
    <t>Puri Bintaro PB 32/10, Sawah Baru, Ciputat, Tangerang</t>
  </si>
  <si>
    <t>Anand Agarwal</t>
  </si>
  <si>
    <t>B-34 Naperol Towers, R. A. Kidwai Road, Wadala West, Mumbai, 400031, Maharashtra, India</t>
  </si>
  <si>
    <t>Deden Ramdhan</t>
  </si>
  <si>
    <t>Jalan Pulomas Timur II D nomor 14, Kayu putih, Pulo Gadung, Jakarta Timur</t>
  </si>
  <si>
    <t>Bambang Saptono</t>
  </si>
  <si>
    <t>Jl. Peningkatan III No. 10 RT 08 RW 03 Kel. Menteng Dalam, Kec. Tebet Jakarta Selatan</t>
  </si>
  <si>
    <t>Lina Kartika</t>
  </si>
  <si>
    <t>Jl. Melawai IX/48 RT 02 RW 01 Kel. Melawai Kec. Kebayoran Baru Jakarta Selatan</t>
  </si>
  <si>
    <t>Ong Kee Chau</t>
  </si>
  <si>
    <t>Malaysia</t>
  </si>
  <si>
    <t>Husodo Angkosubroto</t>
  </si>
  <si>
    <t>Jl. Hos Cokroaminoto No. 48, RT/RW 006/004, Kel. Gondangdia, Kec. Menteng, Jakpus.</t>
  </si>
  <si>
    <t>Albertus Alex Hermanto</t>
  </si>
  <si>
    <t>Jl. Gading Kirana Timur IV Blok G 5/28, RT/RW 009/008, Kel. Kelapa Gading Barat, Kec. Kelapa Gading, Jakarta Utara.</t>
  </si>
  <si>
    <t>Richard Low Kok Teck</t>
  </si>
  <si>
    <t>Jl. Hos Cokroaminoto No. 48, RT/RW 006/004, Kel. Gondangdia, Kec. Menteng, Jakarta Pusat.</t>
  </si>
  <si>
    <t>Suwandi</t>
  </si>
  <si>
    <t>Krama Jati, Jakarta Timur</t>
  </si>
  <si>
    <t>Bambang heruawan Haliman</t>
  </si>
  <si>
    <t>Kelapa Gading, Jakarta Utara</t>
  </si>
  <si>
    <t>Edy Santoso</t>
  </si>
  <si>
    <t>Kemayoran Jakarta Pusat</t>
  </si>
  <si>
    <t>Paulus Swasono Satyo Nugroho</t>
  </si>
  <si>
    <t>Benda , Kota Tangerang</t>
  </si>
  <si>
    <t>Fredi Chandra</t>
  </si>
  <si>
    <t>Jl. Gelong Baru Selatan V/10 RT/RW 009/001 Kelurahan Tomang Kecamatan Grogol Petamburan Jakarta Barat</t>
  </si>
  <si>
    <t>Stephanus Demo Wawin</t>
  </si>
  <si>
    <t>Jl. Kota Bambu Selatan II No.29, RT/RW 008/008 Kelurahan Kota Bambu Selatan Kecamatan Palmerah Jakarta Barat</t>
  </si>
  <si>
    <t>Winarizal</t>
  </si>
  <si>
    <t>Perum Taman Laguna Blok J No.2, RT/RW 002/002 Kelurahan Jatikarya Kecamatan Jatisampurna, Bekasi</t>
  </si>
  <si>
    <t>Padungsak Thanakij</t>
  </si>
  <si>
    <t>c/o PT Indo Tambangraya Megah Tbk 
Pondok Indah Office Tower 3, Lt.3 Jl. Sultan Iskandar Muda Kav. V-TA Kebayoran Lama Jakarta Selatan - 12310</t>
  </si>
  <si>
    <t>Chom Kongnun</t>
  </si>
  <si>
    <t>Kompleks Balikpapan Baru, Cluster Beverly Hills CA 25 Kelurahan Karang Rejo, Kecamatan Balikpapan, Kalimantan Timur</t>
  </si>
  <si>
    <t>A.H. Bramantya Putra</t>
  </si>
  <si>
    <t>Jl. Mekarsari No.44 RT/RW 003/005 Kelurahan Pondok Betung Kecamatan Pondok Aren</t>
  </si>
  <si>
    <t>Ignatius Wurwanto</t>
  </si>
  <si>
    <t>The Green Vineyard DA 6 Nomor 8 RT/RW 018/006 Kelurahan Cilenggang Kecamatan Serpong Tangerang Selatan</t>
  </si>
  <si>
    <t>Kamhaeng Sihacan</t>
  </si>
  <si>
    <t>Camp. Bunyut Adong Kecamatan Muara Lawa Kabupaten Kutai Barat, Kalimantan Timur</t>
  </si>
  <si>
    <t>Dechai Chorchumpathong</t>
  </si>
  <si>
    <t>Tommy Isnutomo</t>
  </si>
  <si>
    <t>direksi@suthraresources.com / 021-75922993</t>
  </si>
  <si>
    <t>Hendra Hartono Santoso</t>
  </si>
  <si>
    <t>Asep Edwin Firdaus</t>
  </si>
  <si>
    <t>Totok Azhariyanto</t>
  </si>
  <si>
    <t>komisaris@suthraresources.com / 021-75922993</t>
  </si>
  <si>
    <t>Sandy Setiawan Lewi</t>
  </si>
  <si>
    <t>Djamari Chaniago</t>
  </si>
  <si>
    <t>Indro Hananto</t>
  </si>
  <si>
    <t xml:space="preserve">Suwandi </t>
  </si>
  <si>
    <t>Biddala Chenna Kesava Reddy</t>
  </si>
  <si>
    <t>Wakil Presiden Direktur</t>
  </si>
  <si>
    <t>R. Utoro</t>
  </si>
  <si>
    <t>Edi Siswandono</t>
  </si>
  <si>
    <t>Sriyono Heru Purnomo</t>
  </si>
  <si>
    <t>Kumar Krishnan</t>
  </si>
  <si>
    <t>Johny J Lumintang</t>
  </si>
  <si>
    <t>Avinash Ramakant Shah</t>
  </si>
  <si>
    <t>Fuganto Widjaja</t>
  </si>
  <si>
    <t>Megha Shyam Kada</t>
  </si>
  <si>
    <t xml:space="preserve">Arviyan Arifin </t>
  </si>
  <si>
    <t xml:space="preserve">Menara Kadin Lt 15, Jl HR Rasuna Said Kuningan, Jakarta Selatan, DKI Jakarta </t>
  </si>
  <si>
    <t xml:space="preserve">corsec@bukitasam.co.id </t>
  </si>
  <si>
    <t xml:space="preserve">Mega Satria </t>
  </si>
  <si>
    <t xml:space="preserve">Direktur Keuangan </t>
  </si>
  <si>
    <t xml:space="preserve">Fuad Iskandar Zulkarnain Fachroeddin </t>
  </si>
  <si>
    <t xml:space="preserve">Direktur Pengembangan Usaha </t>
  </si>
  <si>
    <t xml:space="preserve">Suryo Eko Hadianto </t>
  </si>
  <si>
    <t xml:space="preserve">Direktur Operasi dan Produksi </t>
  </si>
  <si>
    <t xml:space="preserve">Adib Ubaidillah </t>
  </si>
  <si>
    <t xml:space="preserve">Direktur Niaga </t>
  </si>
  <si>
    <t xml:space="preserve">Joko Pramono </t>
  </si>
  <si>
    <t>Direktur Sumber Daya Manusia</t>
  </si>
  <si>
    <t>Agus Suhartono</t>
  </si>
  <si>
    <t xml:space="preserve">Komisaris Utama/Independen </t>
  </si>
  <si>
    <t xml:space="preserve">Menara Kadin Lt 11, Jl HR Rasuna Said Kuningan, Jakarta Selatan, DKI Jakarta </t>
  </si>
  <si>
    <t xml:space="preserve">Robert Heri </t>
  </si>
  <si>
    <t>Taufik Madjid</t>
  </si>
  <si>
    <t>Jhoni Ginting</t>
  </si>
  <si>
    <t>Soenggoel Pardamean Sitorus</t>
  </si>
  <si>
    <t xml:space="preserve">Komisaris Independen </t>
  </si>
  <si>
    <t xml:space="preserve">Heru Setyobudi Suprayogo </t>
  </si>
  <si>
    <t>Hadis Surya Palapa</t>
  </si>
  <si>
    <t xml:space="preserve">Irwandy Arif </t>
  </si>
  <si>
    <t>Carlo Brix Tewu</t>
  </si>
  <si>
    <t>Andi Pahril Pawi</t>
  </si>
  <si>
    <t>E.Piterdono H.Z</t>
  </si>
  <si>
    <t>Tonny P. Sastramihardja</t>
  </si>
  <si>
    <t>Jl. Menjangan Raya No. 8A, RT 006, RW 015, Kel. Pondok Ranji, Kec. Ciputat Timur, Kota Tangerang Selatan</t>
  </si>
  <si>
    <t>Antonius Suwarno</t>
  </si>
  <si>
    <t>Jl. Gunung Rahayu II Blok D No. 1 RT 003 RW 010 Kel. Pasirkaliki, Kec. Cimahi Utara, Cimahi, Jawa Barat</t>
  </si>
  <si>
    <t>Hilmi Panigoro</t>
  </si>
  <si>
    <t>Jl. Patimura No. 9 RT 005/ RW 001, Kel. Selong, Kec. Kebayoran Baru, Jakarta Selatan</t>
  </si>
  <si>
    <t>Bambang Wijanarko Sugondo</t>
  </si>
  <si>
    <t>Jl. Bacang I No. 7 RT 004 RW 001, Kel. Kramat Pela, Kec. Kebayoran Baru, Jakarta Selatan</t>
  </si>
  <si>
    <t xml:space="preserve">Tuan Andy Antofat </t>
  </si>
  <si>
    <t>Jalan Kapuk Muara, RT 010, 004, Kelurahan Kapuk Muara, Kecamatan Penjaringan, Jakarta Utara</t>
  </si>
  <si>
    <t>Tuan Clifford Patrick Wuisan</t>
  </si>
  <si>
    <t xml:space="preserve">Direktur </t>
  </si>
  <si>
    <t>Tebet Barat VII/20, RT 012, RW 004, Kelurahan Tebet Barat, Kecamatan Tebet, Jakarta Selatan</t>
  </si>
  <si>
    <t>Tuan Aryoso Wijoyo Sugiarso</t>
  </si>
  <si>
    <t>Jalan Sutan Syahrir Nomor 36 A, RT 007, RW 005, Kelurahan Gondangdia, Kecamatan Menteng, Jakarta Pusat</t>
  </si>
  <si>
    <t>Tuan Chris Edwin Sebastian</t>
  </si>
  <si>
    <t>TMN KB Jeruk G.I/95, RT 002, RT 011, Kelurahan Srengseng, Kecamatan Kembangan, Jakarta Barat</t>
  </si>
  <si>
    <t xml:space="preserve"> Engki Wibowo</t>
  </si>
  <si>
    <t>Gedung Office 8 Lantai 30 Unit C SCBD Lot 28, Jl. Jenderal Sudirman Kav. 52-53, (Jl. Senopati Raya 8B), Kebayoran Baru, Jakarta Selatan - 12190</t>
  </si>
  <si>
    <t xml:space="preserve"> Ir. Michael Sumarijanto</t>
  </si>
  <si>
    <t xml:space="preserve"> Dr Sutanto</t>
  </si>
  <si>
    <t xml:space="preserve"> Jenny Quantero</t>
  </si>
  <si>
    <t>Clayton Allen Wenas</t>
  </si>
  <si>
    <t>Jenpino Ngabdi</t>
  </si>
  <si>
    <t>Mark Jerome Johnson</t>
  </si>
  <si>
    <t>Papua</t>
  </si>
  <si>
    <t>Robert Charles Schroeder Junior</t>
  </si>
  <si>
    <t>Achmad Ardianto</t>
  </si>
  <si>
    <t>Claus Oscar Ronald Wamafma</t>
  </si>
  <si>
    <t>Clementino Enrico Navito Lamury</t>
  </si>
  <si>
    <t>AH Bramantya Putra</t>
  </si>
  <si>
    <t>Jusnan Ruslan</t>
  </si>
  <si>
    <t>Puspita Loka Blok F.4/3.A Bumi Serpong Damai, III-3, RT/RW002/005 Kelurahan Lengkong Gudang Kecamatan Serpong Tangerang Selatan</t>
  </si>
  <si>
    <t>Era Tjahya Saputra</t>
  </si>
  <si>
    <t>Jl. Markisa No. 23 BTN PKT, RT/RW 034/- Kelurahan Belimbing, Kecamatan Bontang Barat Kota Bontang</t>
  </si>
  <si>
    <t>Isara Pootrakul</t>
  </si>
  <si>
    <t>Apartment Hamptons Park Tower C 18B, Jalan Terogong raya Nomor 18 Cilandak Barat Jakarta Selatan</t>
  </si>
  <si>
    <t>Wittaya Bangbai</t>
  </si>
  <si>
    <t>PERUM BSD Jl. Gn Putri No. 7, Kel. Gunung Elai, Bontang, Kalimantan Timur</t>
  </si>
  <si>
    <t>Suparno Adijanto</t>
  </si>
  <si>
    <t>Jl.Kemang Selatan ID No.21 Bangka Mampang Prapatan Jakarta Selatan</t>
  </si>
  <si>
    <t>Suria Martara Tjahaja</t>
  </si>
  <si>
    <t xml:space="preserve">Alam Sutera Jl.Sutera Feronia II No.8 Serpong </t>
  </si>
  <si>
    <t>Agoes Soegiarto S.</t>
  </si>
  <si>
    <t>Sumarecon Serpong Cluster Turquoise Barat I No.28 Kelapa Dua</t>
  </si>
  <si>
    <t>Adri Salim</t>
  </si>
  <si>
    <t>Komp.Bumi Rengganis Blok 5B/54 Balik Papan</t>
  </si>
  <si>
    <t>Wimpi Salim</t>
  </si>
  <si>
    <t>Jl.Ibrahim No.10 Jakarta</t>
  </si>
  <si>
    <t>Eric Adijanto</t>
  </si>
  <si>
    <t>Johnny (Lauw Miau Fat)</t>
  </si>
  <si>
    <t>Perum Bumi Sempaja Blok ED/03 Samarinda</t>
  </si>
  <si>
    <t>Teorandy Tan</t>
  </si>
  <si>
    <t>Pluit Utara VI No.7 Penjaringan JKT</t>
  </si>
  <si>
    <t>Ttjin Fhung</t>
  </si>
  <si>
    <t>Jl.Adisucipto gg.surya makmur No.B 10 Kal-Bar</t>
  </si>
  <si>
    <t>Agus Wiramsya Oscar</t>
  </si>
  <si>
    <t>Tamansari Bukit Mutiara C-6/I Balik Papan</t>
  </si>
  <si>
    <t>Musdalifah Adam</t>
  </si>
  <si>
    <t>JL.Pandan Sari No.17 Balikpapan</t>
  </si>
  <si>
    <t>Jonathan Michael Adijanto</t>
  </si>
  <si>
    <t>Edi Permadi</t>
  </si>
  <si>
    <t>Jl. Cucak Rawa No. 18 B, RT/RW 004/008, 
Bukit Duri, Tebet, Jakarta Selatan</t>
  </si>
  <si>
    <t xml:space="preserve">corpsec@jresources.com </t>
  </si>
  <si>
    <t>Budikwanto Kuesar</t>
  </si>
  <si>
    <t xml:space="preserve">Jl. Janur Indah III LA 11/9, RT. 002, RW. 018
Kelapa Gading Timur, Kelapa Gading
Jakarta Utara </t>
  </si>
  <si>
    <t>R. Teguh Martono</t>
  </si>
  <si>
    <t>Perum Madiun Regency, RT.034, RW. 008
Demangan, Taman, Madiun, Jawa Timur</t>
  </si>
  <si>
    <t>Lucky Y Merukh, BBA, MCS</t>
  </si>
  <si>
    <t>Jl. Kemang Utara VII G, RT/RW 012/004, 
Kel. Bangka, Kec. Mampang Prapatan, Jakarta Selatan</t>
  </si>
  <si>
    <t>Christian Wijayanto A.J.</t>
  </si>
  <si>
    <t>Jl. Kelapa Nias XII PD-8/5, RT. 007, RW. 
Pegangsaan Dua, Kelapa Gading
Jakarta Utara</t>
  </si>
  <si>
    <t>Adjat Sudradjat</t>
  </si>
  <si>
    <t>Jl. Buana Sari VI No.12, RT/RW 008/004 
Kel. Kujangsari, Kec. Bandung Kidul, Kota Bandung</t>
  </si>
  <si>
    <t>Rudolf Johanes Merukh</t>
  </si>
  <si>
    <t>Jl. Kemang Utara F/72/81 RT/RW 010/001, 
Kel. Bangka, Kec. Mampang Prapatang, Jakarta Selatan</t>
  </si>
  <si>
    <t>Arissandi</t>
  </si>
  <si>
    <t>Puri Bintaro PB 30A No.20 Jl. Puri Mediteran I, Bintaro Sektor IX, Ciputat, Tangerang</t>
  </si>
  <si>
    <t>STJ. Budi Santoso, IR</t>
  </si>
  <si>
    <t>Puri Aga No.4 Kregan, RT/RW 005/037, Kel. Wedomartini, Kec. Ngemplak, Kab. Sleman, Yogyakarta</t>
  </si>
  <si>
    <t>Darmadi Lee</t>
  </si>
  <si>
    <t>Apartemen Plaza Senayan Unit C #211,
Jl. Tinju No.1, Pintu Satu Gelora Bung Karno, Senayan, Jakarta Pusat</t>
  </si>
  <si>
    <t>021-2932 8100</t>
  </si>
  <si>
    <t>Camp Bunyut Adong, Kecamatan Muara Lawa,  Kabupaten Kutai Barat, Provinsi Kalimantan Timur</t>
  </si>
  <si>
    <t>Sakda Wangjai</t>
  </si>
  <si>
    <t>MESS PT JORONG BARUTAMA GRESTON, Jl. A Yani KM 104 RT 07 No. 286 Desa Swarangan Kec. Jorong Kab. Tanah Kalimantan Selatan</t>
  </si>
  <si>
    <t xml:space="preserve">GEOFFREY MICHAEL KELLY </t>
  </si>
  <si>
    <t>AUSTRALIA</t>
  </si>
  <si>
    <t xml:space="preserve">JOSE AUGUSTO GUIDO </t>
  </si>
  <si>
    <t>GENEVA, SWISS</t>
  </si>
  <si>
    <t xml:space="preserve">SAMUEL GORDON ATKINSON </t>
  </si>
  <si>
    <t>APT DENPASAR RESIDEN TOWER UBUD UNIT 07A/BK, JL. PROF. DR. SATRIO, KAV. 18, JAKARTA SELATAN</t>
  </si>
  <si>
    <t>satkinson@mercuria.com</t>
  </si>
  <si>
    <t xml:space="preserve">WILKIN </t>
  </si>
  <si>
    <t>VILLA MELATI MAS BL. H KAV. 12A NO. 01 RT. 01 RW. 06 PONDOK JAGUNG SERPONG TANGE</t>
  </si>
  <si>
    <t>wlo@mercuria.com</t>
  </si>
  <si>
    <t>EVELYN TAN EE MEI</t>
  </si>
  <si>
    <t>SINGAPORE</t>
  </si>
  <si>
    <t>ADI PRABUDI NURMAWAN</t>
  </si>
  <si>
    <t>THE GREEN BLOSSOM VILLE J.11/BSD CITY, RT/RW. 023/010, KEL. CILENGGANG, KEC. SERPONG, KOTA TANGERANG SELATAN, BANTEN</t>
  </si>
  <si>
    <t>anurmawan@mercuria.com</t>
  </si>
  <si>
    <t>Presiden komisaris</t>
  </si>
  <si>
    <t>Bayu Irianto</t>
  </si>
  <si>
    <t>Adika Nuraga Bakrie</t>
  </si>
  <si>
    <t>Ramesh N. Subramanyam</t>
  </si>
  <si>
    <t>Wen Yao</t>
  </si>
  <si>
    <t>Abhishek S. Yadav</t>
  </si>
  <si>
    <t>Linjun Zhang</t>
  </si>
  <si>
    <t>Jianmin Bao</t>
  </si>
  <si>
    <t>Ashok Mitra</t>
  </si>
  <si>
    <t>Chang Seon Yoon</t>
  </si>
  <si>
    <t>JW Marriot Jakarta Room 3008, Jl. Ida Anak Agung Gde Agung Kav. E12 No.1 &amp; 2 Kawasan Mega Kuningan Kel. Kuningan Timur Kec. Setiabudi Jakarta Selatan.</t>
  </si>
  <si>
    <t>csyoon@circleone.co.kr</t>
  </si>
  <si>
    <t xml:space="preserve">Seung Jee Park </t>
  </si>
  <si>
    <t>Sheraton Grand Jakarta Gandaria City Hotel Room 1132, Jl. Sultan Iskandar Muda  Jakarta Selatan.</t>
  </si>
  <si>
    <t>seungjee@circleone.co.kr</t>
  </si>
  <si>
    <t>Young Joo Lee</t>
  </si>
  <si>
    <t>Sheraton Grand Jakarta Gandaria City Hotel, Jl. Sultan Iskandar Muda, Jakarta Selatan.</t>
  </si>
  <si>
    <t>yjlee@circleone.co.kr</t>
  </si>
  <si>
    <t>Harsunyoto</t>
  </si>
  <si>
    <t>Jl. Pasanggrahan Raya No.14, RT.002 RW.010, Kel. Cipadung Kulon Kec. Panyileukan, Kota Bandung, Jawa Barat</t>
  </si>
  <si>
    <t>totoharsunyoto2018@gmail.com</t>
  </si>
  <si>
    <t>Sumandang</t>
  </si>
  <si>
    <t>Gang Kembang No. 6, RT 008 RW 007, Kebayoran Lama Utara, Jakarta Selatan</t>
  </si>
  <si>
    <t>Dadang Antis Tiyono</t>
  </si>
  <si>
    <t>Komp. Bukit Permata Cinunuk Blok A No. 2, Cileunyi, Bandung</t>
  </si>
  <si>
    <t>Mangantar S. Marpaung</t>
  </si>
  <si>
    <t>Tmn. Duren Sawit A2/6, Duren Sawit, Jakarta Timur</t>
  </si>
  <si>
    <t>Surya Wiranto</t>
  </si>
  <si>
    <t>Jl. Sentosa Barat No. 11, Kelapa Gading, Jakarta Utara</t>
  </si>
  <si>
    <t>Leo JP Siegers</t>
  </si>
  <si>
    <t>Japos Graha Lestari G2/14, Pondok Aren, Tangerang Selatan</t>
  </si>
  <si>
    <t>Afandi Surakusuma</t>
  </si>
  <si>
    <t>Jl. KLP. Kopyor Tmr. IV Blok BI-1 No. 6, Kelapa Gading, Jakarta Utara</t>
  </si>
  <si>
    <t xml:space="preserve">Presiden Komisaris </t>
  </si>
  <si>
    <t xml:space="preserve">Ludi Prasetyo Hartono </t>
  </si>
  <si>
    <t xml:space="preserve">Kota Wisata Amsterdam Blok I. 4/29 RT 02 RW 25, Kel Ciangsana, Kec Gunung Putri, Kabupaten Bogor,Jawa Barat </t>
  </si>
  <si>
    <t>ludi_prasetyo@yahoo.com</t>
  </si>
  <si>
    <t xml:space="preserve">Agustinus B Lomboan </t>
  </si>
  <si>
    <t xml:space="preserve">Jl Simprug Golf II/65 RT 04 RW 08, Kel Grogol, Kec Kebayoran Lama, Jakarta Selatan </t>
  </si>
  <si>
    <t>alomboan@yahoo.com</t>
  </si>
  <si>
    <t xml:space="preserve">Kunal Saha </t>
  </si>
  <si>
    <t xml:space="preserve">MidPlaza 2 level 3 Jl Jend Sudirman Kav 10-11, Jakarta Pusat </t>
  </si>
  <si>
    <t>kunal.saha@mcsquare.com.sg</t>
  </si>
  <si>
    <t xml:space="preserve">Presiden Direktur </t>
  </si>
  <si>
    <t xml:space="preserve">A. Kunwibowo </t>
  </si>
  <si>
    <t xml:space="preserve">Jl Sampit 1 No 58 Blok B,4 RT 01 RW 06,Kel Kramat Pela, Kec Kebayoran Baru, Jakarta Selatan </t>
  </si>
  <si>
    <t>kunwibowo@yahoo.com</t>
  </si>
  <si>
    <t xml:space="preserve">Wakil Presiden Direktur </t>
  </si>
  <si>
    <t xml:space="preserve">Yocke Kaseger </t>
  </si>
  <si>
    <t xml:space="preserve">Jl Gunung Rejo No 35 RT 16 RW 0, Kel Gunung Sari Ulu, Kec Balikpapan Tengah, Balikpapan, Kalimantan Timur  </t>
  </si>
  <si>
    <t>yockekaseger@yahoo.com</t>
  </si>
  <si>
    <t xml:space="preserve">Direktur Admin &amp; Keuangan </t>
  </si>
  <si>
    <t xml:space="preserve">Iwan P. Muchroji </t>
  </si>
  <si>
    <t xml:space="preserve">Jl Gandaria I No 57 RT 02, RW 03, Kel Kramat Pela, Kec Kebayoran Baru, Jakarta Selatan </t>
  </si>
  <si>
    <t>iwan.muchrodji@gmail.com</t>
  </si>
  <si>
    <t xml:space="preserve">Direktur Operasional </t>
  </si>
  <si>
    <t xml:space="preserve">Abang. A Riza </t>
  </si>
  <si>
    <t>Jl Haji Riman No 76 Kp Sasak, RT 04 RW 06, Kel Limo, Kota Depok, Jawa Barat</t>
  </si>
  <si>
    <t>abang_a_riza@yahoo.com</t>
  </si>
  <si>
    <t xml:space="preserve">Direktur Marketing </t>
  </si>
  <si>
    <t xml:space="preserve">Agus Sukoco </t>
  </si>
  <si>
    <t xml:space="preserve">Jl Cipinang Lontar II/16 RT 08 RW 0, Kel Cipinang, Kec Pulo Gadung, Jakarta Timur </t>
  </si>
  <si>
    <t>goesoek@yahoo.com</t>
  </si>
  <si>
    <t>Amir Karyatin</t>
  </si>
  <si>
    <t xml:space="preserve">Jl Cipinang Muara, RT 06 RW 01, Kel Cipinang Muara, Kec Jatinegara, Jakarta Timur </t>
  </si>
  <si>
    <t>Agus Sukoco</t>
  </si>
  <si>
    <t>Abang. A riza</t>
  </si>
  <si>
    <t>AZIS ARMAND</t>
  </si>
  <si>
    <t>KOMISARIS UTAMA</t>
  </si>
  <si>
    <t>JL. RAJASA I NO. 146 RT009/003 KEL. SELONG BARU KEC. KEBAYORAN BARU KAB. JAKARTA SELATAN, JAKARTA</t>
  </si>
  <si>
    <t>HA GIL-YONG</t>
  </si>
  <si>
    <t>KOMISARIS</t>
  </si>
  <si>
    <t>A.N PT.KIDECO JAYA AGUNG, MENARA MULIA SUITE 1701, LT.17 SEMANGGI, SETIABUDI, JAKARTA SELATAN</t>
  </si>
  <si>
    <t>MOH. A.R.P. MANGKUNINGRAT</t>
  </si>
  <si>
    <t>APT. THE CAPITAL
RESIDENCE, SCBD, JL. JEND. SUDIRMAN, KAV.52-53, RT 005 RW 001, SENAYAN, KEBAYORAN BARU, JAKARTA SELATAN</t>
  </si>
  <si>
    <t>RETINA ROSABAI</t>
  </si>
  <si>
    <t>PURI BINTARO, BLOK PB 08-04 RT.001, RW.009, SAWAH, CIPUTAT, TANGERANG, BANTEN</t>
  </si>
  <si>
    <t>PURBAJA PANTJA</t>
  </si>
  <si>
    <t>JL.SINARSARI NO.4 RT.007, RW.001 KEL.PASTEUR, KEC. SUKAJADI, BANDUNG, JAWA BARAT</t>
  </si>
  <si>
    <t>BOB KAMANDANU</t>
  </si>
  <si>
    <t>JL.KEMANG TIMUR VII NO.9 RT.009 RW.004 KEL.BANGKA, KECAMATAN MAMPANG PRAPATAN, JAKARTA SELATAN</t>
  </si>
  <si>
    <t>MOCHAMAD KURNIA ARIAWAN</t>
  </si>
  <si>
    <t>DIREKTUR UTAMA</t>
  </si>
  <si>
    <t>JL.MURNI 1 NO.31 RT.012 RW.001 KEL.MAKASAR KEC, MAKASAR, JAKARTA TIMUR</t>
  </si>
  <si>
    <t>TATAN ACHMAD TAUFIK</t>
  </si>
  <si>
    <t>JL. DUTA PERMAI IV/9 RT.003 RW.014, PONDOK PINANG, KEBAYORAN LAMA, JAKARTA SELATAN</t>
  </si>
  <si>
    <t>ANTON KRISTIANTO</t>
  </si>
  <si>
    <t>PERUM BUARAN REGENCY BLOK B/15 RT.012 RW.06 KEL.PONDOK KELAPA, KECAMATAN DUREN SAWIT, JAKARTA TIMUR</t>
  </si>
  <si>
    <t>DIAN PARAMITA</t>
  </si>
  <si>
    <t>JL. ANDARA NO.17 BLOK C1-06 RT.002 RW.001 PANGKALAN JATI BARU, CINERE, DEPOK, JAWA BARAT</t>
  </si>
  <si>
    <t>LEONARDUS HERWINDO</t>
  </si>
  <si>
    <t>TAMAN KEBON JERUK BLOK J.X NO.7 RT.003 RW.012, SRENGSENG, JAKARTA BARAT</t>
  </si>
  <si>
    <t>KANG TAE-WOO</t>
  </si>
  <si>
    <t>JL. BATU KAJANG PO BOX 49 BL.00 KAV.00 NO.00 RT.00 RW.00 BATU KAJANG-BATU SOPANG PASIR</t>
  </si>
  <si>
    <t>PARK SANG BONG</t>
  </si>
  <si>
    <t>JL. BATU KAJANG PO BOX 49 BATU KAJANG, BATU SOPANG, PASIR</t>
  </si>
  <si>
    <t>WON JONG HO</t>
  </si>
  <si>
    <t>PALATOV KAMEN KAMENOV</t>
  </si>
  <si>
    <t>OAKWOOD PREMIER COZMO JAKARTA APT. 603 JL.LINGKAR MEGA KUNINGAN BLOK E4.2 NO. 1 KUNINGAN TIMUR - SETIABUDI JAKARTA SELATAN - DKI JAKARTA RAYA 12950</t>
  </si>
  <si>
    <t>JOHANES ISPURNARWAN</t>
  </si>
  <si>
    <t>WAKIL DIREKTUR UTAMA</t>
  </si>
  <si>
    <t>JL. KELAPA GADING BLOK E NO.58 RT 001 RW 017, KEL.CINERE, KEC.CINERE, KOTA DEPOK JAWA BARAT</t>
  </si>
  <si>
    <t xml:space="preserve">IR. ERDA EMILZA </t>
  </si>
  <si>
    <t>JL. PARKIT I NO.9 RT.1 RW.5 AIR TAWAR BARAT-PADANG UTARA PADANG</t>
  </si>
  <si>
    <t>KIM IL SOO</t>
  </si>
  <si>
    <t>BATU KAJANG PO.BOX 49 BATU KAJANG BATU SOPANG PASIR</t>
  </si>
  <si>
    <t>KANG SEUNG MIN</t>
  </si>
  <si>
    <t>JALAN METRO PONDOK INDAH 3BB NO. 3102 PONDOK PINANG KEBAYORAN LAMA</t>
  </si>
  <si>
    <t xml:space="preserve">Sakda Wangjai  </t>
  </si>
  <si>
    <t>MESS PT JORONG BARUTAMA GRESTON, Jl. A Yani KM 104 RT 07 No. 286 Desa Swarangan Kec. Jorong Kabupaten Tanah Kalimantan Timur</t>
  </si>
  <si>
    <t>David Togar Pandjaitan</t>
  </si>
  <si>
    <t>Oakwood Premier Cozmo 4001, Jl. DR Ide Anak Agung Gde Agung Kav. E4. 2 No. 1, Rukun Tetangga 007, Rukun Warga 002, Kel. Kuningan Timur, Kec. Setiabudi, Jakarta Selatan</t>
  </si>
  <si>
    <t>legal_ts@tobasejahtra.com</t>
  </si>
  <si>
    <t>Ir. Jusman Syafii Djamal</t>
  </si>
  <si>
    <t>Jl. Duren Tiga Selatan No. 33 C, Rukun Tetangga 004, Rukun Warga 002, Kel. Duren Tiga, Kec. Pancoran, Jakarta Selatan</t>
  </si>
  <si>
    <t>Jl. Jaya Mandala V, nomor 17A, Rukun Tetangga 010, Rukun Warga 002, Kel. Menteng Dalam, Kec. Tebet, Jakarta Selatan</t>
  </si>
  <si>
    <t>Jl. Keuangan IV No. 63B, Rukut Tetangga 011, Rukun Warga 005, Kel. Cilandak Barat, Kec. Cilandak, Jakarta Selatan</t>
  </si>
  <si>
    <t>Elim Khiat</t>
  </si>
  <si>
    <t>Darmo Permai Selatan 7/22, Rukun Tetangga 004, Rukun Warga 005, Kel. Pradahkalikendal, Kec. Dukuh Pakis, Kota Surabaya</t>
  </si>
  <si>
    <t>Suaidi Marasabessy</t>
  </si>
  <si>
    <t>Jl. Gotong Royong Nomor 56, Rukun Tetangga 007, Rukun Warga 001, Kel. Baru, Kec. Pasar Rebo, Jakarta Timur</t>
  </si>
  <si>
    <t>Aurelia Marsaulina Simatupang</t>
  </si>
  <si>
    <t>Jl. Taman Bukit Kemang A2 RT. 003 RW. 010 Kel. Cipete Utara Kec. Kebayoran Baru, Jakarta Selatan</t>
  </si>
  <si>
    <t>Fajri Satria Wika</t>
  </si>
  <si>
    <t>Komplek Bulog K/4, RT. 006 RW. 006, Kel. Sukabumi Selatan, Kec. Kebon Jeruk, Jakarta Barat</t>
  </si>
  <si>
    <t>Lucky Ciptadi Wibowo</t>
  </si>
  <si>
    <t>Perum Garden Hills Gardenia 2 No. 03A, RT. 028, Kel. Air Hitam Kec. Samarinda Ulu, Kota Samarinda, Kalimantan Timur</t>
  </si>
  <si>
    <t>Apt. Casablanca Tower 11 Unit 2302, Jln. Casablanca No. 12, Jakarta Selatan</t>
  </si>
  <si>
    <t>Christina Hiu</t>
  </si>
  <si>
    <t>Jl Komando 4 No.32 RT012/002 Karet Setiabudi Jakarta Selatan</t>
  </si>
  <si>
    <t>Andris Pauls Svilans</t>
  </si>
  <si>
    <t>The Bellagio Mansion Apt. UNT 9, MC 6, Kuningan Timur, Setia Budi, Jakarta Selatan</t>
  </si>
  <si>
    <t>Jl. Balak Tengah I No.4 RT.009 RW.007 Klender-Duren Sawit Jakarta Timur</t>
  </si>
  <si>
    <t>Setiawan</t>
  </si>
  <si>
    <t>Tmn, Chrysant 2, Blok N5/3, SEKT XII-3, Ciater,
 Serpong, Tangerang Selatan</t>
  </si>
  <si>
    <t>Erwin Sundoro</t>
  </si>
  <si>
    <t>GG. Damai No. 79, Setu, Cipayung, 
Jakarta Timur</t>
  </si>
  <si>
    <t>Kelapa Puan Timur I NB-1 RT.001 RW.012 Pegangsaan Dua - Kelapa Gading Jakarta Utara - DKI Jakarta</t>
  </si>
  <si>
    <t>Mr. Srihasak Arirachakaran</t>
  </si>
  <si>
    <t>Mr. Thamrong Angsakul</t>
  </si>
  <si>
    <t>Managing Director</t>
  </si>
  <si>
    <t>The City Tower 9th Floor #1S, Jl. MH. Thamrin No. 81, Jakarta Pusat 10310</t>
  </si>
  <si>
    <t>Mr. Anun Louharanoo</t>
  </si>
  <si>
    <t>Mr. Atichart Mongkol</t>
  </si>
  <si>
    <t>Mr. Drs. H. Moch. Syahrir</t>
  </si>
  <si>
    <t>Mr. Lee Boon Wah</t>
  </si>
  <si>
    <t>Mr. DR. Drs. Parasian Simanungkalit, SH, MH</t>
  </si>
  <si>
    <t>Mr. Kraisi Sirirungsi</t>
  </si>
  <si>
    <t>Mr. Saharat Vatanatumrak</t>
  </si>
  <si>
    <t>Ms. Ng Bee Bee</t>
  </si>
  <si>
    <t>Mr. Drs. R. Hari Harnowo</t>
  </si>
  <si>
    <t>Apartemen Casablanca Tower II Unit 2303, Jl Casablanca Kav 12, Jakarta Selatan</t>
  </si>
  <si>
    <t xml:space="preserve">chia@ptadaro.com
</t>
  </si>
  <si>
    <t>Jl. Kencana Indah II No. 1, RT/RW 003/015, Pondok Pinang, Kebayoran Lama, Jakarta Selatan</t>
  </si>
  <si>
    <t>indra.aman@ptadaro.com</t>
  </si>
  <si>
    <t>Apartemen Ambasador 2 LT 16/05, Jl. DR.Satrio, Jakarta Selatan</t>
  </si>
  <si>
    <t>luckman@ptadaro.com</t>
  </si>
  <si>
    <t>Masahiro Tsutsui</t>
  </si>
  <si>
    <t>Apartemen District 8 Tower Eternity 23 B RT.06, RW.03, Senayan, Kebayoran Baru, Jakarta Selatan</t>
  </si>
  <si>
    <t>tsutsui.masahiro@sojitz.com</t>
  </si>
  <si>
    <t>Iwan Dewono Budiyuwono</t>
  </si>
  <si>
    <t>Jl. Tulodong Bawah VIII/20, RT 001/RW 001, Senayan, Kebayoran Baru, Jakarta Selatan</t>
  </si>
  <si>
    <t>iwandb@balangancoal.co.id</t>
  </si>
  <si>
    <t>Hengki</t>
  </si>
  <si>
    <t>Jl. Pelangi Ungu I Blk C.1.T No. 19, RT 007/RW 026, Pegangsaan Dua, Kelapa Gading, Jakarta Utara</t>
  </si>
  <si>
    <t>hengki@balangancoal.co.id</t>
  </si>
  <si>
    <t>Rizki Dartaman</t>
  </si>
  <si>
    <t>Komp. Swadarma Lestari. Jl. Tiung Blok D No 60, RT 011/ RW 004, Tabalong, Kalimantan Selatan</t>
  </si>
  <si>
    <t>rizki.dartaman@balangancoal.co.id</t>
  </si>
  <si>
    <t>Wawan</t>
  </si>
  <si>
    <t>Jl. Singosari Gang III, RT/RW 002/003, Desa Dangintukadaya, Bali</t>
  </si>
  <si>
    <t>wawan@ptadaro.com</t>
  </si>
  <si>
    <t>Tomoyoshi Nomura</t>
  </si>
  <si>
    <t>Tokyo, Jepang</t>
  </si>
  <si>
    <t>Shinichiro Kambayashi</t>
  </si>
  <si>
    <t>SAYID SJAFRAN</t>
  </si>
  <si>
    <t xml:space="preserve">SAMARINDA </t>
  </si>
  <si>
    <t>YUN MULYANA</t>
  </si>
  <si>
    <t xml:space="preserve">KOMISARIS  </t>
  </si>
  <si>
    <t>BOGOR</t>
  </si>
  <si>
    <t>BASRIEF ARIEF</t>
  </si>
  <si>
    <t>JAKARTA</t>
  </si>
  <si>
    <t>LAWARENCE BARKI</t>
  </si>
  <si>
    <t>EDDY SUMARSONO</t>
  </si>
  <si>
    <t>BUDI RAHARDJA</t>
  </si>
  <si>
    <t xml:space="preserve">DIREKTUR  </t>
  </si>
  <si>
    <t>HARIYADI</t>
  </si>
  <si>
    <t>PETER SUWARDI</t>
  </si>
  <si>
    <t>Edy Sugianto</t>
  </si>
  <si>
    <t>Vincentius Parningotan Batubara</t>
  </si>
  <si>
    <t>Handy Glivirgo</t>
  </si>
  <si>
    <t>Muhammad Isfar Riu, SH</t>
  </si>
  <si>
    <t>Erita Kasih Tjia</t>
  </si>
  <si>
    <t>Liu Chen Zhi</t>
  </si>
  <si>
    <t>Suryadi Ernawan</t>
  </si>
  <si>
    <t>STB Tengah, Setiabudi, Jakarta Selatan</t>
  </si>
  <si>
    <t>Henry Winata Karim</t>
  </si>
  <si>
    <t>Indra Diannanjaya</t>
  </si>
  <si>
    <t>Jl. Antene I No. 3A, Jakarta Selatan</t>
  </si>
  <si>
    <t>Sureshbabu Venkatasamy</t>
  </si>
  <si>
    <t>Casa Grande Residence, Jakarta Selatan</t>
  </si>
  <si>
    <t>Moch Bambang Taufik</t>
  </si>
  <si>
    <t>Jl. Elang No. 42 A, Bandung</t>
  </si>
  <si>
    <t>Hong Hyeong Ki</t>
  </si>
  <si>
    <t>dody@lxintl.co.kr</t>
  </si>
  <si>
    <t>Park Sang Eun</t>
  </si>
  <si>
    <t>Kim Cheong Joo</t>
  </si>
  <si>
    <t>Kim Sanghwi</t>
  </si>
  <si>
    <t>Feriwan Sinatra</t>
  </si>
  <si>
    <t>Slamet Haryadi</t>
  </si>
  <si>
    <t>Hendri Naldi</t>
  </si>
  <si>
    <t>Ricky Nelson</t>
  </si>
  <si>
    <t xml:space="preserve">Irsyan Sosiawan </t>
  </si>
  <si>
    <t>Yo Angela Soedjana</t>
  </si>
  <si>
    <t>Apartemen Taman Rasuna Said, Menteng Atas, Setia Budi, Jakarta Selatan</t>
  </si>
  <si>
    <t>Fumitake Uyama</t>
  </si>
  <si>
    <t>Abdullah Fawzy Siddik</t>
  </si>
  <si>
    <t>Bona Indah Garden Blok A-4 No.1, Lebak Bulus, Jakarta Selatan</t>
  </si>
  <si>
    <t>Puri Bintaro PB.32, Sawah Baru, Ciputat, Tangerang</t>
  </si>
  <si>
    <t>Hidefumi Kodama</t>
  </si>
  <si>
    <t>Ir. Syadaruddin</t>
  </si>
  <si>
    <t>Jl. Tembok No 20B, Kayu Putih, Pulo Gadung, Jakarta Timur</t>
  </si>
  <si>
    <t>Komp UT Rt 004 Rw 001, Jabon Mekar, Parung, Bogor</t>
  </si>
  <si>
    <t>Arie Prabowo Ariotedjo</t>
  </si>
  <si>
    <t>Jl. Bangka XII/4 A, Pela Mampang, Mampang Prapatan, Jakarta Selatan</t>
  </si>
  <si>
    <t>Kenji Tomisawa</t>
  </si>
  <si>
    <t>Jl. Lapangan Roos III, Rt 003 Rw 005, Bukit Duri, Tebet, Jakarta Selatan, DKI Jakarta</t>
  </si>
  <si>
    <t>Jl. Kelapa Cengkir Raya TO1/3 Rt 009 Rw 015, Kelapa Gading Timur, Kelapa Gading, Jakarta Utara</t>
  </si>
  <si>
    <t>Bernard Satria Nugraha</t>
  </si>
  <si>
    <t>Doddy Sumantyawan Hadidojo Soedaryo</t>
  </si>
  <si>
    <t>Adhi Dharma Mustopo</t>
  </si>
  <si>
    <t>TCC Batavia Tower One Lantai 41 Unit 05, Jl. K.H. Mas Mansyur Kav. 126 RT 4 RW 2, Karet Tengsin, Tanah Abang,  Jakarta Pusat, DKI Jakarta 10220</t>
  </si>
  <si>
    <t>Achmad Zuhraidi</t>
  </si>
  <si>
    <t>Boedi Santoso</t>
  </si>
  <si>
    <t>Setyo Sardjono</t>
  </si>
  <si>
    <t>Reza Pribadi</t>
  </si>
  <si>
    <t>Margareta</t>
  </si>
  <si>
    <t>Jessy</t>
  </si>
  <si>
    <t>Harvey Moeis</t>
  </si>
  <si>
    <t>Sendy Greti</t>
  </si>
  <si>
    <t>Anggrek Nelimurni Blk B 70/24 RT. 016 RW. 001 Kemanggisan, Palmerah, Jakarta Barat</t>
  </si>
  <si>
    <t>Johanes Gosal</t>
  </si>
  <si>
    <t>Taman Ratu Indah Blok F.VI/14A RT 010 RW. 013 Duri Kepa, Kebon Jeruk, Jakarta Barat</t>
  </si>
  <si>
    <t>Evlien Shanny</t>
  </si>
  <si>
    <t>Jln . Zamrud I Blok E/27 B RT. 011 RW. 004 Grogol Utara, Kebayoran Lama, Jakarta Selatan</t>
  </si>
  <si>
    <t>Martin Partahi Marpaung</t>
  </si>
  <si>
    <t>Kompleks Bea Cukai No. 10 RT 001 RW 002 Pasar Minggu Pasar Minggu Jakarta Selatan DKI Jakarta</t>
  </si>
  <si>
    <t>Jl, Anggrek Nelimurni B 70/24 RT.016 RW. 001 Kemanggisan, Palmerah, Jakarta Barat</t>
  </si>
  <si>
    <t>Budiono Tanbun</t>
  </si>
  <si>
    <t xml:space="preserve">Jl. Cipto Mangunkusumo No. 99 Sungai Keledang, Samarinda Seberang, Samarinda </t>
  </si>
  <si>
    <t>Putut Tria Putra</t>
  </si>
  <si>
    <t>PTB. Duren Sawat Blok T 6/15 - Jakarta Timur</t>
  </si>
  <si>
    <t>M. Wahyu Gatot</t>
  </si>
  <si>
    <t>Jl. Terapi Blok BM 2 Bumi Menteng Asri - Bogor</t>
  </si>
  <si>
    <t>Andrew C. Tanjung</t>
  </si>
  <si>
    <t>Jl. Kubis 2 Ujung No.9, Kebayoran Baru - Jakarta</t>
  </si>
  <si>
    <t>Vivien Widjaja</t>
  </si>
  <si>
    <t>Jl. Anggreak no.5, Cengkareng- Jakarta</t>
  </si>
  <si>
    <t>Setiyo Pemoedji</t>
  </si>
  <si>
    <t>Perum Grand Taman Sari - Cluster Ambalat C3/25 Samarinda, Kaltim</t>
  </si>
  <si>
    <t>Hanny Kuncoro Hendarso</t>
  </si>
  <si>
    <t>Jl. Pinang Kuningan 1/UL 10 Kebayoran Lama- Jakarta</t>
  </si>
  <si>
    <t xml:space="preserve">Sriyanto </t>
  </si>
  <si>
    <t>Jl. Dahlia G 18 Cijantung II Pasar Rebo-Jakarta</t>
  </si>
  <si>
    <t>Happy Kartika</t>
  </si>
  <si>
    <t>Jl. Jambu Bolk T/3 Pancoran- Jakarta</t>
  </si>
  <si>
    <t>Gedung Office 8 Lantai 36 Unit B SCBD Lot 28, Jl. Jenderal Sudirman Kav.52-53 (Jl. Senopati Raya 8B), Senayan, Kebayoran Baru, Jakarta Selatan, 12190</t>
  </si>
  <si>
    <t>Chaeruddin Ismail</t>
  </si>
  <si>
    <t>Ulina Fitriani</t>
  </si>
  <si>
    <t>Jl. Kesehatan III/33, Petojo Selatan</t>
  </si>
  <si>
    <t>D. Sumantyawan HS</t>
  </si>
  <si>
    <t>Pejaten Indah I C No. 12 RT.009 RW.009</t>
  </si>
  <si>
    <t>Lina Suwarly</t>
  </si>
  <si>
    <t>BSD Blok A6 No. 06</t>
  </si>
  <si>
    <t>Bambang W. Pradana</t>
  </si>
  <si>
    <t>Komplek Kedamaian Permai Jl. Gajah Blok G No. 4</t>
  </si>
  <si>
    <t>Bernard S. Nugraha</t>
  </si>
  <si>
    <t>Jl. Pulo Mas Timur II D No. 8</t>
  </si>
  <si>
    <t>Mirson Farizal</t>
  </si>
  <si>
    <t>Jl Tambak Rel Blok I No. 07</t>
  </si>
  <si>
    <t>Perum Prima Bintara Blok F.1</t>
  </si>
  <si>
    <t>corpsec@jresources.com</t>
  </si>
  <si>
    <t>STJ Budi Santoso IR</t>
  </si>
  <si>
    <t>Adi Maryono</t>
  </si>
  <si>
    <t xml:space="preserve">Pondok Bambu, Duren Sawit, Jakarta Timur </t>
  </si>
  <si>
    <t>Lawrence Barki</t>
  </si>
  <si>
    <t>DBB Lt. 8 Jl. Imam Bonjol No. 80</t>
  </si>
  <si>
    <t>Ray Antonio Gunara</t>
  </si>
  <si>
    <t>Eddy Sumarsono (Alm.)</t>
  </si>
  <si>
    <t>DBB Lt. 8 Jl. Imam Bonj+D30:F30ol No. 80</t>
  </si>
  <si>
    <t>Kenneth Scott Andrew Thompson</t>
  </si>
  <si>
    <t>Ir. Hariyadi</t>
  </si>
  <si>
    <t>Budi Rahardja</t>
  </si>
  <si>
    <t>Peter Suwardi</t>
  </si>
  <si>
    <t>DR. Srihasak Arirachakaran</t>
  </si>
  <si>
    <t>Panot Charoensuk</t>
  </si>
  <si>
    <t>Managing Direktur</t>
  </si>
  <si>
    <t>Sumaryanto,ST</t>
  </si>
  <si>
    <t>Kepala Teknik Tambang</t>
  </si>
  <si>
    <t>Winyoo Boonkamol</t>
  </si>
  <si>
    <t>Resources Planning Manager</t>
  </si>
  <si>
    <t>Atichart Mongkol</t>
  </si>
  <si>
    <t>Supply &amp; Distribussion Manager</t>
  </si>
  <si>
    <t>Andi Syaifullah</t>
  </si>
  <si>
    <t>Production Manager</t>
  </si>
  <si>
    <t>Rusdiansyah Anwar</t>
  </si>
  <si>
    <t>Admin &amp; Personel Manager</t>
  </si>
  <si>
    <t>Hermanto Ary Wibowo</t>
  </si>
  <si>
    <t>Finance &amp; Accounting Manager</t>
  </si>
  <si>
    <t>Supano</t>
  </si>
  <si>
    <t>ER Manager</t>
  </si>
  <si>
    <t>Junior Andarias</t>
  </si>
  <si>
    <t>HSE Manager</t>
  </si>
  <si>
    <t>Coal Crushing Plant Manager</t>
  </si>
  <si>
    <t>Royke Yohannes L</t>
  </si>
  <si>
    <t>Jalan Kupu-kupu Blok B 18 No. 14, Kel. Mekarsari, Kec. Tambun, Bekasi</t>
  </si>
  <si>
    <t>Hendra Hutahean</t>
  </si>
  <si>
    <t>Jalan Emerald View Blok B1 Nomor 1, Kel. Parigi, Kec. Pondok Aren, Kota Tangerang Selatan</t>
  </si>
  <si>
    <t>Arianto Sasono</t>
  </si>
  <si>
    <t>Jalan Kemang Dahlia Raya Blok AK No. 38, Kel. Bojong Rawalumbu, Kec. Rawalumbu, Bekasi</t>
  </si>
  <si>
    <t>Tony Susanto Halim</t>
  </si>
  <si>
    <t>Jalan Paradise 10 Blok F 16 Nomor 12, Kel. Sunter Agung, Kec. Tanjung Priok, Jakarta Utara</t>
  </si>
  <si>
    <t>Junichi Tateishi</t>
  </si>
  <si>
    <t>Botanica Apt. Tower 2 No. 17C, Kel. Grogol Selatan, Kec. Kebayoran Lama, Jakarta Selatan</t>
  </si>
  <si>
    <t>F.X.L. Kesuma</t>
  </si>
  <si>
    <t>Jalan Wijaya Kesuma 49, Kel. Cilandak Barat, Kec. Cilandak, Jakarta Selatan</t>
  </si>
  <si>
    <t>Ari Sutrisno</t>
  </si>
  <si>
    <t>Jalan Kemuning Raya E-1/18 TM Duta, Kel. Cisalak, Kec. Sukmajaya, Kota Depok</t>
  </si>
  <si>
    <t>Chinthya Theresa</t>
  </si>
  <si>
    <t>Jalan Melodi Mas IV Blok X/1, Kel. Pegangsaan Dua, Kec. Kelapa Gading, Jakarta Utara</t>
  </si>
  <si>
    <t>Etsuo Kiyota</t>
  </si>
  <si>
    <t>Unit 29 Duncan Street, West End QLD 
4101, Australia</t>
  </si>
  <si>
    <t>Komplek Grand Residence Blok C Nomor 16, Kel. Pondok Cabe Udik, Kec. Pamulang, Kota Tangerang Selatan</t>
  </si>
  <si>
    <t>Doktorandus RADEN SUROYO BIMANTORO</t>
  </si>
  <si>
    <t>BUKIT PERMAI, JL. TIDAR E.I 26, JAKTIM</t>
  </si>
  <si>
    <t>STEVEN SCOTT BARKI</t>
  </si>
  <si>
    <t>JL. CIPAGANTI NO. 10, BANDUNG</t>
  </si>
  <si>
    <t>LAWRENCE BARKI</t>
  </si>
  <si>
    <t>JL. DIPONEGORO NO. 46, JAKPUS</t>
  </si>
  <si>
    <t>ARIFUL YAQIN</t>
  </si>
  <si>
    <t>JL. RAJASA III NO. 3, JAKSEL</t>
  </si>
  <si>
    <t>HARYONO WINARTA</t>
  </si>
  <si>
    <t>GRAHA FAMILI BLOK 1/31, SURABAYA</t>
  </si>
  <si>
    <t>DR. AHMAD FUAD RAHMANY</t>
  </si>
  <si>
    <t>PURI SRIWEDARI BLOK J/4, DEPOK</t>
  </si>
  <si>
    <t>BILLY &amp; MOON BLOK CF I NO 12, DUREN SAWIT, JAKARTA TIMUR</t>
  </si>
  <si>
    <t>GEMA PESONA ESTAT A1/5, DEPOK</t>
  </si>
  <si>
    <t>PULO GEBANG PERMAI BLOK C.8 NO 4, PULO GEBANG, JAKARTA TIMUR</t>
  </si>
  <si>
    <t>Gedung Office 8 Lantai 30 Unit B, SCBD Lot 28, Jl. Jenderal Sudirman Kav. 52 - 53, (Jl. Senopati Raya 8B) Kebayoran Baru, Jakarta Selatan - 12190</t>
  </si>
  <si>
    <t>M. Riza Pahlevi Tabrani</t>
  </si>
  <si>
    <t>Jl. Jenderal Sudirman No. 51 Pangkalpinang</t>
  </si>
  <si>
    <t>riza.tabrani@pttimah.co.id</t>
  </si>
  <si>
    <t>Emil Ermindra</t>
  </si>
  <si>
    <t>emil.ermindra@pttimah.co.id</t>
  </si>
  <si>
    <t>Alwin Albar</t>
  </si>
  <si>
    <t>Direktur Operasi &amp; Produksi</t>
  </si>
  <si>
    <t>ALWIN@pttimah.co.id</t>
  </si>
  <si>
    <t>Trenggono Sutiyoso</t>
  </si>
  <si>
    <t xml:space="preserve">Direktur Pengembangan Usaha &amp; Niaga </t>
  </si>
  <si>
    <t xml:space="preserve"> trenggono.sutioso@pttimah.co.id</t>
  </si>
  <si>
    <t>Muhammad Rizki</t>
  </si>
  <si>
    <t>Direktur Sumber Daya Manusia &amp; Umum</t>
  </si>
  <si>
    <t>RIZKI@pttimah.co.id</t>
  </si>
  <si>
    <t xml:space="preserve"> riza.tabrani@pttimah.co.id</t>
  </si>
  <si>
    <t>Wibisono</t>
  </si>
  <si>
    <t>wibisono@pttimah.co.id</t>
  </si>
  <si>
    <t>Agung Pratama</t>
  </si>
  <si>
    <t>Direktur Operasi</t>
  </si>
  <si>
    <t>agung.pratama@pttimah.co.id</t>
  </si>
  <si>
    <t>Purwoko</t>
  </si>
  <si>
    <t>Direktur Niaga</t>
  </si>
  <si>
    <t>PURWOKO@pttimah.co.id</t>
  </si>
  <si>
    <t xml:space="preserve"> RIZKI@pttimah.co.id</t>
  </si>
  <si>
    <t>Direktur Pengembangan Usaha</t>
  </si>
  <si>
    <t>Dadik Kiswanto</t>
  </si>
  <si>
    <t xml:space="preserve">Dechai Chorchumpatong </t>
  </si>
  <si>
    <t xml:space="preserve">Deddy Sugiharto </t>
  </si>
  <si>
    <t>Kabupaten Sleman, Perum  Sukoharjo Indah J-98 
Kelurahan Sukoharjo Kecamatan Ngaglik</t>
  </si>
  <si>
    <t>Presiden Direktur (efektif per 1 April 2022)</t>
  </si>
  <si>
    <t>Wahyu Sulistiyo</t>
  </si>
  <si>
    <t>Direktur (efektif per 1 April 2022)</t>
  </si>
  <si>
    <t>Griya Kuantan Blok O no. 03 RT 001 RW 001, Kel. Sendangadi, Kec, Mlati, Yogyakarta</t>
  </si>
  <si>
    <t>+6221 5020 0608</t>
  </si>
  <si>
    <t>Christianto Setyo</t>
  </si>
  <si>
    <t>Kebayoran, Jakarta</t>
  </si>
  <si>
    <t>Albert Halim</t>
  </si>
  <si>
    <t>Angsana Jaya Energi,  PT</t>
  </si>
  <si>
    <t>Jl. Jaya Mandala V No. 17 A, RT 010 RW 002, Menteng Dalam, Tebet, Jakarta Selatan, DKI Jakarta</t>
  </si>
  <si>
    <t>angsanajayaenergi11@yahoo.com</t>
  </si>
  <si>
    <t>Brian Randing</t>
  </si>
  <si>
    <t>Diamond Golf H3 No.85, RT 004 RW 003, Kamal Muara, Penjaringan, Jakarta Utara, DKI Jakarta</t>
  </si>
  <si>
    <t>Ir Muhammad Yusrizki Muliawan</t>
  </si>
  <si>
    <t>Jl. Nimun Raya Komp Caltex No.8, RT 008 RW 010, Kebayoran Lama Selatan, Kebayoran Lama, Jakarta Selatan, DKI Jakarta</t>
  </si>
  <si>
    <t xml:space="preserve">Antony Prathama Hioe </t>
  </si>
  <si>
    <t>Cipinang Indah Blok D No.12 RT.007 RW.016, Cipinang Muara, Jatinegara, Jakarta Timur, DKI Jakarta</t>
  </si>
  <si>
    <t>Richard N M Palar</t>
  </si>
  <si>
    <t>Jl. Duri Mas 2 Blok D No. 24, RT.004 RW.010, Duri Kepa, Kebon Jeruk, Jakarta Barat</t>
  </si>
  <si>
    <t>E-mail: corsec@bssr.co.id /  Telp: 021 63851134 / Fax: 021 63864106</t>
  </si>
  <si>
    <t>Swetha Mathur</t>
  </si>
  <si>
    <r>
      <t>F-10,2</t>
    </r>
    <r>
      <rPr>
        <vertAlign val="superscript"/>
        <sz val="12"/>
        <color theme="1"/>
        <rFont val="Calibri"/>
        <family val="2"/>
        <scheme val="minor"/>
      </rPr>
      <t>nd</t>
    </r>
    <r>
      <rPr>
        <sz val="12"/>
        <color theme="1"/>
        <rFont val="Calibri"/>
        <family val="2"/>
        <scheme val="minor"/>
      </rPr>
      <t xml:space="preserve"> Floor Greater, Kailash-I, Delhi, India</t>
    </r>
  </si>
  <si>
    <t>E-mail: www.tatapower.com /  Telp:  021 5700 435 / Fax: 021 5738 057</t>
  </si>
  <si>
    <t>Jl Pulomas Timur I D No 14, Pulo Gadung</t>
  </si>
  <si>
    <t>Ir. F.X. Sutijastoto M.A.</t>
  </si>
  <si>
    <t>DKI Jakarta</t>
  </si>
  <si>
    <t>021-7891234</t>
  </si>
  <si>
    <t>Prof. Dr. der Soz. Gumilar Rusliwa Somantri</t>
  </si>
  <si>
    <t>Depok, Jawa Barat</t>
  </si>
  <si>
    <t>Ir. Anang Sri Kusuwardono</t>
  </si>
  <si>
    <t>Bogor, Jawa Barat</t>
  </si>
  <si>
    <t>Komjen. Pol. Drs. Bambang Sunarwibowo, S.H., M.Hum.</t>
  </si>
  <si>
    <t>Ir. Dilo Seno Widagdo M.M.</t>
  </si>
  <si>
    <t>Nicolas D. Kanter, S.H., M.B.A</t>
  </si>
  <si>
    <t>Dr. Ir. I Dewa Wirantaya, M.M., M.T.</t>
  </si>
  <si>
    <t>Direktur Operasi dan Produksi</t>
  </si>
  <si>
    <t>Luwu Timur, Sulawesi Selatan</t>
  </si>
  <si>
    <t>Ir. Dolok Robert Silaban, M.M.</t>
  </si>
  <si>
    <t>Ir. Elisabeth RT Siahaan, M.M.</t>
  </si>
  <si>
    <t>Direktur Keuangan dan Manajemen Risiko</t>
  </si>
  <si>
    <t>Ir. Basar Simanjuntak, MSIE</t>
  </si>
  <si>
    <t>Y Rudiricus Haryadi S</t>
  </si>
  <si>
    <t>Jl. Teluk Bayur III B.8/7 RT 011 RW 017. Kelurahan Duren Sawit, Kecamatan Duren Sawit. Jakarta Timur</t>
  </si>
  <si>
    <t>Artha Tunggal Mandiri, PT</t>
  </si>
  <si>
    <t>Mindarningrum</t>
  </si>
  <si>
    <t>Jl. Kalibata Tengah IV/9 RT 007 RW 006, Kelurahan Kalibata, Kecamatan Pancoran. Jakarta Selatan</t>
  </si>
  <si>
    <t>Maringan M. Ido Hotna Hutabarat</t>
  </si>
  <si>
    <t>Sudirman Widhy Hartono</t>
  </si>
  <si>
    <t>Abhishek Sing Yadav</t>
  </si>
  <si>
    <t>Sudasi Harsono</t>
  </si>
  <si>
    <t>sudasi.h@ptscs.com</t>
  </si>
  <si>
    <t>M. Syah Iran</t>
  </si>
  <si>
    <t>Pemalang</t>
  </si>
  <si>
    <t>Syahiran.M@ptscs.com</t>
  </si>
  <si>
    <t>Surachai Sukhahuta</t>
  </si>
  <si>
    <t>Thailand</t>
  </si>
  <si>
    <t>Hendry Muliana Hendrawan</t>
  </si>
  <si>
    <t>Gd. II PT Pamapersada Nusantara Lantai 3, Jl. Rawagelam I No. 9, JIEP, Jakarta Timur 13930</t>
  </si>
  <si>
    <t>B.J Basuki</t>
  </si>
  <si>
    <t>Direktur Teknis dan Rekayasa</t>
  </si>
  <si>
    <t>Ignatius Stanley Hendarto</t>
  </si>
  <si>
    <t>Djoko Mukti H</t>
  </si>
  <si>
    <t>Komp. POLRI Blok O3, Pengadegan, Pancoran, Jakarta Selatan</t>
  </si>
  <si>
    <t>Gautama H, MA</t>
  </si>
  <si>
    <t xml:space="preserve">Jl. Tirtayasa II No.18, Melawai, Kebayoran Baru, Jakarta Selatan </t>
  </si>
  <si>
    <t>hgautama1@gmail.com</t>
  </si>
  <si>
    <t>Rianzi Julidar</t>
  </si>
  <si>
    <t>Komp. KODAM Jaya Blok S/1, Kramat Jati, Jakarta Timur</t>
  </si>
  <si>
    <t>Alexander F.H. Roemokoy</t>
  </si>
  <si>
    <t>Jl. Mendawai I No.36, Kramat Pela, Kebayoran Baru, Jakarta Selatan</t>
  </si>
  <si>
    <t>alex.roemokoy@gmail.com</t>
  </si>
  <si>
    <t>Edhy Supriono</t>
  </si>
  <si>
    <t>Jl. Sumatra Blok A-77, Jatibening, Pondok Gede, Bekasi</t>
  </si>
  <si>
    <t>esupriyono7@gmail.com</t>
  </si>
  <si>
    <t>Sabdo Subiyanto</t>
  </si>
  <si>
    <t>De Rumah Kav.36 Jl. Veteran 2, Penanggungan, Klojen, Kota Malang</t>
  </si>
  <si>
    <t>pt.bpppusat@gmail.com</t>
  </si>
  <si>
    <t>Alexander Ery Wibowo</t>
  </si>
  <si>
    <t>Lim Chai Hock</t>
  </si>
  <si>
    <t>E-mail: www.tatapower.com / Telp: +91 66657518</t>
  </si>
  <si>
    <t>Paul Tambunan</t>
  </si>
  <si>
    <t>Jalan Pisok XIII EB 19/9 Bintaro Sektor 5, Tangerang</t>
  </si>
  <si>
    <t>Boyke Poerbaya Abidin</t>
  </si>
  <si>
    <t xml:space="preserve">Jl. Kuricang XVII GD. 2 No. 17, RT/RW 003/010, Kel. Pondok Ranji, Kec. Ciputat Timur, Tangerang Selatan, Indonesia. </t>
  </si>
  <si>
    <t>boykeabidin@merdekacoppergold.com</t>
  </si>
  <si>
    <t>Ryan Wayne Whyte</t>
  </si>
  <si>
    <t>Desa Lurang, Wetar Utara, Lurang Wetar Utara, Maluku, Barat Daya Maluku.</t>
  </si>
  <si>
    <t>ryan.whyte@merdekacoppergold.com</t>
  </si>
  <si>
    <t>SINTONG PANJAITAN</t>
  </si>
  <si>
    <t>PRESIDEN KOMISARIS</t>
  </si>
  <si>
    <t>CIJANTUNG II/H-54, PASAR REBO, JAKARTA TIMUR</t>
  </si>
  <si>
    <t>WAKIL PRESIDEN KOMISARIS</t>
  </si>
  <si>
    <t>HUANG WEI FENG</t>
  </si>
  <si>
    <t>CHINA</t>
  </si>
  <si>
    <t>PRESIDEN DIREKTUR</t>
  </si>
  <si>
    <t>ERFINDO CHANDRA</t>
  </si>
  <si>
    <t>PURI KENCANA BLOK M.6 NO.9,KEMBANGAN,JAKBAR</t>
  </si>
  <si>
    <t>MIKHAEL</t>
  </si>
  <si>
    <t>JL. KELAPA NIAS XIII PE-8/15, JAKARTA UTARA</t>
  </si>
  <si>
    <t>(021) 50186888</t>
  </si>
  <si>
    <t xml:space="preserve">Ir. Iwan Kurniawan R, MM </t>
  </si>
  <si>
    <t xml:space="preserve">Bona Indah Blok C4/4 Kel. Lebak Bulus Kec. Cilandak </t>
  </si>
  <si>
    <t xml:space="preserve">bme.palembang@yahoo.com </t>
  </si>
  <si>
    <t>Arsal Ismail</t>
  </si>
  <si>
    <t>Farida Thamrin</t>
  </si>
  <si>
    <t>Direktur Keuangan &amp; Manajemen Risiko</t>
  </si>
  <si>
    <t>Rafli Yandra</t>
  </si>
  <si>
    <t>Suhedi</t>
  </si>
  <si>
    <t>Suherman</t>
  </si>
  <si>
    <t>Devi Pradnya Paramita</t>
  </si>
  <si>
    <t>Irwandy Arif</t>
  </si>
  <si>
    <t>E. Piterdono HZ</t>
  </si>
  <si>
    <t>Adi Adriansyah Sjoekri</t>
  </si>
  <si>
    <t xml:space="preserve">Jl.Taufiqurrahman No.9, RT/RW 004/002, Kel. Beji Timur, Kec. Beji, Kota Depok, Jawa Barat. </t>
  </si>
  <si>
    <t>adisjoekri@merdekacoppergold.com</t>
  </si>
  <si>
    <t>Simon James Milroy</t>
  </si>
  <si>
    <t xml:space="preserve">Villa Versace, Jl. Dukuh Indah 54B, Link. Semer, Kerobokan Kelod, Kuta Utara, Badung. </t>
  </si>
  <si>
    <t>simon.milroy@merdekacoppergold.com</t>
  </si>
  <si>
    <t xml:space="preserve">Gavin Arnold Caudle </t>
  </si>
  <si>
    <t>24 Sunset Place, Singapore 597372</t>
  </si>
  <si>
    <t>gavin@merdekacoppergold.com</t>
  </si>
  <si>
    <t>Jl. Kuricang XVII GD. 2 No. 17, RT/RW 003/010, Kel. Pondok Ranji, Kec. Ciputat Timur, Tangerang Selatan, Banten</t>
  </si>
  <si>
    <t>Cahyono Seto</t>
  </si>
  <si>
    <t xml:space="preserve">Duren Tiga Indah G-34, RT/RW 005/007, Kel. Duren Tiga, Kec. Pancoran, Jakarta Selatan, DKI Jakarta. </t>
  </si>
  <si>
    <t>cahyono.seto@merdekacoppergold.com</t>
  </si>
  <si>
    <t>David Thomas Fowler</t>
  </si>
  <si>
    <t>U A 69 Ranelagh Cres, South Perth WA 6151</t>
  </si>
  <si>
    <t>dfowler@merdekacoppergold.com</t>
  </si>
  <si>
    <t>Devin Antonio Ridwan</t>
  </si>
  <si>
    <t>Tmn Duta Mas Blok A 3 No. 42, RT/RW 002/012, Jelambar Baru, Grogol Petamburan, Jakarta Barat, DKI Jakarta</t>
  </si>
  <si>
    <t xml:space="preserve">devin@merdekacoppergold.com </t>
  </si>
  <si>
    <t>SUWANDI</t>
  </si>
  <si>
    <t>(021)29669700/(021)29669711</t>
  </si>
  <si>
    <t>SANDY INDRAWAN</t>
  </si>
  <si>
    <t>Kelapa Gading, Jakarta Barat</t>
  </si>
  <si>
    <t>PAULUS SWASONO SATYO NUGROHO</t>
  </si>
  <si>
    <t>Jurumudi Baru Benda Kota Tangerang</t>
  </si>
  <si>
    <t>MONIKA DHYANA ZAKARIA</t>
  </si>
  <si>
    <t>Kelapa Dua Tangerang Banten</t>
  </si>
  <si>
    <t xml:space="preserve">Dechai Chorchumpathong </t>
  </si>
  <si>
    <t>Jl. A. Yani KM 104 No.286 Desa Swarangan RT 001 RW 001 Swarangan, Jorong, Tanah Laut 70881</t>
  </si>
  <si>
    <t>Kamhaeng Sihachan</t>
  </si>
  <si>
    <t>Mess PT Bharinto Ekatama, Muara Begai Muara, Muara Lawa- Kab Kutai Barat, Kalimantan Timur</t>
  </si>
  <si>
    <t>Komisaris@suthraresources.com / 021-75922993 / 021-75922992</t>
  </si>
  <si>
    <t>Direksi@suthraresources.com / 021-75922993 / 021-75922992</t>
  </si>
  <si>
    <t>Rini Ria Kartini Murat</t>
  </si>
  <si>
    <t>Lee Ee Yang</t>
  </si>
  <si>
    <t>Jl. Ciliwung. Kedaton Grande No. B16 RT 011/ RW 003 Kelurahan Padang Harapan, Kecamatan Gading Cempaka, Kota Bengkulu</t>
  </si>
  <si>
    <t>leo@cde-coal.com/021-22338024</t>
  </si>
  <si>
    <t>Jenser Dulmarch Hussy</t>
  </si>
  <si>
    <t xml:space="preserve"> Direktur</t>
  </si>
  <si>
    <t>Jl. Sadang 2 Perum Citra Residence I Blok B No.9 RT 005/ RW 002 Kelurahan Lingkar Barat, Kecamatan Gading Cempaka, Kota Bengkulu, Provinsi Bengkulu</t>
  </si>
  <si>
    <t>Jenser@aakmining.com/‪+62 811-7301-313‬</t>
  </si>
  <si>
    <t>Eddy Hussy</t>
  </si>
  <si>
    <t xml:space="preserve"> Komisaris Utama</t>
  </si>
  <si>
    <t>Perum Anggrek. Mas Blok E No.33 RT 004/ RW 006 Kelurahan Taman Baloi, Kecamatan Batam Kota, Kota Batam, Provinsi Kepulauan Riau</t>
  </si>
  <si>
    <t>Bebby Hussy</t>
  </si>
  <si>
    <t>Jl. Kapuas Raya 4 No. 84 RT 004/ RW 002 Kelurahan Lingkar Barat, Kecamatan Gading Cempaka, Kota Bengkulu, Provinsi Bengkulu</t>
  </si>
  <si>
    <t>Bambang W. Sugondo</t>
  </si>
  <si>
    <t>Siska Kasmara</t>
  </si>
  <si>
    <t>Alif Machmud Idrus</t>
  </si>
  <si>
    <t>Dato' DR. Low Tuck Kwong</t>
  </si>
  <si>
    <t>Jl MT Haryono Blok D4 No. 9-10, Komp Balikpapan Baru, Balikpapan Baru, Balikpapan - Kalimantan Timur 76114</t>
  </si>
  <si>
    <t>Mochtar Husein</t>
  </si>
  <si>
    <t>Dolok Robert Silaban</t>
  </si>
  <si>
    <t>Jl. Aneka Tambang, RT/RW 007/010, Kel. Grogol Selatan, Kec. Kebayoran Lama, Jakarta Selatan, DKI Jakarta</t>
  </si>
  <si>
    <t>dolok@antam.com</t>
  </si>
  <si>
    <t>Hermansyah</t>
  </si>
  <si>
    <t>Graha Raya Bintaro Jaya Bougenvile Loka M-5 No.4, RT/RW 003/008, Kel. Pakujaya, Kec. Serpong Utara, Kota Tangerang Selatan, Banten</t>
  </si>
  <si>
    <t>hermansyah@esdm.go.id</t>
  </si>
  <si>
    <t>Sugeng Mujianto</t>
  </si>
  <si>
    <t>Jl. Merah Delima No. 3, RT/RW 003/022, Kel. Sukmajaya, Kec. Cilodong, Kota Depok, Jawa Barat</t>
  </si>
  <si>
    <t>smujiyanto@esdm.go.id</t>
  </si>
  <si>
    <t>Elisabeth RT Siahaan</t>
  </si>
  <si>
    <t>Jl. Cakra Wijaya VI Blok K-9, RT/RW 003/012, Kel. Cipinang Utara, Kec. Jatinegara, Jakarta Timur, DKI Jakarta</t>
  </si>
  <si>
    <t>Elisabeth.Siahaan@antam.com</t>
  </si>
  <si>
    <t>Khaidir Said</t>
  </si>
  <si>
    <t>Perum. Villa Meutia Kirana Blok C 10 No. 15, RT/RW 002/001, Kel. Sepanjang Jaya, Kec. Rawalumbu, Kota Bekasi, Jawa Barat</t>
  </si>
  <si>
    <t>khaidir.said@gagnikel.com</t>
  </si>
  <si>
    <t>Arya Arditya Kurnia</t>
  </si>
  <si>
    <t>Villa Ciomas Indah Blok P3 No. 18, RT/RW 003/010, Kel. Ciomas Rahayu, Kec. Ciomas, Kabupaten Bogor, Jawa Barat</t>
  </si>
  <si>
    <t>arya.arditya@gagnikel.com</t>
  </si>
  <si>
    <t>Ismadi YS</t>
  </si>
  <si>
    <t>TG. Gading P-14 08, LK.I, RT/RW -/-, Kel. Perk. Sipare-pare, Kec. Seisuka, Kabupaten Batu Bara, Sumatera Utara</t>
  </si>
  <si>
    <t>ismadi@gagnikel.com</t>
  </si>
  <si>
    <t>Gedung Office 8 Lantai 36 Unit A SCBD Lot 28,Jl. Jenderal Sudirman Kav 52 - 53 (Jl. Senopati Raya 8B) Kebayoran Baru, Jakarta Selatan</t>
  </si>
  <si>
    <t>M. Rasyid</t>
  </si>
  <si>
    <t>Ivonny Kurnia</t>
  </si>
  <si>
    <t>Antonius Alexander Krustiantoro</t>
  </si>
  <si>
    <t>Dady Utomo</t>
  </si>
  <si>
    <t>Joseph Budianto Muthalib</t>
  </si>
  <si>
    <t>Saswinadi Sasmojo</t>
  </si>
  <si>
    <t>Roby Budi Prakoso</t>
  </si>
  <si>
    <t xml:space="preserve">Komisaris  </t>
  </si>
  <si>
    <t>Arthur Mangaratua Ebenhaezer Simatupang</t>
  </si>
  <si>
    <t>Ernald Loudy Kamil</t>
  </si>
  <si>
    <t xml:space="preserve">Direktur  </t>
  </si>
  <si>
    <t>Waracahya Dea Kanyaka</t>
  </si>
  <si>
    <t>PERUM BSD JL GN Putri No. 7, Kel. Gunung Elai, Bontang, Kalimantan Timur</t>
  </si>
  <si>
    <t>Sudasi.H@ptscs.com</t>
  </si>
  <si>
    <t>I Gede Widiada</t>
  </si>
  <si>
    <t>Dusun Banjarsari RT 003 RW 001 Karang Rejo, Jorong Tanah Laut Kalimantan Selatan</t>
  </si>
  <si>
    <t>Jl. Kemang Dahlia Raya Blok AK No. 38, RT 009/RW 036, Kel. Bojong Rawalumbu, Kec. Rawalumbu, Bekasi</t>
  </si>
  <si>
    <t>Nehemia H.P. Pardede</t>
  </si>
  <si>
    <t>Jl. Salak Barat VII No. 11 A, RT 009/RW 005, Kel. Tanjung Duren Utara, Kec. Grogol Petamburan, Jakarta Barat</t>
  </si>
  <si>
    <t>Bambang Herlambang</t>
  </si>
  <si>
    <t>Jl. Pulo Gebang Perumahan Royal Residence Blok B 1, RT 003/RW 010, Kel. Ujung Menteng, Kec. Cakung</t>
  </si>
  <si>
    <t>Jl. Paradise 10 F 16 No. 12, Sunter Agung, Sunter Agung, Tanjung Priok, Jakarta Utara, DKI Jakarta</t>
  </si>
  <si>
    <t>Komp. Grand Residence Blok C 4 No. 16, RT 005/RW 014, Kel. Pondok Cabe Udik, Kec. Pamulang, Tangerang Selatan</t>
  </si>
  <si>
    <t>Menara Prima Lt.21 Mega Kuningan Jakarta Selatan</t>
  </si>
  <si>
    <t>021 29961 400</t>
  </si>
  <si>
    <t>MANGANTAR S. MARPAUNG</t>
  </si>
  <si>
    <t>Duren Sawit, Jakarta Timur, DKI Jakarta</t>
  </si>
  <si>
    <t>info.kartikacoal@gmail.com</t>
  </si>
  <si>
    <t>SURYA WIRANTO</t>
  </si>
  <si>
    <t>Kelapa Gading, Jakarta Utara, DKI Jakarta</t>
  </si>
  <si>
    <t>LEO JP SIEGERS</t>
  </si>
  <si>
    <t>Pondok Aren, Tangsel, Banten</t>
  </si>
  <si>
    <t>arhanud78@gmail.com</t>
  </si>
  <si>
    <t>DADANG ANTIS TIYONO</t>
  </si>
  <si>
    <t>Cileunyi, Bandung, Jawa Barat</t>
  </si>
  <si>
    <t>dadangantis5758@gmail.com</t>
  </si>
  <si>
    <t>Seong Yong Bae</t>
  </si>
  <si>
    <t>102-303, Eunpyeong Tunnel-Ro
60, Eunpyeong-Gu, Seoul Korea</t>
  </si>
  <si>
    <t>Jaeseon Yoon</t>
  </si>
  <si>
    <t>Young Chang Bldg, 4F Serearo 6,
Sechogu, Seoul Korea</t>
  </si>
  <si>
    <t>JL. Pasanggrahan Raya No.14
RT.002 RW.010 Kel. Cipadung Kulon Kec.
Panyileukan Kota Bandung Jawa Barat</t>
  </si>
  <si>
    <t>harsunyoto2018@gmail.com</t>
  </si>
  <si>
    <t>Seong Hwan Jeong</t>
  </si>
  <si>
    <t>Apartment Namsan Daelim Unit 116-305, Noksapyeong-Daero, Yongsan-Gu, Seoul Korea</t>
  </si>
  <si>
    <t>Jong Ju Kim</t>
  </si>
  <si>
    <t>Apartement Botanica Tower 1 LT. 32 Unit F,                   
Jl. Teuku Nyak Arief No. 8 Kel. Grogol
Selatan, Kec. Kebayoran Lama Jakarta Selatan</t>
    <phoneticPr fontId="30" type="noConversion"/>
  </si>
  <si>
    <t>angpaukbb@gmail.com</t>
  </si>
  <si>
    <t>LIM GUNARDI HARIYANTO</t>
  </si>
  <si>
    <t>SIMPRUG GARDEN BLOK D/1, GROGOL SELATAN-KEBAYORAN LAMA, JAKARTA SELATAN</t>
  </si>
  <si>
    <t>JL. KEBON SIRIH NO 25-27, BABAKAN, BANDUNG JAWA BARAT</t>
  </si>
  <si>
    <t>RAY ANTONIO GUNARA</t>
  </si>
  <si>
    <t>TAMAN KEBON JERUK BLOK U7, SRENGSENG-KEMBANGAN, JAKARTA BARAT</t>
  </si>
  <si>
    <t>GEMA PESONA ESTATE A1/5, DEPOK</t>
  </si>
  <si>
    <t>HIDAYAT SUGIARTO</t>
  </si>
  <si>
    <t>JL KEBON JERUK BARU A8, KEBPN JERUK, JAKARTA BARAT</t>
  </si>
  <si>
    <t xml:space="preserve">Chettapong Pumkliang </t>
  </si>
  <si>
    <t>JL. Juanda IV No.49 RT 60 Sidodadi, Samarinda Ulu, Samarinda Kalimantan Timur</t>
  </si>
  <si>
    <t>Sentral Senayan I 5th Floor Unit 105B, Jl. Asia Afrika No. 8, Gelora Bung Karno, Jakarta Pusat 10270</t>
  </si>
  <si>
    <t>+62 (21) 572 5727</t>
  </si>
  <si>
    <t>ANDRY SURYANA SIDI</t>
  </si>
  <si>
    <t>Gregorius Nong</t>
  </si>
  <si>
    <t>Jl. Sepakat IV No. 31 Cilangkap, Jaktim</t>
  </si>
  <si>
    <t>gregorius.nong58@gmail.com</t>
  </si>
  <si>
    <t>Hendy D Gunawan</t>
  </si>
  <si>
    <t>Jalan Masjid Jebon Jeruk No 42 A, Maphar, Taman Sari, Jakarta Barat</t>
  </si>
  <si>
    <t>hendy.gunawan@mlpmining.com</t>
  </si>
  <si>
    <t>Gandjar Chitrawan</t>
  </si>
  <si>
    <t>Asrama Polri Ex SPN No 41, RT 002 RW 005, Kramat Jati, Kramat Jati, Jakarta Timur</t>
  </si>
  <si>
    <t>gandjar.chitrawan@mlpmining.com</t>
  </si>
  <si>
    <t>Ge, Kaicai</t>
  </si>
  <si>
    <t>Tiongkok</t>
  </si>
  <si>
    <t>fhgkc1106@gmail.com</t>
  </si>
  <si>
    <t>Go Haryono Gozal</t>
  </si>
  <si>
    <t>Jl. Kembang Agung I Blok F-I/35, RT. 001 RW. 005, Kel. Kembangan Selatan, Kec. Kembangan, Jakarta Barat</t>
  </si>
  <si>
    <t>pt.oktabumi@gmail.com</t>
  </si>
  <si>
    <t>Winarto Phitoyo</t>
  </si>
  <si>
    <t>Pantai Kuta I No. 18, RT. 001 RW. 010, Kel. Ancol, Kec. Pandemangan, Jakarta Utara</t>
  </si>
  <si>
    <t>winarto.astima@ygmail.com</t>
  </si>
  <si>
    <t>Cai, Jianyong</t>
  </si>
  <si>
    <t>Haryanto Damanik</t>
  </si>
  <si>
    <t>legal.perizinan@mm-energi.com/021-50919919</t>
  </si>
  <si>
    <t>Luciana</t>
  </si>
  <si>
    <t>Ranto Stepanus Sojuaon Banuarea</t>
  </si>
  <si>
    <t>Arman Zakaria Diah</t>
  </si>
  <si>
    <t>Armornrat Debhasdin Na Ayudhya</t>
  </si>
  <si>
    <t>Thawat Hirancharukorn</t>
  </si>
  <si>
    <t>Rattagran Vallapa</t>
  </si>
  <si>
    <t>Andre Purnawan</t>
  </si>
  <si>
    <t>Muhamad Noer Muis</t>
  </si>
  <si>
    <t>Adji Pramono</t>
  </si>
  <si>
    <t>Ploy Suksrisomboon</t>
  </si>
  <si>
    <t>Gumpanart Bumroonggit</t>
  </si>
  <si>
    <t>Somkiat Suttiwanich</t>
  </si>
  <si>
    <t>Eddy Sugianto</t>
  </si>
  <si>
    <t>Four Season, Setiabudi, Jakarta Selatan</t>
  </si>
  <si>
    <t>Jl. Pulomas Raya No. 16A, Pulogadung</t>
  </si>
  <si>
    <t>Himawan Suwandi</t>
  </si>
  <si>
    <t>Jl. Pandeglang no. 30, RT.001 RW.004, Kel. Menteng, Kec. Menteng, Jakarta Pusat - DKI Jakarta</t>
  </si>
  <si>
    <t>suwandihimawan191@gmail.com</t>
  </si>
  <si>
    <t>Arlene Josana</t>
  </si>
  <si>
    <t>Jl. Cihampelas no. 71, RT 004 RW 008, Kel. Tamansari, Kec. Bandung Wetan, Kota Bandung</t>
  </si>
  <si>
    <t xml:space="preserve">arlenejosana@gmail.com </t>
  </si>
  <si>
    <t>HENDRA SATYA ISKANDAR</t>
  </si>
  <si>
    <t>Jl. A Yani RT010, RW.003, SUNGAI CUKA, KINTAP, TANAH LAUT, KALIMANTAN SELATAN</t>
  </si>
  <si>
    <t>mmpj.pt@gmail.com</t>
  </si>
  <si>
    <t>BAMBANG SUBAGIO WIYONO</t>
  </si>
  <si>
    <t>METRO PERMATA I H-6 / 16, RT,006 RW.011, KARANG MULYA, KARANG TENGAH, TANGERANG, BANTEN</t>
  </si>
  <si>
    <t>Tuan Rachmadi Toha</t>
  </si>
  <si>
    <t>Jl. Keranggan - Koba Bangka Tengah</t>
  </si>
  <si>
    <t>Aryo P.S. Djojohadikusumo</t>
  </si>
  <si>
    <t>Daksa Residence G.H-5, Jalan Daksa IV No. 88-90, Jakarta Selatan</t>
  </si>
  <si>
    <t>Satrio Dimas Adityo</t>
  </si>
  <si>
    <t>Jalan Jati Raya No. 8 L, Pasar Minggu, Jakarta Selatan</t>
  </si>
  <si>
    <t>Harwendro Adityo Dewanto, SH</t>
  </si>
  <si>
    <t>Apartemen Permata Hijau B/8 Unit 3/5 D, Jakarta Selatan</t>
  </si>
  <si>
    <t>Septiyufika</t>
  </si>
  <si>
    <t>Kemang Village Residence, Intercon Tower No. 22N7, Jakarta Selatan</t>
  </si>
  <si>
    <t>Surawardi</t>
  </si>
  <si>
    <t>Jalan Garuda Mas III Blok D2 – 25, Tanjung Mas Raya, Jakarta Selatan</t>
  </si>
  <si>
    <t>Thomas Aquinas Muliatna Dijwandono</t>
  </si>
  <si>
    <t>Jalan Kemang V No. 19, Jakarta Selatan</t>
  </si>
  <si>
    <t>Daniel Frederik Poluan</t>
  </si>
  <si>
    <t>Gema Pesona Blok S/5, Depok</t>
  </si>
  <si>
    <t>Kobalen</t>
  </si>
  <si>
    <t>Taman Meruya Ilir I-3 / 19, Jakarta Barat</t>
  </si>
  <si>
    <t>Ricky Chandra</t>
  </si>
  <si>
    <t>Jl. Teluk Bayur III B.8/7 RT 011 RW 017. Kelurahan Duren Sawit, Kecamatan Duren Sawit. Kelurahan Duren Sawit, Kecamatan Duren Sawit</t>
  </si>
  <si>
    <t>Jl. Kalibata Tengah IV/9 RT 007 RW 006. Kelurahan Kalibata, Kecamatan Pancoran. Kelurahan Kalibata, Kecamatan Pancoran</t>
  </si>
  <si>
    <t>Agus Sugomo</t>
  </si>
  <si>
    <t>BSD Blok BL/37 Sektor 1-3</t>
  </si>
  <si>
    <t>agus_su@baramultigroup.co.id</t>
  </si>
  <si>
    <t>bernard_n@baramultigroup.co.id</t>
  </si>
  <si>
    <t>mirson_f@baramultigroup.co.id</t>
  </si>
  <si>
    <t>dido_a@baramultigroup.co.id</t>
  </si>
  <si>
    <t>DR Srihasak Arirachakaran</t>
  </si>
  <si>
    <t>Panol Charoensuk</t>
  </si>
  <si>
    <t xml:space="preserve">Managing Direktur </t>
  </si>
  <si>
    <t>Winvoo Boonkamol</t>
  </si>
  <si>
    <t>Supervisor &amp;Distribussi Manager</t>
  </si>
  <si>
    <t>Rusdiansvah A</t>
  </si>
  <si>
    <t>Hermanto /IJy W</t>
  </si>
  <si>
    <t>PPM &amp;ER Manager</t>
  </si>
  <si>
    <t>Idres</t>
  </si>
  <si>
    <t>Kintamani Blok G No. 2, Teluk tering, Batam Kota, Kota Batam</t>
  </si>
  <si>
    <t>Prof. Dr. M. Ryaas Rasyid</t>
  </si>
  <si>
    <t>Jl. Bango Raya No. 6, Pondok Labu, Cilandak, Jakarta Selatan</t>
  </si>
  <si>
    <t>Martius Tang</t>
  </si>
  <si>
    <t>Komsaris</t>
  </si>
  <si>
    <t>Jl. Cempaka No. 97, Harjosari, Sukajadi, Riau, Pekanbaru</t>
  </si>
  <si>
    <t>Komp Grand Residence Blok C.4 No. 16, Kel. Pondok Cabe Udik, Kec. Pamulang, Tangerang Selatan</t>
  </si>
  <si>
    <t>Shinya Horiguchi</t>
  </si>
  <si>
    <t>1-4-26-1105, Nagara-Higashi, Kita-ku, Osaka, Jepang</t>
  </si>
  <si>
    <t>Jalan Wijaya Kusuma 49, Kel. Cilandak Barat, Kec. Cilandak, Jakarta Selatan</t>
  </si>
  <si>
    <t>---</t>
  </si>
  <si>
    <t xml:space="preserve">BASMALA SEPTIAN JAYA </t>
  </si>
  <si>
    <t>Jl. Benteng No 20 Anawoi - Kadia Kendari</t>
  </si>
  <si>
    <t>SUNARDI SAILIMIN</t>
  </si>
  <si>
    <t xml:space="preserve">KOMISARIS </t>
  </si>
  <si>
    <t>Perum Gading.Gading Park View Ze-4/3 Rt/Rw 008/011 Kel. Pegangsaan Dua Kec. Kelapa Gading</t>
  </si>
  <si>
    <t>Ir. HARIYADI</t>
  </si>
  <si>
    <t>Jl. GADING KIRANA BARAT III BLOK C5 NO. 29, KELAPA GADING, JAKARTA UTARA</t>
  </si>
  <si>
    <t>Maryanto</t>
  </si>
  <si>
    <t>Perum Glory Home Blok A4 No. 1, Sadai, Bengkong, Kota Batam, Riau</t>
  </si>
  <si>
    <t>Jl. Cempaka No. 97 C, Harjosari, Sukajadi, Kota Pekanbaru, Riau</t>
  </si>
  <si>
    <t>Djoko Hutomo Saparijanto</t>
  </si>
  <si>
    <t>Royal Residence Blok B10 / 42, RT 001/RW 010, Kel. Ujung Menteng, Kec. Cakung, Jakarta Timur</t>
  </si>
  <si>
    <t>Jl. Kupu Kupu Blok B.18 No. 14 RT 002 RW 007, Mekarsari, Tambun Selatan, Bekasi, Jawa Barat</t>
  </si>
  <si>
    <t>achmad.ardianto@pttimah.co.id /0717-425 8000 /0717 - 425 8080</t>
  </si>
  <si>
    <t>Fina Eliani</t>
  </si>
  <si>
    <t>fina@pttimah.co.id /0717 - 425 8000 /0717 - 425 8080</t>
  </si>
  <si>
    <t>purwoko@pttimah.co.id /0717 - 425 8000 /0717 - 425 8080</t>
  </si>
  <si>
    <t>alwin@pttimah.co.id /0717 - 425 8000 /0717 - 425 8080</t>
  </si>
  <si>
    <t>Yennita</t>
  </si>
  <si>
    <t>yennita.zainuddin@pttimah.co.id /0717 - 425 8000 /0717 - 425 8080</t>
  </si>
  <si>
    <t>Roza Permana Putra</t>
  </si>
  <si>
    <t>Taman Puri Bintaro PB 32 No.9 RT.008/RW.009, Kel. Sawah Baru, Kec. Ciputat, Tangerang Selatan</t>
  </si>
  <si>
    <t>Raphael Adhi Santosa Kodrata</t>
  </si>
  <si>
    <t>Jl. Tanjung Duren Utara VIII/33 RT.014/RW.003, Tanjung Duren Utara, Grogol Petamburan, Jakarta Barat</t>
  </si>
  <si>
    <t>Abed Nego</t>
  </si>
  <si>
    <t>Gading Park View Blok ZE 10/5, RT.006/RW.011, Kel. Pegangsaan Dua, Kec. Kelapa Gading, Jakarta Utara</t>
  </si>
  <si>
    <t>Chrismasari Dewi Sudono</t>
  </si>
  <si>
    <t>Jl. Kutilang No. 14, RT.001/RW.002, Kel. Panjang Wetan, Kec. Pekalongan Utara, Pekalongan, Jawa Tengah</t>
  </si>
  <si>
    <t>Gandaria Height Tower A2107 Jl KH M. Syafii Hadzami No. 8 Gandaria, Kebayoran Lama Jakarta Selatan</t>
  </si>
  <si>
    <t>Deddy Sugiharto</t>
  </si>
  <si>
    <t>Perum Sukoharjo Indah J-98 RT 011 RW 016, Sukoharjo, Ngaglik Sleman Yogyakarta</t>
  </si>
  <si>
    <t>Alvin Firman Sunanda</t>
  </si>
  <si>
    <t>alvin@tbsenergi.com</t>
  </si>
  <si>
    <t>Suaidi.marasabessy@trisensacoal.com</t>
  </si>
  <si>
    <t>ernald@tbsenergi.com</t>
  </si>
  <si>
    <t>waracahya.dea@tobabara.com</t>
  </si>
  <si>
    <t>Teguh Alamsyah</t>
  </si>
  <si>
    <t>teguh.alamsyah@trisensacoal.com</t>
  </si>
  <si>
    <t>Mark James Travers</t>
  </si>
  <si>
    <t>Toronto, Kanada</t>
  </si>
  <si>
    <t>Ogi Prastomiyono</t>
  </si>
  <si>
    <t>Jl Pakubuwono VI No. 5 Gunung, Kebayoran Baru, Jakarta Selatan</t>
  </si>
  <si>
    <t>Raden Sukhyar</t>
  </si>
  <si>
    <t>Jl Keuangan IV Komp. Keuangan No. 52 Cilandak Jakarta Selatan</t>
  </si>
  <si>
    <t>Rudiantara</t>
  </si>
  <si>
    <t>Jl Sumenep No 5, Menteng Jakarta Pusat</t>
  </si>
  <si>
    <t>Dwia Aries Tina Pulubuhu</t>
  </si>
  <si>
    <t>Jl Hertasning E.9 No 21 Tidung Rappocini Makassar</t>
  </si>
  <si>
    <t>Nicolas D Kanter</t>
  </si>
  <si>
    <t>Jl Cikatomas II No.5 Kebayoran Baru Jakarta Selatan</t>
  </si>
  <si>
    <t>Rizal Sukma</t>
  </si>
  <si>
    <t>Jl Sutera Jelita I No 70 Alam Sutera Pondok Jagung Timur Serpong Utara Tanggerang</t>
  </si>
  <si>
    <t>Luiz Fernando Landeiro Junior</t>
  </si>
  <si>
    <t>Brazil</t>
  </si>
  <si>
    <t>Nobuhiro Matsumoto</t>
  </si>
  <si>
    <t>Alexandre Silva D'Ambrosio</t>
  </si>
  <si>
    <t>Febriany Eddy</t>
  </si>
  <si>
    <t>Jl.Senopati Raya RT008/003 Kebayoran Baru Jakarta Selatan</t>
  </si>
  <si>
    <t>Febriany@vale.com</t>
  </si>
  <si>
    <t>Adriansyah Chaniago</t>
  </si>
  <si>
    <t>Jl Mertilang XI Blok KB 2 No. 8A</t>
  </si>
  <si>
    <t>adriansyah.chaniago@vale.com</t>
  </si>
  <si>
    <t>Bernardus Irmanto</t>
  </si>
  <si>
    <t>Jl Anggrek No 54 Salonsa Nuha Sorowako</t>
  </si>
  <si>
    <t>Bernardus.Irmanto@vale.com</t>
  </si>
  <si>
    <t>Vinicius Mendes Ferreira</t>
  </si>
  <si>
    <t>Guest House PTVI, Nuha, Kab. Luwu Timur, Sulawesi Selatan</t>
  </si>
  <si>
    <t>vinicius.mendes@vale.com</t>
  </si>
  <si>
    <t>Dani Widjaja</t>
  </si>
  <si>
    <t>Gedung Office 8 Lt. 29 Unit D SCBD Lot 28, Jl. Jend. Sudirman Kav. 52-53 (jl. Senopati Raya 8B), Senayan, Kebayoran Baru, : Jakarta Selatan - 12190</t>
  </si>
  <si>
    <t>Chan Heng Kan</t>
  </si>
  <si>
    <t>Deskripsi</t>
  </si>
  <si>
    <t>Status_Tenaga_Kerja</t>
  </si>
  <si>
    <t>Warga_Negara</t>
  </si>
  <si>
    <t xml:space="preserve">Jenis Kelamin
</t>
  </si>
  <si>
    <t>Jumlah</t>
  </si>
  <si>
    <t>Kantor Lapangan</t>
  </si>
  <si>
    <t>Tetap</t>
  </si>
  <si>
    <t>WNI</t>
  </si>
  <si>
    <t xml:space="preserve"> Laki-laki
</t>
  </si>
  <si>
    <t>Kontrak</t>
  </si>
  <si>
    <t>Laki-laki</t>
  </si>
  <si>
    <t>Kantor Pusat</t>
  </si>
  <si>
    <t xml:space="preserve">Perempuan
</t>
  </si>
  <si>
    <t>WNA</t>
  </si>
  <si>
    <t>ALAMJAYA BARA PRATAMA</t>
  </si>
  <si>
    <t>ANGSANA JAYA ENERGI</t>
  </si>
  <si>
    <t>ARTHA TUNGGAL MANDIRI</t>
  </si>
  <si>
    <t>BARA PRIMA PRATAMA</t>
  </si>
  <si>
    <t>BATUTUA KHARISMA PERMAI</t>
  </si>
  <si>
    <t>Alih Daya</t>
  </si>
  <si>
    <t>BINTANG DELAPAN MINERAL</t>
  </si>
  <si>
    <t>BUMI SUKSESINDO</t>
  </si>
  <si>
    <t>BERAU COAL</t>
  </si>
  <si>
    <t>BUMI MERAPI ENERGI</t>
  </si>
  <si>
    <t>CAKRAWALA DINAMIKA ENERGI</t>
  </si>
  <si>
    <t>CERENO ENERGI SELARAS</t>
  </si>
  <si>
    <t>FAJAR SAKTI PRIMA</t>
  </si>
  <si>
    <t>FIRMAN KETAUN PERKASA</t>
  </si>
  <si>
    <t>Gag Nikel</t>
  </si>
  <si>
    <t>Gunungbayan Pratama Coal</t>
  </si>
  <si>
    <t>Hamparan Mulya</t>
  </si>
  <si>
    <t>Indomining</t>
  </si>
  <si>
    <t>Kadya Caraka Utama</t>
  </si>
  <si>
    <t>Kaltim Prima Coal</t>
  </si>
  <si>
    <t>Karya Usaha Pertiwi</t>
  </si>
  <si>
    <t>Kalimantan Energi Lestari</t>
  </si>
  <si>
    <t>Indominco Mandiri</t>
  </si>
  <si>
    <t>Jembayan Muarabara</t>
  </si>
  <si>
    <t>Jorong Barutama Greston</t>
  </si>
  <si>
    <t>Kartika Selabumi Mining</t>
  </si>
  <si>
    <t>Karya Bumi Baratama</t>
  </si>
  <si>
    <t>Kitadin</t>
  </si>
  <si>
    <t>Aneka Tambang</t>
  </si>
  <si>
    <t>Arutmin Indonesia</t>
  </si>
  <si>
    <t>Arzara Baraindo Energitama</t>
  </si>
  <si>
    <t>Asmin Bara Bronang</t>
  </si>
  <si>
    <t>Bukit Asam</t>
  </si>
  <si>
    <t>Duta Tambang Rekayasa</t>
  </si>
  <si>
    <t>Freeport Indonesia</t>
  </si>
  <si>
    <t>Gunung Bayan</t>
  </si>
  <si>
    <t>Bharinto Ekatama</t>
  </si>
  <si>
    <t>Mahakam Sumber Jaya</t>
  </si>
  <si>
    <t>Makmur Lestari Primatama</t>
  </si>
  <si>
    <t>Lanna Harita Indonesia</t>
  </si>
  <si>
    <t>Manambang Muara Enim</t>
  </si>
  <si>
    <t>Mandiri Intiperkasa</t>
  </si>
  <si>
    <t>Marunda Grahamineral</t>
  </si>
  <si>
    <t>Mega Multi Energi</t>
  </si>
  <si>
    <t>Megah Mulia Persada Jaya</t>
  </si>
  <si>
    <t>Menara Cipta Mulia</t>
  </si>
  <si>
    <t>Mitra Stania Prima</t>
  </si>
  <si>
    <t>Muara Alam Sejahtera</t>
  </si>
  <si>
    <t>Nusantara Berau Coal</t>
  </si>
  <si>
    <t>Perkasa Inakakerta</t>
  </si>
  <si>
    <t>Prima Mulia Sarana Sejahtera</t>
  </si>
  <si>
    <t>Singlurus Pratama</t>
  </si>
  <si>
    <t>Sungai Danau Jaya</t>
  </si>
  <si>
    <t>Suprabari Mapanindo Mineral</t>
  </si>
  <si>
    <t>Tambang Bumi Sulawesi</t>
  </si>
  <si>
    <t>Tambang Damai</t>
  </si>
  <si>
    <t>Tanah Bumbu Resources</t>
  </si>
  <si>
    <t>Teguh Sinarabadi</t>
  </si>
  <si>
    <t>Telen Orbit Prima</t>
  </si>
  <si>
    <t>Timah</t>
  </si>
  <si>
    <t>Triaryani</t>
  </si>
  <si>
    <t>Trisensa Mineral Utama</t>
  </si>
  <si>
    <t>Trubaindo Coal Mining</t>
  </si>
  <si>
    <t>Vale Indonesia</t>
  </si>
  <si>
    <t>Venus Inti Perkasa</t>
  </si>
  <si>
    <t>Wahana Baratama Mining</t>
  </si>
  <si>
    <t>Company</t>
  </si>
  <si>
    <t>Komoditas</t>
  </si>
  <si>
    <t>Year</t>
  </si>
  <si>
    <t>Revenue stream name</t>
  </si>
  <si>
    <t>Reporting Currency</t>
  </si>
  <si>
    <t>Revenue value</t>
  </si>
  <si>
    <t>Payment made in-kind (Y/N)</t>
  </si>
  <si>
    <t>In-kind volume (if applicable)</t>
  </si>
  <si>
    <t>Unit (if applicable)</t>
  </si>
  <si>
    <t>Comments</t>
  </si>
  <si>
    <t>Adaro Indonesia</t>
  </si>
  <si>
    <t>Corporate Income Tax - (PPh Badan)</t>
  </si>
  <si>
    <t>USD</t>
  </si>
  <si>
    <t>N</t>
  </si>
  <si>
    <t>Tax on Property (Pajak Bumi dan Bangunan)</t>
  </si>
  <si>
    <t>Land Rent (Iuran Tetap)</t>
  </si>
  <si>
    <t>Borrow to Use Permit for Forest Area  (Biaya Penggunaan Kawasan Hutan)</t>
  </si>
  <si>
    <t>Local Taxes and Levies (Pajak Daerah dan Retribusi Daerah)</t>
  </si>
  <si>
    <t xml:space="preserve">Corporate Social Responsibility (Biaya CSR) </t>
  </si>
  <si>
    <t>Dana Jaminan Reklamasi</t>
  </si>
  <si>
    <t>Dana Jaminan Pascatambang</t>
  </si>
  <si>
    <t>Dividend (Deviden)</t>
  </si>
  <si>
    <t>Royalties (Royalti)</t>
  </si>
  <si>
    <t>Sales Revenue Share (Penjualan Hasil Tambang)</t>
  </si>
  <si>
    <t>Infrastructure Provision (Biaya Penyediaan Infrastruktur)</t>
  </si>
  <si>
    <t xml:space="preserve">Direct Payment to Local Government (Pembayaran Langsung ke Pemerintah Daerah) </t>
  </si>
  <si>
    <t>Transportation Fee (Pembayaran Fee Transportasi)</t>
  </si>
  <si>
    <t>IDR</t>
  </si>
  <si>
    <t>Antang Gunung Meratus</t>
  </si>
  <si>
    <t>Y</t>
  </si>
  <si>
    <t>Artha Tunggal  Mandiri</t>
  </si>
  <si>
    <t>Bara Tabang</t>
  </si>
  <si>
    <t>Bara Prima Pratama</t>
  </si>
  <si>
    <t>Baramulti Suksessarana</t>
  </si>
  <si>
    <t>Batutua Kharisma Permai</t>
  </si>
  <si>
    <t xml:space="preserve"> -</t>
  </si>
  <si>
    <t>Bhumi Rantau Energi</t>
  </si>
  <si>
    <t>Bintang Delapan Mineral</t>
  </si>
  <si>
    <t>Bumi Suksesiindo</t>
  </si>
  <si>
    <t>Berau Coal</t>
  </si>
  <si>
    <t>Borneo Indo Bara</t>
  </si>
  <si>
    <t>Bumi Merapi Energi</t>
  </si>
  <si>
    <t>Ton</t>
  </si>
  <si>
    <t>Cakrawala Dinamika Energi</t>
  </si>
  <si>
    <t>Cereno Energi Selaras</t>
  </si>
  <si>
    <t xml:space="preserve"> </t>
  </si>
  <si>
    <t>Fajar Sakti Prima</t>
  </si>
  <si>
    <t>Firman Ketaun Perkasa</t>
  </si>
  <si>
    <t>Penempatan dalam bentuk Bank Garansi atas nama Kementerian Energi &amp; Sumber Daya Mineral, RI, Direktorat Jenderal Mineral &amp; Batubara, tanggal 21 Jan 2019 Perubahan No. 3 tanggal 28 Dec 2021</t>
  </si>
  <si>
    <t>Nikel</t>
  </si>
  <si>
    <t>Gunungbayan Pratama  Coal</t>
  </si>
  <si>
    <t>Penempatan dalam bentuk Bank Garansi atas nama Kementerian Energi &amp; Sumber Daya Mineral, RI, Direktorat Jenderal Mineral &amp; Batubara, tanggal 18 Jan 2019 Perubahan No. 3 tanggal 28 Dec 2021</t>
  </si>
  <si>
    <t>Penempatan dalam bentuk Bank Garansi atas nama Kementerian Energi &amp; Sumber Daya Mineral, RI, Direktorat Jenderal Mineral &amp; Batubara, tanggal 19 Feb 2019 Perubahan No. 3 tanggal 28 Dec 2021</t>
  </si>
  <si>
    <t>PBB Produksi 2020 yang dibayar di 2021</t>
  </si>
  <si>
    <t>Total Jaminan Reklamasi yang masih aktif sampai 31 Desember 2021</t>
  </si>
  <si>
    <t>Total Jaminan Pasca Tambang yang masih aktif sampai 31 Desember 2021</t>
  </si>
  <si>
    <t>Metric Ton</t>
  </si>
  <si>
    <t>5.096.280.000</t>
  </si>
  <si>
    <t>Tax on Mining Property (PBB Pertambangan)</t>
  </si>
  <si>
    <t>already complete on 2020</t>
  </si>
  <si>
    <t> </t>
  </si>
  <si>
    <t xml:space="preserve">                                   -  </t>
  </si>
  <si>
    <t xml:space="preserve">                                     -  </t>
  </si>
  <si>
    <t xml:space="preserve">                           -   </t>
  </si>
  <si>
    <t xml:space="preserve"> - </t>
  </si>
  <si>
    <t>Emas Perak Tembaga</t>
  </si>
  <si>
    <t>PBB Pertambangan</t>
  </si>
  <si>
    <t xml:space="preserve">                          -  </t>
  </si>
  <si>
    <t>Timah Tin Ingot</t>
  </si>
  <si>
    <t xml:space="preserve">                                 -  </t>
  </si>
  <si>
    <t>Penempatan dalam bentuk Deposito Berjangka atas nama Direktorat Jenderal Mineral &amp; Batubara QQ PT Perkasa Inakakerta, tanggal 31 May 2021</t>
  </si>
  <si>
    <t>Penempatan dalam bentuk Deposito Berjangka atas nama Direktorat Jenderal Mineral &amp; Batubara QQ PT Teguh Sinarabadi, tanggal 26 Jan 2021</t>
  </si>
  <si>
    <t>Timah dan Batubara</t>
  </si>
  <si>
    <t>Corporate Social Responsibility (Biaya CSR) Bakan</t>
  </si>
  <si>
    <t xml:space="preserve">USD </t>
  </si>
  <si>
    <t>Corporate Social Responsibility (Biaya CSR) Lanut</t>
  </si>
  <si>
    <t>Dana Jaminan Reklamasi (Bakan)</t>
  </si>
  <si>
    <t>Dana Jaminan Reklamasi (Lanut)</t>
  </si>
  <si>
    <t>Dana Jaminan Pascatambang (Bakan)</t>
  </si>
  <si>
    <t>Dana Jaminan Pascatambang (Lanut)</t>
  </si>
  <si>
    <t xml:space="preserve">IDR </t>
  </si>
  <si>
    <t xml:space="preserve">                                       -   </t>
  </si>
  <si>
    <t>Nikel Matte</t>
  </si>
  <si>
    <t>PPh Pasal 25 dan SKPKB PPh 26 Tahun 2019</t>
  </si>
  <si>
    <t>Water Levy (USD)</t>
  </si>
  <si>
    <t>Sorowako, Pomalaa dan Bahodopi</t>
  </si>
  <si>
    <t>Hibah</t>
  </si>
  <si>
    <t>Tin Ingot</t>
  </si>
  <si>
    <t xml:space="preserve">USD  </t>
  </si>
  <si>
    <t xml:space="preserve">                            -  </t>
  </si>
  <si>
    <t>Penempatan dalam bentuk Bank Garansi atas nama Kementerian Energi &amp; Sumber Daya Mineral, RI, Direktorat Jenderal Mineral &amp; Batubara, tanggal 21 Jan 2019 Perubahan No. 4 tanggal 29 Dec 2021</t>
  </si>
  <si>
    <t>Penempatan dalam bentuk Deposito Berjangka atas nama Direktorat Jenderal Mineral &amp; Batubara QQ PT Wahana Baratama Mining, tanggal 26 Jan 2021</t>
  </si>
  <si>
    <t>KOMODITAS</t>
  </si>
  <si>
    <t xml:space="preserve">Jenis Komoditas atau Tingkat Kalori </t>
  </si>
  <si>
    <t>Produksi (TON)</t>
  </si>
  <si>
    <t>Penjualan Dalam Negeri  (TON)</t>
  </si>
  <si>
    <t>Penjualan Dalam Negeri  (Rp)</t>
  </si>
  <si>
    <t>Penjualan Dalam Negeri  (USD)</t>
  </si>
  <si>
    <t>Penjualan Luar Negeri  (TON)</t>
  </si>
  <si>
    <t>Penjualan Luar Negeri  (Rp)</t>
  </si>
  <si>
    <t>Penjualan Luar Negeri  (USD)</t>
  </si>
  <si>
    <t>Penjualan Berdasarkan Tempat Muat (untuk setiap komoditas)</t>
  </si>
  <si>
    <t>Total Penjualan _Berdasarkan Tempat Muat (untuk setiap komoditas)(TON)</t>
  </si>
  <si>
    <t>Total Penjualan–Berdasarkan Tempat Muat (untuk setiap komoditas) (Rp)</t>
  </si>
  <si>
    <t>Total Penjualan_Berdasarkan Tempat Muat (untuk setiap komoditas) (USD)</t>
  </si>
  <si>
    <t>Provinsi Sumber Komoditas</t>
  </si>
  <si>
    <t>Total Penjualan_Provinsi Sumber Komoditas (TON)</t>
  </si>
  <si>
    <t>Total Penjualan_Provinsi Sumber Komoditas (Rp)</t>
  </si>
  <si>
    <t>Total Penjualan_Provinsi Sumber Komoditas (USD)</t>
  </si>
  <si>
    <t>DMO (TON)</t>
  </si>
  <si>
    <t>Tingkat kalori ≤ 5100</t>
  </si>
  <si>
    <t>Kelanis</t>
  </si>
  <si>
    <t>Tingkat kalori &gt; 5100 - 6100</t>
  </si>
  <si>
    <t>Tingkat kalori &gt; 6100</t>
  </si>
  <si>
    <t>Tingkat kalori ≤ 5100 (based GAD)</t>
  </si>
  <si>
    <t>Pelabuhan PT Adimitra Baratama Nusantara</t>
  </si>
  <si>
    <t>Tingkat kalori &gt; 5100 - 6100 (based GAD)</t>
  </si>
  <si>
    <t>Tingkat kalori &gt; 6100 (based GAD)</t>
  </si>
  <si>
    <t>Jetty PT Alamjaya Bara Pratama</t>
  </si>
  <si>
    <t xml:space="preserve">Aneka Tambang </t>
  </si>
  <si>
    <t>Bauksit</t>
  </si>
  <si>
    <t>1673956 WMT</t>
  </si>
  <si>
    <t>1422095 WMT</t>
  </si>
  <si>
    <t xml:space="preserve">Tayan, Kalimantan Barat </t>
  </si>
  <si>
    <t>1.673.956 WMT</t>
  </si>
  <si>
    <t xml:space="preserve">Nikel </t>
  </si>
  <si>
    <t>8007666,99 WMT</t>
  </si>
  <si>
    <t>Pomalaa dan Konawe Utara - Sulawesi Tenggara, Buli - Halmahera Timur</t>
  </si>
  <si>
    <t>5.669.462 WMT</t>
  </si>
  <si>
    <t xml:space="preserve">Feronikel </t>
  </si>
  <si>
    <t>25818 Tni</t>
  </si>
  <si>
    <t>25992 Tni</t>
  </si>
  <si>
    <t>Pomalaa, Sulawesi Tenggara</t>
  </si>
  <si>
    <t>25.992 TNi</t>
  </si>
  <si>
    <t xml:space="preserve">Emas </t>
  </si>
  <si>
    <t>1124 Kg</t>
  </si>
  <si>
    <t>1099,92 Kg</t>
  </si>
  <si>
    <t>Pongkor, Bogor, Jawa Barat</t>
  </si>
  <si>
    <t>1.100 Kg</t>
  </si>
  <si>
    <t xml:space="preserve">Perak </t>
  </si>
  <si>
    <t>8561 Kg</t>
  </si>
  <si>
    <t>7856,72 Kg</t>
  </si>
  <si>
    <t>7.857 Kg</t>
  </si>
  <si>
    <t>Emas (Logam Mulia)</t>
  </si>
  <si>
    <t>Logam Mulia, Pulogadung, Jakarta Timur</t>
  </si>
  <si>
    <t>28.284 Kg</t>
  </si>
  <si>
    <t>Emas (Pongkor)</t>
  </si>
  <si>
    <t>Perak (Logam Mulia)</t>
  </si>
  <si>
    <t>2.114 Kg</t>
  </si>
  <si>
    <t>Perak (Pongkor)</t>
  </si>
  <si>
    <t>Platina</t>
  </si>
  <si>
    <t>0,004 Kg</t>
  </si>
  <si>
    <t>Palladium</t>
  </si>
  <si>
    <t>0,1388 Kg</t>
  </si>
  <si>
    <t>Sebamban Terminal Umum, Kec.Angsana Kab.Tanah Bumbu</t>
  </si>
  <si>
    <t>Bina Indo Raya, Kec.Angsana Kab.Tanah Bumbu</t>
  </si>
  <si>
    <t>Sungai Putting</t>
  </si>
  <si>
    <t>ASAM-ASAM ANCHORAGE</t>
  </si>
  <si>
    <t>ASAM-ASAM</t>
  </si>
  <si>
    <t>BATULICIN</t>
  </si>
  <si>
    <t>KINTAP</t>
  </si>
  <si>
    <t>NPLCT</t>
  </si>
  <si>
    <t>SATUI</t>
  </si>
  <si>
    <t>SATUI ANCHORAGE</t>
  </si>
  <si>
    <t>SENAKIN</t>
  </si>
  <si>
    <t>Terminal/Pelabuhan PT Jembayan Muarabara</t>
  </si>
  <si>
    <t>Taboneo</t>
  </si>
  <si>
    <t>Jetty Karya Buana Sejahtera, Jambi</t>
  </si>
  <si>
    <t>Jetty Senyiur</t>
  </si>
  <si>
    <t>CTB</t>
  </si>
  <si>
    <t>Samarinda Anchorage</t>
  </si>
  <si>
    <t>Balikpapan Coal Terminal (BCT)</t>
  </si>
  <si>
    <t>Balikpapan Outer Anchorage (BOA)</t>
  </si>
  <si>
    <t>INDO PERKASA PORT</t>
  </si>
  <si>
    <t>SURYA JALUR ANUGRAH PORT</t>
  </si>
  <si>
    <t>BSSR BAKUNGAN PORT</t>
  </si>
  <si>
    <t>Bijih Tembaga</t>
  </si>
  <si>
    <t>Wetar</t>
  </si>
  <si>
    <t>Maluku</t>
  </si>
  <si>
    <t>Muara Pantai Kalimantan Timur</t>
  </si>
  <si>
    <t>Berau, Kalimantan Timur</t>
  </si>
  <si>
    <t>Bontang, Muara Berau, Bunyut dan Jorong</t>
  </si>
  <si>
    <t>SUNGAI PUTTING</t>
  </si>
  <si>
    <t>Bintangdelapan Mineral</t>
  </si>
  <si>
    <t>Nickel Ore</t>
  </si>
  <si>
    <t xml:space="preserve">Bahodopi </t>
  </si>
  <si>
    <t>Sulawesi Tengah</t>
  </si>
  <si>
    <t>Borneo Indobara</t>
  </si>
  <si>
    <t>Bunati Poert</t>
  </si>
  <si>
    <t>Tanjung Enim</t>
  </si>
  <si>
    <t>Tarahan</t>
  </si>
  <si>
    <t>Kertapati</t>
  </si>
  <si>
    <t>JETTY WBS</t>
  </si>
  <si>
    <t>JETTY FMS</t>
  </si>
  <si>
    <t>JETTY SDJ</t>
  </si>
  <si>
    <t>FOT RAPEN</t>
  </si>
  <si>
    <t>Bumi Suksesindo</t>
  </si>
  <si>
    <t>Emas</t>
  </si>
  <si>
    <t>Soekarno - Hatta Airport</t>
  </si>
  <si>
    <t>Jawa Timur</t>
  </si>
  <si>
    <t>Perak</t>
  </si>
  <si>
    <t>Pulau Baai, Bengkulu, Indonesia</t>
  </si>
  <si>
    <t>Bengkulu</t>
  </si>
  <si>
    <t>Muara Nunukan, Kalimantan Utara, Indonesia</t>
  </si>
  <si>
    <t>Kalimantan Utara</t>
  </si>
  <si>
    <t>Balikpapan Outer Anchorage ( BOA)</t>
  </si>
  <si>
    <t xml:space="preserve">Kalimantan Timur </t>
  </si>
  <si>
    <t>Balikpapan Coal Terminal ( BCT)</t>
  </si>
  <si>
    <t>Jetty CTB</t>
  </si>
  <si>
    <t>Muara Berau Anchorage</t>
  </si>
  <si>
    <t>BALIKPAPAN COAL TERMINAL</t>
  </si>
  <si>
    <t>Tembaga (dalam bentuk konsentrat tembaga)</t>
  </si>
  <si>
    <t>1,335,820,553 Lbs</t>
  </si>
  <si>
    <t>782,295,541 Lbs</t>
  </si>
  <si>
    <t>Pelabuhan Amamapare</t>
  </si>
  <si>
    <t>1,315,621,092 Lbs</t>
  </si>
  <si>
    <t>Provinsi Papua</t>
  </si>
  <si>
    <t>Emas (dalam bentuk konsentrat tembaga)</t>
  </si>
  <si>
    <t>1,370,086 Oz</t>
  </si>
  <si>
    <t>799,959 Oz</t>
  </si>
  <si>
    <t>1,349,263 Oz</t>
  </si>
  <si>
    <t>Perak (dalam bentuk konsentrat tembaga)</t>
  </si>
  <si>
    <t>5,955,748 Oz</t>
  </si>
  <si>
    <t>3,693,692 Oz</t>
  </si>
  <si>
    <t>5,882,370 Oz</t>
  </si>
  <si>
    <t>Pulau Gag</t>
  </si>
  <si>
    <t>Papua Barat</t>
  </si>
  <si>
    <t>Gunungbayan Pratamacoal</t>
  </si>
  <si>
    <t>Jetty Manau</t>
  </si>
  <si>
    <t>Balikpapan Coal Terminal</t>
  </si>
  <si>
    <t>PELABUHAN PT BAHTERA ALAM TAMIANG, BINTANG NINGGI</t>
  </si>
  <si>
    <t>KALIMANTAN TENGAH</t>
  </si>
  <si>
    <t>Bontang, Muara Berau</t>
  </si>
  <si>
    <t>Jetty ABN, Kalimantan Timur, Indonesia</t>
  </si>
  <si>
    <t>Muara Berau, Kalimantan Timur, Indonesia</t>
  </si>
  <si>
    <t>Terminal PT Jembayan Muarabara (Jetty)</t>
  </si>
  <si>
    <t>Taboneo Anchorage, Jorong Anchorage</t>
  </si>
  <si>
    <t>Kadya Caraka Mulia</t>
  </si>
  <si>
    <t>Vesel</t>
  </si>
  <si>
    <t>Barge</t>
  </si>
  <si>
    <t>KALIMANTAN SELATAN</t>
  </si>
  <si>
    <t>Sangatta</t>
  </si>
  <si>
    <t>JETTY KARTIKA SELABUMI MINING, EAST KALIMANTAN</t>
  </si>
  <si>
    <t>FOB Barge/Satu Pulau</t>
  </si>
  <si>
    <t>JAMBI</t>
  </si>
  <si>
    <t xml:space="preserve">JETTY KITADIN, EMBALUT </t>
  </si>
  <si>
    <t>1,568,323.02 MT</t>
  </si>
  <si>
    <t>1,042,653 MT</t>
  </si>
  <si>
    <t>Jetty LHI, Anggana, KUKAR</t>
  </si>
  <si>
    <t>1,519,780.633 MT</t>
  </si>
  <si>
    <t>1,841,074.84 MT</t>
  </si>
  <si>
    <t>1,684,715 MT</t>
  </si>
  <si>
    <t>1,789,478.047 MT</t>
  </si>
  <si>
    <t>Makmur Lestrai Primatama</t>
  </si>
  <si>
    <t>Bijih Nikel</t>
  </si>
  <si>
    <t>Jetty PT KES</t>
  </si>
  <si>
    <t>897.713.340.933</t>
  </si>
  <si>
    <t>Sulawesi Tenggara</t>
  </si>
  <si>
    <t>SITE KRASSI, DESA TAGUL KECAMATAN SEMBAKUNG KABUPATEN NUNUKAN</t>
  </si>
  <si>
    <t>TABONEO</t>
  </si>
  <si>
    <t>MGM LOADING PORT</t>
  </si>
  <si>
    <t>997908,15 MT</t>
  </si>
  <si>
    <t>756575,292 MT</t>
  </si>
  <si>
    <t>Jetty Bahtera Alam Tamiang (BAT)</t>
  </si>
  <si>
    <t>Jetty Deli Niaga Jaya</t>
  </si>
  <si>
    <t>Bijih Tiimah</t>
  </si>
  <si>
    <t>Logam Timah</t>
  </si>
  <si>
    <t>Tanjung Baru</t>
  </si>
  <si>
    <t>Tanjung Kampeh</t>
  </si>
  <si>
    <t>LUBUK TUTUNG COAL TERMINAL</t>
  </si>
  <si>
    <t>BALIKAPAPAN COAL TERMINAL</t>
  </si>
  <si>
    <t>MUARA BERAU ANCHORAGE</t>
  </si>
  <si>
    <t>SGP Anchorage</t>
  </si>
  <si>
    <t>Bunati Anchorage</t>
  </si>
  <si>
    <t>Jetty STU</t>
  </si>
  <si>
    <t>Suprabari Mapindo Mineral</t>
  </si>
  <si>
    <t>Kalimantan Tengah</t>
  </si>
  <si>
    <t>Teguh Sinar Abadi</t>
  </si>
  <si>
    <t>Timah murni batangan</t>
  </si>
  <si>
    <t>Muntok</t>
  </si>
  <si>
    <t>Kepulauan Bangka Belitung</t>
  </si>
  <si>
    <t>Kundur</t>
  </si>
  <si>
    <t>Kepulauan Riau</t>
  </si>
  <si>
    <t>Pelabuhan, Tambang</t>
  </si>
  <si>
    <t>Jetty ABN</t>
  </si>
  <si>
    <t>Dermaga Bunyut, Pelabuhan Muara Berau</t>
  </si>
  <si>
    <t>Nickel Matte</t>
  </si>
  <si>
    <t>Balantang/Malili</t>
  </si>
  <si>
    <t>Sulawesi Selatan</t>
  </si>
  <si>
    <t>TIN INGOT</t>
  </si>
  <si>
    <t>REFINED TIN</t>
  </si>
  <si>
    <t>MUARA SATUI ANCHORAGE</t>
  </si>
  <si>
    <t>TOTAL</t>
  </si>
  <si>
    <t>Penyediaan Infrastruktur (jika ada)</t>
  </si>
  <si>
    <t>Pembayaran Lain ke BUMN (jika ada)*</t>
  </si>
  <si>
    <t>Jenis Infrastruktur</t>
  </si>
  <si>
    <t>Metode Pendanaan</t>
  </si>
  <si>
    <t>Tanggal Pendanaan</t>
  </si>
  <si>
    <t>Nilai (Rp)</t>
  </si>
  <si>
    <t>Nilai (USD)</t>
  </si>
  <si>
    <t>Penyedia Jasa (BUMN)</t>
  </si>
  <si>
    <t>Jenis Jasa</t>
  </si>
  <si>
    <t>PT Dahana</t>
  </si>
  <si>
    <t>Pembelian bahan dan jasa peledak</t>
  </si>
  <si>
    <t>Pertamina</t>
  </si>
  <si>
    <t>Pembelian bahan bakar minyak</t>
  </si>
  <si>
    <t>PT Sucofindo</t>
  </si>
  <si>
    <t>Jasa Superintending</t>
  </si>
  <si>
    <t>SUCOFINDO</t>
  </si>
  <si>
    <t>SURVEYOR</t>
  </si>
  <si>
    <t>BADAN PENGKAJIAN DAN PENERAPAN TEKNOLOGI</t>
  </si>
  <si>
    <t>STUDI KELAYAKAN</t>
  </si>
  <si>
    <t>Kementrian Lingkungan Hidup dan Kehutanan</t>
  </si>
  <si>
    <t>Pendapatan Jasa Lainnya</t>
  </si>
  <si>
    <t>Dana Reboisasi</t>
  </si>
  <si>
    <t>Provisi Sumber Daya Hutan</t>
  </si>
  <si>
    <t>Kementrian Perdagangan RI</t>
  </si>
  <si>
    <t>Jasa Penerbitan Surat keterangan Asal</t>
  </si>
  <si>
    <t>Kementrian Perhubungan Direktorat Jendral Perhubungan Laut</t>
  </si>
  <si>
    <t>Jasa Kepelabuhanan</t>
  </si>
  <si>
    <t>Jasa Kenavigasian</t>
  </si>
  <si>
    <t>Kementerian Ketenagakerjaan R.I</t>
  </si>
  <si>
    <t>Dana Kompensasi Penggunaan TKA</t>
  </si>
  <si>
    <t>RPK Tramper Khusus, Permohonan Data Perusahaan</t>
  </si>
  <si>
    <t>Endorsement Siopsus, RPK Tramper Khusus</t>
  </si>
  <si>
    <t>PT. PERTAMINA (PERSERO)</t>
  </si>
  <si>
    <t>PEMBELIAN BAHAN BAKAR MINYAK</t>
  </si>
  <si>
    <t>PT. SUCOFINDO (PERSERO)</t>
  </si>
  <si>
    <t>JASA SAMPLING &amp; ANALISIS</t>
  </si>
  <si>
    <t>ANALISA BATUBARA &amp; AIR</t>
  </si>
  <si>
    <t>KEMENTRIAN KETENAGAKERJAAN</t>
  </si>
  <si>
    <t>DANA KOMPENSASI PENGGUNAAN TENAGA KERJA</t>
  </si>
  <si>
    <t>KEMENTRIAN KEHUTANAN</t>
  </si>
  <si>
    <t>DINAS KEHUTANAN , DANA REBOISASI</t>
  </si>
  <si>
    <t>INSANI BARAPERKASA</t>
  </si>
  <si>
    <t>PT. SUCOFINDO</t>
  </si>
  <si>
    <t>DRAUGHT SURVEY</t>
  </si>
  <si>
    <t>PT. PLN</t>
  </si>
  <si>
    <t>ELECTRICITY</t>
  </si>
  <si>
    <t>FUEL</t>
  </si>
  <si>
    <t xml:space="preserve">Peningkatan Infrastruktur Perdesaan </t>
  </si>
  <si>
    <t>in-kind</t>
  </si>
  <si>
    <t>Triwulan 1 - 4, 2020</t>
  </si>
  <si>
    <t>PELABUHAN INDONESIA IV (PERSERO)</t>
  </si>
  <si>
    <t>Jasa Tunda</t>
  </si>
  <si>
    <t>Peningkatan Infrastruktur Perkotaan</t>
  </si>
  <si>
    <t>SUCOFINDO PT.</t>
  </si>
  <si>
    <t>Jasa survey dan lainnya</t>
  </si>
  <si>
    <t>Peningkatan Infrastruktur Sarana &amp; Prasarana Ibadah</t>
  </si>
  <si>
    <t>SURVEYOR INDONESIA PT</t>
  </si>
  <si>
    <t>KSO-SUCOFINDO-SURVEYOR INDONESIA</t>
  </si>
  <si>
    <t>Triwulan 1 - 4, 2019</t>
  </si>
  <si>
    <t xml:space="preserve">Nursery </t>
  </si>
  <si>
    <t xml:space="preserve">Generator Set </t>
  </si>
  <si>
    <t xml:space="preserve">Gudang Limbah B3 </t>
  </si>
  <si>
    <t xml:space="preserve">WATER ANALYSIS </t>
  </si>
  <si>
    <t>ANALISA SAMPEL TANAH (UJI SPT)</t>
  </si>
  <si>
    <t>BIAS TEST AUTOMATIC SAMPLER BARGE LOADER DETAIL PEKERJAAN : PRE-TEST INSPECTION &amp; TESTING FOR THE BIAS OF MECHANICAL SAMPLER SYSTEM WORKING DETAIL REFER QUATATION</t>
  </si>
  <si>
    <t>PORT LOADER SETTLEMENT STUDY STABILITIES</t>
  </si>
  <si>
    <t>ANALISA SAMPEL BATUAN (UJI SPT)</t>
  </si>
  <si>
    <t>PT SUCOFINDO</t>
  </si>
  <si>
    <t>Jasa Survey</t>
  </si>
  <si>
    <t>KEMENTERIAN LINGKUNGAN</t>
  </si>
  <si>
    <t>Jasa PSDH</t>
  </si>
  <si>
    <t>Jasa Reboisasi</t>
  </si>
  <si>
    <t>KEMENTERIAN KETENAGAKERJAAN</t>
  </si>
  <si>
    <t>Dana Kompensasi Penggunaan Tenaga Kerja Asing</t>
  </si>
  <si>
    <t>KEMENTERIAN PERHUBUNGAN</t>
  </si>
  <si>
    <t>Jasa Kepelabuhan</t>
  </si>
  <si>
    <t>SUPERINTENDING TONGKANG</t>
  </si>
  <si>
    <t>ANALISA BATUBARA</t>
  </si>
  <si>
    <t>Bangunan</t>
  </si>
  <si>
    <t>Biaya Sendiri</t>
  </si>
  <si>
    <t>Conveyor dan Pelabuhan</t>
  </si>
  <si>
    <t>Biaya Sendiri &amp; Pinjaman Bank</t>
  </si>
  <si>
    <t>PT Superintending Company of Indonesia (Persero)</t>
  </si>
  <si>
    <t>Independent Surveyor</t>
  </si>
  <si>
    <t>ANALISA BATUBARA &amp; AMDAL</t>
  </si>
  <si>
    <t>DANA KOMPENSASI PENGGUNAAN TENAGA KERJA ASING</t>
  </si>
  <si>
    <t>KEMENTERIAN LINGKUNGAN HIDUP DAN KEHUTANAN</t>
  </si>
  <si>
    <t>PROVISI SUMBER DAYA HUTAN &amp; DANA REBOISASI</t>
  </si>
  <si>
    <t>KEMENTERIAN KEHUTANAN</t>
  </si>
  <si>
    <t xml:space="preserve">DINAS KEHUTANAN,DANA REBOISASI </t>
  </si>
  <si>
    <t>KEMENTERIAN PERHUBUNGAN DIREKTORAT JENDRAL PERHUBUNGAN LAUT</t>
  </si>
  <si>
    <t>JASA KEPELABUHAN</t>
  </si>
  <si>
    <t>PERTAMINA</t>
  </si>
  <si>
    <t>Penyedia BBM</t>
  </si>
  <si>
    <t>Bhanda Ghara Reksa</t>
  </si>
  <si>
    <t>Sewa gudang</t>
  </si>
  <si>
    <t>PT PLN</t>
  </si>
  <si>
    <t>Penyedia lisrik</t>
  </si>
  <si>
    <t>Jasa verifikasi</t>
  </si>
  <si>
    <t>PT Wijaya Karya</t>
  </si>
  <si>
    <t>Jasa kontruksi</t>
  </si>
  <si>
    <t>PT Asuransi Jiwa Sraya</t>
  </si>
  <si>
    <t>Jasa asuransi</t>
  </si>
  <si>
    <t>PT Telkom</t>
  </si>
  <si>
    <t>Jasa telekomunikasi</t>
  </si>
  <si>
    <t>PT Angkasa Pura</t>
  </si>
  <si>
    <t>Sewa gedung</t>
  </si>
  <si>
    <t>PT Asuransi Jasa Indonesia</t>
  </si>
  <si>
    <t>PT PERTAMINA</t>
  </si>
  <si>
    <t>PT Bhanda Ghara Reksa</t>
  </si>
  <si>
    <t>DRAUGHT SURVEY, SAMPLING &amp; ANALYSIS</t>
  </si>
  <si>
    <t>TRUBAINDO COAL MINING</t>
  </si>
  <si>
    <t>PT. PELABUHAN INDONESIA IV (PERSERO) CABANG SAMARINDA</t>
  </si>
  <si>
    <t>JASA DERMAGA</t>
  </si>
  <si>
    <t>PT Pertamina (Persero)</t>
  </si>
  <si>
    <t>PT Pertamina Patra Niaga</t>
  </si>
  <si>
    <t>Jasa superintending dan analisa sample</t>
  </si>
  <si>
    <t>PT Pelabuhan Indonesia (PELINDO) IV</t>
  </si>
  <si>
    <t>Jasa Pelabuhan Januari 2021</t>
  </si>
  <si>
    <t>Jasa Pelabuhan Februari 2021</t>
  </si>
  <si>
    <t>Jasa Pelabuhan Maret 2021</t>
  </si>
  <si>
    <t>Jasa Pelabuhan April 2021</t>
  </si>
  <si>
    <t>Jasa Pelabuhan Mei 2021</t>
  </si>
  <si>
    <t>Jasa Pelabuhan Juni 2021</t>
  </si>
  <si>
    <t>Jasa Pelabuhan Juli 2021</t>
  </si>
  <si>
    <t>Jasa Pelabuhan Agustus 2021</t>
  </si>
  <si>
    <t>Jasa Pelabuhan September 2021</t>
  </si>
  <si>
    <t>Jasa Pelabuhan Oktober 2021</t>
  </si>
  <si>
    <t>Jasa Pelabuhan November 2021</t>
  </si>
  <si>
    <t>Jasa Pelabuhan Desember 2021</t>
  </si>
  <si>
    <t>Draught Survey Sampling Analysis (02/02/21)</t>
  </si>
  <si>
    <t xml:space="preserve">MV Kambos Shipment </t>
  </si>
  <si>
    <t>Draught Survey Sampling Analysis (02/12/21)</t>
  </si>
  <si>
    <t xml:space="preserve">MV Inter Stevedoring </t>
  </si>
  <si>
    <t>PLN (Perusahaan Listrik Negara)</t>
  </si>
  <si>
    <t>Pajak Penerangan Januari 2021</t>
  </si>
  <si>
    <t>Pajak Penerangan Februari 2021</t>
  </si>
  <si>
    <t>Pajak Penerangan Maret 2021</t>
  </si>
  <si>
    <t>Pajak Penerangan April 2021</t>
  </si>
  <si>
    <t>Pajak Penerangan Mei 2021</t>
  </si>
  <si>
    <t>Pajak Penerangan Juni 2021</t>
  </si>
  <si>
    <t>Pajak Penerangan Juli 2021</t>
  </si>
  <si>
    <t>Pajak Penerangan Agustus 2021</t>
  </si>
  <si>
    <t>Pajak Penerangan September 2021</t>
  </si>
  <si>
    <t>Pajak Penerangan Oktober 2021</t>
  </si>
  <si>
    <t>Pajak Penerangan November 2021</t>
  </si>
  <si>
    <t>Pajak Penerangan Desember 2021</t>
  </si>
  <si>
    <t>SURVEYOR INDONESIA (SEMARANG)</t>
  </si>
  <si>
    <t>Sucofindo</t>
  </si>
  <si>
    <t xml:space="preserve">Jasa Analisa dan Verifikasi Kadar Komoditas </t>
  </si>
  <si>
    <t xml:space="preserve">Surveyor Indonesia </t>
  </si>
  <si>
    <t>Peralatan</t>
  </si>
  <si>
    <t>Kendaraan</t>
  </si>
  <si>
    <t>Total</t>
  </si>
  <si>
    <t>Jasa Analisa batubara</t>
  </si>
  <si>
    <t>PT.Pelindo</t>
  </si>
  <si>
    <t>Upper (Jasa Pelabuhan)</t>
  </si>
  <si>
    <t>Draught Survey</t>
  </si>
  <si>
    <t>Analisa Air dan Tanah</t>
  </si>
  <si>
    <t>PDA Test</t>
  </si>
  <si>
    <t>Kementerian Ketenagakerjaan</t>
  </si>
  <si>
    <t>KEMENTERIAN LINGKUNGAN HIDUP &amp; KEHUTANAN</t>
  </si>
  <si>
    <t>PROVISI SUMBER DAYA HUTAN , DANA REBOISASI</t>
  </si>
  <si>
    <t>KEMENTERIAN PERDAGANGAN</t>
  </si>
  <si>
    <t>JASA PENERBITAN SURAT KETERANGAN ASAL</t>
  </si>
  <si>
    <t>KEMENTERIAN KOMUNIKASI DAN INFORMATIKA</t>
  </si>
  <si>
    <t>PERPANJANGAN LICENSE UHF FREQUENCY</t>
  </si>
  <si>
    <t>Analisa Sample</t>
  </si>
  <si>
    <t>Surveyor Indonesia</t>
  </si>
  <si>
    <t>Sampling Analisys &amp; Witnessing</t>
  </si>
  <si>
    <t>PT. PELINDO IV (PERSERO)</t>
  </si>
  <si>
    <t>PT BIO FARMA (PERSERO)</t>
  </si>
  <si>
    <t>PEMBELIAN VAKSIN GOTONG ROYONG</t>
  </si>
  <si>
    <t>Fuel</t>
  </si>
  <si>
    <t>ToTAL</t>
  </si>
  <si>
    <t xml:space="preserve">Peningkatan Infrastruktur Perkotaan (pembangunan dan perbaikan jalan utama kota, jalan lingkungan, sarana olahraga, dan fasum fasos perkotaan) </t>
  </si>
  <si>
    <t>Triwulan 1-4, 2021</t>
  </si>
  <si>
    <t>Jasa Survey/Laboratorium</t>
  </si>
  <si>
    <t>Peningkatan Infrastruktur Perdesaan (akses jalan ligkungan desa, akses ke desa budaya, fasum fasos desa)</t>
  </si>
  <si>
    <t>PT SUCOFINDO (PERSERO)</t>
  </si>
  <si>
    <t>Peningkatan Infrastruktur Listrik pada masyarakat Rentan</t>
  </si>
  <si>
    <t>JASA SAMPLING &amp; ANAYLSIS</t>
  </si>
  <si>
    <t>VAKSIN</t>
  </si>
  <si>
    <t>PT. PLN (PERSERO) Wil. Kaltim dan Kaltara - Area Samarinda</t>
  </si>
  <si>
    <t>LISTRIK</t>
  </si>
  <si>
    <t>total</t>
  </si>
  <si>
    <t>PT SUCIFINDO</t>
  </si>
  <si>
    <t>KEMENTRIAN PERDAGANGAN</t>
  </si>
  <si>
    <t>Jasa Survey Analisis</t>
  </si>
  <si>
    <t xml:space="preserve">DANA REBOISASI </t>
  </si>
  <si>
    <t xml:space="preserve">PROVISI SUMBER DAYA HUTAN </t>
  </si>
  <si>
    <t>PT SUPERINTENDING COMPANY OF INDONESIA</t>
  </si>
  <si>
    <t xml:space="preserve">Independent Surveyor </t>
  </si>
  <si>
    <t>PT ASURANSI JASA INDONESIA</t>
  </si>
  <si>
    <t xml:space="preserve">Asuransi </t>
  </si>
  <si>
    <t>PT BALAI PUSTAKA (Persero)</t>
  </si>
  <si>
    <t>Percetakan/ pengadan buku</t>
  </si>
  <si>
    <t>PT BIRO KLASIFIKASI INDONESIA (Persero)</t>
  </si>
  <si>
    <t>Jasa survey dan sertifikasi</t>
  </si>
  <si>
    <t>PT BUKIT ASAM Tbk</t>
  </si>
  <si>
    <t>ANTHRACITE COAL</t>
  </si>
  <si>
    <t>PT INDOFARMA Tbk</t>
  </si>
  <si>
    <t>farmasi (reagen untuk PCR)</t>
  </si>
  <si>
    <t>PT WIJAYA KARYA (Persero) Tbk</t>
  </si>
  <si>
    <t xml:space="preserve">Jasa Konstruksi </t>
  </si>
  <si>
    <t xml:space="preserve">PT BRANTAS ABIPRAYA (PERSERO) </t>
  </si>
  <si>
    <t>PT PERTAMINA (Persero)</t>
  </si>
  <si>
    <t>BBM</t>
  </si>
  <si>
    <t>PT PERTAMINA PATRA NIAGA</t>
  </si>
  <si>
    <t>PT PLN (Persero)</t>
  </si>
  <si>
    <t>Jasa Listrik</t>
  </si>
  <si>
    <t>PT SUCOFINDO (Persero)</t>
  </si>
  <si>
    <t>Survey &amp; sertifikasi</t>
  </si>
  <si>
    <t>PT TELEKOMUNIKASI INDONESIA Tbk</t>
  </si>
  <si>
    <t>PT TELKOMSEL</t>
  </si>
  <si>
    <t>PT Wijaya Karya (Persero)</t>
  </si>
  <si>
    <t>Jasa Konstruksi</t>
  </si>
  <si>
    <t>PT Indra Karya</t>
  </si>
  <si>
    <t>PT Biro Klasifikasi Indonesia</t>
  </si>
  <si>
    <t>Jasa Sertifikasi</t>
  </si>
  <si>
    <t>PT Sucofindo (Persero)</t>
  </si>
  <si>
    <t>PT Telekomunikasi Indonesia Tbk</t>
  </si>
  <si>
    <t>Jasa Telekomunikasi</t>
  </si>
  <si>
    <t>PT Surveyor Indonesia</t>
  </si>
  <si>
    <t>PT Pelabuhan Indonesia</t>
  </si>
  <si>
    <t>PT-SUCOFINDO</t>
  </si>
  <si>
    <t>Dana Kompensasi Penggunaan Tenaga Kerja</t>
  </si>
  <si>
    <t>Program</t>
  </si>
  <si>
    <t>Nama_Kegiatan</t>
  </si>
  <si>
    <t>Organisasi_Penerima_Manfaat</t>
  </si>
  <si>
    <t>Jumlah_Penerima_Manfaat</t>
  </si>
  <si>
    <t>Lokasi_Program</t>
  </si>
  <si>
    <t>Nilai_Cash_IDR</t>
  </si>
  <si>
    <t>Nilai_in-kind_IDR</t>
  </si>
  <si>
    <t>1.  Pemanfaatan Sarana dan Prasarana Perusahaan untuk keperluan masyarakat.</t>
  </si>
  <si>
    <t>Supply Air Bersih ke Desa Ring 1</t>
  </si>
  <si>
    <t>Ring 1 (Desa Warukin, Tamiyang)</t>
  </si>
  <si>
    <t>Bus Masyarakat</t>
  </si>
  <si>
    <t>Ring 1 (Desa Klanis)</t>
  </si>
  <si>
    <t>2.  Pemberdayaan Masyarakat berupa Peningkatan Ekonomi Penduduk sekitar</t>
  </si>
  <si>
    <t>Bantuan Pemasaran Produk UMKM Binaan PT Adaro Indonesia dan Mitra Kerja Via Galeri Bandara Balikpapan</t>
  </si>
  <si>
    <t>Tabalong</t>
  </si>
  <si>
    <t>Persiapan Pembuatan Galeri UMKM Binaan PT Adaro Indonesia dan Mitra Kerja di Bandara Banjarbaru</t>
  </si>
  <si>
    <t>Pengembangan Produk Khas Daerah</t>
  </si>
  <si>
    <t>Pengembangan UMKM lokal dan kerajinan purun tikus</t>
  </si>
  <si>
    <t>Barito Kuala</t>
  </si>
  <si>
    <t>Pelatihan Anyaman Purun Tikus</t>
  </si>
  <si>
    <t xml:space="preserve">Pengembangan Pemasaran Kerajinan </t>
  </si>
  <si>
    <t>Pengembangan UMKM Kerajinan Kerupuk ikan sanggang</t>
  </si>
  <si>
    <t>Pengembangan Anyaman Purun Tikus Desa Parimata (Maju Bersama)</t>
  </si>
  <si>
    <t>Penangulangan dan penanganan penyakit karet</t>
  </si>
  <si>
    <t>Pemeliharaan Kebun Koleksi Kelapa Salak (135 Pohon)</t>
  </si>
  <si>
    <t>Paringin Timur Kab. Balangan</t>
  </si>
  <si>
    <t>Pengembangan Karet dengan Metode Polykultur (2 Ha) – 1 kelompok</t>
  </si>
  <si>
    <t>Pengembangan Karet dengan Metode Polykultur</t>
  </si>
  <si>
    <t>Demplot Aplikasi Pupuk Organik Hayati (Pertanian Organik)</t>
  </si>
  <si>
    <t>Pengembangan Peternakan Komunal (2 Kelompok)</t>
  </si>
  <si>
    <t>Pembinaan Kelompok peternakan Sapi di masyarakat</t>
  </si>
  <si>
    <t>Pengembangan Listrik Desa Tenaga Biogas</t>
  </si>
  <si>
    <t>Pembinaan Perikanan Klp. Ikan Mekar Tani</t>
  </si>
  <si>
    <t>Lasung Batu, Balangan</t>
  </si>
  <si>
    <t>Pembinaan kelompok nelayan Desa Ambahai</t>
  </si>
  <si>
    <t>Ambahai, HSU</t>
  </si>
  <si>
    <t>Adaro Spectrapreneur</t>
  </si>
  <si>
    <t>Pembinaan UMKM Purun</t>
  </si>
  <si>
    <t>Paminggir, HSU</t>
  </si>
  <si>
    <t>Identifikasi potensi kerajinan lokal, pengembangan dan pemasaran produk.</t>
  </si>
  <si>
    <t>Liyu, Gunung Riut, Balangan</t>
  </si>
  <si>
    <t>Pembinaan UMKM Baru kerjasama dengan LINK B</t>
  </si>
  <si>
    <t>Pengembangan Pemasaran UMKM</t>
  </si>
  <si>
    <t>Pembinaan Penghuni Lapas Maburai</t>
  </si>
  <si>
    <t>Kegiatan paguyuban UMKM Balangan</t>
  </si>
  <si>
    <t>Kegiatan paguyuban UMKM Tabalong</t>
  </si>
  <si>
    <t xml:space="preserve">Pembinaan Kelompok UMKM </t>
  </si>
  <si>
    <t>Jenamas dan Ds Hilir, Barito Selatan</t>
  </si>
  <si>
    <t>Pembinaan UMKM</t>
  </si>
  <si>
    <t>Barito Timur</t>
  </si>
  <si>
    <t>Peningkatan Keterampilan Warga Desa Ring 1</t>
  </si>
  <si>
    <t>Banjar</t>
  </si>
  <si>
    <t>Awareness dan Training Motivasi Pembuatan BUMDes</t>
  </si>
  <si>
    <t>Pembiayaan Bisnis BUMDes</t>
  </si>
  <si>
    <t xml:space="preserve">Penguatan Pokdarwis Susur Sungai </t>
  </si>
  <si>
    <t>Teratau, Tabalong</t>
  </si>
  <si>
    <t>Pelaksanaan pelatihan pengembangan UMKM dan pengembangan Lembaga Inkubator Bisnis Balangan.</t>
  </si>
  <si>
    <t>Kec. Paringin Kab. Balangan</t>
  </si>
  <si>
    <t>Bina Desa Partisipatif</t>
  </si>
  <si>
    <t>Bina desa partisipatif (12 desa)</t>
  </si>
  <si>
    <t>Bina desa partisipatif (2 Desa Ring 1 dan 2 Desa Ring 2)</t>
  </si>
  <si>
    <t>HSU</t>
  </si>
  <si>
    <t>Bina desa partisipatif (5 Desa Ring 1)</t>
  </si>
  <si>
    <t>Barito Selatan</t>
  </si>
  <si>
    <t>Bina Desa Partisipatif (9 Desa)</t>
  </si>
  <si>
    <t>Bina desa partisipatif (4 Desa Ring 1)</t>
  </si>
  <si>
    <t>3.  Pelayanan Masyarakat (Bantuan Bencana Alam dan Donasi / Charity / Filantropi)</t>
  </si>
  <si>
    <t xml:space="preserve">Peningkatan Sarana Distribusi air bersih Desa Ring 1 </t>
  </si>
  <si>
    <t>Banyu Tajun, Tabalong</t>
  </si>
  <si>
    <t>Perawatan pipanisasi Padang Panjang Laburan sebanyak 320 KK</t>
  </si>
  <si>
    <t>Padang Panjang, Tabalong</t>
  </si>
  <si>
    <t>Screening 150 Mata dan Operasi Katarak</t>
  </si>
  <si>
    <t>Desa Ring 1, Tabalong</t>
  </si>
  <si>
    <t>Desa Ring 1, HSU</t>
  </si>
  <si>
    <t>Desa Ring 1, Balangan</t>
  </si>
  <si>
    <t>Desa Ring 1, Barito Kuala</t>
  </si>
  <si>
    <t>Desa Ring 1, Barito Selatan</t>
  </si>
  <si>
    <t>Pengembangan sarana air bersih Desa Ring 1</t>
  </si>
  <si>
    <t>Paringin/Juai/Halong</t>
  </si>
  <si>
    <t>Ring 1, Tabalong</t>
  </si>
  <si>
    <t>Pencegahan dan Penanggulangan Penyakit DBD</t>
  </si>
  <si>
    <t>Kelas Darlan (Sadar Kehamilan) Ibu hamil di Desa Ring 1 di Kec. Paringin, Juai dan Halong</t>
  </si>
  <si>
    <t>Desa Ring 1 di Paringin, Juai dan Halong</t>
  </si>
  <si>
    <t xml:space="preserve">Kelas Darta (Sadar Balita) ibu balita di Kec. Paringin, Juai dan Halong.
</t>
  </si>
  <si>
    <t xml:space="preserve">Kelas Darlan/ Darta </t>
  </si>
  <si>
    <t>Bantuan Pengembangan Sekolah Sehat</t>
  </si>
  <si>
    <t>Pengadaan pompa IPA Jenamas</t>
  </si>
  <si>
    <t>Bantuan Alat Kesehatan Puskesmas Ring 1</t>
  </si>
  <si>
    <t>Bantuan Alat Kesehatan Puskesmas Jaar dan Puskesmas Pasar Panas</t>
  </si>
  <si>
    <t>Bartim</t>
  </si>
  <si>
    <t xml:space="preserve">Bantuan Alat Kesehatan Puskesmas Tabatan Baru </t>
  </si>
  <si>
    <t>Batola</t>
  </si>
  <si>
    <t xml:space="preserve">4. Peningkatan Pendidikan Penduduk Sekitar (Pemberian beasiswa bagi murid sekolah berprestasi, pemberian bantuan sarana dan prasarana pendidikan) </t>
  </si>
  <si>
    <t>Beasiswa Utusan Daerah (BUD) IPB</t>
  </si>
  <si>
    <t>Balangan, Tabalong, HSU, Barsel, Bartim, Batola</t>
  </si>
  <si>
    <t>BUD UPN Veteran (S1 Pertambangan)</t>
  </si>
  <si>
    <t>Balangan, Tabalong</t>
  </si>
  <si>
    <t>S1 Reguler</t>
  </si>
  <si>
    <t>Beasiswa Tahfizh</t>
  </si>
  <si>
    <t>Kedokteran Spesialis</t>
  </si>
  <si>
    <t xml:space="preserve">Bantuan Biaya Terapi ABK Duafa </t>
  </si>
  <si>
    <t>Bakti sosial pendidikan oleh Penerima Alumni Penerima Beasiwa</t>
  </si>
  <si>
    <t>Kursus Singkat Membaca Al Qur'an</t>
  </si>
  <si>
    <t>Pelatihan Kompetensi Tenaga Pendidik dalam Pengelolaan Pembelajaran bagi Anak Berkebutuhan Khusus</t>
  </si>
  <si>
    <t>Bantuan Program JIKAMAKA - Komunitas Kunang-Kunang Tabalong</t>
  </si>
  <si>
    <t>Pengadaan Angkutan Pelajar (Sarana Perkuliahan Untuk STIT Syekh Muhammad Nafis)</t>
  </si>
  <si>
    <t>Bantuan Sarana dan Prasarana Sekolah</t>
  </si>
  <si>
    <t>Ring 1, Barito Selatan</t>
  </si>
  <si>
    <t>5. Pengembangan Infrastruktur Berupa Sarana (seperti Sarana Ibadah, Sarana Umum, Sarana Kesehatan, dll.)</t>
  </si>
  <si>
    <t xml:space="preserve">Bantuan untuk sarana ibadah dan pembinaan kerukunan umat beragama </t>
  </si>
  <si>
    <t>Desa Ring 1 Barito Selatan</t>
  </si>
  <si>
    <t>Pengadaan dan Pemasangan Plank Asmaul Husna</t>
  </si>
  <si>
    <t>Bantuan Untuk LPTQ Tabalong</t>
  </si>
  <si>
    <t>Bantuan Untuk Gereja Agave Pangelak</t>
  </si>
  <si>
    <t xml:space="preserve">Mobil Unit Pengawalan </t>
  </si>
  <si>
    <t>Bantuan truk dan bak amrol</t>
  </si>
  <si>
    <t>Tabalong Ethnic Festival</t>
  </si>
  <si>
    <t>Desa Budaya Dayak Deah</t>
  </si>
  <si>
    <t>Pembentukan Desa Budaya Dayak Pitap</t>
  </si>
  <si>
    <t>Pitap, Balangan</t>
  </si>
  <si>
    <t>Festival Tangkap Ikan</t>
  </si>
  <si>
    <t>Gelar Wisata Budaya Dayak Kab. Balangan</t>
  </si>
  <si>
    <t>Support Fasilitas Umum Desa Wisata Teratau</t>
  </si>
  <si>
    <t>Provinsi Kalimantan Selatan</t>
  </si>
  <si>
    <t>Pembangunan Posyandu Integrasi Sapala</t>
  </si>
  <si>
    <t>Kab, HSU</t>
  </si>
  <si>
    <t>Rehab Puskesmas</t>
  </si>
  <si>
    <t>Desa Liyu Kab. Balangan</t>
  </si>
  <si>
    <t>Pengembangan Posyandu Integrasi Ambahai</t>
  </si>
  <si>
    <t>Kab. HSU</t>
  </si>
  <si>
    <t>Penyempurnaan Wokshop PASS Arraudah</t>
  </si>
  <si>
    <t>Pembangunan Food Court Plaza Barunak</t>
  </si>
  <si>
    <t>Pembangunan Kios Buah Plaza Uma Iyah</t>
  </si>
  <si>
    <t>Rehab/Pembangunan Bangunan Pasar AS Lewan</t>
  </si>
  <si>
    <t>Pembangunan Pusat Kegiatan Ekonomi, Gedung LINK B</t>
  </si>
  <si>
    <t>Pembangunan Komplek Olahraga Nan Sarunai (Renovasi GOR Bulutangkis, Pembangunan Lapangan Volly (2), Dinding Panjat (Lead)</t>
  </si>
  <si>
    <t>Bantuan Penyambungan Listrik Stadion Sababila/ Sanggar Budaya Ranu Meneh</t>
  </si>
  <si>
    <t>Pembangunan Sanggar Balida Satria</t>
  </si>
  <si>
    <t>Dermaga Terapung Mesjid Ar Ridha Pal Batu</t>
  </si>
  <si>
    <t>Membangun Atap Lapangan Tennis (Fasilitas Publik)</t>
  </si>
  <si>
    <t>6. Pemeliharaan Lingkungan Hidup</t>
  </si>
  <si>
    <t xml:space="preserve">Pembinaan sekolah Adiwiyata </t>
  </si>
  <si>
    <t>Pembinaan sekolah Adiwiyata</t>
  </si>
  <si>
    <t>Pengembangan Bank Sampah di Ring 1 (15 kelompok)</t>
  </si>
  <si>
    <t>Program Kampung Iklim</t>
  </si>
  <si>
    <t>Dusun Timur, Bartim</t>
  </si>
  <si>
    <t>Program Kampung Asri</t>
  </si>
  <si>
    <t>Pengembangan Model Polybag Ramah Lingkungan</t>
  </si>
  <si>
    <t>Sapala, Tampakang, HSU</t>
  </si>
  <si>
    <t>Kegiatan Eco Camp</t>
  </si>
  <si>
    <t xml:space="preserve">Pengembangan TPST </t>
  </si>
  <si>
    <t>Maburai, Mabuun, Tabalong</t>
  </si>
  <si>
    <t>Kegiatan Pendukung Lingkungan</t>
  </si>
  <si>
    <t>Ring 1 dan 2</t>
  </si>
  <si>
    <t>Pembinaan Lanjutan Madu Kelulut</t>
  </si>
  <si>
    <t>Ring 1 (Desa Haur Batu)</t>
  </si>
  <si>
    <t>Pembangunan Persemaian Bibit</t>
  </si>
  <si>
    <t>Ring 1</t>
  </si>
  <si>
    <t>Sekolah Adiwiyata SDN Cakung</t>
  </si>
  <si>
    <t>Proyek Taman Wisata Alam Pulau Bakut</t>
  </si>
  <si>
    <t>Banjarmasin</t>
  </si>
  <si>
    <t>Proyek Pulau Bekantan</t>
  </si>
  <si>
    <t>Pembinaan Pertanian Pasca Banjir</t>
  </si>
  <si>
    <t>Pengembangan Perikanan Darat</t>
  </si>
  <si>
    <t>Dahai, Balangan, Paringin, Juai, Halong</t>
  </si>
  <si>
    <t>Bantuan Usaha UMKM Disabilitas</t>
  </si>
  <si>
    <t>Bantuan Pengembangan Usaha DAD Balangan</t>
  </si>
  <si>
    <t>Training center Pertanian</t>
  </si>
  <si>
    <t>Mobil Unit Pengawalan (Sarana Pendukung Perkotaan)</t>
  </si>
  <si>
    <t>Penanganan Covid19</t>
  </si>
  <si>
    <t>Penanganan Covid19 (Nasional)</t>
  </si>
  <si>
    <t>Penanganan Covid19 (Mobil Ambulance)</t>
  </si>
  <si>
    <t>Barsel</t>
  </si>
  <si>
    <t>Bantuan ambulans roda tiga</t>
  </si>
  <si>
    <t>Bantuan Penanganan Covid (Rapid Test)</t>
  </si>
  <si>
    <t>Bantuan Penanganan Covid (Nasional)</t>
  </si>
  <si>
    <t>Tabalong, Balangan, Barsel, Bartim, HSU, Batola</t>
  </si>
  <si>
    <t>Penanganan Covid19 Nasional</t>
  </si>
  <si>
    <t>Dokter Spesialis</t>
  </si>
  <si>
    <t>Bartim, Batola</t>
  </si>
  <si>
    <t>Beasiswa IBFL</t>
  </si>
  <si>
    <t>Pelatihan Kompetensi Tenaga Pendidik dalam Pengelolaan Pembelajaran bagi Anak Berkebutuhan Khusus (ABK)</t>
  </si>
  <si>
    <t xml:space="preserve">Pembinaan Guru SDN Cakung </t>
  </si>
  <si>
    <t>Aplikasi Angkutan Pelajar</t>
  </si>
  <si>
    <t>Jenamas, Barito Selatan</t>
  </si>
  <si>
    <t>Pengadaan dan Pemasangan Plank Asmaul Husna/ Median Jalan</t>
  </si>
  <si>
    <t>Dukungan Pelaksanaan Kegiatan MTQ</t>
  </si>
  <si>
    <t>Bantuan sanggar seni desa Balida, dan Pasar Budaya (2020)</t>
  </si>
  <si>
    <t>Balida, Balangan</t>
  </si>
  <si>
    <t>Bantuan Alat Permainan Edukatif (APE) Luar PAUD/TK Desa Jambu dan Kabuau</t>
  </si>
  <si>
    <t xml:space="preserve">Bantuan Perbaikan halaman SDN Rimbun Tulang
</t>
  </si>
  <si>
    <t xml:space="preserve">Bantuan Kegiatan Madrasah Rimbun Tulang Untuk Renovasi Ruang Belajar
</t>
  </si>
  <si>
    <t>Pengembangan Sarana Air Bersih Desa Ring 1</t>
  </si>
  <si>
    <t xml:space="preserve">Bantuan Perbaikan Toilet dan Sarana lain SDN Jerenang </t>
  </si>
  <si>
    <t>Gedung Link B</t>
  </si>
  <si>
    <t>Kabupaten Balangan</t>
  </si>
  <si>
    <t>Konservasi SDA</t>
  </si>
  <si>
    <t>RTH Sosial</t>
  </si>
  <si>
    <t>Pengelolaan Sampah
(2 kelompok pemuda)</t>
  </si>
  <si>
    <t>Kelompok</t>
  </si>
  <si>
    <t xml:space="preserve">Kec. Sangasanga </t>
  </si>
  <si>
    <t xml:space="preserve"> Penyiraman Jalan
(3 kelompok masyarakat) </t>
  </si>
  <si>
    <t>Kec. Sangasanga &amp; Muara Jawa</t>
  </si>
  <si>
    <t>Kelompok Usaha Bersama</t>
  </si>
  <si>
    <t>Kel. Muara Kembang</t>
  </si>
  <si>
    <t>Bantuan makan untuk Lansia (Tidak Mampu)</t>
  </si>
  <si>
    <t>Kel. Jawa, Pendingin, Sangasanga Dalam, Muara Kembang</t>
  </si>
  <si>
    <t>Bantuan 1 (satu) unit Mobil Ambulance beserta perlengkapannya</t>
  </si>
  <si>
    <t>Kel Jawa, Kec. Sangasanga</t>
  </si>
  <si>
    <t>Bantuan iuran BPJS Klas 3 bagi warga Pra Sejahtera</t>
  </si>
  <si>
    <t>Kec. Sangasanga dan Kel. Muara Kembang</t>
  </si>
  <si>
    <t>Proposal Kegiatan</t>
  </si>
  <si>
    <t>Beasiswa prestasi bagi 10 siswa SMA/K
dan 20 mahasiswa</t>
  </si>
  <si>
    <t>Organisasi</t>
  </si>
  <si>
    <t>Kec. Sangasanga</t>
  </si>
  <si>
    <t>Bimbingan Belajar kerjasama dengan SMUN1 Sangasanga dan Primagama</t>
  </si>
  <si>
    <t>English for Young Learners</t>
  </si>
  <si>
    <t>Workshop Pendidikan</t>
  </si>
  <si>
    <t>Sekolah Sepak Bola</t>
  </si>
  <si>
    <t>Gaji 3 Guru pendidik : beginner, intermediate, advanced</t>
  </si>
  <si>
    <t>-Penerangan Jalan Kelurahan</t>
  </si>
  <si>
    <t>Warga Penduduk Kec. Sangasanga &amp; Kec. Muara Jawa</t>
  </si>
  <si>
    <t>Kec. Sangasanga &amp; Kec. Muara Jawa</t>
  </si>
  <si>
    <t>-Perbaikan Jalan PU Warga</t>
  </si>
  <si>
    <t>-Pemasangan installasi listrik warga</t>
  </si>
  <si>
    <t>-Pembangunan Parkir Koramil</t>
  </si>
  <si>
    <t>-Pembangunan Asrama Polisi</t>
  </si>
  <si>
    <t>-Pembangunan MCK kel. Jawa</t>
  </si>
  <si>
    <t>-Bantuan Agregat untuk jalan</t>
  </si>
  <si>
    <t>-Bantuan penerangan RT. 05</t>
  </si>
  <si>
    <t>Akses Internet (Telkom Indihome, 2 spot)</t>
  </si>
  <si>
    <t>Perbaikan dan perawatan parit di lingkungan warga masyarakat</t>
  </si>
  <si>
    <t>Warga masyarakat</t>
  </si>
  <si>
    <t>Kel. Jawa, Pendingin dan Muara Kembang</t>
  </si>
  <si>
    <t>Program Pengelolaan Sampah :  Kerjasama Pengangkutan Sampah di Mess</t>
  </si>
  <si>
    <t>Kec, Sangasanga</t>
  </si>
  <si>
    <t>Program Pengembangan UKM :
 - Pelatihan Kelompok Usaha Bersama (KUB)</t>
  </si>
  <si>
    <t>Kec.Sangasanga</t>
  </si>
  <si>
    <t>Dana Bergulir (Kelompok IRT Muara Kembang)</t>
  </si>
  <si>
    <t xml:space="preserve">Kelurahan Muara Kembang </t>
  </si>
  <si>
    <t xml:space="preserve">Pendampingan Ternak sapi bergulir, kerjasama deengan UPTD Dinas Peternakan  </t>
  </si>
  <si>
    <t>Kel. Pendingin, Jawa, Muara Kembang</t>
  </si>
  <si>
    <t>Kerjasama dengan 2 (dua) Kelompok Tani</t>
  </si>
  <si>
    <t>Kel. Jawa dan Kel. Pendingin</t>
  </si>
  <si>
    <t>100 paket Sembako setiap bulan untuk Masyarakat Pra Sejahtera</t>
  </si>
  <si>
    <t>Program Sangasanga Kota Wisata Juang :
 -  Perawatan Cagar Budaya</t>
  </si>
  <si>
    <t xml:space="preserve">Kec. Sanga sanga </t>
  </si>
  <si>
    <t>Kegiatan Forum Ustadz Sangasanga</t>
  </si>
  <si>
    <t xml:space="preserve">Organisasi </t>
  </si>
  <si>
    <t>Hewan Kurban</t>
  </si>
  <si>
    <t xml:space="preserve">Kec. Sangasanga &amp; M. Jawa </t>
  </si>
  <si>
    <t>Acara Peringatan hari besar keagamaan</t>
  </si>
  <si>
    <t>Santunan Anak Yatim-Piatu</t>
  </si>
  <si>
    <t xml:space="preserve">Program Pengembangan Prestasi  Beasiswa akademik/  tidak mampu SMA/SMK/MAN </t>
  </si>
  <si>
    <t>English for Young Learners ( PAUD )</t>
  </si>
  <si>
    <t>Taman Literasi</t>
  </si>
  <si>
    <t>Seminar &amp; Pelatihan</t>
  </si>
  <si>
    <t>Kel. M.Kembang &amp; Pendingin</t>
  </si>
  <si>
    <t>Peringatan Hari Besar Keagamaan</t>
  </si>
  <si>
    <t>Menyediakan area Ruang Terbuka Hijau berupa lapangan Sepakbola dan taman</t>
  </si>
  <si>
    <t>Masyarakat umum</t>
  </si>
  <si>
    <t>Bantuan lahan seluas 3,912 M untuk lokasi pembangunan Kantor Lurah terpadu</t>
  </si>
  <si>
    <t>Pemerintah kelurahan Jawa</t>
  </si>
  <si>
    <t>Kel. Jawa</t>
  </si>
  <si>
    <t>Turap parit/ Drainase &amp; Penyiraman jalan umum rutin setiap bulan</t>
  </si>
  <si>
    <t>Kel Jawa</t>
  </si>
  <si>
    <t>Bedah Rumah masyarakat Pra Sejahtera</t>
  </si>
  <si>
    <t>ANTANG GUNUNG MERATUS</t>
  </si>
  <si>
    <t>Perdagangan</t>
  </si>
  <si>
    <t>Pedagang Kaki Lima</t>
  </si>
  <si>
    <t>Hulu Sungai Selatan</t>
  </si>
  <si>
    <t>Perkebunan</t>
  </si>
  <si>
    <t>Kelompok Tani</t>
  </si>
  <si>
    <t>Tapin</t>
  </si>
  <si>
    <t>Pertanian</t>
  </si>
  <si>
    <t>Tapin &amp; Hulu Sungai Selatan</t>
  </si>
  <si>
    <t>Peternakan</t>
  </si>
  <si>
    <t>Kelompok Ternak</t>
  </si>
  <si>
    <t>Peningkatan Kapasitas dan Akses Masyarakat Setempat Dalam Usaha Kecil dan Menengah</t>
  </si>
  <si>
    <t>UKM</t>
  </si>
  <si>
    <t>Pengembangan Usaha Kecil dan Menengah Masyarakat Sekitar Tambang</t>
  </si>
  <si>
    <t>Pemberian Kesempatan Kepada Masyarakat Sekitar Tambang Untuk Ikut Berpartisipasi Dalam Pengembangan Usaha Kecil dan Menengah Sesuai Dengan Profesinya</t>
  </si>
  <si>
    <t>Bantuan Kegiatan dan Hubungan Dibidang Keagamaan</t>
  </si>
  <si>
    <t>Pengurus Masjid, Langgar, Gereja dan Masyarakat Umum</t>
  </si>
  <si>
    <t>Tapin, Hulu Sungai Selatan dan Banjarbaru</t>
  </si>
  <si>
    <t>Bantuan Bencana Alam</t>
  </si>
  <si>
    <t>Satgas Karhutla, Badan Pemadam Kebakaran Desa, Korban Luka Bakar</t>
  </si>
  <si>
    <t>Partisipasi Dalam Pelestarian Budaya dan Kearifan Lokal Setempat</t>
  </si>
  <si>
    <t>Komunitas Pemuda, Olahraga, Kesenian, Pemerintah Desa dan Kecamatan</t>
  </si>
  <si>
    <t>Bantuan Sosial dan Kelembagaan</t>
  </si>
  <si>
    <t>Lembaga Sekitar Wilayah Operasional, LSM, Yayasan, Panti Asuhan, Masyarakat Kurang Mampu</t>
  </si>
  <si>
    <t>Tapin, Hulu Sungai Selatan dan Banjarmasin</t>
  </si>
  <si>
    <t>Kesehatan Masyarakat Sekitar Tambang</t>
  </si>
  <si>
    <t>Kegiatan Kesehatan</t>
  </si>
  <si>
    <t>Puskesmas, Warga, Masyarakat</t>
  </si>
  <si>
    <t>Beasiswa</t>
  </si>
  <si>
    <t>Pesantren</t>
  </si>
  <si>
    <t>Kegiatan Pendidikan, Pelatihan Keterampilan dan Keahlian Dasar</t>
  </si>
  <si>
    <t>Mahasiswa, Siswa SMA, Ekstrakurikuler Sekolah</t>
  </si>
  <si>
    <t>Bantuan Tenaga Pendidik</t>
  </si>
  <si>
    <t>Politeknik Islam Syekh Salman Al Farisi</t>
  </si>
  <si>
    <t>Bantuan Sarana dan/atau Prasarana Pendidikan</t>
  </si>
  <si>
    <t>PAUD, SD. SMP</t>
  </si>
  <si>
    <t>Bantuan Fasilitas Umum dan Fasilitas Sosial</t>
  </si>
  <si>
    <t>Pemerintah Desa &amp; Kabupaten</t>
  </si>
  <si>
    <t>Sarana &amp; Prasarana Kesehatan</t>
  </si>
  <si>
    <t>Puskesmas, Posyandu, Yayasan, Masyarakat Desa</t>
  </si>
  <si>
    <t>Sarana &amp; Prasarana Ibadah</t>
  </si>
  <si>
    <t>Masjid, Langgar, Musholla</t>
  </si>
  <si>
    <t>Ekowisata Bekantan</t>
  </si>
  <si>
    <t>Kegiatan Lingkungan</t>
  </si>
  <si>
    <t>Komunitas Lingkungan, Pemerintah Desa, Instansi Pemerintah</t>
  </si>
  <si>
    <t>Tapin, Hulu Sungai Selatan &amp; Banjarmasin</t>
  </si>
  <si>
    <t>Sekolah Adiwiyata</t>
  </si>
  <si>
    <t>Sekolah Dasar</t>
  </si>
  <si>
    <t>Perikanan</t>
  </si>
  <si>
    <t>Kelompok Budidaya Ikan</t>
  </si>
  <si>
    <t>BUMDes</t>
  </si>
  <si>
    <t>Masjid, Musholla, Langgar, Gereja, Masyarakat Desa, Kelompok Pengajian</t>
  </si>
  <si>
    <t>Tapin, Hulu Sungai Selatan, Banjarbaru</t>
  </si>
  <si>
    <t>Badan Pemadam Kebakaran, Korban Banjir</t>
  </si>
  <si>
    <t>Masyarakat Desa, Masyarakat Adat, Kelompok Kesenian, Komunitas Pemuda, Komunitas Olahraga</t>
  </si>
  <si>
    <t>Tapin, Hulu Sungai Selatan, Hulu Sungai Tengah, Banjarmasin</t>
  </si>
  <si>
    <t>Tapin, Hulu Sungai Selatan, Banjarbaru, Banjarmasin</t>
  </si>
  <si>
    <t>Masyarakat Desa</t>
  </si>
  <si>
    <t>Gugus Tugas Covid-19</t>
  </si>
  <si>
    <t>Mahasiswa &amp; Siswa SMP</t>
  </si>
  <si>
    <t>Mahasiswa &amp; Siswa SMA</t>
  </si>
  <si>
    <t>Tapin, Banjarmasin, Barito Kuala</t>
  </si>
  <si>
    <t>PAUD, Madrasah, Pesantren</t>
  </si>
  <si>
    <t>Pemerintah Desa, Desa Wisata, Warga Kurang Mampu, Masyarakat Umum</t>
  </si>
  <si>
    <t>Puskesmas, Satgas Covid-19 (Desa, Kecamatan, Kabupaten), Instansi Pemerintah, Masyarakat Desa</t>
  </si>
  <si>
    <t>Masjid, Musholla, Langgar, Gereja, Kelompok Pengajian</t>
  </si>
  <si>
    <t>Komunitas Lingkungan, Pemerintah Desa, Instansi Pemerintah, Masyarakat Desa</t>
  </si>
  <si>
    <t>Tapin, Hulu Sungai Selatan, Banjar, Banjarbaru</t>
  </si>
  <si>
    <t>ARUTMIN INDONESIA</t>
  </si>
  <si>
    <t>Demplot dan Pusat Pelatihan Masyarakat sekitar Arutmin</t>
  </si>
  <si>
    <t>Asamasam, Kintap, Satui, Batulicin dan Kotabaru</t>
  </si>
  <si>
    <t>Program Pengembangan Ekonomi Masyarakat</t>
  </si>
  <si>
    <t xml:space="preserve">Program Sosial </t>
  </si>
  <si>
    <t>Program Pendidikan Arutmin</t>
  </si>
  <si>
    <t>Program Infrastruktur untuk Masyarakat</t>
  </si>
  <si>
    <t>Program Partisipasi Masyarakat dalam Pengelolaan Lingkungan</t>
  </si>
  <si>
    <t>Kegiatan Pelayanan Kesehatan kepada Masyarakat</t>
  </si>
  <si>
    <t>Warga Dusun Tumbang Mamput, Warga Dukuh Pendarawah, Warga Sakakarangan dan warga kampung induk Desa Barunang</t>
  </si>
  <si>
    <t>Desa Barunang, Kecamatan Kapuas Tengah, Kabupaten Kapuas, Kalimantan Tengah</t>
  </si>
  <si>
    <t>Pembinaan Petani Micro Farming, Pembinaan Petani Integrated Farming System, Pengembangan Koperasi Pengembangan Bisnis (KPB) Taraku Mandiri, Pembinaan UMKM</t>
  </si>
  <si>
    <t>Dusun Mamput, Dukuh Pendarawah, Desa Barunang, Kecamatan Kapuas Tengah, Kabupaten Kapuas, Kalimantan Tengah</t>
  </si>
  <si>
    <t>Bantuan kegiatan keagamaan, Bantuan peringatan Hari Besar Nasional dan Hari Besar Keagamaan, Bantuan kegiatan kepemudaan, Bantuan Bencana Banjir, Pembinaan Sanggar Tari Adat, Pembinaan Tim Volley desa</t>
  </si>
  <si>
    <t>Bantuan Operasional Sekolah, Apresiasi siswa berprestasi, Beasiswa SMP dan SMA, Bantuan perlengkapan sekolah untuk siswa, Program AKU PINTAR, Program Sekolah Hijau, Pembinaan Pendidikan Karakter Siswa</t>
  </si>
  <si>
    <t>Pembangunan sarana infrastruktur pedesaan (Pembangunan Gereja Betapah, Gereja Lemo I, pembangunan mess guru, Pembangunan Playground di TK Barunang, TK Mamput dan TK Pendarawah dan TK Sakakarangan, Pembangunan Masjid Sakakarangan, Perbaikan jalan desa, Renovasi Masjid Manis)</t>
  </si>
  <si>
    <t>Warga Dusun Tumbang Mamput, Warga Dukuh Pendarawah, Warga Sakakarangan dan warga kampung induk Desa Barunang, Warga Desa Betapah, Warga Desa Lemo I, Warga Desa Manis</t>
  </si>
  <si>
    <t>Desa Batapah, Desa Lemo I, Desa Manis, Dusun Mamput, Dukuh Pendarawah, Desa Barunang, Kecamatan Kapuas Tengah, Kecamatan Selat, Kabupaten Kapuas, Kalimantan Tengah</t>
  </si>
  <si>
    <t>Program penanaman area reklamasi dengan melibatkan warga binaan, Penanaman area Sakakarangan dengan melibatkan warga dan sekolah binaan</t>
  </si>
  <si>
    <t xml:space="preserve">Warga Dusun Tumbang Mamput, Warga Dukuh Pendarawah, Warga Sakakarangan </t>
  </si>
  <si>
    <t>Dusun Mamput, Dukuh Pendarawah, Desa Barunang, Kecamatan Kapuas Tengah, Kecamatan Selat, Kabupaten Kapuas, Kalimantan Tengah</t>
  </si>
  <si>
    <t>Kegiatan Pelayanan Kesehatan kepada Masyarakat, Pencegahan Covid-19 di warga</t>
  </si>
  <si>
    <t>Pembinaan Petani Micro Farming, Pembinaan Petani Integrated Farming System, Pendirian Koperasi Pengembangan Bisnis (KPB) Taraku Mandiri, Pembinaan UMKM</t>
  </si>
  <si>
    <t>Warga Dusun Tumbang Mamput, Warga Dukuh Pendarawah, Warga Sakakarangan, Warga Puruk Muntei  dan warga kampung induk Desa Barunang</t>
  </si>
  <si>
    <t>Dusun Mamput, Dukuh Pendarawah, Dukuh Sakakaranan dan Desa Barunang, Kecamatan Kapuas Tengah, Kabupaten Kapuas, Kalimantan Tengah</t>
  </si>
  <si>
    <t>Bantuan kegiatan keagamaan, Bantuan peringatan Hari Besar Nasional dan Hari Besar Keagamaan, Bantuan kegiatan kepemudaan, Bantuan Bencana Banjir, Pembiaan Sanggar Tari Adat, Pembinaan Tim Volley desa</t>
  </si>
  <si>
    <t>Bantuan Operasional Sekolah, Apresiasi siswa berprestasi, Beasiswa SMP dan SMA, Bantuan perlengkapan sekolah untuk siswa, Program AKU PINTAR, Program Sekolah Hijau</t>
  </si>
  <si>
    <t>Pembangunan sarana infrastruktur pedesaan (Renovasi SDN Barunang, SDN Mamput, SDS Pendarawah, SD Sakakarangan, SD Buhut Jaya, SMPN 3 Kapuas Tengah, Pembangunan Masjid Karukus, Rumah Pastori Barunang, Rumah Asram Tumbang Mamput, Pasar Desa Barunang, Mess Guru SD Pendarawah, Mushola Pendarawah, Gereja Pendarawah, Perbaikan Jalan Desa, Pembangunan Lapangan Volley Barunang, Lapangan Bulutangkis Barunang dan Kios Koperasi Taraku Mandiri)</t>
  </si>
  <si>
    <t>Warga Dusun Tumbang Mamput, Warga Dukuh Pendarawah, Warga Sakakarangan dan warga kampung induk Desa Barunang, Warga Desa Karukus, Warga Desa Buhut Jaya</t>
  </si>
  <si>
    <t>Dusun Mamput, Dukuh Pendarawah, Desa Barunang, Desa Buhut Jaya dan Desa Karukus, Kecamatan Kapuas Tengah, Kecamatan Selat, Kabupaten Kapuas, Kalimantan Tengah</t>
  </si>
  <si>
    <t>Program Pranaraksa Center (Konservasi Tanaman Buah Langka Asli Kalimantan Tengah) dengan melibatkan warga binaan</t>
  </si>
  <si>
    <t>Warga Dukuh Pendarawah</t>
  </si>
  <si>
    <t>Dukuh Pendarawah, Desa Barunang, Kecamatan Kapuas Tengah, Kecamatan Selat, Kabupaten Kapuas, Kalimantan Tengah</t>
  </si>
  <si>
    <t>Pembuatan Jalan Masyarakat km.5 , Pengobatan masyarakat di klinik Perusahaan, Pengadaan Donor Darah di Are Site, Semenisasi Jalan Poros di Belakang Balai Desa , BBM untuk Genset Desa dan tempat ibadah dan Solar untuk  genset Desa</t>
  </si>
  <si>
    <t>Desa Senyiur, Desa Mekar Sari, Desa Kupang Baru, Desa Kedang Kepala, Desa Bukit Jering, Desa Bukuq Sen, Desa Umaq Dian dan Kecamatan  Tabang</t>
  </si>
  <si>
    <t>Pelatihan Menjahit, Pembelian Mesin Jahit &amp; Mesin Obras, mesin Neci, dan pengiriman 5 leader untuk skill jahit profesional ke Samarinda, Pelatihan Untuk Usaha Kecil masyarakat, Program Pembentukan dan Pelatihan komunitas sektor ekonomi dan pariwisata, Pembangunan Taman  Kota, Penanaman dan pembukaan Padi Sawah 10 Ha,  Program Pembinaan Program Sawah Tahap Pengembangan, Program Pertanian Buah dan sayuran, Budidaya Jamur Tiram dan Pemasaran, Pengembangan Perkebunan Jagung, Pembangunan Rumah Walet , Budidaya Perikanan, Program Pengambangan Pelatihan Pembuatan  Fasilitas Pakan Ikan, 'Program Pengembangan kelompok Pembuatan Perahu,  program Pembinaan UKM, 'Program Pembangunan UKM Center dan perlengkapannya, Program Pembinaan UKM Kerajinan Tangan lokal, Pembinaan dan Pengembangan UMKM, Program Kampung Iklim, Pembentukan kelembagaan masyarakat untuk program PPM</t>
  </si>
  <si>
    <t xml:space="preserve"> Desa Kembang Janggut, Desa Senyiur, Desa Long Bleh Modang, Desa Buluq Sen, Desa Kelinjau Ilir, Desa Muara siran, Desa Kupang Baru, Desa Kelinjau Ulu, Desa Kelekat, Desa Mekar Sari, Desa Muara Kaman, Desa Kedang Kepala, Desa Umaq Dian, Desa Gunung Sari, Kecamatan Tabang, Kecamatan Kembang Janggut, Kecamatan Muara Ancalong</t>
  </si>
  <si>
    <t>Pemberian Makanan Tambahan Bagi Balita Dan Ibu Hamil / Menyusui, Penyuluhan kesehatan, penyuluhan narkoba,  Pengobatan Gratis, Pelaksanaan kampung KB, Transportasi Dan Akomodasi Petugas/Kader Posyandu, Pengadaan Mobil Ambulance, Bantuan hari besar keagamaan, bantuan bencana alam, dan bantuan sosial lainnya.</t>
  </si>
  <si>
    <t xml:space="preserve">Desa Umaq Dian, Desa Buluq Sen, Desa Kelekat, Desa Kembang Janggut,Desa Long Bleh Modang, Desa Muara Siran, Desa Kupang Baru, Desa Mekar Sari, Desa Kedang Kepala dan Desa Bukit Jering, Desa Hambau dan  Kab Tenggarong, </t>
  </si>
  <si>
    <t>Bantuan beasiswa tingkat perguruan tinggi yang berprestasi dan tidak mampu, bantuan beasiswa tidak mampu tingkat SD-SMA,Beasiswa Prestasi SD, SMP dan SMA, Pelatihan training alat berta, dump truk, dan perbengkelan, Peningkatan Kualitas Pendidik, Pembinaan Dan Pengembangan Guru Honor, Pengadaan Peralatan Bermain TK dan PAUD, Pembangunan ruang penghubung SMA Negeri 0I, Pengadaan Peralatan Sekolah, Pengadaan Kursi dan meja untuk kelas SMP, program Rehab perumahan Guru, Program pengadaan tandon air  beserta rumah tandonnya untuk  Sekolah SMPN, Transport anak sekolah (kapal Angkutan anak sekolah)</t>
  </si>
  <si>
    <t>Pelajar, Mahasiswa , Guru dan Masyarakat</t>
  </si>
  <si>
    <t xml:space="preserve">Desa Umaq Dian, Desa Buluq Sen, Desa Gunung Sari, Desa Senyiur, Desa Kelekat, Desa Kembang Janggut, Desa Hambau dan Desa Long Bleh Modang, Desa Mekar Sari, Desa Kupang Baru, Desa Muara Siran, Desa Muara Kedang Kepala, Desa Bukit Jering, Desa Muara Kaman Ulu, Desa Muara Kaman Ilir , Kecamatan Muara Kaman, Samarinda dan Serpong Tangerang </t>
  </si>
  <si>
    <t>Pembangunan Gedung Serbaguna, dapat digunakan untuk Futsal dan kegiatan lainnya, Program Pembangunan MCK, Program Rehab Klinik, Pembangunan Rumah Pastori GKII , Kontribusi Pembangunan Masjid , Pembangunan  Menara  Masjid , Pembangunan Sarana Ibadah, Kontribusi Pembangunan Masjid  Besar Nurul Jannah , Program Pembangunan Kampung Wisata  Tahap 1, Pembangunan Taman Literasi , Semenisasi Halaman Kantor Camat, Pembangunan Pipanisasi Jaringan Air Bersih Tahap 1, Pembangunan Sumur Bor dan Pengadaan Tandon, Pembangunan Jembatan, Lebar 4 x 6 M, Pengadaan Solar Cell, Program penambahan Kapasitas Air Bersih dan Program Pengadaan WTP</t>
  </si>
  <si>
    <t>Desa Long Beleh Modang, Desa Buluq Sen, Desa Kelekat, Desa Kembang Janggut, Desa Muara Siran, Desa Kupang Baru, Desa Mekar Sari, Desa Kedang Kepala dan Desa Bukit Jering, Desa Hambau, Desa Senyiur, Desa Umaq Dian, Kec Muara Ancalong, Desa Gunung Sari, Kecamatan Tabang, Kecamatan Kembang Janggut</t>
  </si>
  <si>
    <t>Kupang Baru / Muara siran</t>
  </si>
  <si>
    <t>Operasional Infrastruktur Komunikasi BTS,Peninggian Badan Jalan Antara Desa Muara Siran - Bukit Jering, Peninggian Badan Jalan Antara Desa Bukit Jering - Muara Siran, Peninggian Badan Jalan Antara Dusun Muara Kedang Kepala - Desa Bukit JeringProgram Perawatan Jalan Desa Senyiur, Perbaikan jembatan 4 Km, Solar Untuk  Genset Desa dan Pengobatan masyarakat di klinik Perusahaan</t>
  </si>
  <si>
    <t>Desa Kembang Janggut, Desa Kelekat, Desa Hambau, Desa Long Beleh Modang, Desa Senyiur, Desa Muara Siran, Desa Bukit Jering, Desa Muara Kedang Kepala, Desa Kupang Baru dan  Kecamatan Tabang</t>
  </si>
  <si>
    <t>Pengembangan  pertanian terpadu dan fasilitasnya, Pembangunan Taman  Kota,Percetakan sawah seluas ± 5 Ha, Program Pengembangan Sawah Desa Muara Siran, Program Pengembangan Kelompok Buah Dan Sayuran, Program Pengadaan Peralatan untuk Kelompok Pertanian, Pengembangan budidaya sayuran , Budidaya Jamur Tiram dan Pemasaran, Peternakan Babi, Program Peternakan Bebek Petelur, Program Pembuatan Kolam Jebakan ikan, Program Pengadaan Peralatan untuk Kelompok Pembuatan Perahu, Program Bimtek Budidaya Pertanian Dan Peternakan, Program Bimtek Pokdarwis, Program Pembinaan Dan Pengembangan UKM, Program Pengembangan Fasilitas Pendukung UKM Center, Program Iklim</t>
  </si>
  <si>
    <t xml:space="preserve"> Desa Kembang Janggut, Desa Senyiur, Desa Long Bleh Modang, Desa Kelinjau Ilir, Desa Muara siran, Desa Kupang Baru, Desa Kelinjau Ulu, Desa Kelekat, Desa Mekar Sari, Desa Muara Kaman dan Desa Kedang Kepala </t>
  </si>
  <si>
    <t>Pemberian Makanan Tambahan Bagi Balita Dan Ibu Hamil / Menyusui, Pengobatan Gratis, Transportasi Dan Akomodasi Petugas/Kader Posyandu, Bantuan hari besar keagamaan, Bantuan APD dan masker dalam rangka Pandemi Covid-19, bantuan bencana alam, dan bantuan sosial lainnya</t>
  </si>
  <si>
    <t>Desa Umaq Dian, Desa Buluq Sen, Desa Kelekat, Desa Kembang Janggut,Desa Long Bleh Modang, Desa Muara Siran, Desa Kupang Baru, Desa Mekar Sari, Desa Kedang Kepala dan Desa Bukit Jering, Desa Hambau, Desa Muara Kaman Ilir, Desa Muara Kaman Ulu, Kab Tenggarong, Kab Samarinda, Pemprov Kaltim dan Balikpapan</t>
  </si>
  <si>
    <t xml:space="preserve">Bantuan beasiswa tingkat perguruan tinggi yang berprestasi dan tidak mampu, bantuan beasiswa tidak mampu tingkat SD-SMA,Beasiswa Prestasi SD, SMP dan SMA, Pembinaan Dan Pengembangan Guru Honor, Pembangunan kantor SMP Negeri 2 Kembang Janggut, Renovasi Lab SMAN 1 Tabang, Bantuan Mebler, Transportasi Anak Sekolah, Program Pembangunan Ruang Baca Untuk SDN 024 Kupang Baru, Program Penambahan Ruang Kelas SDN 023 Muara Kaman </t>
  </si>
  <si>
    <t xml:space="preserve">Desa Umaq Dian, Desa Buluq Sen, Desa Gunung Sari, Desa Kelekat, Desa Kembang Janggut, Desa Hambau, Desa Long Bleh Modang, Desa Mekar Sari, Desa Kupang Baru, Desa Muara Siran, Desa Muara Kedang Kepala, Desa Bukit Jering, Desa Muara Kaman Ulu, Desa Muara Kaman Ilir, Kecamatan Muara Kaman, Samarinda dan Serpong Tangeran </t>
  </si>
  <si>
    <t xml:space="preserve">Pembangunan Gedung Serbaguna, dapat digunakan untuk Futsal dan kegiatan lainnya, Program Pembangunan MCK, Kontribusi pembangunan Masjid Akhmad Nur, Kontribusi Pembangunan  Menara  Masjid Haqul Yakin, Kontribusi Pembangunan Masjid Baiturrahman, Renovasi Masjid Alhusna, Program Partisipasi Pembangunan Masjid, Program Pembangunan Kampung Wisata, Program pengembangan air bersih, Program penyambungan instalasi listrik, Program Penerangan Fasum dan Fasos (Sollar Cell), Program Pengaspalan Jalan Desa Senyiur, </t>
  </si>
  <si>
    <t xml:space="preserve">Desa Long Beleh Modang, Desa Buluq Sen, Desa Kelekat, Desa Kembang Janggut, Desa Muara Siran, Desa Kupang Baru, Desa Mekar Sari, Desa Kedang Kepala dan Desa Bukit Jering, Desa Hambau, Desa Senyiur, </t>
  </si>
  <si>
    <t>Program Kampung Iklim,Program Pembangunan Kampung Wisata ,Program Penanaman Pohon Dalam Upaya Penghijauan Lingkungan Desa Senyiur</t>
  </si>
  <si>
    <t>Desa di alur sungai Kedang Kepala, Desa Muara Siran, Desa Senyiur</t>
  </si>
  <si>
    <t>Ternak Sapi</t>
  </si>
  <si>
    <t>Kelompok Tani Macodong</t>
  </si>
  <si>
    <t>Desa Batuah</t>
  </si>
  <si>
    <t>Kesehatan perbaikan gizi masyarakat</t>
  </si>
  <si>
    <t xml:space="preserve">RT 10 A, RT 10 B, RT 11, RT 12 dan RT 13 </t>
  </si>
  <si>
    <t>Desa Bakungan</t>
  </si>
  <si>
    <t>RT 26 dan RT 33</t>
  </si>
  <si>
    <t xml:space="preserve">Desa Batuah </t>
  </si>
  <si>
    <t>Penyembelihan Hewan Qurban Idul Adha</t>
  </si>
  <si>
    <t>Masyarakat sekitar tambang (Batuah dan Bakungan)</t>
  </si>
  <si>
    <t>Semua Area</t>
  </si>
  <si>
    <t>MTQ Kecamatan &amp; Desa</t>
  </si>
  <si>
    <t>Kec. Loa Janan</t>
  </si>
  <si>
    <t>Tabliq Akbar</t>
  </si>
  <si>
    <t>Buka Puasa Seluruh Warga Desa Sekitar</t>
  </si>
  <si>
    <t>warga sekitar tambang</t>
  </si>
  <si>
    <t>Ds Batuah dan Ds Bakungan</t>
  </si>
  <si>
    <t>Musabaqah Nuzulul Qur'an ( MNQ )</t>
  </si>
  <si>
    <t>Loa Janan</t>
  </si>
  <si>
    <t>Santunan &amp; Tali asih warga</t>
  </si>
  <si>
    <t>Panti Asuhan Anak Yatim sekitar tambang</t>
  </si>
  <si>
    <t>Desa Bakungan &amp; Batuah</t>
  </si>
  <si>
    <t>HUT RI ke 75 Kecamatan &amp; Desa</t>
  </si>
  <si>
    <t>Desa sekitar tambang (batuah &amp; Bakungan)</t>
  </si>
  <si>
    <t xml:space="preserve">HUT RI ke 75 PKK </t>
  </si>
  <si>
    <t>Ibu PKK Bakungan</t>
  </si>
  <si>
    <t>Ds Bakungan</t>
  </si>
  <si>
    <t>Tari Massal HUT Kaltim</t>
  </si>
  <si>
    <t>Bakungan</t>
  </si>
  <si>
    <t>Sponsorship Gowes ESDM</t>
  </si>
  <si>
    <t>ESDM Prov. Kaltim</t>
  </si>
  <si>
    <t xml:space="preserve">Bantuan Alat Komunikasi ( HT) Keamanan Desa Batuah </t>
  </si>
  <si>
    <t>Ds Batuah</t>
  </si>
  <si>
    <t>Ds. Batuah</t>
  </si>
  <si>
    <t>Akomodasi Kartini Run Polres Kukar</t>
  </si>
  <si>
    <t>Polsek</t>
  </si>
  <si>
    <t>Polsek Loa janan</t>
  </si>
  <si>
    <t>Bedah Rumah</t>
  </si>
  <si>
    <t>warga Bakungan</t>
  </si>
  <si>
    <t>Gudep SMPN 2 Loa janan</t>
  </si>
  <si>
    <t>SMPN 2 Loa Janan</t>
  </si>
  <si>
    <t>Lomba karya Pemuda Kreatif</t>
  </si>
  <si>
    <t>Kukar</t>
  </si>
  <si>
    <t>Penyuluhan KKM IAIN Samarinda</t>
  </si>
  <si>
    <t>Mahasiswa KKM IAIN</t>
  </si>
  <si>
    <t>Batuah</t>
  </si>
  <si>
    <t>HUT Rimbawan</t>
  </si>
  <si>
    <t>Dishut Prov. Kaltim</t>
  </si>
  <si>
    <t>Bantuan Banjir</t>
  </si>
  <si>
    <t>Ds. Bakungan</t>
  </si>
  <si>
    <t>Beasiswa untuk siswa tidak mampu Batuah</t>
  </si>
  <si>
    <t>Siswa SD / SMP</t>
  </si>
  <si>
    <t xml:space="preserve">Honor 2 ( dua ) Guru Mengaji Anak-Anak Warga Sekitar </t>
  </si>
  <si>
    <t>Anak-anak sekitar tambang</t>
  </si>
  <si>
    <t xml:space="preserve">Perbaikan (semenisasi) halaman SD 009 Bakungan </t>
  </si>
  <si>
    <t>Pembangunan Jembatan Penghubung Desa</t>
  </si>
  <si>
    <t>Loa Duri Ilir</t>
  </si>
  <si>
    <t>Semenisasi Jalan Maccoddong</t>
  </si>
  <si>
    <t>Bantuan Laterit Dusun Mario</t>
  </si>
  <si>
    <t>Bantuan Semenisasi Dusun Mario</t>
  </si>
  <si>
    <t>Bantuan pasir perbaikan jalan warga Maccoddong RT. 28</t>
  </si>
  <si>
    <t>Pengadaan Solar, Oli &amp; Perawatan</t>
  </si>
  <si>
    <t>Pemindahan Sumur</t>
  </si>
  <si>
    <t>Bantuan Tandon Air</t>
  </si>
  <si>
    <t>Desa tanijaya</t>
  </si>
  <si>
    <t>Penambahan Pipa Air</t>
  </si>
  <si>
    <t>Desa Batuah, RT 26</t>
  </si>
  <si>
    <t>Renovasi Mako Polsek</t>
  </si>
  <si>
    <t>Sewa Bus Pariwisata SDN 009</t>
  </si>
  <si>
    <t>Rehab Garasi Mobil ESDM</t>
  </si>
  <si>
    <t>Dinas ESDM Prov. Kaltim</t>
  </si>
  <si>
    <t>Decco Mobil Patroli Polsek Tahura</t>
  </si>
  <si>
    <t>Polsek Tahura</t>
  </si>
  <si>
    <t xml:space="preserve">Bantuan Untuk Tim Gugus Tugas Penanganan Covid 19 </t>
  </si>
  <si>
    <t>Pemprov Kaltim</t>
  </si>
  <si>
    <t>Samarinda &amp; Kutai Kartanegara</t>
  </si>
  <si>
    <t>Isra' Mi'raj Nabi Muhammad SAW</t>
  </si>
  <si>
    <t>Kontribusi kegiatan pemadam</t>
  </si>
  <si>
    <t>Relawan PMK Bakungan</t>
  </si>
  <si>
    <t>Perawatan jalan KM 26</t>
  </si>
  <si>
    <t>Warga sekitar tambang</t>
  </si>
  <si>
    <t>Sarana Air Bersih</t>
  </si>
  <si>
    <t>Rehab Rumah Warga</t>
  </si>
  <si>
    <t>Pem Desa Bakungan</t>
  </si>
  <si>
    <t>Pembangunan Sumur Bor</t>
  </si>
  <si>
    <t>Ternak Sapi &amp; Budidaya Ikan Air Tawar</t>
  </si>
  <si>
    <t>Mitra Binaan</t>
  </si>
  <si>
    <t>Desa Cinta Damai &amp; Desa Pinang Banjar, Kec. Sungai Lilin</t>
  </si>
  <si>
    <t>Sosial Budaya, bantuan bencana alam, charity</t>
  </si>
  <si>
    <t>Ormas, Karang Taruna</t>
  </si>
  <si>
    <t>&gt; 100</t>
  </si>
  <si>
    <t>Desa Cinta Damai &amp; Desa Srigunung, Kec. Sungai Lilin</t>
  </si>
  <si>
    <t xml:space="preserve">Bantuan perlengkapan sekolah </t>
  </si>
  <si>
    <t>SDN</t>
  </si>
  <si>
    <t>Perbaikan jalan, perbaikan fisilitas umum, bantuan pos lebaran, dll</t>
  </si>
  <si>
    <t>Masyarakat Umum</t>
  </si>
  <si>
    <t>Desa Cinta Damai, Desa Srigunung, Kel. Sungai Lilin</t>
  </si>
  <si>
    <t>Penghijauan, penganggulangan kebakaran hutan</t>
  </si>
  <si>
    <t>Bantuan budidaya ikan kolam terpal</t>
  </si>
  <si>
    <t>Mintra Binaan</t>
  </si>
  <si>
    <t>Desa Pinang Banjar &amp; Desa Cinta Damai</t>
  </si>
  <si>
    <t>Bantuan Sembako Bagi warga terdampak Covid 19; Kegiatan Keagamaan, dll</t>
  </si>
  <si>
    <t>Wil. Kec. Sungai Lilin &amp; Kec. Keluang</t>
  </si>
  <si>
    <t>Belajar mengajar, bantuan sarana perkemahan, dll.</t>
  </si>
  <si>
    <t>SMPN 6</t>
  </si>
  <si>
    <t>SMPN 6 Sungai Lilin</t>
  </si>
  <si>
    <t>Bantuan alat berat &amp; material pembangunan tempat ibadah, bantuan gorong2 jalan desa, perbaikan jalan kebun warga, dll.</t>
  </si>
  <si>
    <t>Kel. Sungai Lilin, Desa Cinta Damai</t>
  </si>
  <si>
    <t>Penyiraman jalan desa, Karhutla, sosialisasi pengelolaan air bersih.</t>
  </si>
  <si>
    <t>Pengembangan Program, YDBBC Operasional, Penjangkuan Hubungan Masyarakat</t>
  </si>
  <si>
    <t>Masyarakat sekitar tambang</t>
  </si>
  <si>
    <t>Desa sekitar tambang</t>
  </si>
  <si>
    <t xml:space="preserve">Agribisnis Komoditas, Pendampingan Home Industri, </t>
  </si>
  <si>
    <t>Bencana alam sosial &amp; Kampanye lingkungan, Operasional Taman Pendidikan Al-qur'an, Penguatan Kelembagaan</t>
  </si>
  <si>
    <t>Beasiswa Pendidikan, Peningkatan Angka Partisipasi Sekolah, Peningkatan Kualitas Pendidikan, Peningkatan Kompetensi &amp; Pengetahuan Masyarakat</t>
  </si>
  <si>
    <t>Infrastruktur dasar (listrik, air, jalan usaha tani) Sarana pendidikan, Kesehatan, keagamaan, ekonomi, umum</t>
  </si>
  <si>
    <t>Pemeriksaan Kesehatan Masyarakat, Pelayanan Kesehatan Kampung, Pelayanan Kesehatan KAT, Sarana Pengelolaan Sampah, Pencegahan Penyakit Endemik</t>
  </si>
  <si>
    <t>Agribisnis Komoditas, Pendampingan Home Industri</t>
  </si>
  <si>
    <t>Bencana alam sosial, Pembinaan mental keagamaan, Sarana Pendukung Kesenian</t>
  </si>
  <si>
    <t xml:space="preserve">Pengembangan budidaya hortikultura, Pengembangan peternakan ayam petelur, Pengembangan perikanan, Pelatihan wirausaha, Pengembangan usaha perbengkelan, Pembinaan koperasi, pengembangan kerajinan rotan, </t>
  </si>
  <si>
    <t>Desa Besiq, Bermai, Muara Bunyut, Benangin 1, Benangin 2, Benangin 5</t>
  </si>
  <si>
    <t>Bantuan bencana banjir,Pengobatan gratis, PMT ibu hamil dan bayi, peringatan hari besar keagamaan, peringatan hari besar nasional, bantuan kegiatan masyarakat</t>
  </si>
  <si>
    <t>Beasiswa perguruan tinggi, Pengembangan karakter, Bantuan program pendidikan, Pengembangan kompetensi guru, Program guru tambahan, Sekolah adiwiyata, Pengembangan perpustakaan, Bantuan sarana prasarana pendidikan</t>
  </si>
  <si>
    <t>Perayaan hari bumi, pengelolaan sampah di sekolah, pendampingan grup pelestarian anggrek lokal</t>
  </si>
  <si>
    <t xml:space="preserve">Pertanian program : Pendampingan Pengembangan, Pertanian Terpadu &amp; Hortikultura, Support pengembangan peternakan babi, Support pengembangan perikanan, Support Swallow Nest for LPTQ &amp; Pesparawi Group, Bantuan Pengembangan Kelompok Pengrajin Rotan (Pengadaan 2 unit Mesin Jahit), Pengembangan Usaha Kerajinan Tangan Kain Perca ( diganti menjadi bantuan penyambungan listrik), Pengembangan Kelompok Bengkel Motor, Bantuan Pengembangan Unit Usaha Air Isi Ulang, Pengembangan Rumah Burung Walet (Program RPT), Pengembangan Usaha Salon Kecantikan, Pengembangan Unit Usaha BUMDES Bahan Bangunan, Pengembangan Unit Usaha Laundry, Pengembangan Unit Usaha Koperasi &amp; Kantor </t>
  </si>
  <si>
    <t xml:space="preserve">Bantuan pelaksanaan POSYANDU Balita, Lansia &amp; POSBINDU, Bantuan penanganan balita dengan gizi kurang &amp; pencegahan stunting, Bantuan Program Paud Sehat, Peningkatan Kompetensi Tenaga Medis, Pelatihan Kader Posyandu, K3LH Program : Kampanye kesehatan dan Pengobatan Gratis bagi Lansia), Bantuan Kegiatan MTQ, Bantuan Perayaan Nyepi, Kegiatan Safari Ramadhan, Bantuan kegiatan Idul Adha, Bantuan kegiatan Paskah &amp; Natal, Pembinaan Taman Bacaan Alquran, Support perbaikan &amp; Kelengkapan fasilitas 7 rumah ibadah, Program Tanggap Bencana, Penanggulangan COVID 19, Pembinaan kegiatan kepemudaan &amp; olahraga di Ring I &amp; II
Bantuan Perayaan Upacara Tradisional / Kegiatan Seni Budaya dalam rangka HUT Kutai Barat
Penyelenggaraan Forum CSR Kontraktor TCM-BEK
Bantuan Kegiatan yang diselenggarakan oleh Stakeholders
</t>
  </si>
  <si>
    <t>Perayaan Hari Lingkungan, Kampanye &amp; Penanaman Pohon, Pengembangan Program Biodiversitas,, Perbanyakan media tanam, Souvenir Center &amp; kelengkapan administrasi bagi klp Petualang, Pengembangan Hutan Kota, Pelatihan Pengelolaan Limbah Ring I &amp; Ring II, Kegiatan Evaluasi</t>
  </si>
  <si>
    <t>Penggemukan sapi</t>
  </si>
  <si>
    <t>3 kelompok</t>
  </si>
  <si>
    <t>Desa Shabah, Kelurahan Bitahan, Desa Binderang</t>
  </si>
  <si>
    <t>Budidaya madu kalulut</t>
  </si>
  <si>
    <t>1 kelompok</t>
  </si>
  <si>
    <t>Desa Shabah</t>
  </si>
  <si>
    <t>Bantuan modal usaha UMKM</t>
  </si>
  <si>
    <t>1 desa</t>
  </si>
  <si>
    <t>Desa Binderang</t>
  </si>
  <si>
    <t>Penanggulangan Stunting / pelayanan kesehatan masyarakat</t>
  </si>
  <si>
    <t>8 desa, 3 kecamatan, 1 kabupaten</t>
  </si>
  <si>
    <t>Kabupaten Tapin</t>
  </si>
  <si>
    <t>Turnamen Sepakbola</t>
  </si>
  <si>
    <t>13 kecamatan</t>
  </si>
  <si>
    <t>Donasi kegiatan masyarakat</t>
  </si>
  <si>
    <t>Pelestarian budaya lokal</t>
  </si>
  <si>
    <t>2 kelompok</t>
  </si>
  <si>
    <t>Social mapping program CSR</t>
  </si>
  <si>
    <t>Pengajian rutin dan peringatan hari besar Islam</t>
  </si>
  <si>
    <t>170 siswa</t>
  </si>
  <si>
    <t>Seleksi dan Pembinaan Olimpiade Sains SD dan SMP</t>
  </si>
  <si>
    <t>SD dan SMP se-Kabupaten</t>
  </si>
  <si>
    <t>Bantuan insentif guru sekolah</t>
  </si>
  <si>
    <t>Guru PAUD</t>
  </si>
  <si>
    <t>Instalasi Jaringan Internet</t>
  </si>
  <si>
    <t>1 sekolah</t>
  </si>
  <si>
    <t>SMP Negeri 1 Piani,
Desa Baramban, Kecamatan Piani</t>
  </si>
  <si>
    <t>Pelatihan Komputer</t>
  </si>
  <si>
    <t>Perbaikan jalan, pembangunan poskamling, pipanisasi air bersih</t>
  </si>
  <si>
    <t>Maintenance sungai dan penghijauan</t>
  </si>
  <si>
    <t>8 desa, 3 kecamatan</t>
  </si>
  <si>
    <t>4 kelompok</t>
  </si>
  <si>
    <t>Desa Shabah, Kelurahan Bitahan, Desa Binderang, Desa Lokpaikat</t>
  </si>
  <si>
    <t>Desa Shabah, Desa Lokpaikat</t>
  </si>
  <si>
    <t>Pembinaan UMKM Sasirangan dan Keripik</t>
  </si>
  <si>
    <t>Desa Budi Mulya</t>
  </si>
  <si>
    <t>Pengembangan ayam potong</t>
  </si>
  <si>
    <t>Sosialisasi Program CSR</t>
  </si>
  <si>
    <t>Bedah rumah</t>
  </si>
  <si>
    <t>Desa Lokpaikat, Kecamatan Lokpaikat</t>
  </si>
  <si>
    <t>English Club</t>
  </si>
  <si>
    <t>50 siswa</t>
  </si>
  <si>
    <t>Jaringan internet sekolah</t>
  </si>
  <si>
    <t>Pelatihan Karang Taruna</t>
  </si>
  <si>
    <t>1 organisasi</t>
  </si>
  <si>
    <t>Desa Bitahan Baru, Kecamatan Lokpaikat</t>
  </si>
  <si>
    <t>Gedung Olahraga</t>
  </si>
  <si>
    <t>Sarpras penanggulangan pandemi Covid-19</t>
  </si>
  <si>
    <t>8 desa, 3 kecamatan, 1 kabupaten, 1 provinsi</t>
  </si>
  <si>
    <t>Bantuan renovasi rumah ibadah (masjid/mushola)</t>
  </si>
  <si>
    <t>Sarana air bersih</t>
  </si>
  <si>
    <t>3 desa</t>
  </si>
  <si>
    <t>Desa Baramban, Desa Lokpaikat, Desa Budi Mulya</t>
  </si>
  <si>
    <t>Maintenance jalan desa</t>
  </si>
  <si>
    <t>Desa Ayunan Papan</t>
  </si>
  <si>
    <t>Pembangunan Poskamling</t>
  </si>
  <si>
    <t>2  desa</t>
  </si>
  <si>
    <t>Desa Lokpaikat, Desa Binderang</t>
  </si>
  <si>
    <t>Penghijauan</t>
  </si>
  <si>
    <t>Program Sentra Industri Bukit Asam (SIBA) Batik Kujur</t>
  </si>
  <si>
    <t>Sumatera Selatan
Lampung
Sumatera Barat
Jawa Barat</t>
  </si>
  <si>
    <t>Program Sosial Kemasyarakatan dan Penanggulangan Kemiskinan</t>
  </si>
  <si>
    <t>Program Bantuan Pencegahan dan Penanggulangan Bencana Alam dan Non Alam</t>
  </si>
  <si>
    <t>Beasiswa BIDIKSIBA</t>
  </si>
  <si>
    <t>Muara Enim
Lahat
Bandar Lampung
Sawahlunto</t>
  </si>
  <si>
    <t>Beasiswa Ayo Sekolah</t>
  </si>
  <si>
    <t>Muara Enim
Lahat
Bandar Lampung</t>
  </si>
  <si>
    <t>Beasiswa Anumerta</t>
  </si>
  <si>
    <t>Muara Enim
Lahat
Bandar Lampung
Sawah Lunto</t>
  </si>
  <si>
    <t>Bantuan Pelatihan Keterampilan Masyarakat</t>
  </si>
  <si>
    <t>Muara Enim
Sawahlunto</t>
  </si>
  <si>
    <t>Bantuan Sarana Prasarana dan Kegiatan Pendidikan</t>
  </si>
  <si>
    <t>Muara Enim
Banyuasin
Palembang
Banten
Jakarta
Bandar Lampung
Sawah Lunto
Ogan Ilir
Lahat
Pali</t>
  </si>
  <si>
    <t>Program Pengembangan Infrastruktur Sekitar Perusahaan</t>
  </si>
  <si>
    <t>Muara Enim
Lahat
Bandar Lampung
Jakarta
Palembang
Ogan Komering Ilir
Pali
Pagar Alam
Banyuasin
Lubuk Linggau
Sawahlunto
Pekanbaru
Palu
Solok
Pasama Barat</t>
  </si>
  <si>
    <t>Program Pelestarian Alam dan Lingkungan Hidup</t>
  </si>
  <si>
    <t xml:space="preserve">Muara Enim
Lahat
Bandar Lampung
Palembang
Empat Lawang
Pali
</t>
  </si>
  <si>
    <t>Program SIBA Center</t>
  </si>
  <si>
    <t>Desa Lingga Kabupaten Muara Enim</t>
  </si>
  <si>
    <t>Sentra Industri Bukit Asam (SIBA) Rosella</t>
  </si>
  <si>
    <t>Muara Enim</t>
  </si>
  <si>
    <t>Program Bantuan Penanggulangan dan Pencegahan COVID-19</t>
  </si>
  <si>
    <t xml:space="preserve">Sumatera Selatan
Lampung
Sumatera Barat
DKI Jakarta
Jawa Barat
Bangka Belitung
Riau
Kepulauan Riau
</t>
  </si>
  <si>
    <t>Bantuan Bencana Banjir</t>
  </si>
  <si>
    <t>Mulak Ulu, Lahat</t>
  </si>
  <si>
    <t>OKU Timur dan OKU Selatan</t>
  </si>
  <si>
    <t>Bantuan bagi Korban Bencana Kebakaran</t>
  </si>
  <si>
    <t>Semende Darat Laut, Muara Enim</t>
  </si>
  <si>
    <t>Program Bantuan Penanggulangan dan Pencegahan Bencana Alam dan Non Alam lainnya</t>
  </si>
  <si>
    <t>Sumatera Selatan
Lampung
Sumatera Barat
DKI Jakarta</t>
  </si>
  <si>
    <t>Beasiswa AYO SEKOLAH</t>
  </si>
  <si>
    <t xml:space="preserve">Pelatihan Mekanik BTC kerjasama UT Tanjung Enim </t>
  </si>
  <si>
    <t>Sarana Prasarana dan Kegiatan Pendidikan lainnya</t>
  </si>
  <si>
    <t xml:space="preserve">Muara Enim
Lahat
Bandar Lampung
OKU Timur
Sawah Lunto
Prabumulih
Ogan Ilir
Padang
Palembang
Sijunjung
Pagar Alam
</t>
  </si>
  <si>
    <t>Muara Enim
Sawahlunto
Palembang
Bandar Lampung
Jakarta
Lahat
Jambi
Pagar Alam
Empat Lawang
Oku Timur
Sijunjung
Ogan Komering Timur
Tanah Datar
Solok
Pali
Prabumulih
Banyuasin
, dll</t>
  </si>
  <si>
    <t xml:space="preserve">Muara Enim
Bandar Lampung
Sawahlunto
Lahat
Ogan Ilir
Palembang
Pagar Alam
Solok
Jakarta
Pekanbaru
Padang
</t>
  </si>
  <si>
    <t xml:space="preserve">Pengobatan Masyarakat Lingkar Tambang dan PMT Posyandu, Training peningkatan kapasitas Guru dan motivasi kwalitas mengajar di SMKN 
Seimenggaris
</t>
  </si>
  <si>
    <t>Pustu, Puskesmas dan Guru SMK</t>
  </si>
  <si>
    <t>50 orang</t>
  </si>
  <si>
    <t>Site Sebakis PT Duta Tambang Rekayasa</t>
  </si>
  <si>
    <t>Bimbingan Teknis Tata kelola SPAM kerjasama DTR dengan Dinas PU, Monitoring pelaksanaan KP SPAM Bumdes Srinanti, Pembinaan dan Pendidikan Pengelolaan Air Bersih melalui kerjasama DTR, ITB dan Bumdes Ds Sri nanti dan Tabur lestari, Penanaman bibit bambu di area sumber air bersih sebagai upaya
mempertahankan konserfasi dan eksistensi embung kehidupan di desa
Srinanti</t>
  </si>
  <si>
    <t>KP Spam Sinar Jaya</t>
  </si>
  <si>
    <t>250 0rang</t>
  </si>
  <si>
    <t>Desa Sri Nanti dan Tabur Lestari Kecamatan Sei Menggaris</t>
  </si>
  <si>
    <t>a, Dukungan Musyawarah adat lingkar tambang b) Bimtek penyusunan Rencana Induk PPM c) Dukungan kegiatan sosial lingkar tambang d) Bantuan Akomodasi, transportasi dan komunikasi Masyarakat Lingkar Tambang e) Kemitraan dunia usaha dengan Pemdes dan Bumdes f) Bantuan Logistik Masyarakat Lingkar Tambang g) Memberikan dukungan dalam rangka memperlancar proses koordinasi Muspika dan muspida NNK</t>
  </si>
  <si>
    <t>Masyarakat Lingkar Tambang</t>
  </si>
  <si>
    <t>1000 orang</t>
  </si>
  <si>
    <t>Kabupaten Nunukan, Kecamatan Sei Menggaris dan Sebuku/ Desa Tabur Lestari dan Sri Nanti.</t>
  </si>
  <si>
    <t>DTR Mengajar, Prakerin siswa Otomotif, dukungan sapras pendidikan, Bintalsik,  Pemberian beasiswa, Beaguru Madrasah, Pelatihan Bela Negara, Pelatihan sambung pucuk.</t>
  </si>
  <si>
    <t>SMK N 1 Sei Menggaris</t>
  </si>
  <si>
    <t>200 orang</t>
  </si>
  <si>
    <t>Kecamatan Sei Menggaris dan Sebuku Desa Tabur Lestari dan Sri Nanti</t>
  </si>
  <si>
    <t xml:space="preserve">Bantuan Rehap dan Pembangunan rumah ibadah di Seimenggaris, Perbaikan dan Instalasi Jaringan Air Bersih/SPAM, Pemanfaatan Drum bekas sebagai model mebeleir siap pakai, Pelaksanaan Perbaikan instalasi SPAM tahap 2 dan Surfe pelanggan air tahap 3
</t>
  </si>
  <si>
    <t>Bumdes Sinar Jaya</t>
  </si>
  <si>
    <t>500 KK</t>
  </si>
  <si>
    <t>Penghijauan kawasan sumber air sebagai sarana mempertahankan debit 
air bersih melalui penanaman bambu di sekitar mata air desa</t>
  </si>
  <si>
    <t>Karang Taruna, Pelajar SMK dan Masyarakat Sri Nanti</t>
  </si>
  <si>
    <t>150 orang</t>
  </si>
  <si>
    <t>Embung Air Kecamatan Sei Menggaris Desa Sri Nanti</t>
  </si>
  <si>
    <t>Penerimaan siswa SMK N 1 Sei Menggaris untuk magang, Menerima kunjungan Kerja Muspika Kecamatan
Sei Menggaris ke PT DTR</t>
  </si>
  <si>
    <t>Pelajar SMK, Muspika Kecamatan</t>
  </si>
  <si>
    <t>30 orang</t>
  </si>
  <si>
    <t>Pendampingan  tim teknis KP SPAm</t>
  </si>
  <si>
    <t>Masyarakat Tabur RT 3,5 dan 7</t>
  </si>
  <si>
    <t>76 KK</t>
  </si>
  <si>
    <t>DesaTabur Lestari</t>
  </si>
  <si>
    <t xml:space="preserve">Thermoter Infrared, Penyerahan bantuan masker </t>
  </si>
  <si>
    <t xml:space="preserve"> Masyarakat Kecamatan Sei Menggaris</t>
  </si>
  <si>
    <t>2000 orang</t>
  </si>
  <si>
    <t>Kec. Sei Menggaris (Desa Tabur dan Sri Nanti) dan Puskesmas Kec Sebuku serta Satgas Covid 19 Propinsi Kalimantan Utara</t>
  </si>
  <si>
    <t xml:space="preserve">Pembagian buku ke Poltek Nunukan, </t>
  </si>
  <si>
    <t>Kampus Poltek Nunukan</t>
  </si>
  <si>
    <t>Nunukan</t>
  </si>
  <si>
    <t>Penyuluhan Kesehatan tentang Narkoba dan HIV/ AIDS, Bakti Sosial dalam peringatan Bulan K3 (Sunatan Massal, Santunan lansia, Lomba Cuci tangan dan penyerahan bantuan apd, penyerahan paket sembako, penyerahan thermometer, masker, apd, memberikan bantuan untuk rehab asrama putri Ago Onso</t>
  </si>
  <si>
    <t>SMK N 1 Sei Menggaris dan SMP N 2 Sei Menggaris</t>
  </si>
  <si>
    <t>Penyuluhan : 80 orang dan 30 sunatan masssal, Paket 30 buah dan 30 org lomba cuci tangan</t>
  </si>
  <si>
    <t>Sei Menggaris Desa Tabur Lestari dan Sri Nanti</t>
  </si>
  <si>
    <t>Kegiatan Bela Negara Siswa SMK, beaguru, beasiswa bagi masyarakat lingkar tambang, DTR mengajar</t>
  </si>
  <si>
    <t>Pelajar SMK N 1 Sei menggaris</t>
  </si>
  <si>
    <t xml:space="preserve">Sei Menggaris Desa Tabur Lestari </t>
  </si>
  <si>
    <t>Survey jaringan SPAM dan SR di Desa Tabur Lestari Jaringan untuk RT 1, 2, 3, 5, 7 sudah oke, perbaikan dynamo dan pipa di Embung Air</t>
  </si>
  <si>
    <t>Masyarakat Tabur Lestari dan Sri nanti</t>
  </si>
  <si>
    <t>Desa Tabur dan Sri Nanti</t>
  </si>
  <si>
    <t xml:space="preserve">Monitoring Kegiatan Penyemprotan massal di Kecamatan Sei Menggaris, Tulin Onsoi dan Sebuku </t>
  </si>
  <si>
    <t>Fasilitas tempat Umum</t>
  </si>
  <si>
    <t>100 orang</t>
  </si>
  <si>
    <t>Sebuku, Tulin Onsoi dan Sei Menggaris</t>
  </si>
  <si>
    <t>Kerjasama BUMDES penyediaan Water Truck</t>
  </si>
  <si>
    <t>Ds. Sungai Cuka, Kab. Tanah Bumbu</t>
  </si>
  <si>
    <t>Sewa Lapangan Futsal + Bulu Tangkis (adu tanding Kary &amp; Masy)</t>
  </si>
  <si>
    <t>Ds. Sungai Cuka Kintap Kab. Tanah Laut</t>
  </si>
  <si>
    <t>Partisipasi Kejuaraan Bulutangkis Kapolres TanBu CUP 2019</t>
  </si>
  <si>
    <t>Kab. Tanah Bumbu</t>
  </si>
  <si>
    <t>Bantuan PHBI (Isra'Mi'raj)</t>
  </si>
  <si>
    <t>Ds. S.Cuka, Ds. Bukit Mulia, Ds. Sumber Jaya</t>
  </si>
  <si>
    <t>Bantuan sembako kepada Pondok Pesantren Darussanah</t>
  </si>
  <si>
    <t>Bantuan hewan Qurban Idul Adha untuk masyarakat sekitar tambang</t>
  </si>
  <si>
    <t>Bantuan acara HUT Kemerdekaan ke-74 RI</t>
  </si>
  <si>
    <t>Bantuan PHBI (Maulid Nabi)</t>
  </si>
  <si>
    <t>Renovasi (pemasangan keramik + plafon) TPA Sungai Cuka</t>
  </si>
  <si>
    <t>Pembangunan lapangan Futsal Madrasah</t>
  </si>
  <si>
    <t>Ds. Bukit Mulia Kec. Kintap Kab. Tanah Laut</t>
  </si>
  <si>
    <t>Pembangunan toilet TPA Pondok Pesantren Darussanah</t>
  </si>
  <si>
    <t>Pembangunan Lap. Volley Masyarakat (Satria Budi Tama)</t>
  </si>
  <si>
    <t>Ds. Bukit Mulia Kec. Kintap Kab. TaLa</t>
  </si>
  <si>
    <t>Pembangunan MCK + kamar ganti Lap. Volley Masyarakat</t>
  </si>
  <si>
    <t>Pengerasan jalan akses perkebunan warga/masyarakat total = 125 meter</t>
  </si>
  <si>
    <t>Ds. Sumber Jaya Kec. Kintap Kab. Tanah Laut</t>
  </si>
  <si>
    <t>Pembangunan teras Mesjid Al Hidayah</t>
  </si>
  <si>
    <t>Pembangunan teras Mesjid Al Hidayah tahap-II</t>
  </si>
  <si>
    <t>Pembangunan kuncup makam</t>
  </si>
  <si>
    <t>Pembuatan sumur bor u/ masyarakat RT.03</t>
  </si>
  <si>
    <t>Ds. Sungai Cuka</t>
  </si>
  <si>
    <t>Pembangunan siring jalan desa total = 385Mtr</t>
  </si>
  <si>
    <t>Pembangunan siring jalan desa total = 385Mtr tahap-II</t>
  </si>
  <si>
    <t>Forum CSR Tanah Laut</t>
  </si>
  <si>
    <t>Tanah Laut</t>
  </si>
  <si>
    <t>Pelatihan budidaya ikan sistem bioflock</t>
  </si>
  <si>
    <t>Ds. Sumber Jaya &amp; Ds. Bukit Mulia</t>
  </si>
  <si>
    <t>Partisipasi peresmian gedung pusat promosi sentra industri kecil menengah (IKM) Tanah Laut</t>
  </si>
  <si>
    <t>Kunjungan &amp; Pengobatan Gratis Pasien tidak menular</t>
  </si>
  <si>
    <t>Ds. Sumber Jaya</t>
  </si>
  <si>
    <t>Bantuan sembako ramadhan</t>
  </si>
  <si>
    <t>Bantuan sembako warga terdampak Covid-19</t>
  </si>
  <si>
    <t>Bantuan hewan Qurban</t>
  </si>
  <si>
    <t>Ds. S. Jaya, Ds. B Mulia, Ds. S Cuka</t>
  </si>
  <si>
    <t>600 pcs Masker untuk warga terdampak covid-19</t>
  </si>
  <si>
    <t>Penyediaan Thermogun posko Covid-19</t>
  </si>
  <si>
    <t>Ds. Sungai Cuka, Ds. Bukit Mulia &amp; Ds. Sumber Jaya</t>
  </si>
  <si>
    <t>Partisipasi bedah rumah bersama TNI (Koramil Kintap)</t>
  </si>
  <si>
    <t>Bantuan Rapid test &amp; APD untuk Puskesmas Desa</t>
  </si>
  <si>
    <t>Bantuan APD &amp; Alat support Posko Siaga Covid-19</t>
  </si>
  <si>
    <t>Ds. Bukit Mulia</t>
  </si>
  <si>
    <t>Bantuan tanggap darurat posko Covid-19</t>
  </si>
  <si>
    <t>Partisipasi upaya pemulihan bencana Banjir Pelaihari melalui Dinas Lingkungan Hidup Tanah Laut</t>
  </si>
  <si>
    <t>Partisipasi penyediaan konsumsi jamaah Haul guru Sekumpul</t>
  </si>
  <si>
    <t>Ramadhan berbagi di tengah wabah covid-19 DDU-Polsek Kintap</t>
  </si>
  <si>
    <t>Kec. Kintap</t>
  </si>
  <si>
    <t>Bantuan Honor tenaga pengajar non formal (9 sekolah/30 org) RT.01 s/d 13</t>
  </si>
  <si>
    <t>Tempat bermain PAUD</t>
  </si>
  <si>
    <t>Pemasangan kilometer tahfiz quran (RT.05)</t>
  </si>
  <si>
    <t>Bantuan tunai renovasi Mesjid Al Muhajirin</t>
  </si>
  <si>
    <t>Pembangunan jembatan RT.06 &amp; RT.07</t>
  </si>
  <si>
    <t>Bantuan Pipa instalasi PAM Desa</t>
  </si>
  <si>
    <t>Perbaikan dan Perawatan Badan Jalan</t>
  </si>
  <si>
    <t>Mendika</t>
  </si>
  <si>
    <t>Budidaya Ayam, Budidaya Babi, Budidaya Buah Lokal, UKM membuat Kue dan Jahit menjahit</t>
  </si>
  <si>
    <t>Mendika, Jengan Danum, Benggeris, Lambing, Sempan dan Damai Kota</t>
  </si>
  <si>
    <t>Partisipasi Bencanam, Pemberian Makanan Tambahan Balita dan Ibu Hamil, Hari besar keagamaan, HUT RI, dan bantuan sosial lainnya</t>
  </si>
  <si>
    <t>Mendika, Jengan Danum, Benggeris, Lambing, Sempan, Damai Kota, Kecamatan dan Kabupaten</t>
  </si>
  <si>
    <t>Beasiswa Surya University, Beasiswa Unmul, Pembangunan Toilet Sekolah</t>
  </si>
  <si>
    <t>Mahasiswa, siswa sekolah dan masyarakat</t>
  </si>
  <si>
    <t>Serpong Tangerang, Mendika, Jengan Danum, Benggeris, Lambing, Sempan, Damai Kota</t>
  </si>
  <si>
    <t>Pembangunan Sumur Gali dan Sumur Bor, Lamin Adat, Pembangunan Pusat Pengembangan Anak (PPA)</t>
  </si>
  <si>
    <t>Lambing, Mendika dan Benggeris</t>
  </si>
  <si>
    <t>Budidaya Ayam, Budidaya Babi, Budidaya Buah Lokal, Hidroponik, Pengadaan mesin untuk pakan ternak, UKM membuat keripik pisang dan singkong</t>
  </si>
  <si>
    <t>Partisipasi Bencanam, Pemberian Makanan Tambahan Balita dan Ibu Hamil, Hari besar keagamaan, HUT RI, dan bantuan sosial lainnya (APD, Masker, dll)</t>
  </si>
  <si>
    <t xml:space="preserve">Beasiswa Surya University, Beasiswa Unmul, Fasilitas belajar untuk sekolah (Meja kursi), pembuatan tempat cuci tangan untuk sekolah dalam rangka penanggulangan Covid-19 </t>
  </si>
  <si>
    <t xml:space="preserve">Mahasiswa, Siswa sekolah dan Masyarakat </t>
  </si>
  <si>
    <t>Serpong Tangerang, Benggeris, Lambing, Damai Kota, Mendika, Sempan</t>
  </si>
  <si>
    <t>Pembangunan Sumur Gali dan Sumur Bor, Pipanisasi air bersih, Kontribusi material untuk pembangunan gereja, Pembangunan MCK, Pengadaan dan instalasi Solar Cell untuk Penerangan Jalan Umum</t>
  </si>
  <si>
    <t>Lambing, Benggeris, Mendika, Jengan Danum, Sempan</t>
  </si>
  <si>
    <t>Pengadaan Tempat Sampah</t>
  </si>
  <si>
    <t>Kabupaten Mimika; Provinsi Papua</t>
  </si>
  <si>
    <t>Kabupaten Mimika; Provinsi Papua &amp; Di luar Papua</t>
  </si>
  <si>
    <t>Kabupaten Mimika</t>
  </si>
  <si>
    <t>Pengembangan usaha air bersih, pengembangan padi, pengembangan kebun buah, pengembangan perikanan, pengembangan pertanian rumput laut, pengembangan peternakan ayam, pengembangan Bumdes, Pelatihan UMKM, Pelatihan desain grafis</t>
  </si>
  <si>
    <t>Desa Kandolo, Teluk Pandan, Pandan Jaya, Martadinata, Suka Rahmat, Suka Damai, Danau Redan, Santan Ulu, Santan Tengah, Santan ilir, Bontang Lestar</t>
  </si>
  <si>
    <t>USG untuk ibu hamil, kampanye K3, pengobatan gratis, akreditasi puskesmas, fasilitas posyandu, jamban sehat, pengembangan rumah tahfidz, literasi TPA, safari ramadhan, idul adha, COMDEV Cup, CSR Forum, peringatan hari besar nasional</t>
  </si>
  <si>
    <t>Beasiswa D3 dan S1
Training Kurikulum K13-rev K15,  dan Kompetensi Guru
Adiwiyata SD dan SMP
Skilled training
Indominco Mengajar
Taman Literasi dan Perpustkaan Sekolah 
Program CLC/PKBM (KF, PAKET A,B, dan C)
Renovasi gedung Sekolah Swasta dan Negeri
Komputer Sekolah berbasis internet
Buku, Meja, kursi untuk sekolah TK, TPA, SMP, SMA
Support Kegiatan Pendidikan, UKS, Pramuka, hari pendidikan dll</t>
  </si>
  <si>
    <t xml:space="preserve">Pengembangan air bersih, renovasi rumah ibadah, perbaikan jalan, pembangunan gedung serbaguna </t>
  </si>
  <si>
    <t>Partisipasi Taman Nasional Kutai, Pengembangan mangrove eco tourism, Pengembangan terumbu karang, konservasi air, pengembangan nursery dan bibit lokal</t>
  </si>
  <si>
    <t xml:space="preserve">USG dan Pemeriksaan kandungan dan pencegahan Stunting, Kesehatan anak dan Balita dan Hiv &amp; AIDs serta K3, Pemeriksaan Kesehatan, Peningkatan Status Kreditasi Puskesmas, Pelayanan dan pengembangan Posyandu, Renovasi Posyandu, Pembuatan jamban Sehat untuk masyarakat dan sekolah fasilitas gedung, pelengkapan medias dan dukungan kegaiatan hari kesehatan , Bantuan Covid-19 ke Desa Binaan (Covid-Tahap 2) (15 Galon Disinfektan 20 Liter), Perbaikan Mobil Ambulance untuk Desa, Penanganan Pandemi  Covid-19Pelestarian Budaya Lokal Pengembangan Tahfidz, Literasi TPA, Festival Hari Besar Keagamaan, Turnamen Olahraga, Partisipasi CSR Forum, Fasilitas Keagamaan
Support Fasilitas Keagamaan dan dukungan hari besar dan kegiatan keagamaan
</t>
  </si>
  <si>
    <t xml:space="preserve">Beasiswa D3 dan S1, Kurikulum K13-rev K15,  dan Kompetensi Guru, Adiwiyata SD dan SMP
Training Mekanik R2,  Driver, Listrik,Welder, Komputer dll Indominco Mengajar tingkat SMA, SMK dan Universitas
Taman Literasi dan Perpustkaan Sekolah 
Program CLC/PKBM (KF, PAKET A,B, dan C Sekolah Swasta dan Negeri, Komputer  sekolah berbasis internet
Buku, Meja, kursi untuk sekolah TK, TPA, SMP, SMA
UKS, Renovasi Gedung, dukungan kegaiatan Sekolah dan hari pendidikan
Support Kegiatan Pembekalan Calon Mahasiswa (Program Beasiswa IMM)
Support Kegiatan Pendidikan
Adiwiyata SD dan SMP
Skilled training
Indominco Mengajar
Taman Literasi dan Perpustkaan Sekolah 
Program CLC/PKBM (KF, PAKET A,B, dan C)
Renovasi gedung Sekolah Swasta dan Negeri
Komputer Sekolah berbasis internet
Buku, Meja, kursi untuk sekolah TK, TPA, SMP, SMA
Support Kegiatan Pendidikan, UKS, Pramuka, hari pendidikan dll
</t>
  </si>
  <si>
    <t>Pengembangan jalan, irigasi, bangunan pusat kegiatan masyarakat</t>
  </si>
  <si>
    <t>Tanaman Aren dan Pembibitan Pohon Reklamasi, Mangrove, Transplantasi terumbu karang, Rumah Kompos, Mitra TNK, fasilitas mangrove, terumbu karang, dukungan kegaiatan hari Lingkungan, Pengadaan Bibit Buah (Bibit Okulasi Mangga, Durian, Lai) untuk Masyarakat Terdampak Debu</t>
  </si>
  <si>
    <t>Budidaya Jamur Merang dari Media Kardus</t>
  </si>
  <si>
    <t>Desa Loa Janan Ulu</t>
  </si>
  <si>
    <t>Penanaman Sayur Hidroponik</t>
  </si>
  <si>
    <t>BUMDES</t>
  </si>
  <si>
    <t>Desa Tani Bhakti</t>
  </si>
  <si>
    <t>Pengadaan Ternak Kambing</t>
  </si>
  <si>
    <t>Pembangunan Sarang Burung Wallet</t>
  </si>
  <si>
    <t>Desa Purwajaya</t>
  </si>
  <si>
    <t>Pengadaaan Sapi</t>
  </si>
  <si>
    <t>Pengembangan Kampung Wisata</t>
  </si>
  <si>
    <t>Pemberian Reward bagi Siswa Berprestasi Non Formal</t>
  </si>
  <si>
    <t>Pemberian Beasiswa Kepada Siswa/I SDN 020 dan 015</t>
  </si>
  <si>
    <t>Pembangunan Pagar Sekolah SDN 002 Loa Janan</t>
  </si>
  <si>
    <t>Pengadaan Alat Habsyi</t>
  </si>
  <si>
    <t>Pengadaan Alat Habsyi TK/TPA Masjid Baiturahim</t>
  </si>
  <si>
    <t xml:space="preserve">Pengadaan Tenda Pramuka SDN 020 dan 015 </t>
  </si>
  <si>
    <t>Perbaikan Halaman Pondasi SDN 020</t>
  </si>
  <si>
    <t>Pembangunan Kantin Sehat SMPN 03 Loa Janan</t>
  </si>
  <si>
    <t xml:space="preserve">Pembelian Buku Laporan dan Map Raport untuk Paud Insani Cendekia </t>
  </si>
  <si>
    <t>42 Orang</t>
  </si>
  <si>
    <t>Kelurahan Simpang Pasir</t>
  </si>
  <si>
    <t>Pengadaan Obat Panas di Paud Insani Cendikia</t>
  </si>
  <si>
    <t>Perbaikan Pengaspalan Jalan Poros Desa</t>
  </si>
  <si>
    <t>Rehab Jalan Kolektif RT 13</t>
  </si>
  <si>
    <t>Rehab Jalan Manunggal</t>
  </si>
  <si>
    <t>Pembangunan Fasilitas Air Bersih</t>
  </si>
  <si>
    <t>Kegiatan Pembangunan Pagar Musholla Sabilul Musttaqien</t>
  </si>
  <si>
    <t>Bantuan Pembangunan Jembatan Jl. Ex Hima RT 17 Desa Loa Duri Ilir Kec. Loa Janan</t>
  </si>
  <si>
    <t>Pengecatan Kantor Kusen &amp; Plafon Kantor Koramil 0906-03/LJN Loa Janan</t>
  </si>
  <si>
    <t>Pembuatan &amp; Pemasangan Dinding Kaca &amp; Pagar Besi Stinggil Di Balai Agung Kesultanan KUKAR</t>
  </si>
  <si>
    <t>Kutai  Kertanegara</t>
  </si>
  <si>
    <t>Pembangunan Gedung Sekretariat Kampung K8 Uk.5x7 m di Kelurahan Simpang Pasir</t>
  </si>
  <si>
    <t>Kegiatan Gotong Royong Dusun Di RT 14</t>
  </si>
  <si>
    <t>Pengadaan Alat-alat Kebersihan Lingkungan (3 Dusun)</t>
  </si>
  <si>
    <t xml:space="preserve">Kegiatan Bersih Desa Simpang Pasir Ke-46 Tahun 2019 </t>
  </si>
  <si>
    <t>Pengembangan Bibit Sapi</t>
  </si>
  <si>
    <t>Pengadaan Bibit Jeruk</t>
  </si>
  <si>
    <t>Penggemukan Sapi 3 Ekor</t>
  </si>
  <si>
    <t>Kelurahan Handil Bakti</t>
  </si>
  <si>
    <t>Bantuan Sembako untuk Warga Terpapar Covid-19</t>
  </si>
  <si>
    <t>Desa Sukadamai</t>
  </si>
  <si>
    <t>Kota Samarinda</t>
  </si>
  <si>
    <t>Tenggarong</t>
  </si>
  <si>
    <t>Bantuan Tenda Pramuka SMPN 03 Loa  Janan</t>
  </si>
  <si>
    <t>Beasiswa Pelajar SD Kelurahan Handil Bakti</t>
  </si>
  <si>
    <t>Sumbangan Beasiswa Yayasan Wakaf Paradima</t>
  </si>
  <si>
    <t>Sarana Peralatan Olahraga Volly Ball untuk 6 RT</t>
  </si>
  <si>
    <t>Pemberian Beasiswa untuk Siswa/I berprestasi yang tidak mampu</t>
  </si>
  <si>
    <t>Rehab Atap Langgar Al-Manar</t>
  </si>
  <si>
    <t>Peningkatan Pembangunan Musholla RT 13</t>
  </si>
  <si>
    <t>Pemasangan Kubah Masjid Baiturahim</t>
  </si>
  <si>
    <t>Pembangunan Fasilitas Air Bersih RT 7 dan RT 12</t>
  </si>
  <si>
    <t>Pembangunan Posyandu Dusun Manunggal Jaya</t>
  </si>
  <si>
    <t>Rehab Jalan Kolektif RT13 untuk Penggunaan Kendaraan Roda 2</t>
  </si>
  <si>
    <t>Pembangunan Turap Lapangan Sepak Bola</t>
  </si>
  <si>
    <t>Rehab Jembatan RT 03</t>
  </si>
  <si>
    <t>Rehab Langgar Pondo Ore</t>
  </si>
  <si>
    <t>Bantuan Pagar Langgar Al-Huda</t>
  </si>
  <si>
    <t>Bantuan Sarana Cuci Tangan (Tandon Air dan Washtafel)</t>
  </si>
  <si>
    <t>Desa Purwajaya, Tani Bhakti, Loa Janan</t>
  </si>
  <si>
    <t>Pengadaan Pemasangan Kilometer dan Instalasi Listrik Posyandu</t>
  </si>
  <si>
    <t>Kegiatan Gotong Royong dan Kerja Bakti dan Bantuan Racun Rumput</t>
  </si>
  <si>
    <t>3 Dusun</t>
  </si>
  <si>
    <t xml:space="preserve">Kegiatan Bersih Desa Simpang Pasir ke- 47 </t>
  </si>
  <si>
    <t>Tingkat pendapatan riil atau pekerjaan - Program pembentukan dan pelatihan kelompok tani</t>
  </si>
  <si>
    <t>Kelompok tani (kakao) desa lingkar tambang</t>
  </si>
  <si>
    <t>Desa Bakan, Matali Baru, kec. Lolayan Bolmong dan desa Onggunoi, Onggunoi selatan kec. Pintim Bolsel</t>
  </si>
  <si>
    <t>Tingkat pendapatan riil atau pekerjaan - Program pembentukan dan pelatihan kelompok usaha perikanan</t>
  </si>
  <si>
    <t>Kelompok budidaya ikan air tawar dan ikan air laut desa lingkar tambang</t>
  </si>
  <si>
    <t>Desa Motandoi Selatan dan Dayow Bolsel</t>
  </si>
  <si>
    <t>Peningkatan kapasitas dan akses masyarakat setempat dalam usaha kecil dan menengah</t>
  </si>
  <si>
    <t>Kelompok desa lingkar tambang</t>
  </si>
  <si>
    <t>Kec. Lolayan Bolmong dan Kec. Pintim dan Pinteng Bolsel</t>
  </si>
  <si>
    <t>Pengembangan usaha kecil dan menengah masyarakat sekitar tambang</t>
  </si>
  <si>
    <t>Program kemitraan dengan Industri kecil dan menengah di wilayah operasional perusahaan</t>
  </si>
  <si>
    <t>Bantuan dana dibidang keagamaan</t>
  </si>
  <si>
    <t>Masyarakat di 14 desa lingkar tambang</t>
  </si>
  <si>
    <t>&gt; 1000</t>
  </si>
  <si>
    <t>Bantuan hewan qurban untuk desa lingkar tambang</t>
  </si>
  <si>
    <t>Bantuan kegiatan pelestarian budaya</t>
  </si>
  <si>
    <t>Desa Dumagin A kec. Pint9im Bolsel</t>
  </si>
  <si>
    <t>Bantuan kegiatan-kegiatan sosial kemasyarakatan</t>
  </si>
  <si>
    <t>Bantuan kegiatan kepemudaan</t>
  </si>
  <si>
    <t>&gt; 200</t>
  </si>
  <si>
    <t>Kerjasama ABC_Konservasi Anoa</t>
  </si>
  <si>
    <t>BP2LHK Manado</t>
  </si>
  <si>
    <t>&gt; 30</t>
  </si>
  <si>
    <t>Kota Manado</t>
  </si>
  <si>
    <t>Pendampingan dan pengembangan Forum Diskusi Masyarakat untuk mengelola dan mendampingi kelompok-kelompok binaan masing-masing sektor</t>
  </si>
  <si>
    <t>14 desa lingkar tambang di Kec. Lolayan Bolmong dan Kec. Pintim dan Pinteng Bolsel</t>
  </si>
  <si>
    <t>Kegiatan Donor Darah</t>
  </si>
  <si>
    <t>Masyarakat di 14 desa lingkar tambang dan karyawan JRBM</t>
  </si>
  <si>
    <t>&gt; 500</t>
  </si>
  <si>
    <t>site JRBM</t>
  </si>
  <si>
    <t>Bantuan dana beasiswa mahasiswa studi akhir; beasiswa siswa, mahasiswa berprestasi dan kurang mampu</t>
  </si>
  <si>
    <t>&gt; 50</t>
  </si>
  <si>
    <t>Bantuan sarana dan/atau prasarana pendidikan</t>
  </si>
  <si>
    <t>Pelatihan dan kemandirian masyarakat</t>
  </si>
  <si>
    <t>Bantuan pembangunan Masjid dan gereja desa-desa lingkar tambang</t>
  </si>
  <si>
    <t>Bantuan Sarana dan/atau Prasarana Kesehatan</t>
  </si>
  <si>
    <t>Pembangunan infrastruktur penunjang PPM</t>
  </si>
  <si>
    <t>Pembangunan fasilitas umum/sosial lainnya</t>
  </si>
  <si>
    <t>Bantuan dana kegiatan hari lingkungan</t>
  </si>
  <si>
    <t>DLH Bolmong-Bolsel</t>
  </si>
  <si>
    <t>Kab. Bolmong dan Bolsel</t>
  </si>
  <si>
    <t>Bantuan Peminjaman Alat Berat untuk penanganan Bencana Alam Banjir Bandang dan Tanah Longsor</t>
  </si>
  <si>
    <t>Kab. Bolmong, Kab. Bolmut dan Kab. Bolsel</t>
  </si>
  <si>
    <t>&gt;100</t>
  </si>
  <si>
    <t>Kab. Bolaang Mongondow, Kab. Bolaang Mongondow Utara, dan Kab. Bolaang Mongondow Selatan</t>
  </si>
  <si>
    <t>Tingkat Pendapatan Riil atau Pekerjaan, Kegiatan Ekonomi Perkebunan</t>
  </si>
  <si>
    <t>Tingkat Pendapatan Riil atau Pekerjaan, Kegiatan Ekonomi Peternakan</t>
  </si>
  <si>
    <t>Kelompok peternakan desa lingkar tambang</t>
  </si>
  <si>
    <t>&gt;50</t>
  </si>
  <si>
    <t>Bantuan di bidang keagamaan</t>
  </si>
  <si>
    <t>Partisipasi Penanganan Covid-19</t>
  </si>
  <si>
    <t>Pemrov Sulut, Pemkab Bolmong, Pemkab Bolsel, Polres Kotamobagu, kecamatan dan desa-desa lingkar tambang</t>
  </si>
  <si>
    <t>Provinsi Sulut, Kab. Bolaang Mongondow, kab. Bolaang Mongondow Selatan, Kota Kotamobagu, Ke. Lolayan Bolmong dan Kec. Pintim dan Pinteng Bolsel dan desa-desa lingkar tambang</t>
  </si>
  <si>
    <t>Bantuan dana Beasiswa mahasiswa studi akhir; Beasiswa siswa, mahasiswa berprestasi dan kurang mampu</t>
  </si>
  <si>
    <t>Bantuan sarana dan prasarana sekolah (TK, SD, SMP, SMA)</t>
  </si>
  <si>
    <t>Pembangunan infrastruktur dasar Desa penunjang PPM</t>
  </si>
  <si>
    <t>Pembangunan Fasilitas umum/sosial lainnya</t>
  </si>
  <si>
    <t>Sarana/Prasarana Kesehatan</t>
  </si>
  <si>
    <t>Partisipasi dalam pengelolaan lingkungan kehidupan Masyarakat Sekitar Tambang yang berkelanjutan</t>
  </si>
  <si>
    <t xml:space="preserve">DLH Bolmong-Bolsel, </t>
  </si>
  <si>
    <t>Pembuatan pupuk bokashi, Peternakan ayam, Pengolahan kerupuk ikan, Pengembangan sasirangan, Perikanan air tawar, Peternakan kambing, Pertanian pisang</t>
  </si>
  <si>
    <t>Desa Batalang, Jorong, Swarangan, Karang Rejo, Asam-asam, Simpang Empat Sungai Baru</t>
  </si>
  <si>
    <t>Pengobatan gratis, PMT ibu hamil dan bayi, peringatan hari besar keagamaan, peringatan hari besar nasional, bantuan kegiatan masyarakat</t>
  </si>
  <si>
    <t>Beasiswa, kegiatak pelajar, operasional sekolah, fasilitas sekolah, pelatihan pengembangan ekowisata, pelatihan peningkatan SDM</t>
  </si>
  <si>
    <t>Renovasi sarana prasarana umum, perbaikan jalan dan drainase</t>
  </si>
  <si>
    <t>pengelolaan sampah, penanaman pohon</t>
  </si>
  <si>
    <t>Pengembangan sarana pengolahan perikanan, pengembangan perkebunan pisang, pengembangan peternakan ayam, pengembangan budidaya ikan, pengembangan UMKM, Pengembangan pupuk organik, Pengembangan produk olahan ikan, forum CSR, pengembangan kelompok sadar wisata</t>
  </si>
  <si>
    <t>Dukungan posyandu, dukungan sarana prasarana penanggulangan covid 19, kegiatan kebudayaan, kegiatan keagamaan</t>
  </si>
  <si>
    <t>Dukungan biaya pendidikan, peningkatan mutu pelajar sekolah</t>
  </si>
  <si>
    <t>Perbaikan Jalan.Akses Pertanian</t>
  </si>
  <si>
    <t>Kec. Sungai Durian</t>
  </si>
  <si>
    <t>Bantuan Bencana Alam &amp; Pesta Rakyat</t>
  </si>
  <si>
    <t>Pemberian Beasiswa, Honor Guru, Penyedian Bis Sekolah, Turnamen Sepak Bola</t>
  </si>
  <si>
    <t>23 orang</t>
  </si>
  <si>
    <t>Perbaikan Sarana Ibadah, Pembangunan Lapangan Badminton, Penyediaan Air Bersih &amp; Kesehatan</t>
  </si>
  <si>
    <t>Penanaman dan pemelihataan revegetasi di areal Tambang &amp; Pengelolaan Limba B3</t>
  </si>
  <si>
    <t>Bantuan Pandemi Covid-19, Pesta Adat</t>
  </si>
  <si>
    <t>Perbaikan Sarana Ibadah, Pembangunan Lapangan Badminton, Penyediaan Rapid Test</t>
  </si>
  <si>
    <t>Kelompok / Organisasi</t>
  </si>
  <si>
    <t>- Perkebunan
- Pertanian
- Peternakan &amp; Perikanan
- Kewirausahaan
- Peningkatan Unit Usaha BUMDesa/Peningkatan Kapasitas Masyarakat (BUMDesa)
- Peningkatan Kapasitas Masyarakat melalui Pemagangan  (apprentices, Teen Save Earth)
- Peningkatan kapasitas dan akses Masyarakat Setempat dalam usaha kecil dan menengah
-  Pengembangan usaha kecil dan menengah Masyarakat Sekitar Tambang
- Pemberian kesempatan kepada Masyarakat Sekitar Tambang untuk ikut berpartisipasi dalam pengembangan usaha kecil dan menengah sesuai dengan profesinya</t>
  </si>
  <si>
    <t>Pemangku kepentingan yang terkait program</t>
  </si>
  <si>
    <t>Kec. Sangatta Utara, Sangatta Selatan, Bengalon, Rantau Pulung</t>
  </si>
  <si>
    <t>- Bantuan bencana alam
- Partisipasi dalam pelestarian budaya dan kearifan lokal setempat
- PEMBERIAN KESEMPATAN KEPADA MASYARAKAT SETEMPAT UNTUK IKUT BERPARTISIPASI DALAM PENGELOLAAN LINGKUNGAN KEHIDUPAN MASYARAKAT SEKITAR TAMBANG YANG BERKELANJUTAN
- PEMBENTUKAN KELEMBAGAAN KOMUNITAS MASYARAKAT DALAM MENUNJANG KEMANDIRIAN PPM</t>
  </si>
  <si>
    <t>- Beasiswa
- Pendidikan, Pelatihan Keterampilan, dan Keahlian Dasar
-  Bantuan Tenaga Pendidik
- Bantuan Sarana dan/atau Prasarana Pendidikan
- Pelatihan dan Kemandirian Masyarakat</t>
  </si>
  <si>
    <t xml:space="preserve">- Bantuan pembangunan sarana dan/atau prasarana ibadah dan hubungan dibidang keagamaan
- Kesehatan Masyarakat Sekitar Tambang
- Tenaga Kesehatan
- Sarana dan/atau Prasarana Kesehatan
- Peningkatan Infrastruktur Perdesaan (akses jalan ligkungan desa, akses ke desa budaya, fasum fasos desa) 
- Peningkatan Infrastruktur Perkotaan (pembangunan dan perbaikan jalan utama kota, jalan lingkungan, sarana olahraga, dan fasum fasos perkotaan) </t>
  </si>
  <si>
    <t>- Program Kebersihan Kota dan Bank Sampah serta Peningkatan Pengelolaan Sampah di Masyarakat
- Konservasi Lingkungan dan Kesadaran Lingkungan di Masyarakat</t>
  </si>
  <si>
    <t>Kec. Sangatta Utara, Sangatta Selatan, Bengalon</t>
  </si>
  <si>
    <t>- Perkebunan
- Pertanian
- Peternakan &amp; Perikanan
- Kewirausahaan 
- Pengutamaan penggunaan tenaga kerja Masyarakat Sekitar Tambang sesuai dengan Kompetensi
- Peningkatan kapasitas dan akses Masyarakat Setempat dalam usaha kecil dan menengah
-  Pengembangan usaha kecil dan menengah Masyarakat Sekitar Tambang
- Pemberian kesempatan kepada Masyarakat Sekitar Tambang untuk ikut berpartisipasi dalam pengembangan usaha kecil dan menengah sesuai dengan profesinya</t>
  </si>
  <si>
    <t>- Bantuan bencana alam
- Partisipasi dalam pelestarian budaya dan kearifan lokal setempat
- Pemberian kesempatan kepada masyarakat setempat untuk ikut berpartisipasi dalam pengelolaan lingkungan kehidupan Masyarakat Sekitar Tambang yang berkelanjutan
- Pembentukan kelembagaan komunitas masyarakat dalam menunjang kemandirian PPM</t>
  </si>
  <si>
    <t>- Beasiswa
- Pendidikan, Pelatihan Keterampilan, dan Keahlian Dasar
- Bantuan Tenaga Pendidik
- Pelatihan dan Kemandirian Masyarakat</t>
  </si>
  <si>
    <t>- Dukungan Sarana Prasarana Ibadah dan Kegiatan Keagamaan
- Kesehatan Masyarakat Sekitar Tambang
- Tenaga Kesehatan
- Sarana dan/atau Prasarana Kesehatan
- Peningkatan Infrastruktur Perkotaan (pembangunan dan perbaikan jalan utama kota, jalan lingkungan, sarana olahraga, dan fasum fasos perkotaan) 
- Peningkatan Infrastruktur Perdesaan (akses jalan ligkungan desa, akses ke desa budaya, fasum fasos desa)</t>
  </si>
  <si>
    <t>- Program Kebersihan Kota dan Bank Sampah serta Peningkatan Pengelolaan Sampah di Masyarakat 
- Konservasi Lingkungan dan Kesadaran Lingkungan di Masyarakat</t>
  </si>
  <si>
    <t>Bantuan Proposal Kegiatan</t>
  </si>
  <si>
    <t>Madrasah Diniyah Takmiliyah</t>
  </si>
  <si>
    <t xml:space="preserve">Sarolangun </t>
  </si>
  <si>
    <t xml:space="preserve"> Darul Ikhlas -Sarolangun</t>
  </si>
  <si>
    <t>Tgl. 15-01-2019</t>
  </si>
  <si>
    <t>Bantuan Proposal Kegiatan Safety Road Festival 2019</t>
  </si>
  <si>
    <t>Pic.POLRES SAROLANGUN</t>
  </si>
  <si>
    <t>Sarolangun, tgl.22-01-2019</t>
  </si>
  <si>
    <t>Bantuan Proposal Turnament Bola Basket</t>
  </si>
  <si>
    <t>Pemuda Kelurahan Sri Pelayang,Sarolangun</t>
  </si>
  <si>
    <t>Sri Pelayang, tgl.30-01-2019</t>
  </si>
  <si>
    <t>Bantuan Beras untuk Marbot Masjid</t>
  </si>
  <si>
    <t>Masjid Al-Aman - Tanjung Rambai</t>
  </si>
  <si>
    <t>4 orang</t>
  </si>
  <si>
    <t>Gunung Kembang, tgl.31-01-2019</t>
  </si>
  <si>
    <t>Bantuan Proposal Kegiatan Lomba Kebersihan Lingkungan kelurahan</t>
  </si>
  <si>
    <t>Kelurahan Sarolangun Kembang (Sarkam)</t>
  </si>
  <si>
    <t>Sarkam, tgl. 31-01-2019</t>
  </si>
  <si>
    <t>Bantuan Proposal Tim Dayung</t>
  </si>
  <si>
    <t>Kelompok "Benteng Sakti" Kelurahan Sukasari - Sarolangun</t>
  </si>
  <si>
    <t>27 orang</t>
  </si>
  <si>
    <t>Sukasari, tgl. 31-01-2019</t>
  </si>
  <si>
    <t>Bantuan Proposal Pembuatan Lapangan Sepakbola</t>
  </si>
  <si>
    <t>Polsek Kota Sarolangun</t>
  </si>
  <si>
    <t>Sarolangun, tgl. 12-02-2109</t>
  </si>
  <si>
    <t>Bantuan Proposal Team Sepak Bola</t>
  </si>
  <si>
    <t>Team Sepak Bola "RIGION FC"Kec Sarolangun Kab Sarolangun</t>
  </si>
  <si>
    <t>Sarolangun, tgl. 15-02-2019</t>
  </si>
  <si>
    <t>Gunung Kembang, tgl. 15-02-2019</t>
  </si>
  <si>
    <t>Bantuan Spanduk/Baliho Peringatan Bulan K-3</t>
  </si>
  <si>
    <t>Pic. Dinas Ketenagakerjaan Provinsi Jambi</t>
  </si>
  <si>
    <t>Jambi, tgl. 19-02-2019</t>
  </si>
  <si>
    <t>Bantuan Material Pembenahan Asrama Kompi</t>
  </si>
  <si>
    <t>Kompi Batalyon Senapan-A Sarolangun</t>
  </si>
  <si>
    <t>Sarolangun, tgl. 9-03-2019</t>
  </si>
  <si>
    <t>Gunung Kembang, tgl. 16-03-2019</t>
  </si>
  <si>
    <t>Bantuan Proposal Isra Mi'raj</t>
  </si>
  <si>
    <t>Masjid Baitul Atiq</t>
  </si>
  <si>
    <t>RT.16 Kel.Aur Gading, tgl. 3-04-2019</t>
  </si>
  <si>
    <t>Gunung Kembang, tgl. 8-04-2019</t>
  </si>
  <si>
    <t>Pembagian Sembako Gratis</t>
  </si>
  <si>
    <t>Desa Ladang Panjang, Kel. Sarkam, Kel. Gunung Kembang</t>
  </si>
  <si>
    <t>650 orang</t>
  </si>
  <si>
    <t>Sarolangun, Mei 2019</t>
  </si>
  <si>
    <t>Tim Dayung Gunung Kembang - Padang Birau</t>
  </si>
  <si>
    <t>34 orang</t>
  </si>
  <si>
    <t>Gunung Kembang, Mei 2019</t>
  </si>
  <si>
    <t>Tim Dayung Putra Gunung Kembang - Tj Rambai</t>
  </si>
  <si>
    <t>32 orang</t>
  </si>
  <si>
    <t>Tim Dayung Buaya Merang - Kampung Baru</t>
  </si>
  <si>
    <t>31 orang</t>
  </si>
  <si>
    <t>Kel. Dusun Sarolangun, Mei 2019</t>
  </si>
  <si>
    <t>Tim Dayung Seniman Air - Rawasari</t>
  </si>
  <si>
    <t>26 orang</t>
  </si>
  <si>
    <t>Tim Dayung Desa Ladang Panjang</t>
  </si>
  <si>
    <t>29 orang</t>
  </si>
  <si>
    <t>Ladang Panjang, Mei 2019</t>
  </si>
  <si>
    <t>Tim Dayung Fajar Junior - Muara Indung</t>
  </si>
  <si>
    <t>Sarkam, Mei 2019</t>
  </si>
  <si>
    <t>Tim Dayung Pulau Pinang -Sarkam</t>
  </si>
  <si>
    <t>28 Orang</t>
  </si>
  <si>
    <t>Bantuan Proposal Perayaan Idul Fitri 1440 H</t>
  </si>
  <si>
    <t>Langgar At-Taqwa Kampung Tengah</t>
  </si>
  <si>
    <t>Dusun Sarolangun, Mei 2019</t>
  </si>
  <si>
    <t>LSM LP2DAS Sarolangun</t>
  </si>
  <si>
    <t>Bantuan Proposal Buka Bersama</t>
  </si>
  <si>
    <t xml:space="preserve"> Madrasah At-Tarbiyah RT. 06 Kel. Gunung Kembang</t>
  </si>
  <si>
    <t>Kampung Tengah</t>
  </si>
  <si>
    <t>LSM PKP Sarolangun</t>
  </si>
  <si>
    <t>Bantuan PHBI Pementasan Drama</t>
  </si>
  <si>
    <t>Desa Ladang Panjang</t>
  </si>
  <si>
    <t>Lingkungan Pulau Pinang, Sarkam</t>
  </si>
  <si>
    <t>Bantuan Proposal</t>
  </si>
  <si>
    <t>LSM LPK MJB</t>
  </si>
  <si>
    <t>Desa Ujung Tanjung</t>
  </si>
  <si>
    <t>Ujung Tanjung, Mei 2019</t>
  </si>
  <si>
    <t>Bantuan Proposal Lomba MTQ Kelurahan</t>
  </si>
  <si>
    <t>Ling. Pulau Pinang - Sarkam</t>
  </si>
  <si>
    <t>Bantuan Proposal Dana Operasional</t>
  </si>
  <si>
    <t>Penyandang Disabilitas Kab. Sarolangun</t>
  </si>
  <si>
    <t>Sumbangan Acara Halal Bihalal</t>
  </si>
  <si>
    <t>Lingkungan Sungai Belati, Sarkam</t>
  </si>
  <si>
    <t>Bantuan Proposal kegiatan kampung Ramadahan</t>
  </si>
  <si>
    <t>Masjid Al-Shutton Sarolangun</t>
  </si>
  <si>
    <t>Pemkab Sarolangun cq. Disporada Sarolangun</t>
  </si>
  <si>
    <t>Pemuda/ i Kel. Sukasari</t>
  </si>
  <si>
    <t>Sukasari, tgl. 2-06-2019</t>
  </si>
  <si>
    <t>LSM GPLH Sarolangun</t>
  </si>
  <si>
    <t>Sarolangun, tgl. 29-06-2019</t>
  </si>
  <si>
    <t>Gunung Kembang, 21-06-2019</t>
  </si>
  <si>
    <t>Bantuan Proposal Renovasi Masjid</t>
  </si>
  <si>
    <t>Masjid Almuhajirin - Ds Ladang Panjang</t>
  </si>
  <si>
    <t xml:space="preserve">Ds Ladang Panjang, tgl. 19-07-2019 </t>
  </si>
  <si>
    <t>Bantuan Proposal KegiatanPeringatan Hari Sampah Nasional</t>
  </si>
  <si>
    <t>Pic. Badan Lingkungan Hidup Daerah Kab. Sarolangun</t>
  </si>
  <si>
    <t>Sarolangun, tgl. 25-07-2019</t>
  </si>
  <si>
    <t>Bantuan Operasional /gaji Marbot Masjid</t>
  </si>
  <si>
    <t>1 orang</t>
  </si>
  <si>
    <t>Gunung Kembang, tgl. 28-07-2019</t>
  </si>
  <si>
    <t>Bantuan Proposal Kegiatan Lomba MTQ</t>
  </si>
  <si>
    <t>RT.06 Kelurahan Gunung Kembang</t>
  </si>
  <si>
    <t>Gunung Kembang, tgl. 5-08-2019</t>
  </si>
  <si>
    <t>Pemberian Hewan Qurban Idul Adha 1440 H</t>
  </si>
  <si>
    <t>Masyarakat / Masjid/ Musholla sekitar tambang</t>
  </si>
  <si>
    <t>Sarolangun, tgl. 6-08-2019</t>
  </si>
  <si>
    <t>Bantuan Proposal Turnamen Bola Volli</t>
  </si>
  <si>
    <t>Pemuda/i Kelurahan Gunung Kembang</t>
  </si>
  <si>
    <t>± 50 orang</t>
  </si>
  <si>
    <t>Gunung Kembang, tgl. 10-08-2019</t>
  </si>
  <si>
    <t>Sumbangan Kegiatan Gotong Royong</t>
  </si>
  <si>
    <t>Pic. Batalyon Infanteri Kompi Senapan-A</t>
  </si>
  <si>
    <t>Sarolangun, tgl. 10-08-2019</t>
  </si>
  <si>
    <t>Bantuan Proposal Kegiatan Perayaan HUT RI Ke-74</t>
  </si>
  <si>
    <t>Muara Indung - Kelurahan Sarkam</t>
  </si>
  <si>
    <t>Sarkam, tgl. 15-08-2019</t>
  </si>
  <si>
    <t>Ladang Panjang, tgl. 15-08-2019</t>
  </si>
  <si>
    <t>Pic. Disporada Sarolangun</t>
  </si>
  <si>
    <t>Sarolangun, tgl. 15-08-2019</t>
  </si>
  <si>
    <t>Gunung Kembang, tgl. 11-08-2019</t>
  </si>
  <si>
    <t>Pembayaran Bantuan Daging Qurban</t>
  </si>
  <si>
    <t>Masjid dekat Mess</t>
  </si>
  <si>
    <t>Aur Gading, tgl. 31 Agustus 2019</t>
  </si>
  <si>
    <t>Pembayaran Sumbangan bulanan Masjid</t>
  </si>
  <si>
    <t>Masjid dekat Mess (Juli-Ags)</t>
  </si>
  <si>
    <t>Sukasari, tgl. 1-09-2019</t>
  </si>
  <si>
    <t>Pemuda/ i Desa sungai Baung</t>
  </si>
  <si>
    <t>Sungai Baung, tgl. 7-09-2019</t>
  </si>
  <si>
    <t>Nurul Mujadid - Sarolangun</t>
  </si>
  <si>
    <t>Sarolangun, tgl. 18-09-2019</t>
  </si>
  <si>
    <t>Bantuan Proposal Team Bola Volli</t>
  </si>
  <si>
    <t>Tim Bola Volli Muara Indung - Sarkam</t>
  </si>
  <si>
    <t>25 orang</t>
  </si>
  <si>
    <t>Sarkam, tgl. 28-09-2019</t>
  </si>
  <si>
    <t>Bantuan Renovasi Musholla</t>
  </si>
  <si>
    <t>Musholla RT.05 Kel. Gunung Kembang</t>
  </si>
  <si>
    <t>Gunung Kembang, tgl. 28-09-2019</t>
  </si>
  <si>
    <t>Bantuan Perayaan Tahun Baru Islam 1441 H</t>
  </si>
  <si>
    <t>Gunung Kembang, tgl. 15-09-2019</t>
  </si>
  <si>
    <t>Gunung Kembang, tgl. 5-10-2019</t>
  </si>
  <si>
    <t>Bantuan Perayaan HUT Sarolangun</t>
  </si>
  <si>
    <t>Pic. BLHD Sarolangun</t>
  </si>
  <si>
    <t>Sarolangun, tgl. 16-10-2019</t>
  </si>
  <si>
    <t>Bantuan Proposal MTQ</t>
  </si>
  <si>
    <t>Kelurahan Aur Gading</t>
  </si>
  <si>
    <t>Aur Gading, tgl. 22-10-2019</t>
  </si>
  <si>
    <t>Bantuan Proposal Piala Suratin</t>
  </si>
  <si>
    <t>PSSI Kab. Sarolangun</t>
  </si>
  <si>
    <t>Sarolangun, tgl. 14-11-2019</t>
  </si>
  <si>
    <t>Gunung Kembang, tgl. 14-11-2019</t>
  </si>
  <si>
    <t>Bantuan Pembelian Sirtu untuk Jalan Haulling</t>
  </si>
  <si>
    <t>Kumpeh, Kab. Muaro Jambi, Provinsi Jambi</t>
  </si>
  <si>
    <t>Jambi, tgl. 19-11-2019</t>
  </si>
  <si>
    <t>Bantuan Proposal Mualid Nabi</t>
  </si>
  <si>
    <t>Sarkam, tgl. 22-11-2019</t>
  </si>
  <si>
    <t>Bantuan Material Tanah Timbunan</t>
  </si>
  <si>
    <t>Pembangunan Kantor Sub-DenPom Sarko</t>
  </si>
  <si>
    <t>Bernai, tgl. 29-11-2019</t>
  </si>
  <si>
    <t>Gunung Kembang, tgl. 30-11-2109</t>
  </si>
  <si>
    <t>Bantuan Proposal Turnamen Sepakbola</t>
  </si>
  <si>
    <t>Kapolres Sarolangun Cup 2019</t>
  </si>
  <si>
    <t>Sarolangun, tgl. 2-12-2019</t>
  </si>
  <si>
    <t>Gunung Kembang, tgl. 6-12-2019</t>
  </si>
  <si>
    <t>Team ALL STAR Sarolangun</t>
  </si>
  <si>
    <t>Sarolangun, tgl. 10-12-2019</t>
  </si>
  <si>
    <t>Bantuan Proposal Team Volley</t>
  </si>
  <si>
    <t>Team Volley Polres Sarolangun</t>
  </si>
  <si>
    <t>18 Orang</t>
  </si>
  <si>
    <t>Sarolangun, tgl. 11-12-2019</t>
  </si>
  <si>
    <t>Bantuan Proposal Perayaan Natal</t>
  </si>
  <si>
    <t>HKBP Sarolangun</t>
  </si>
  <si>
    <t>Sarolangun, tgl. 21-12-2019</t>
  </si>
  <si>
    <t>Bantuan Proposal HUT Provinsi Jambi</t>
  </si>
  <si>
    <t>Pic. Dinas Satu Pintu Sarolangun</t>
  </si>
  <si>
    <t>Sarolangun, tgl. 27-12-2019</t>
  </si>
  <si>
    <t>Bantuan Proposal Turnamen Bulutangkis</t>
  </si>
  <si>
    <t>Dusun Kampung Baru</t>
  </si>
  <si>
    <t>Kampung Baru, tgl. 31-12-2109</t>
  </si>
  <si>
    <t>Sumbangan Turnamen Volly</t>
  </si>
  <si>
    <t>Perumnas - Sekitar Mess, Kel. Aur Gading</t>
  </si>
  <si>
    <t>Aur Gading, tgl. 31-12-2019</t>
  </si>
  <si>
    <t>Gunung Kembang, tgl. 3112-2109</t>
  </si>
  <si>
    <t>Bantuan Unit Mobil Water Tank (Sopir,BBM,etc)Pemadaman KARHUTLA di sekitar Wilayah Kecamatan Sarolangun</t>
  </si>
  <si>
    <t>Kelurahan Gunung Kembang + Desa Sungai Abang</t>
  </si>
  <si>
    <t>Sarolangun, Agustus-September 2019</t>
  </si>
  <si>
    <t>Bantuan Proposal Pembangunan/ Renovasi</t>
  </si>
  <si>
    <t xml:space="preserve"> Madrasah Diniayah Taimiyah </t>
  </si>
  <si>
    <t>± 100 orang</t>
  </si>
  <si>
    <t>RT.06 Kel. Gunung Kembang (Februari 2020)</t>
  </si>
  <si>
    <t>Kumpulan Ibu-Ibu Sholawat</t>
  </si>
  <si>
    <t>36 orang</t>
  </si>
  <si>
    <t>RT.10 Kel. Gunung Kembang (Februari 2020)</t>
  </si>
  <si>
    <t>40 orang</t>
  </si>
  <si>
    <t>RT.09 Kel. Gunung Kembang (Februari 2020)</t>
  </si>
  <si>
    <t>Bantuan Proposal Bola Volli</t>
  </si>
  <si>
    <t>Tim Bola Volli Gunung Kembang</t>
  </si>
  <si>
    <t>Gunung Kembang (Maret 2020)</t>
  </si>
  <si>
    <t>RT. 11 Kel. Gunung Kembang</t>
  </si>
  <si>
    <t>Bantuan Proposal Festival Danau Lamo 2</t>
  </si>
  <si>
    <t>Karang Taruna Ds Ladang Panjang</t>
  </si>
  <si>
    <t>Ds Ladang Panjang (Maret 2020)</t>
  </si>
  <si>
    <t>Badan Kontak Majelis Taklim</t>
  </si>
  <si>
    <t>42 orang</t>
  </si>
  <si>
    <t>Bantuan Proposal Tim Futsal</t>
  </si>
  <si>
    <t>Tim Benteng FC</t>
  </si>
  <si>
    <t>22 orang</t>
  </si>
  <si>
    <t>Sukasari (Maret 2020)</t>
  </si>
  <si>
    <t>Bantuan Proposal Pembangunan Lapangan Sepak Bola</t>
  </si>
  <si>
    <t>Polres Sarolangun</t>
  </si>
  <si>
    <t>Sarolangun (April 2020)</t>
  </si>
  <si>
    <t>Bantuan Proposal Renovasi Neon Box Masjid</t>
  </si>
  <si>
    <t>Masjid Nurul Iman - RT.03</t>
  </si>
  <si>
    <t>Gunung Kembang (April 2020)</t>
  </si>
  <si>
    <t>Bantuan Beras untuk Masyarakat Sarolangun Pandemi Covid-19</t>
  </si>
  <si>
    <t>Pemkab Sarolangun Pic. BLHD Kab. Sarolangun</t>
  </si>
  <si>
    <t>Bantuan Proposal Lapangan Tennis Meja</t>
  </si>
  <si>
    <t>Pemuda/ i Aur Gading</t>
  </si>
  <si>
    <t>Aur Gading (April 2020)</t>
  </si>
  <si>
    <t>LSM PK-PD Sarolangun</t>
  </si>
  <si>
    <t>21 orang</t>
  </si>
  <si>
    <t>Sarolangun (Mei 2020)</t>
  </si>
  <si>
    <t>250 orang</t>
  </si>
  <si>
    <t>17 orang</t>
  </si>
  <si>
    <t>Bantuan Pengadaan Lampu Hias Masjid</t>
  </si>
  <si>
    <t>Masjid Al Madaniyah - Ling. Muara Indung</t>
  </si>
  <si>
    <t>Sarolangun Kembang (Juni 2020)</t>
  </si>
  <si>
    <t>Bantuan Proposal Kegiatan Musyawarah Daerah</t>
  </si>
  <si>
    <t>Persatuan Wartawan Sarolangun (PWS)</t>
  </si>
  <si>
    <t>± 70 orang</t>
  </si>
  <si>
    <t>Sarolangun (Juni 2020)</t>
  </si>
  <si>
    <t>Pembagian Hewan Qurban Idul Adha 1441 H</t>
  </si>
  <si>
    <t>Ds Ladang Panjang, Kel. Sarolangun Kembang, Kel. Gunung Kembang</t>
  </si>
  <si>
    <t>± 500 orang</t>
  </si>
  <si>
    <t>Sarolangun (Juli 2020)</t>
  </si>
  <si>
    <t>Bantuan Proposal Kampung Tangguh Covid-19</t>
  </si>
  <si>
    <t xml:space="preserve">Ds Ladang Panjang </t>
  </si>
  <si>
    <t>Ds Ladang Panjang (Agustus 2020)</t>
  </si>
  <si>
    <t>Bantuan Proposal Pengadaan Seragam Tim Sepak Bola</t>
  </si>
  <si>
    <t>Team All Stars Sarolangun</t>
  </si>
  <si>
    <t>Sarolangun (Agustus 2020)</t>
  </si>
  <si>
    <t xml:space="preserve">Bantuan Proposal Renovasi Musholla </t>
  </si>
  <si>
    <t>Musholla At Taqwa - RT. 03</t>
  </si>
  <si>
    <t>Gunung Kembang (September 2020)</t>
  </si>
  <si>
    <t>Bantuan Pengadaan Air Bersih (Gali Sumur)</t>
  </si>
  <si>
    <t>Masyarakat Ling. Muara Indung - Sarolangun Kembang</t>
  </si>
  <si>
    <t>Sarolangun Kembang (September 2020)</t>
  </si>
  <si>
    <t>Pemuda/ i Gunung Kembang</t>
  </si>
  <si>
    <t>Pemuda/ i Ling. Pulau Pinang - Sarolangun Kembang</t>
  </si>
  <si>
    <t>37 orang</t>
  </si>
  <si>
    <t>Bantuan Pembangunan Awal Pondok Pesantren</t>
  </si>
  <si>
    <t>Pondok Pesantren Tahfizul Qur'an "Ar-Rozi"</t>
  </si>
  <si>
    <t>Ds Ladang Panjang (Februari 2020)</t>
  </si>
  <si>
    <t>Kegiatan Bhakti Sosial Pengobatan Gratis bersama Puskesmas Sarolangun</t>
  </si>
  <si>
    <t>Masyarakat Kelurahan Sarolangun Kembang</t>
  </si>
  <si>
    <t>Sarolangun Kembang (Februari 2020)</t>
  </si>
  <si>
    <t>KENDILO COAL INDONESIA</t>
  </si>
  <si>
    <t>Bantuan Dana Untuk Desa Lempesu</t>
  </si>
  <si>
    <t xml:space="preserve">Kelompok </t>
  </si>
  <si>
    <t xml:space="preserve">Lempesu </t>
  </si>
  <si>
    <t>Bantuan Dana bintek untuk Desa Bekoso dan Desa Lempesu</t>
  </si>
  <si>
    <t>Lempesu &amp; Bekoso</t>
  </si>
  <si>
    <t>Perbaikan Lapangan Volly</t>
  </si>
  <si>
    <t xml:space="preserve">Tanah Grogot </t>
  </si>
  <si>
    <t xml:space="preserve">Bantuan Dana Untuk Tim Bola Desa Lolo </t>
  </si>
  <si>
    <t>Lolo</t>
  </si>
  <si>
    <t xml:space="preserve">Partisipasi Lomba Binter Kodim 0904 Tanah Grogot </t>
  </si>
  <si>
    <t>Bantuan dana pembangunan, reparasi, dan kegiatan keagamaan (komulatif)</t>
  </si>
  <si>
    <t>Tanah Grogot, Lolo, Kuaro</t>
  </si>
  <si>
    <t>Bantuan halal bi halal kecamatan Kuaro</t>
  </si>
  <si>
    <t>Kuaro</t>
  </si>
  <si>
    <t>Bantuan Pembelian 3 Ekor Sapi Qurban Untuk Desa Lolo, Bekoso, Dan Lempesu</t>
  </si>
  <si>
    <t>Lolo, Kuaro, dan Bekoso</t>
  </si>
  <si>
    <t xml:space="preserve">Bantuan Dana Pengadaan Lahan Dan Renovasi Gereja HKBP </t>
  </si>
  <si>
    <t>Perbaikan simpang tiga tempayang, dan Sp 3 Lolo Komulatif</t>
  </si>
  <si>
    <t>Tempayang, Kuaro, dan Lolo</t>
  </si>
  <si>
    <t>Perbaikan simpang tiga tempayang, dan Sp 3 Lolo, pembuatan posko dan alat penunjang infrastruktur</t>
  </si>
  <si>
    <t>Pembelian 16 Batang Balok 5x20 Untuk Perbaikan Jembatan Di RT 06 Desa Lolo</t>
  </si>
  <si>
    <t xml:space="preserve">Bantuan Dana Pembuatan Gorong-Gorong Posyandu Segar Waras Desa Lolo </t>
  </si>
  <si>
    <t>Bantuan Semenisasi Simpang 3 Tempayang via Sutjipto</t>
  </si>
  <si>
    <t>Tempayang</t>
  </si>
  <si>
    <t>Bantuan dana (CSR) kepada organisasi masyarakat Komulatif Triwulan II</t>
  </si>
  <si>
    <t>Lolo, Tanah Grogot, dan Kuaro</t>
  </si>
  <si>
    <t>Bantuan dana (CSR) kepada organisasi masyarakat Komulatif Triwulan III</t>
  </si>
  <si>
    <t>Penggunaan Musholla Ibadurrahman</t>
  </si>
  <si>
    <t>Masyarakat Sekitar Base Camp</t>
  </si>
  <si>
    <t>Batu Kajang</t>
  </si>
  <si>
    <t xml:space="preserve">Peningkatan Pendapatan di Bidang Perkebunan </t>
  </si>
  <si>
    <t>Perkebunan Kelapa Sawit, Karet</t>
  </si>
  <si>
    <t>Samurangau, Legai, Batu Sopang</t>
  </si>
  <si>
    <t>Peningkatan Pendapatan di Bidang Pertanian</t>
  </si>
  <si>
    <t>Integrited Farming System</t>
  </si>
  <si>
    <t>Samurangau, Batu Sopang</t>
  </si>
  <si>
    <t>Peningkatan Pendapatan di Bidang Peternakan</t>
  </si>
  <si>
    <t>Pengelola Peternakan Desa</t>
  </si>
  <si>
    <t>Bekoso, Olong Pinang</t>
  </si>
  <si>
    <t>Peningkatan Pendapatan di Bidang  Perikanan</t>
  </si>
  <si>
    <t>Nelayan Pesisir</t>
  </si>
  <si>
    <t>Muara Telake, Muara Adang, Harapan Baru, Pasir Mayang</t>
  </si>
  <si>
    <t>Peningkatan Pendapatan di Bidang Pekewirausahaan (Sarang Burung Walet, Kios, dll)</t>
  </si>
  <si>
    <t>Desa/Keluarahan</t>
  </si>
  <si>
    <t>Sungai Terik, Rantau Layung, Rantau Buta, Muser, Libur Dinding, Muara Andeh, Suweto, Kel Muara Komam, Uko, Muara Kuaro, Pasir Mayang, Harapan Baru</t>
  </si>
  <si>
    <t>Pelatihan, Modal Kerja</t>
  </si>
  <si>
    <t>UMKM</t>
  </si>
  <si>
    <t>Janju, Rangan, Sangkuriman, Tanah Grogot</t>
  </si>
  <si>
    <t>Teknologi &amp; Pemasaran</t>
  </si>
  <si>
    <t>Tanah Grogot</t>
  </si>
  <si>
    <t>Pelatihan, modal kerja, pemasaran</t>
  </si>
  <si>
    <t>Janju, Rangan, Sangkuriman, Tanah Grogot, Muara Telake, Muara Adang. Pondong</t>
  </si>
  <si>
    <t>Lembaga keuangan mikro, dll</t>
  </si>
  <si>
    <t>LKM Artha Karya Taka</t>
  </si>
  <si>
    <t>Donasi bencana alam</t>
  </si>
  <si>
    <t>Korban Banjir Batu Kajang</t>
  </si>
  <si>
    <t>Promotif, Preventif Kesehatan Masyarakat</t>
  </si>
  <si>
    <t xml:space="preserve">Posyandu </t>
  </si>
  <si>
    <t>Batu Sopang, Muara Samu &amp; Muara Komam</t>
  </si>
  <si>
    <t>Tunjangan Paramedis</t>
  </si>
  <si>
    <t>Puskesmas</t>
  </si>
  <si>
    <t>Muara Samu</t>
  </si>
  <si>
    <t>Kegiatan olahraga, kepemudaan, dll</t>
  </si>
  <si>
    <t>Organisasi Kepemudaan &amp; Olah Raga</t>
  </si>
  <si>
    <t>Paser</t>
  </si>
  <si>
    <t>Infrastruktur fasum &amp; fasos, PHBI, PHBN, dll</t>
  </si>
  <si>
    <t>NGO</t>
  </si>
  <si>
    <t>Beasiswa S1 &amp; S2</t>
  </si>
  <si>
    <t>Mahasiswa Berprestasi Kab. Paser</t>
  </si>
  <si>
    <t>Pelatihan Guru, YBBK, dll</t>
  </si>
  <si>
    <t>Guru TK PAUD, SD, SMP, SMA Kab. Paser</t>
  </si>
  <si>
    <t>Insentif Mengajar, dll</t>
  </si>
  <si>
    <t>Guru di desa Binaan</t>
  </si>
  <si>
    <t>Rantau Bintungan, Samurangan, Biu, Muser, Pondong, Janju, Batu Butok</t>
  </si>
  <si>
    <t>Infrastruktur, fasilitas penunjang, operasional sekolah, dll</t>
  </si>
  <si>
    <t>Sekolah Kab. Paser</t>
  </si>
  <si>
    <t>Pelatihan sektor informal</t>
  </si>
  <si>
    <t>Forum ABK Batu Sopang</t>
  </si>
  <si>
    <t>Batu Kajang, Batu Sopang</t>
  </si>
  <si>
    <t>Bantuan stimulan dana pendidikan siswa</t>
  </si>
  <si>
    <t>Siswa SD Sd Perguruan Tinggi</t>
  </si>
  <si>
    <t>Batu Sopang, Muara Samu, Muara Komam, Janju &amp; Sangkuriman</t>
  </si>
  <si>
    <t>Infrastruktur Jalan, Jembatan</t>
  </si>
  <si>
    <t>Jalan &amp; Jembatan</t>
  </si>
  <si>
    <t>Samurangau, Biu, Legai, Rantau Bintungan &amp; Batu Kajang</t>
  </si>
  <si>
    <t>Infrastrukturr Masjid&amp; Musholla, kegiatan keagamaan, dll</t>
  </si>
  <si>
    <t>Musholla &amp; Masjid</t>
  </si>
  <si>
    <t>Museum, Kegiatan Budaya, dll</t>
  </si>
  <si>
    <t>Organisasi Kepemudaan di Paser</t>
  </si>
  <si>
    <t>Fasilitas Air Bersih, dll</t>
  </si>
  <si>
    <t>Fasilitas Air Bersih Desa</t>
  </si>
  <si>
    <t>Samurangau, Muser, Biu, Muara Telake, Muara Adang, Pondong</t>
  </si>
  <si>
    <t>Bantuan Sekolah adiwiyata di Kabupaten Paser</t>
  </si>
  <si>
    <t>Pembangunan Kios dan Pasar Desa</t>
  </si>
  <si>
    <t>Kios</t>
  </si>
  <si>
    <t>Muara Telake, Muara Adang, Biu, Muser</t>
  </si>
  <si>
    <t>Perkebunan Kelapa Sawit, Karet dll</t>
  </si>
  <si>
    <t>Pemerintah Desa Binaan</t>
  </si>
  <si>
    <t xml:space="preserve">Keluang Pasir Jaya, Sempulang, Teluk Waru, Tiwei, Lempesu, Damit </t>
  </si>
  <si>
    <t>Samurangau</t>
  </si>
  <si>
    <t>Pengadaan Mesin kapal nelayan, budidaya ikan air tawar</t>
  </si>
  <si>
    <t>Peningkatan Pendapatan di Bidang Kewirausahaan</t>
  </si>
  <si>
    <t>Budidaya sarang burung Walet, dll</t>
  </si>
  <si>
    <t>Songka, Rantau Layung , Libur Dinding, Suweto, Rantau Atas, Muara Kuaro, Pasir Mayang, Harapan Baru, Klempang Sari, Modang, Padang Jaya, Pulau Rantau, Long Gelang ,Pasir Belengkong, Suatang Keteban</t>
  </si>
  <si>
    <t>Pelatihan, Modal Kerja usaha kecil dan menengah</t>
  </si>
  <si>
    <t>Rangan, Semuntai, Janju, Tanah Grogot, Pondong</t>
  </si>
  <si>
    <t>Bantuan Teknologi &amp; Pemasaran usaha kecil dan menengah Masyarakat sekitar Tambang</t>
  </si>
  <si>
    <t xml:space="preserve">Tanah Grogot, Janju </t>
  </si>
  <si>
    <t>Pelatihan, modal kerja, pemasaran kepada Masyarakat sekitar tambang pengembangan UKM sesuai dengan potensinya.</t>
  </si>
  <si>
    <t>Bantuan Bencana Covid 19 di Kabupaten Paser</t>
  </si>
  <si>
    <t>RSUD Panglima Sebaya, Ruang Isolasi Songka Batu Sopang</t>
  </si>
  <si>
    <t>Promotif, Preventif,dll</t>
  </si>
  <si>
    <t>Tenaga Kesehatan</t>
  </si>
  <si>
    <t>Partisipasi dalam pelestarian Budaya dan kearifan lokal setempat</t>
  </si>
  <si>
    <t xml:space="preserve">Bantuan bidang olahraga &amp; kepemudaan </t>
  </si>
  <si>
    <t>Bantuan bidang sosial kemasyarakatan</t>
  </si>
  <si>
    <t>Beasiswa Mahasiswa S1 &amp; S2</t>
  </si>
  <si>
    <t>Forum CSR Kab. Paser</t>
  </si>
  <si>
    <t>Pendidikan Pelatihan Ketrampilan Dasar</t>
  </si>
  <si>
    <t>Guru / Pengajar Desa Binaan</t>
  </si>
  <si>
    <t>Batu Kajang, Muser, &amp; Muara Komam</t>
  </si>
  <si>
    <t>Bantuan Tenaga Pendidik Tunjangan Kesejahteraan</t>
  </si>
  <si>
    <t>Bantuan Sarana dan atau prasarana Pendidikan Sekolah</t>
  </si>
  <si>
    <t>Pelatihan Sektor Informal</t>
  </si>
  <si>
    <t>Training Centre Kideco, Training Centre Muara Komam &amp; Training Centre Muara Samu</t>
  </si>
  <si>
    <t>Bantuan stimulan dana pendidikan siswa di Desa Binaan</t>
  </si>
  <si>
    <t>Siswa SD sd Perguruan Tinggi Warga Desa Binaan</t>
  </si>
  <si>
    <t>Samurangau, Legai, Kasungai, Busui, Sungai Terik, Rantau Layung, Rantau Buta, Biu, Rantau Bintungan, Luan, Muser, Libur Dinding, Suweto, Tanjung Pinang, Muara Andeh, Uko, Muara Kuaro, Janju, Sempulang</t>
  </si>
  <si>
    <t>Sarana dan atau Prasarana Kesehatan</t>
  </si>
  <si>
    <t>Muara Samu, Biu, Muara Telake, Muara Adang, Pondong, Kersik Bura</t>
  </si>
  <si>
    <t>Bantuan pembangunan sarana dan atau prasarana ibadah dan hubungan dibidang keagamaan</t>
  </si>
  <si>
    <t>Infrastruktur Masjid&amp; Musholla, kegiatan keagamaan, dll</t>
  </si>
  <si>
    <t>Pembangunan Infrastruktur yang menunjang PPM</t>
  </si>
  <si>
    <t>Samurangau, Batu Kajang, Biu, Rantau Bintungan, Muser</t>
  </si>
  <si>
    <t>Sekolah adiwiyata, dll</t>
  </si>
  <si>
    <t>SMPN 04 Songka</t>
  </si>
  <si>
    <t>Songka</t>
  </si>
  <si>
    <t>Usaha kelompok tani, pengembangan home industry, peternakan kambing, peternakan sapi, pengembangan budidaya ikan, pengembangan keompok wanita tani, pengembangan IFS</t>
  </si>
  <si>
    <t>Desa Bangun Rejo, Desa Embalut, Desa Separi, Desa Kerta Buana</t>
  </si>
  <si>
    <t>Pelatihan keterampilan, studi banding, beasiswa</t>
  </si>
  <si>
    <t>Perbaikan jembatan untuk pertanian, Pembangunan posyandu di Bangun Rejo dan Separi, Pengurukan lahan pembangunan SMP di Separi, Penataan jalan lokasi taman Desa , perbaikan jalan, pembangunan wc warga tidak mampu</t>
  </si>
  <si>
    <t>Pengadaan mesin distilator untuk kelompok bank sampah</t>
  </si>
  <si>
    <t>Pelatihan Kewirausahaan Sosial Berbasis Komunitas</t>
  </si>
  <si>
    <t>PKK Kelurahan Teluk dalam dan Desa Tani Harapan</t>
  </si>
  <si>
    <t>Kelurahan Teluk dalam dan Desa Tani Harapan</t>
  </si>
  <si>
    <t>Perijinan Sertifikat Keamanan Pangan</t>
  </si>
  <si>
    <t>Desa Tani Harapan</t>
  </si>
  <si>
    <t>Pelaksanaan pelatihan makanan tradisional</t>
  </si>
  <si>
    <t>Gathering pelaku kewirausahaan sosial</t>
  </si>
  <si>
    <t>Partisipasi Perayaan Idul Fitri</t>
  </si>
  <si>
    <t>Masjid Ad Darul Aman Loa Janan dan Masjid Besar Al- Abrar Handil 3 Muara Jawa</t>
  </si>
  <si>
    <t>Kec. Loa Janan dan Muara Jawa</t>
  </si>
  <si>
    <t>Partisipasi Perayaan Adat Dayak</t>
  </si>
  <si>
    <t>GEPAK</t>
  </si>
  <si>
    <t>Partisipasi korban bencana (kebakaran, banjir, kpps)</t>
  </si>
  <si>
    <t>BNPB Samarinda</t>
  </si>
  <si>
    <t>Provinsi Kalimantan Timur</t>
  </si>
  <si>
    <t>Partisipasi Safari Ramadhan dan Buka Bersama</t>
  </si>
  <si>
    <t>Masjid Jami Riyadhu Sholihin</t>
  </si>
  <si>
    <t>Partisipasi Sholawat dan Dzikir</t>
  </si>
  <si>
    <t>Langgar Daarul Da’wah</t>
  </si>
  <si>
    <t>Partisipasi Peringatan Isra’ Mi’raj</t>
  </si>
  <si>
    <t>Partisipasi Perayaan Agama Hindu</t>
  </si>
  <si>
    <t>Pura Jagat Hita Karana</t>
  </si>
  <si>
    <t xml:space="preserve">Partisipasi Bupati Cup (Kejuaraan Sepakbola) </t>
  </si>
  <si>
    <t>Milenial Safety Road</t>
  </si>
  <si>
    <t>Polsek Loa Janan</t>
  </si>
  <si>
    <t>Partisipasi MTQ</t>
  </si>
  <si>
    <t>Masjid Al Baroqah</t>
  </si>
  <si>
    <t>Kelurahan Teluk Dalam</t>
  </si>
  <si>
    <t>Penanganan Lahan Warga</t>
  </si>
  <si>
    <t>Warga Desa Tani Harapan</t>
  </si>
  <si>
    <t>Partisipasi Batuah Cup</t>
  </si>
  <si>
    <t>Partisipasi Gowes ESDM - Dishut</t>
  </si>
  <si>
    <t>ESDM dan Dishut</t>
  </si>
  <si>
    <t>Partisipasi Maulid Nabi</t>
  </si>
  <si>
    <t>Partisipasi/ bantuan kegiatan keagamaan tingkat desa/ kecamatan/ kabupaten/ propinsi</t>
  </si>
  <si>
    <t>Partisipasi/ bantuan/ kompensasi kegiatan lingkungan/ bencana alam tingkat desa/ kecamatan/ kabupaten/ propinsi</t>
  </si>
  <si>
    <t>BNPB Kec.  Loa Janan dan Kec. Muara Jawa</t>
  </si>
  <si>
    <t>Kec. Muara Jawa dan Kec. Loa Janan</t>
  </si>
  <si>
    <t>Partisipasi/ bantuan kegiatan sosial-budaya tingkat desa/ kecamatan/ kabupaten/ propinsi</t>
  </si>
  <si>
    <t>Desa Tani Harapan dan Kelurahan Teluk Dalam</t>
  </si>
  <si>
    <t>Partisipasi/ bantuan kegiatan olahraga tingkat desa/ kecamatan/ kabupaten/ propinsi</t>
  </si>
  <si>
    <t>Mobil Angkutan Pelajar SD dan SMP</t>
  </si>
  <si>
    <t>SD 028 dan SMP N 6 Loa Janan</t>
  </si>
  <si>
    <t>Pendidikan Lingkungan dan program Adiwiyata (SD dan SMP)</t>
  </si>
  <si>
    <t>SMP N 6 Loa Janan</t>
  </si>
  <si>
    <t>Sosialisasi pengelolaan sampah</t>
  </si>
  <si>
    <t>Pelatihan pembuatan nutrisi pupuk organik</t>
  </si>
  <si>
    <t>Pelatihan pembuatan pestisida nabati</t>
  </si>
  <si>
    <t>Pelatihan pembuatan alat pengelola sampah organik (komposter Takakura Home Method)</t>
  </si>
  <si>
    <t>Pembuatan starter pengurai sampah organik</t>
  </si>
  <si>
    <t>Pelatihan pembuatan bakteri pre-biotik</t>
  </si>
  <si>
    <t>Pelatihan pembuatan lubang biopori</t>
  </si>
  <si>
    <t>Pengelolaan kebun sehat sekolah</t>
  </si>
  <si>
    <t>SD N 029 Loa Janan, SD N 028 Loa Janan, SD 024 Loa Janan, dan SMP N 6 Loa Janan</t>
  </si>
  <si>
    <t>Penyusunan kurikulum pendidikan lingkungan</t>
  </si>
  <si>
    <t>Penyusunan kurikulum pendidikan kewirausahaan</t>
  </si>
  <si>
    <t>Pengadaan mobil antar jemput anak sekolah</t>
  </si>
  <si>
    <t>SD N 029 Loa Janan dan SMP N 6 Loa Janan</t>
  </si>
  <si>
    <t>Pengadaan peralatan/perlengkapan sekolah</t>
  </si>
  <si>
    <t>Pengerasan halaman sekolah</t>
  </si>
  <si>
    <t>Pelatihan pembuatan makanan sehat manisan rempah (manisan Jahe)</t>
  </si>
  <si>
    <t>KWT Desa Tani Harapan</t>
  </si>
  <si>
    <t>Perbaikan jalan poros PU</t>
  </si>
  <si>
    <t>Pembangunan Langgar Daarul Da’wah</t>
  </si>
  <si>
    <t>Pembangunan/ perbaikan/ perawatan/ pengerasan/ semenisasi jalan desa</t>
  </si>
  <si>
    <t>Dusun Beringin Jaya, Desa Tani Harapan</t>
  </si>
  <si>
    <t>Pembangunan/ perbaikan/ perawatan parit jalan/ saluran drainase</t>
  </si>
  <si>
    <t>Pembangunan/ perbaikan/ perawatan gorong-gorong</t>
  </si>
  <si>
    <t>Pembangunan/ perbaikan/ perawatan posyandu</t>
  </si>
  <si>
    <t>Posyandu Rambutan</t>
  </si>
  <si>
    <t>Penambahan Gizi Balita (Posyandu)</t>
  </si>
  <si>
    <t>Posyandu Bawal 1 dan Bawal 2</t>
  </si>
  <si>
    <t>Kel. Teluk Dalam</t>
  </si>
  <si>
    <t>Donor darah</t>
  </si>
  <si>
    <t>Bantuan Tandon Air Bersih</t>
  </si>
  <si>
    <t>Kelurahan Teluk Dalam dan Desa Tani Harapan</t>
  </si>
  <si>
    <t>Sumur Bor</t>
  </si>
  <si>
    <t>Peningkatan gizi ibu, anak dan balita (Posyandu)</t>
  </si>
  <si>
    <t>Masyarakat Desa Tani Harapan</t>
  </si>
  <si>
    <t>Penyuluhan kesehatan</t>
  </si>
  <si>
    <t>Studi Banding Pasca Tambang</t>
  </si>
  <si>
    <t>Dinas ESDM</t>
  </si>
  <si>
    <t>Pengembangan Budidaya Sapi Percontohan</t>
  </si>
  <si>
    <t>Peternakan Sapi PT. Kutai Energi</t>
  </si>
  <si>
    <t>Perawatan tanaman pakan ternak</t>
  </si>
  <si>
    <t>Pelatihan pembuatan pupuk padat dan cair</t>
  </si>
  <si>
    <t>Gabungan Kelompok Tani Padaelo Tani Harapan</t>
  </si>
  <si>
    <t>Visitasi Pembuatan P-IRT</t>
  </si>
  <si>
    <t>Anggota PKK, KWT, dan Dasawisma</t>
  </si>
  <si>
    <t>Desa Tani Harapan, Teluk Dalam, dan Desa Batuah</t>
  </si>
  <si>
    <t>Pendampingan kegiatan Kebun Dasawisma</t>
  </si>
  <si>
    <t>Anggota Dasawisma</t>
  </si>
  <si>
    <t>Gathering</t>
  </si>
  <si>
    <t>Kelompok UKM</t>
  </si>
  <si>
    <t>Monitoring, Evaluasi, dan Pengawasan PPM</t>
  </si>
  <si>
    <t>Pengadaan bibit sayur</t>
  </si>
  <si>
    <t>Kebun Dasawisma</t>
  </si>
  <si>
    <t>CSR Award III</t>
  </si>
  <si>
    <t>Pemerintahan KUKAR</t>
  </si>
  <si>
    <t>Pembelian produk UKM untuk dikirim ke HO</t>
  </si>
  <si>
    <t>UMKM Desa Tani Harapan</t>
  </si>
  <si>
    <t>Desa Tani Harapan dan Batuah</t>
  </si>
  <si>
    <t>Pemberian bantuan alat penyedot madu 6 buah (UKM Madu Kelulut/Klanceng)</t>
  </si>
  <si>
    <t>Kelompok Ternak Madu ASLI</t>
  </si>
  <si>
    <t>Pendampingan kegiatan Kelompok Wanita Tani</t>
  </si>
  <si>
    <t>KWT Tani Harapan</t>
  </si>
  <si>
    <t>Pemberian bantuan botol madu Kelulut 6 pcs @50 botol</t>
  </si>
  <si>
    <t>Kegiatan kunjungan penilaian PKK dan Kebun Dasawisma serta kegiatan KWT</t>
  </si>
  <si>
    <t>PKK dan Dasawisma</t>
  </si>
  <si>
    <t>Pengadaan Mesin perajang pisang (UKM) 1 unit</t>
  </si>
  <si>
    <t>Pengadaan mesin Spinner 5 unit dan 1 unit oven pengering produk UKM</t>
  </si>
  <si>
    <t>UMKM Desa Tani Harapan dan Desa Batuah</t>
  </si>
  <si>
    <t>Pelatihan pembuatan asam amino dan prebiotik untuk Gapoktan</t>
  </si>
  <si>
    <t>Gapoktan Padaelo Desa Tani Harapan</t>
  </si>
  <si>
    <t>Sosialisasi Pengelolaan Sampah (Sampah organik dan Bank Sampah)</t>
  </si>
  <si>
    <t>Dana MTQ, Teluk Dalam</t>
  </si>
  <si>
    <t>Masjid Kel. Teluk Dalam</t>
  </si>
  <si>
    <t>Tanah Media Tanam SMP 06</t>
  </si>
  <si>
    <t>SMPN 6 Loa Janan</t>
  </si>
  <si>
    <t>Drum KP SPAMS</t>
  </si>
  <si>
    <t>KP SPAMS</t>
  </si>
  <si>
    <t>Drum SMP 6</t>
  </si>
  <si>
    <t>Dana Acara PKK Desa Tani Harapan</t>
  </si>
  <si>
    <t>PKK Desa Tani Harapan</t>
  </si>
  <si>
    <t>Drum Teluk Dalam 30</t>
  </si>
  <si>
    <t>Spanduk Puskesmas Batuah</t>
  </si>
  <si>
    <t>Puskesmas Batuah</t>
  </si>
  <si>
    <t>Turnamen Voly Cup 2 Harapan Sejahtera</t>
  </si>
  <si>
    <t>Karang Taruna DesaTani Harapan</t>
  </si>
  <si>
    <t>Seragam Tim Voli Harapan Jaya</t>
  </si>
  <si>
    <t>Penyemprotan anti COVID-19 Desa Tani Harapan</t>
  </si>
  <si>
    <t>Bantuan Sembako COVID-19 Teluk Dalam + Tani Harapan</t>
  </si>
  <si>
    <t>Desa Tani Harapan &amp; Kel. Teluk Dalam</t>
  </si>
  <si>
    <t>5 Drum Bekas, Karang Taruna Desa Tani Harapan</t>
  </si>
  <si>
    <t>Konsumsi Pelatihan Damkar</t>
  </si>
  <si>
    <t>Tim Damkar Desa Tani Harapan</t>
  </si>
  <si>
    <t>Syukuran Pamsimas</t>
  </si>
  <si>
    <t xml:space="preserve">Pengurus Pamsimas </t>
  </si>
  <si>
    <t>Ban DT Bekas 7 pcs dan Drum Bekas 2 pcs, Dasawisma Tani Baru</t>
  </si>
  <si>
    <t>Dasawisma</t>
  </si>
  <si>
    <t>Polsek Loa Janan Kampung Tangguh</t>
  </si>
  <si>
    <t>Kecamatan Loa Janan</t>
  </si>
  <si>
    <t>Sapi Qurban Idul Adha Tani Harapan</t>
  </si>
  <si>
    <t>Sapi Qurban Idul Adha Batuah</t>
  </si>
  <si>
    <t>Masjid Batuah</t>
  </si>
  <si>
    <t>Sapi Qurban Idul Adha Teluk Dalam</t>
  </si>
  <si>
    <t>Tandon SDN 4 Teluk Dalam</t>
  </si>
  <si>
    <t>SDN 4 Teluk Dalam</t>
  </si>
  <si>
    <t>HUT RI Gepak</t>
  </si>
  <si>
    <t>Refreshing Dasawisma</t>
  </si>
  <si>
    <t>Anggota Dasawisma Tani Harapan</t>
  </si>
  <si>
    <t>MTQ Loa Janan</t>
  </si>
  <si>
    <t>Pemerintah Kecamatan Loa Janan</t>
  </si>
  <si>
    <t>MTQ Muara Jawa</t>
  </si>
  <si>
    <t xml:space="preserve">Pemerintah Kecamatan Muara Jawa </t>
  </si>
  <si>
    <t>Kecamatan Muara Jawa</t>
  </si>
  <si>
    <t>MTQ Tani Harapan</t>
  </si>
  <si>
    <t>Pemerintah Desa Tani Harpan</t>
  </si>
  <si>
    <t>MTQ Teluk Dalam</t>
  </si>
  <si>
    <t>Pemerintah Kelurahan Teluk Dalam</t>
  </si>
  <si>
    <t>HUT RI Teluk Dalam</t>
  </si>
  <si>
    <t>HUT RI Muara Jawa</t>
  </si>
  <si>
    <t>Pemerintah Kecamatan Muara Jawa</t>
  </si>
  <si>
    <t>Dana Perbaikan listrik Polsek Tahura</t>
  </si>
  <si>
    <t>Polsubsektor Tahura</t>
  </si>
  <si>
    <t>Pencanangan Pemasangan Listrik Rumah</t>
  </si>
  <si>
    <t>Bantuan KWT Tani Harapan</t>
  </si>
  <si>
    <t>Bantuan LV untuk PAMSIMAS Desa</t>
  </si>
  <si>
    <t>Pamsimas</t>
  </si>
  <si>
    <t>Bantuan Elf Warga Tani Baru</t>
  </si>
  <si>
    <t>Warga Tani Baru</t>
  </si>
  <si>
    <t>APD Damkar Relawan Tani Harapan</t>
  </si>
  <si>
    <t>Maulid Nabi di Dusun Beringin Jaya</t>
  </si>
  <si>
    <t>Dusun Beringin Jaya</t>
  </si>
  <si>
    <t>Pembelian cat polsek Loa Janan</t>
  </si>
  <si>
    <t>Maulid Nabi di Dusun Tani Baru</t>
  </si>
  <si>
    <t>Dusun Tani Baru</t>
  </si>
  <si>
    <t>Perbekalan Satgas Ops Pamtas</t>
  </si>
  <si>
    <t>Kantor Kecamatan Loa Janan</t>
  </si>
  <si>
    <t>Syukuran Desa Tani Harapan</t>
  </si>
  <si>
    <t>Warga Masyarakat Desa Tani Harapan</t>
  </si>
  <si>
    <t>Laptop dan Printer LPM Kel. Teluk Dalam</t>
  </si>
  <si>
    <t>LPM kel. Teluk Dalam</t>
  </si>
  <si>
    <t>Laptop Pemerintah Kec. Muara Jawa dan Kel. Teluk Dalam</t>
  </si>
  <si>
    <t>Pemerintah Kec. Muara Jawa, dan Kel. Teluk Dalam</t>
  </si>
  <si>
    <t>Kec. Muara Jawa &amp; Kel. Teluk Dalam</t>
  </si>
  <si>
    <t>Acara HUT Laskar Gepak</t>
  </si>
  <si>
    <t>Pembuatan sekretariat KWT Tani Barokah</t>
  </si>
  <si>
    <t>KWT Tani Barokah</t>
  </si>
  <si>
    <t>Acara Parisada Hindu Dharma</t>
  </si>
  <si>
    <t>Truk sampah</t>
  </si>
  <si>
    <t>Muatan Lokal</t>
  </si>
  <si>
    <t>Sosialisasi Adiwiyata</t>
  </si>
  <si>
    <t>Angkutan Sekolah</t>
  </si>
  <si>
    <t>SDN 028 Tani Baru, dan SMP N 6 Loa Janan</t>
  </si>
  <si>
    <t>Praktek pembuatan prebiotik, asam amino, pestisida nabati kelas 7-9</t>
  </si>
  <si>
    <t>Pembersihan Rumput Pinggir Jalan Utama Desa Tani Harapan</t>
  </si>
  <si>
    <t>Perbaikan Saluran Air Tani Baru, Lahan An. Nurdin</t>
  </si>
  <si>
    <t>DT untuk kebutuhan Pembangunan lokasi pemukiman</t>
  </si>
  <si>
    <t>Peminjaman Elf kepada TK Harapan Jaya</t>
  </si>
  <si>
    <t>TK Harapan Jaya</t>
  </si>
  <si>
    <t>Perbaikan Jalan Dusun Tani Baru, Desa Tani Harapan</t>
  </si>
  <si>
    <t>Bantuan Keramik Masjid Darul Da'wah</t>
  </si>
  <si>
    <t>Masjid Darul Da'wah</t>
  </si>
  <si>
    <t>DT kepentingan warga RT. 07</t>
  </si>
  <si>
    <t>Pengecoran Jalan Desa Tani Harapan</t>
  </si>
  <si>
    <t>Bantuan Excavator Bp. Firman pematangan lahan</t>
  </si>
  <si>
    <t>Bantuan Excavator Bp. Kades pematangan lahan</t>
  </si>
  <si>
    <t>Bantuan Excavator Bp. Buhari pematangan lahan</t>
  </si>
  <si>
    <t xml:space="preserve">Bantuan Excavator renovasi SDN 28 </t>
  </si>
  <si>
    <t>SDN 028 Tani Baru</t>
  </si>
  <si>
    <t>Perbaikan jalan Tani Baru</t>
  </si>
  <si>
    <t>Perbaikan jalan Beringin Jaya</t>
  </si>
  <si>
    <t>Bantuan Excavator Bp. Arsyad</t>
  </si>
  <si>
    <t>Bantuan Exca PemDes Tani Harapan</t>
  </si>
  <si>
    <t>Bantuan Excavator warga RT. 07</t>
  </si>
  <si>
    <t>Bantuan Excavator aset desa</t>
  </si>
  <si>
    <t>Renovasi dermaga Teluk Dalam</t>
  </si>
  <si>
    <t>Peminjaman Grader dan Compact perawatan jalan desa</t>
  </si>
  <si>
    <t>Penurapan jalan Desa Batuah</t>
  </si>
  <si>
    <t>Bantuan Exca Turap Langgar Dusun Tani Baru</t>
  </si>
  <si>
    <t>Bantuan Exca perbaikan jalan Walimpong</t>
  </si>
  <si>
    <t>Posyandu (Pemberian Makanan Tambahan Makanan Bergizi)</t>
  </si>
  <si>
    <t>Posyandu Rambutan, Posyandu Bawal 1 dan bawal 2</t>
  </si>
  <si>
    <t>Desa Tani Harapan dan Teluk Dalam</t>
  </si>
  <si>
    <t>Desa Tani Harpan dan Teluk Dalam</t>
  </si>
  <si>
    <t>Donor Darah</t>
  </si>
  <si>
    <t>Kandang sapi</t>
  </si>
  <si>
    <t>Kandang Sapi</t>
  </si>
  <si>
    <t>Rumah Kompos</t>
  </si>
  <si>
    <t>Pengadaan Bibit Hijauan Ternak</t>
  </si>
  <si>
    <t xml:space="preserve">Material Pompa Sumur Bor </t>
  </si>
  <si>
    <t>Pengadaan Obat Obatan dan Pakan Jadi Ternak</t>
  </si>
  <si>
    <t>Perawatan Ternak Sapi (Timbangan Sapi)</t>
  </si>
  <si>
    <t>Pengadaan Pupuk Kandang</t>
  </si>
  <si>
    <t>Pengadaan Jaring Pagar</t>
  </si>
  <si>
    <t>Pengadaan Bambu</t>
  </si>
  <si>
    <t>Pengadaan Traktor</t>
  </si>
  <si>
    <t>Pengadaan bibit jambu kristal (Pertanian Perkebunan)</t>
  </si>
  <si>
    <t>Pengadaan bibit durian 200 pohon (Pertanian Perkebunan)</t>
  </si>
  <si>
    <t>Pengadaan sarana prasarana  (Pertanian Perkebunan)</t>
  </si>
  <si>
    <t>Peralatan Penunjang Kegiatan Kandang Sapi</t>
  </si>
  <si>
    <t>Penambahan Alat Mesin Pencacah Rumput</t>
  </si>
  <si>
    <t>Pembuatan sumur bor</t>
  </si>
  <si>
    <t>Pembelian bibit ikan nila 4000 ekor</t>
  </si>
  <si>
    <t>Pembelian 3 ekor sapi</t>
  </si>
  <si>
    <t>APD crew kandang</t>
  </si>
  <si>
    <t>Pembelian bibit durian, pupuk cair, obat rumput (Pertanian Perkebunan)</t>
  </si>
  <si>
    <t>Nurseri</t>
  </si>
  <si>
    <t>Pelatihan dan Implementasi Diversifikasi Usaha.</t>
  </si>
  <si>
    <t>Desa Muara Tuhup; Desa Tumbang Bauh</t>
  </si>
  <si>
    <t>Pendampingan BUMDES dan local labor supply</t>
  </si>
  <si>
    <t>Kec. Laung Tuhup; Kec. Barito Tuhup Raya</t>
  </si>
  <si>
    <t>Pendampingan lembaga desa, adat dan LSM</t>
  </si>
  <si>
    <t>Laung Tuhup, Barito Tuhup Raya, Purukcahu</t>
  </si>
  <si>
    <t>Pendampingan kegiatan ekonomi masyarakat melalui program Live-in di 1 desa</t>
  </si>
  <si>
    <t>Desa Dirung Sararung</t>
  </si>
  <si>
    <t>Dukungan Festival Adat (Isen Mulang, Tira Tangka Balang), Bupati Cup, HUT RI</t>
  </si>
  <si>
    <t>Bantuan Beasiswa S1 Reguler</t>
  </si>
  <si>
    <t>Murung Raya</t>
  </si>
  <si>
    <t>Program kreatif (Pencegahan Narkoba)</t>
  </si>
  <si>
    <t>SMPN 2 Laung Tuhup, SMAN 4 Laung Tuhup</t>
  </si>
  <si>
    <t>Pelatihan bagi Tenaga Pendidik</t>
  </si>
  <si>
    <t>Perbaikan Sekolah</t>
  </si>
  <si>
    <t xml:space="preserve">SMPN 4 Laung Tuhup; SMAN 1 Laung Tuhup; SDN Muara Maruwei 2 </t>
  </si>
  <si>
    <t>Peningkatan kapasitas PAUD</t>
  </si>
  <si>
    <t>Program Magang siswa lulusan SMA</t>
  </si>
  <si>
    <t>Kec. Laung Tuhup</t>
  </si>
  <si>
    <t>Program karyawan Mengajar</t>
  </si>
  <si>
    <t>Capacity Building untuk Tenaga kesehatan</t>
  </si>
  <si>
    <t>Revitalisasi Posyandu</t>
  </si>
  <si>
    <t>Pembangunan Sarana Air Bersih untuk 2 Desa (Maruwai &amp;Muara Tuhup)</t>
  </si>
  <si>
    <t>Desa Maruwai; Desa Muara Tuhup</t>
  </si>
  <si>
    <t>Bantuan peralatan Kesehatan untuk sarana kesehatan (ambulance desa)</t>
  </si>
  <si>
    <t>Kec. Barito Tuhup Raya</t>
  </si>
  <si>
    <t>Bantuan perbaikan rumah ibadah</t>
  </si>
  <si>
    <t>Kec. Laung Tuhup ; Kec. Barito Tuhup Raya</t>
  </si>
  <si>
    <t>Perbaikan akses jalan</t>
  </si>
  <si>
    <t xml:space="preserve">Fasilitasi Sekolah Adiwiyata </t>
  </si>
  <si>
    <t>SMAN 1 Batura ; SMAN 1 Laung Tuhup</t>
  </si>
  <si>
    <t>Pembuatan demplot nursery untuk tanaman lokal di 2 desa.</t>
  </si>
  <si>
    <t>Desa Batu Tojah, Desa Tumbang Baloi</t>
  </si>
  <si>
    <t>Pemberian Kesempatan kepada Masyarakat Sekitar Tambang untuk ikut berpartisipasi dalam pengembangan usaha kecil dan menengah sesuai dengan profesinya</t>
  </si>
  <si>
    <t>Batu Tojah dan Pendasiron</t>
  </si>
  <si>
    <t>Bantuan sembako kepada  masyarakat terdampak  covid di Murung Raya</t>
  </si>
  <si>
    <t xml:space="preserve">Dukungan Penanggulangan Covid-19 (Bantuan Ventilator Dharcov-23S untuk 2 RSUD (RSUD Puruk Cahu &amp; RSUD Muara Teweh) </t>
  </si>
  <si>
    <t>RSUD Puruk Cahu &amp; RSUD Muara Teweh</t>
  </si>
  <si>
    <t>Penyusunan Rencana Induk PPM PT.LHI, Bantuan Buku, Bantuan Obat &amp; Pengobatan, Peningkatan Program Pertanian, Peternakan &amp;  Perikanan</t>
  </si>
  <si>
    <t>Masyarakat, Organisasi</t>
  </si>
  <si>
    <t>Samarinda, Sidomulyo, Muara Badak, Sei-Siring, Kutai Lama,  Balikpapan, dan lain-lain</t>
  </si>
  <si>
    <t>Bantuan Bencana Alam, Bantuan  Sosial untuk Masyarakat dalam bidang Keagamaan, Sosial &amp; Budaya , Bidang Olahraga &amp; Kepemudaan</t>
  </si>
  <si>
    <t>Kutai Kartanegar dan sekitarnya, Samarinda dan sekitarnya</t>
  </si>
  <si>
    <t>Pemberian Beasiswa</t>
  </si>
  <si>
    <t>Samarinda, Sei-siring</t>
  </si>
  <si>
    <t>Perbaikan Sekolah, Perbaikan Termpat Ibadan, Perbaikan Fasilitas Air Bersih, dan lain-lain</t>
  </si>
  <si>
    <t>Samarinda, Sidomulyo, Tanah Datar, Muara Badak, Sei-Siring, Kutai Lama, Tanah Merah, Balikpapan, dan lain-lain</t>
  </si>
  <si>
    <t>Penyusunan Rencana Induk PPM PT.LHI, Bantuan Buku, Bantuan Obat &amp; Pengobatan, Peningkatan Program Pertanian, Peternakan &amp; Perikanan</t>
  </si>
  <si>
    <t>Muara Badak, Jakarta, Anggana, Samarinda, Sidomulyo, Sei-Siring, Kutai Lama, Tanah Datar dan lain-lain</t>
  </si>
  <si>
    <t>Jakarta, Kutai Kartanegar dan sekitarnya, Samarinda dan sekitarnya</t>
  </si>
  <si>
    <t>Lempake, Sei-Siring, Tanah Datar, Tanah Merah, Kutai Lama, Kutai Kartanegara, Sidomulyo, Samarinda</t>
  </si>
  <si>
    <t>Bantuan korban kebakaran, bantuan pemasangan listrik baru bagi keluarga miskin</t>
  </si>
  <si>
    <t>Desa Tawahan, Murung Ilung, Sei Batung, Halong, Tigarun, Tundakan</t>
  </si>
  <si>
    <t>Beasiswa, insentif guru honorer, kursus komputer</t>
  </si>
  <si>
    <t>Desa Tawahan, Desa Sei Batung, Desa Murung Ilung</t>
  </si>
  <si>
    <t>Bantuan pembangunan mesjid, gereja dan vihara</t>
  </si>
  <si>
    <t xml:space="preserve">Desa Tawahan, Desa Balang, Desa Muara Ninian, Desa Panikin, Desa Halong </t>
  </si>
  <si>
    <t>Kegiatan Hari Bumi, Kegiatan aksi peduli sampah</t>
  </si>
  <si>
    <t>Paringin, Banjarbaru, Banjarmasin</t>
  </si>
  <si>
    <t>Bantuan pupuk untuk perkebunan karet</t>
  </si>
  <si>
    <t>Murung Ilung</t>
  </si>
  <si>
    <t>Bantuan alat ventilator kesehatan, bantuan sembako untuk warga terdampak covid-19, bantuan Kampung Tangguh</t>
  </si>
  <si>
    <t>Balangan, Desa Riwa, Inan, Tanah habang kanan</t>
  </si>
  <si>
    <t>Perbaikan jalan masyarakat, bantuan untuk majlis talim</t>
  </si>
  <si>
    <t>Balangan, desa Murung Binjai</t>
  </si>
  <si>
    <t xml:space="preserve">Bantuan Kegiatan Olahraga dan Kegiatan Keagamaan </t>
  </si>
  <si>
    <t xml:space="preserve">Desa Binaan (Menjelutung, Tepian, Plaju, Sengkong, Tagul) </t>
  </si>
  <si>
    <t xml:space="preserve">Penguatan Kelembagaan Lokal (BUMDES) Rumah Walet, pertemuan dengan warga dan kelompok masyarakat </t>
  </si>
  <si>
    <t>Desa Menjelutung</t>
  </si>
  <si>
    <t xml:space="preserve">Tingkat pendapatan riil/pekerjaan ( program budidaya pisang, jagung, dan mina padi) </t>
  </si>
  <si>
    <t xml:space="preserve">Desa Tepian dan Desa Menjelutung </t>
  </si>
  <si>
    <t xml:space="preserve">Transportasi penjualan hasil pertanian </t>
  </si>
  <si>
    <t xml:space="preserve">Desa Tepian </t>
  </si>
  <si>
    <t xml:space="preserve">- Bantuan Obat-obatan dan Emergency Ambulance </t>
  </si>
  <si>
    <t xml:space="preserve">- Bencana Alam Banjir </t>
  </si>
  <si>
    <t xml:space="preserve">Bantuan Beasiswa </t>
  </si>
  <si>
    <t xml:space="preserve">Pembuatan Dermaga Apung, Kolam Tambak Ikan, Percetakan sawah, Penerangan </t>
  </si>
  <si>
    <t xml:space="preserve">Pembangunan Sarana Ibadah </t>
  </si>
  <si>
    <t xml:space="preserve">Pembelian Bibit buah untuk lahan reklamasi, pembuatan taman di SD Negeri 01 Desa Menjelutung </t>
  </si>
  <si>
    <t xml:space="preserve">Bantuan Kegiatan Olahraga dan Keagamaan </t>
  </si>
  <si>
    <t xml:space="preserve">Desa Binaan </t>
  </si>
  <si>
    <t>Tingkat Pendapatan Riil/Pekerjaa (pembelian Parlon unutk penggilingan padi), program pekarangan Pangan Lestari, Penyulingan Minyak Kayu Putih, Perlengkapan wallet untuk percontohan</t>
  </si>
  <si>
    <t xml:space="preserve">Desa Binaan   </t>
  </si>
  <si>
    <t xml:space="preserve">Kemandirian Ekonomi (bantuan transportasi Penjualan hasil Pertanian, Label Kemasan Usaha Kripik Tempe RT 4)  </t>
  </si>
  <si>
    <t>Desa Tepian dan RT 4</t>
  </si>
  <si>
    <t xml:space="preserve">Masker Medis , Pembangunan Klinik Kaltara </t>
  </si>
  <si>
    <t xml:space="preserve">Desa Binaan , dan Propinsi Kaltara </t>
  </si>
  <si>
    <t xml:space="preserve">Bantuan Musibah Kebakaran dan Penangan Covid 19 </t>
  </si>
  <si>
    <t xml:space="preserve">Tarakan, dan Nasional </t>
  </si>
  <si>
    <t xml:space="preserve">Pengadaan Mesin Air, Pembelian Panel Surya , Spare Part Genset, Penerangan, Pembangunan Fasilitas Desa, Pembuatan kolam air bersih, jalan </t>
  </si>
  <si>
    <t xml:space="preserve">Bantuan Material Renovasi Masjid </t>
  </si>
  <si>
    <t xml:space="preserve">Desa Sengkong </t>
  </si>
  <si>
    <t xml:space="preserve">Pembuatan Tong Sampah </t>
  </si>
  <si>
    <t>Bantuan Bis Sekolah / Masyarakat, Dukungan Kegiatan Ujian Nasional SMA, Demplot Agro Learning Centre, Pelatihan Ketrampilan Pemuda Sekitar, Dukungan Kegiatan PKL Siswa/Mahasiswa</t>
  </si>
  <si>
    <t>Siswa (SD, SMP, SMA/SMK), Mahasiswa (ULM, UPR), Kelompok Tani/Ternak, Pemerintah Desa, Karang Taruna</t>
  </si>
  <si>
    <t>Batu Bua I, Batu Bua II, Muara Maruwei I, Muara Maruwei II, Penda Siron, Tawai Haui, Tahujan Laung, Tumbang Bondang, Lakutan, Pelaci, Beras Belange, Muara Laung I, Muara Laung II, Biha, Dirung Pundu, Dirung Pinang, Muara Tupuh, Salat Baru</t>
  </si>
  <si>
    <t>Pengembangan Pertanian, Peternakan, Perikanan Masyarakat melalui Agro Learning Centre</t>
  </si>
  <si>
    <t>Kelompok Tani, Ternak</t>
  </si>
  <si>
    <t>Batu Bua I, Batu Bua II, Penda Siron, Maruwei II, Tawai Haui</t>
  </si>
  <si>
    <t>Bantuan Perayaan Hari Besar Keagamaan, Bantuan Pelestarian Budaya Lokal, Bantuan PMT Balita Posyandu, Penyuluhan Kesehatan Masyarakat, Pemeriksaan Kesehatan Gratis, Bantuan Sarana Prasarana Kesehatan, Silaturahmi Tokoh Masyarakat</t>
  </si>
  <si>
    <t>Pengurus Majelis Keagamaan, Kelompok Adat, Kader Posyandu, Pemerintah Desa, Pustu, Puskesmas, Posyandu</t>
  </si>
  <si>
    <t>Beasiswa, Pembinaan Adiwiyata Sekolah, Bantuan Sarana Prasarana Sekolah</t>
  </si>
  <si>
    <t>Siswa Sekolah, SD, SMP, SMA</t>
  </si>
  <si>
    <t>Batu Bua I, Batu Bua II, Muara Maruwei I, Muara Maruwei II, Penda Siron, Tawai Haui, Tahujan Laung, Tumbang Bondang, Lakutan, Pelaci, Beras Belange, Muara Laung I, Muara Laung II, Biha, Dirung Pundu, Dirung Pinang, Muara Tupuh</t>
  </si>
  <si>
    <t>Perbaikan Sarana Jalan &amp; Jembatan Desa, Listrik/Penerangan Desa, Air Bersih Desa, Sarana Olah Raga Desa</t>
  </si>
  <si>
    <t>Pemerintah Desa, PLD, Pustu / Posyandu, Karang Taruna, Pengurus Majelis Keagamaan</t>
  </si>
  <si>
    <t>Rehabilitasi Daerah Aliran Sungai</t>
  </si>
  <si>
    <t>Masyarakat Desa Sungai Gula dan Desa Mangkatip</t>
  </si>
  <si>
    <t>1. Desa Sungai Gula, Kecamatan Permata Intan, Kabupaten Murung Raya, Kalimantan Tengah
2.Desa mangkatip, Kecamatan Dusun Hilir, Kabupaten Barito Selatan, Kalimantan Tengah</t>
  </si>
  <si>
    <t>Bantuan Bis Sekolah / Masyarakat, Dukungan Kegiatan PKL Siswa/Mahasiswa, Demplot Agro Learning Centre, Pelatihan Ketrampilan Pemuda Sekitar</t>
  </si>
  <si>
    <t>Siswa (SD, SMP, SMA/SMK), Mahasiswa (ULM, UPR), Kelompok Tani/Ternak, Pemerintah Desa</t>
  </si>
  <si>
    <t>Pengembangan Budidaya Perkebunan/Pertanian, Peternakan, Perikanan</t>
  </si>
  <si>
    <t>Batu Bua I, Batu Bua II, Penda Siron</t>
  </si>
  <si>
    <t>Bantuan Perayaan Hari Besar Keagamaan, Bantuan Pelestarian Budaya Lokal, Bantuan Bencana Alam, Bantuan Sarana Penanganan Covid-19, Bantuan Posko Covid-19 Desa</t>
  </si>
  <si>
    <t>Pengurus Majelis Keagamaan, Kelompok Adat, Puskesmas, Pustu, Pemerintah Desa</t>
  </si>
  <si>
    <t>Beasiswa Siswa Berprestasi, Bantuan Sarana Prasarana Sekolah, Bantuan Sarana Sekolah Siswa Kurang Mampu</t>
  </si>
  <si>
    <t>Desa Mangkatip, Kecamatan Dusun Hilir, Kabupaten Barito Selatan, Kalimantan Tengah</t>
  </si>
  <si>
    <t>MEGAPRIMA PERSADA, PT</t>
  </si>
  <si>
    <t>Bantuan Pembuatan Usaha Pupuk Kompos</t>
  </si>
  <si>
    <t>Kelompok Tani Organik Sari Jaya Makmur</t>
  </si>
  <si>
    <t>12 Orang</t>
  </si>
  <si>
    <t>Desa Sumber Sari, Kecamatan Loa Kulu</t>
  </si>
  <si>
    <t>Bantuan Sembako untuk Warga Zona 1 RT. 019 Pongkor</t>
  </si>
  <si>
    <t>Warga Zona 1 RT. 019 Pongkor</t>
  </si>
  <si>
    <t>40 Orang</t>
  </si>
  <si>
    <t>RT. 019 Pongkor Desa Loa Kulu Kota, Kecamatan Loa Kulu</t>
  </si>
  <si>
    <t>Bantuan biaya pendidikan siswa sekolah di RT. I Lembonang</t>
  </si>
  <si>
    <t>Warga RT. I Lembonang</t>
  </si>
  <si>
    <t>3 orang Siswa</t>
  </si>
  <si>
    <t>RT. I Lembonang Desa Jembayan Dalam, Kecamatan Loa Kulu</t>
  </si>
  <si>
    <t>Renovasi Langgar At Taqwa</t>
  </si>
  <si>
    <t>Warga RT. 04</t>
  </si>
  <si>
    <t>60 KK</t>
  </si>
  <si>
    <t>RT. 04 Bedengan Desa Jembayan Dalam, Kecamatan Loa Kulu</t>
  </si>
  <si>
    <t>Bantuan bibit pohon mangga untuk Warga RT. 03 sebanyak 40 Pohon</t>
  </si>
  <si>
    <t xml:space="preserve">Ketua RT. 03 </t>
  </si>
  <si>
    <t>RT. 03 Desa Sumber Sari, Kecamatan Loa Kulu</t>
  </si>
  <si>
    <t>Bantuan Usaha Ekonomi UKM Rumahan a/n Ibu Masnah</t>
  </si>
  <si>
    <t>1 Orang</t>
  </si>
  <si>
    <t>RT. 019 Pongkor Desa Loa Kulu Kota, Kec. Loa Kulu</t>
  </si>
  <si>
    <t xml:space="preserve">Bantuan Iuran BPJS warga Pra Sejahtera </t>
  </si>
  <si>
    <t>Masyarakat Pra Sejahtera di Sekitar Operasional Kerja PT. MPP</t>
  </si>
  <si>
    <t>323 Orang</t>
  </si>
  <si>
    <t>Kecamatan Loa Kulu</t>
  </si>
  <si>
    <t xml:space="preserve">Bantuan kegiatan Perbaikan Sarana Jalan Akses Masyarakat di RT. 05 </t>
  </si>
  <si>
    <t>Kepala Desa Jembayan Tengah</t>
  </si>
  <si>
    <t>80 KK</t>
  </si>
  <si>
    <t>RT. 05 Tudungan Desa Jembayan Tengah, Kecamatan Loa Kulu</t>
  </si>
  <si>
    <t>Fasilitas pendukung kegiatan CSR, kendaraan operasional supporting program CSR</t>
  </si>
  <si>
    <t>Meulaboh</t>
  </si>
  <si>
    <t>Aceh Barat</t>
  </si>
  <si>
    <t>Program Mimbar Jumat Gampong Sumber Batu bulan Januari 2019</t>
  </si>
  <si>
    <t>Sumber Batu</t>
  </si>
  <si>
    <t>Program pengembangan sarana desa, penimbunan lokasi mesjid dan perapihan timbunan Pesantren Gampong Peunaga Cut Ujong</t>
  </si>
  <si>
    <t>Peunaga Cut Ujong</t>
  </si>
  <si>
    <t>Program sosial kemasyarakatan, kegiatan donor darah kerjasama dengan RSU CND</t>
  </si>
  <si>
    <t>Program pengembangan sarana desa, bantuan perbaikan saluran irigasi petani Balee</t>
  </si>
  <si>
    <t>Balee</t>
  </si>
  <si>
    <t>Program pagelaran Adat bersama Forum Mukim Kabupaten Aceh Barat</t>
  </si>
  <si>
    <t>500 orang</t>
  </si>
  <si>
    <t>1100 orang</t>
  </si>
  <si>
    <t>Program pengembangan sarana umum, jasa design pembangunan Training Centre dan Mini Islamic Training Centre Kerjasama dengan Fakultas Arsitektur Unsyiah</t>
  </si>
  <si>
    <t>12000 orang</t>
  </si>
  <si>
    <t>Program penerbitan buku sejarah masuknya investasi tambang batu bara di Provinsi Aceh kerjasama dengan Humas Unsyiah</t>
  </si>
  <si>
    <t>Aceh</t>
  </si>
  <si>
    <t>5000 orang</t>
  </si>
  <si>
    <t>Program pengembangan SDM, kegiatan Seminar Nasional kerjasama dengan Fakultas Teknik UTU</t>
  </si>
  <si>
    <t>Program pengembangan sarana desa, bantuan perbaikan jalan tani gampong Buloh</t>
  </si>
  <si>
    <t>Buloh</t>
  </si>
  <si>
    <t>Program pengembangan sarana umum, perbaikan jalan gampong Balee dari simpang CPP sampai jalan alih Balee</t>
  </si>
  <si>
    <t xml:space="preserve">Balee </t>
  </si>
  <si>
    <t>3000 orang</t>
  </si>
  <si>
    <t>Program konsultan budaya lokal periode Jan - Mar</t>
  </si>
  <si>
    <t>Bantuan transportasi Tokoh masyarakat Balee dalam kegiatan perbaikan jalan alih Balee</t>
  </si>
  <si>
    <t>10 orang</t>
  </si>
  <si>
    <t>Program project khusus, bantuan pembangunan pagar Pesantren Serambi Aceh</t>
  </si>
  <si>
    <t>Meunasah Rayeuk</t>
  </si>
  <si>
    <t>800 orang</t>
  </si>
  <si>
    <t>Program project khusus, bantuan pembangunan pagar Kampus STIKES Medika Teuku Umar</t>
  </si>
  <si>
    <t>Program bedah rumah, bantuan 1 unit rumah duafa untuk gampong Balee</t>
  </si>
  <si>
    <t>1 KK</t>
  </si>
  <si>
    <t>Program bedah rumah, bantuan 1 unit rumah duafa untuk gampong Buloh</t>
  </si>
  <si>
    <t>Program Perbaikan Jalan Gampong Bukit Jaya Menuju Makorem 012 TU</t>
  </si>
  <si>
    <t>Bukit Jaya</t>
  </si>
  <si>
    <t>Bantuan pembangunan mesjid Peunaga Cut Ujong berupa material besi</t>
  </si>
  <si>
    <t>Bantuan material (semen dan besi) pembangunan mesjid gampong Bukit Jaya</t>
  </si>
  <si>
    <t>300 orang</t>
  </si>
  <si>
    <t>Sponsorship kegiatan Comparative Study ''Post Mine Area As A Model CSR Benchmark'' kerjasama dengan CFCD</t>
  </si>
  <si>
    <t>Nasional</t>
  </si>
  <si>
    <t>Bantuan mobiler SD Peunaga Cut Ujong</t>
  </si>
  <si>
    <t>Bantuan perbaikan jembatan sekolah SD &amp; SMP Satu Atap Reudeup</t>
  </si>
  <si>
    <t>Reudeup</t>
  </si>
  <si>
    <t>120 orang</t>
  </si>
  <si>
    <t>Bantuan perbaikan jembatan tempat pengajian TPQ Indah Terpadu Reudeup</t>
  </si>
  <si>
    <t>Bantuan material semen sebanyak 20 zak untuk pembangunan TPA Miftahul Qulub</t>
  </si>
  <si>
    <t>Meureubo</t>
  </si>
  <si>
    <t>Bantuan perbaikan saran olah raga lapangan Futsal + volly gampong Reudeup tahap I</t>
  </si>
  <si>
    <t>Perbaikan jalan dusun pertanian gampong Peunaga Cut Ujong</t>
  </si>
  <si>
    <t>Perbaikan jalan sumber batu</t>
  </si>
  <si>
    <t>Program pemberdayaan tengku dayah (Tgk. Mahmuddin)</t>
  </si>
  <si>
    <t>Bantuan perbaikan/pembangunan mesjid gampong Pucok Reudeup</t>
  </si>
  <si>
    <t>Pucok Reudeup</t>
  </si>
  <si>
    <t>Bantuan perbaikan pagar mesjid gampong Paya Baro</t>
  </si>
  <si>
    <t>Paya Baro</t>
  </si>
  <si>
    <t>Bantuan perbaikan mushallah, pagar tahap II dan tanaman penghijauan SMPN 5 Meureubo gampong Peunga Cut Ujong</t>
  </si>
  <si>
    <t>Bantuan material cat untuk Denhubrem 012 TU</t>
  </si>
  <si>
    <t>Program pembinaan pelestarian kerajinan tenun ikat gampong Cot Pluh</t>
  </si>
  <si>
    <t>Cut Pluh</t>
  </si>
  <si>
    <t>20 orang</t>
  </si>
  <si>
    <t xml:space="preserve">Bantuan pembuatan rumah kompos untuk Kombatan </t>
  </si>
  <si>
    <t>15 orang</t>
  </si>
  <si>
    <t>Sponsorship Peringatan Ulang Tahun K3 - 60 kerjasama dengan Alumni Fakultas Ekonomi Unsyiah</t>
  </si>
  <si>
    <t>Banda Aceh</t>
  </si>
  <si>
    <t>Bantuan modal usaha pedangang kecil Munawar</t>
  </si>
  <si>
    <t>Leuhan</t>
  </si>
  <si>
    <t>Program pengobatan masyarakat dusun Pertanian</t>
  </si>
  <si>
    <t>Program pengembangan SDM SMKN 2 Meulaboh Teknik Alat Berat (seremonial penandatangan MoU, pelepasan peserta K3TAB dan penutupan program WDP)</t>
  </si>
  <si>
    <t>Program synergy MIFA-SSB, Welding Development Program (WDP) kerjasama dengan BLK Meulaboh, bantuan biaya transportasi peserta training, BPJS kesehatan, sertifikasi kompetensi, MCU peserta training dan program OJT ke site MIFA</t>
  </si>
  <si>
    <t>14 orang</t>
  </si>
  <si>
    <t>Sponsorship pelantikan &amp; Rakerda Himpunan Mahasiswa Manajemen (HIMMA) UTU kerjasama dengan HIMMA FE UTU</t>
  </si>
  <si>
    <t>Program menjahit untuk kelompok masyarakat Peunaga Cut Ujong</t>
  </si>
  <si>
    <t>8 KK</t>
  </si>
  <si>
    <t>Bantuan 10 unit rumpon untuk nelayan lhok Meureubo</t>
  </si>
  <si>
    <t>Program pengembangan UMKM pengrajin batu giok Aceh, bantuan biaya uji laboratorium batu giok</t>
  </si>
  <si>
    <t>Bantuan modal usaha kue tradisional Langung</t>
  </si>
  <si>
    <t>Langung</t>
  </si>
  <si>
    <t>Bantuan satu unit boat untuk masyarakat nelayan Lhok Langung kerjasama dengan Lembaga Laot Lhok Langung</t>
  </si>
  <si>
    <t>Bantuan modal usaha pengembangan warung kopi Azman pemuda Aceh Barat gampong Peunaga Rayeuk</t>
  </si>
  <si>
    <t>Peunaga Rayeuk</t>
  </si>
  <si>
    <t>Bantuan modal usaha warung kue bu Noni</t>
  </si>
  <si>
    <t>8 orang</t>
  </si>
  <si>
    <t>Bantuan modal usaha warung ayam gepuk adik kakak</t>
  </si>
  <si>
    <t>12 orang</t>
  </si>
  <si>
    <t>Bantuan modal usaha warung mie punti meulaboh</t>
  </si>
  <si>
    <t>Bantuan modal usaha warung nasi Neli Susanti</t>
  </si>
  <si>
    <t>Gunong Kleng</t>
  </si>
  <si>
    <t>Bantuan baju lapangan CSR kessos Aceh</t>
  </si>
  <si>
    <t>Program penyuluhan kesehatan dalam rangka memperingati hari AIDS sedunia</t>
  </si>
  <si>
    <t>Program sponsorship konservasi pelepasan penyu kerjasama dengan LSM Aron Meubanja Panga</t>
  </si>
  <si>
    <t>Aceh Jaya</t>
  </si>
  <si>
    <t>70 orang</t>
  </si>
  <si>
    <t>Program bidang keagamaan, bantuan konsumsi untuk Pesantren Tahfiz Quran An-Nisa Meulaboh</t>
  </si>
  <si>
    <t>Program silahturrahmi dan pembinaan hubungan Kepemudaan dan Mahasiswa</t>
  </si>
  <si>
    <t>Program bidang keagamaan, bantuan zikir untuk Gampong Sumber Batu</t>
  </si>
  <si>
    <t>Program bidang keagamaan, bantuan paket sembako untuk 22 orang Mualaf di Aceh Barat</t>
  </si>
  <si>
    <t>Sponsorship Tournament Futsal IPELMABAR</t>
  </si>
  <si>
    <t>Program bakti sosial masyarakat bersama DEMA UIN AR RANIRY Banda Aceh dan Bakti Sosial Bersama Dayah Thariqussalam Langung berupa paket sembako</t>
  </si>
  <si>
    <t>700 orang</t>
  </si>
  <si>
    <t>Program Mimbar Jumat Gampong Sumber Batu bulan Februari 2019</t>
  </si>
  <si>
    <t>205 orang</t>
  </si>
  <si>
    <t>Program zikir bersama di Pesantren Serambi Aceh sekaligus seremonial serah terima bantuan Balee Seumeubeut dan Drainase pesantrean</t>
  </si>
  <si>
    <t>1500 orang</t>
  </si>
  <si>
    <t>Program keagamaan, bantuan air mineral 100 kotak untuk kegiatan Tausiah Ustad Abdul Somad di Pesantren Serambi Aceh</t>
  </si>
  <si>
    <t>Program bidang keagamaan, bantuan material semen untuk Mesjid Al Mukaramah Serambi Mekkah</t>
  </si>
  <si>
    <t>Peulanteu (Meulaboh)</t>
  </si>
  <si>
    <t>Program keagamaan, silahturrahmi bersama Keuchik ring I, Muspika Meureubo dan Ormas Islam Kabupaten Aceh Barat</t>
  </si>
  <si>
    <t>30 oarng</t>
  </si>
  <si>
    <t>Program Sponsorship Library Fiesta Tahun 2019 Kerjasama Dengan Library Unsyiah</t>
  </si>
  <si>
    <t>Program penilaian kinerja CSR, pembuatan video dan buku perjalan program CSR MIFA untuk mengikuti PR Excellent Award Tahun 2019</t>
  </si>
  <si>
    <t>Sponsorship pelantikan pengurus PWI Aceh Barat dan Nagan Raya</t>
  </si>
  <si>
    <t>80 orang</t>
  </si>
  <si>
    <t>Sponsorship Dies Natilis Ke - 15 STTNas Yogyakarta</t>
  </si>
  <si>
    <t>Program pengembangan SDM, Kegiatan Seminar OSH UKM UTU kerjasama dengan Fakultas Kesehatan Masyarakat UTU</t>
  </si>
  <si>
    <t>Sponsorship kegiatan pahanan Johan Horseback Aechery (JHA) Competition</t>
  </si>
  <si>
    <t>Program Mimbar Jumat Gampong Sumber Batu periode April 2019</t>
  </si>
  <si>
    <t>Program Meugang Ramadhan bersama anak yatim dan stakeholder PT Mifa Bersaudara</t>
  </si>
  <si>
    <t>Balee, Reudeup, Pucok Reudeup, Paya Baro, Sumber Batu, Peunaga Cut Ujong, Buloh, Bukit Jaya, Suak Puntong, Gunong Reubo, Gunong Kleng, Peunaga Pasi, Peunaga Rayeuk, Paya Peunaga, Langung, Meureubo, Ujong Drien, Pasi Pinang</t>
  </si>
  <si>
    <t>Program bidang keagamaan, bantuan perayaan Israk Mi'raj Nabi Muhammad SAW 1440 H kerjasama dengan Camat Kuala Pesisir Nagan Raya</t>
  </si>
  <si>
    <t>Suak Puntong</t>
  </si>
  <si>
    <t>Program sponsorship Forum Imum Mukim Aceh Barat bertemu Wali Nanggroe di Banda Aceh</t>
  </si>
  <si>
    <t>Bantuan untuk janda &amp; anak yatim korban konflik Aceh</t>
  </si>
  <si>
    <t>Bantuan buka puasa bersama di Mesjid Agung Baitul Makmur Meulabaoh</t>
  </si>
  <si>
    <t xml:space="preserve">Program sosial kemasyarakatan, bantuan perlengkapan Kafilah peserta MTQ Kecamatan Meureubo </t>
  </si>
  <si>
    <t>Program Sponsorship Kegiatan GEMA Ramadhan Mesjid Agung Baitul Makmur Meulaboh</t>
  </si>
  <si>
    <t>Bantuan sosial masyarakat kerjasama dengan Dinas Sosial Provinsi Aceh</t>
  </si>
  <si>
    <t>4000 orang</t>
  </si>
  <si>
    <t>Sponsorship Peserta MTQ Ke Mataram Kerjasama Dengan RRI Meulaboh</t>
  </si>
  <si>
    <t>2 orang</t>
  </si>
  <si>
    <t xml:space="preserve">Program safari Ramadhan PT Mifa Bersaudara bersama stakeholder dan anak yatim wilayah operasional </t>
  </si>
  <si>
    <t xml:space="preserve">Program sosial kemasyarakatan, sponsorship buka puasa bersama masyarakat miskin kota kerja sama dengan Forum KMBSA </t>
  </si>
  <si>
    <t>Program sosial kemasyarakatan, bantuan paket sirup menyambut Hari Raya Idul Fitri bersama anak yatim binaan Yayasan LAZIZMU Meulaboh</t>
  </si>
  <si>
    <t>Program Mimbar Jumat Gampong Sumber Batu periode Mei 2019</t>
  </si>
  <si>
    <t>Program sosial kemasyarakatan, bantuan paket buka puasa untuk masyarakat Gunong Kleng</t>
  </si>
  <si>
    <t xml:space="preserve">Program bidang keagamaan, bantuan material keramik pembangunan Mushallah Pesantren Miftahussalam </t>
  </si>
  <si>
    <t>Progam sosial kemasyarakatan. bantuan sembako menyambut Idul Fitri 1440 H untuk komunitas masyarakat berkebutuhan khusus</t>
  </si>
  <si>
    <t>Donasi untuk Palestina kerjasama dengan KNRP Aceh Barat</t>
  </si>
  <si>
    <t xml:space="preserve">Bantuan transportasi menghadiri kegiatan sosial bersama stakeholder </t>
  </si>
  <si>
    <t>Program Pelestarian adat lokal, bantuan baju adat untuk Majelis Adat Aceh (MAA) Aceh Barat</t>
  </si>
  <si>
    <t>35 orang</t>
  </si>
  <si>
    <t>Program sosial kemasyarakatan, bantuan 1 (satu) unit mesin babat rumput untuk Koramil 04 Meureubo</t>
  </si>
  <si>
    <t>Program Sponsorship Pelantikan Pengurus Ikatan Pelajar &amp; Mahasiswa Meureubo (IPMM) Banda Aceh</t>
  </si>
  <si>
    <t>Pembuatan Pamplet Nama project bantuan CSR MIFA Balee Seumeubeut Peunaga Cut Ujong</t>
  </si>
  <si>
    <t>Program sponsorship Aceh Run 10 K kerjasama dengan Polda Aceh dalam rangka HUT Bayangkara Ke - 73</t>
  </si>
  <si>
    <t>Sponsorship MTQ Nasional Mahasiswa kerjasama dengan Unsyiah</t>
  </si>
  <si>
    <t>Program Mimbar Jumat Gampong Sumber Batu</t>
  </si>
  <si>
    <t xml:space="preserve">Program konsultan budaya lokal periode Mei dan Juni </t>
  </si>
  <si>
    <t>Sponsorship Kegiatan Diksar Kerjasama Dengan MENWA UTU</t>
  </si>
  <si>
    <t xml:space="preserve">Bantuan perbaikan jembatan gunung Teupung Sikundo dengan konstruksi kayu </t>
  </si>
  <si>
    <t>Sikundo</t>
  </si>
  <si>
    <t xml:space="preserve">Program Qurban bersama masyarakat sekitar operasional </t>
  </si>
  <si>
    <t>Sumber Batu, Balee, Pucok Reudeup, Paya Baro, Buloh, Bukit Jaya, Suak Puntong (8 Gampong Pesisir), Aceh Barat &amp; Aceh</t>
  </si>
  <si>
    <t>1200 orang</t>
  </si>
  <si>
    <t xml:space="preserve">Program publikasi HUT RI Ke-74 </t>
  </si>
  <si>
    <t>Bantuan bencana alam angin puting beliung Kecamatan Sungai Mas kerjasama dengan IPELMABAR Banda Aceh</t>
  </si>
  <si>
    <t>Sungai Mas</t>
  </si>
  <si>
    <t>Sponsorship Syiah Kuala Mining Engineering Competition (SMEN) kerjasama dengan HMTP Unsyiah</t>
  </si>
  <si>
    <t>Program MIFA Goes To Campus Seminar Nasional Pertambangan Kerjasama dengan Fakultas Pertambangan ITM Medan</t>
  </si>
  <si>
    <t>Medan</t>
  </si>
  <si>
    <t>Sponsorship Milad Ke - 6 media AJNN</t>
  </si>
  <si>
    <t>Sponsorship Kegiatan Indonesia Sustainable Development Award (ISDA) tahun 2019</t>
  </si>
  <si>
    <t>Program pengembangan SDM, bantuan praktek pembuatan makanan oleh siswa Siswa - siswi SMKN 3 Meulaboh</t>
  </si>
  <si>
    <t>Sponsorship Kegiatan LK I Se Komisariat HMI Aceh Barat</t>
  </si>
  <si>
    <t>Sponsorship Workshop mengenai lingkungan tambang kerjasama dengan PERHAPI Aceh</t>
  </si>
  <si>
    <t>Sponsorship Seminar dan Musda Ikatan Jurnalis Televisi Indonesia (IJTI) Aceh</t>
  </si>
  <si>
    <t>Program keagamaan (PHBI) peringatan 1 Muharram tahun 2019</t>
  </si>
  <si>
    <t>Sponsorship kegiatan sosial masyarakat bersama Ikatan Alumni Teknik Pertambangan ITB</t>
  </si>
  <si>
    <t>Sponsorship kegiatan Silahturrahmi Himpunan Mahasiswa Jurusan Matematikan STKIP Bina Bangsa Meulaboh</t>
  </si>
  <si>
    <t>Program Pengembangan SDM SMKN 2 Meulaboh, bantuan transportasi dan akomodasi peserta K3TAB Ke Cileungsi</t>
  </si>
  <si>
    <t>Program Mifa Goes To Campus STKIP Bina Bangsa, Sosialisasi Industri</t>
  </si>
  <si>
    <t>Sponsorship kegiatan sosial dan silahturrahmi alumni dan Mahasiswa IATA-ITB tahun 2019</t>
  </si>
  <si>
    <t>Sponsorship Kegiatan PERHAPI Nasional TPT XXVIII tahun 2019</t>
  </si>
  <si>
    <t>Sponsorship Pengusaha dan Pengrajin Batu Giok Aceh mengikuti Exibition di Surabaya</t>
  </si>
  <si>
    <t>Sponsorship Kegiatan Sintong Panjaitan Shooting (PERBAKIN) Aceh Kerjasama dengan Polda Aceh</t>
  </si>
  <si>
    <t xml:space="preserve">Sponsorship tournament badminton dalam rangka HUT PB Tangkas </t>
  </si>
  <si>
    <t>Bantuan perbaikan fasilitas Dayah Sufi Muda Nagan Raya berupa (mesin air 3 unit, seng dan poly tank air)</t>
  </si>
  <si>
    <t>Gunong Reubo</t>
  </si>
  <si>
    <t>Sponsorship Kegiatan Lokakarya APKPI (Bedah Kasus Kecelakaan di Pertambangan)</t>
  </si>
  <si>
    <t>Sponsorship Latihan Pendidikan Dasar Penanggulangan Kebencanaan (LPDPK) kerjasama dengan UKM Penanggulangan Kebencanaan UTU</t>
  </si>
  <si>
    <t>Sponsorship Pelatihan dan Pendidikan Dasar Trantula kerjasama dengan UKM Trantula UTU</t>
  </si>
  <si>
    <t>Sponsorship Seminar Nasional &amp; Raker HIMAPIKANI (Himpunan Mahasiswa Perikanan Indonesia Wilayah 1 Sumatra Ke - XII di Meulaboh kerjasama dengan BEM Fakustas Perikanan UTU</t>
  </si>
  <si>
    <t>Sponsorship Kemah Bakti Silahturrahmi dan Baksos Mahasiswa Pertanian UTU Kerjasama dengan BEM FAPERTA UTU</t>
  </si>
  <si>
    <t>Program pengobatan masyarakat</t>
  </si>
  <si>
    <t>11 orang</t>
  </si>
  <si>
    <t>Sponsorship HUT RI Ke-74 Kerjasama dengan LAPAS Kelas II B Meulaboh</t>
  </si>
  <si>
    <t>Sponsorship Pra Pendidikan Dasar Menwa UTU</t>
  </si>
  <si>
    <t>Sponsorship Kegiatan Zikir Akbar di Mapolda Aceh kerjasama dengan MPTT</t>
  </si>
  <si>
    <t>Sponsorship Kegiatan Perlombaan dalam rangka memeriahkan HUT Brimob Ke - 74</t>
  </si>
  <si>
    <t>Ujong Fatihah</t>
  </si>
  <si>
    <t>Sponsorship kegiatan ESPOTION bersama mahasiswa UIN Ar Raniry</t>
  </si>
  <si>
    <t>Sponsorship HUT PMI Aceh Barat</t>
  </si>
  <si>
    <t>Program pengembangan SDM, Sosialisasi industri bersama IPELMABAR, Menwa dan BEM Unsyiah di Banda Aceh</t>
  </si>
  <si>
    <t>Sponsorship Tournament bola kaki HUT Pemuda Balee tahun 2019</t>
  </si>
  <si>
    <t>Sponsorship kegaitan Silahturrahmi Keakraban Aneuk Aceh Barat (SIKAAB) 2019 kerjasama dengan IPELMABAR Banda Aceh</t>
  </si>
  <si>
    <t>300 Orang</t>
  </si>
  <si>
    <t xml:space="preserve">Bantuan biaya transportasi dan akomodasi untuk 3 orang Tokoh Masyarakat Aceh Barat dalam rangka memenuhi undangan Plt. Gubernur Aceh terkait program CSR </t>
  </si>
  <si>
    <t>3 orang</t>
  </si>
  <si>
    <t>Bantuan sarana belajar TK Cempaka Mandiri Sumber Batu</t>
  </si>
  <si>
    <t>Program penyuluhan kesehatan masyarakat</t>
  </si>
  <si>
    <t>Bantuan pembangunan mesjid, pembangunan leher kuba mesjid sumber batu</t>
  </si>
  <si>
    <t xml:space="preserve">Bantuan biaya pembangunan Pesantren Sabilul Rasyad Labuhan Haji </t>
  </si>
  <si>
    <t>Aceh Selatan</t>
  </si>
  <si>
    <t>Program Sarjana Magang periode bulan Oktober</t>
  </si>
  <si>
    <t xml:space="preserve">Bantuan pengembangan pagar tahap I sekolah SMPN 5 Meureubo </t>
  </si>
  <si>
    <t>75 orang</t>
  </si>
  <si>
    <t>Program pengembangan SDM, MIFA Goes To Campus STAIN TDM Meulaboh</t>
  </si>
  <si>
    <t>Bantuan kegiatan zikir Rateb Sirebe Mejelis Pengkajian Taudhid Tasauf (MPTT) Kecamatan Meureubo</t>
  </si>
  <si>
    <t>Program kampanye hidup sehat kegaitan Donor Darah dalam rangka Hari Sumpah Pemuda kerjasama dengan Serambi Indonesia</t>
  </si>
  <si>
    <t xml:space="preserve">Program penghijauan kampus Kampus STKIP Bina Bangsa Meulaboh </t>
  </si>
  <si>
    <t>Sponsorship Kegiatan Digital dan Videografi dan Video Editing Komunitas Muda Barat Sekatan Aceh (KMBSA)</t>
  </si>
  <si>
    <t>Program Mimbar Jumat Sumber Batu</t>
  </si>
  <si>
    <t>600 orang</t>
  </si>
  <si>
    <t>Bantuan paket sembako untuk Dayah Zudi Ujong Tanjong</t>
  </si>
  <si>
    <t>Ujong Tanjong</t>
  </si>
  <si>
    <t>Program PHBI, Peringatan Maulid Nabi Muhammad SAW 1441 H berupa bantuan hidangan untuk 9  Gampong sekitar tambang, Kecamatan dan Kabupaten</t>
  </si>
  <si>
    <t>Suak Puntong, Bukit Jaya</t>
  </si>
  <si>
    <t>160 orang</t>
  </si>
  <si>
    <t>Program PHBI, Peringatan Maulid Nabi Muhammad SAW 1441 H berupa bantuan air mineral untuk gampong pesisir dan Kecamatan dan Gampong dalam Kecamatan Meureubo</t>
  </si>
  <si>
    <t>60 orang</t>
  </si>
  <si>
    <t>Sponsorship Musda Pemuda Muhammadiyah</t>
  </si>
  <si>
    <t xml:space="preserve">Program pengembangan SDM, PERHAPI Aceh mengajar 'Basic Mine Operation' </t>
  </si>
  <si>
    <t>Bantuan paket sembako untuk korban banjir wartawan Aceh Barat</t>
  </si>
  <si>
    <t>Program Konsultan budaya lokal</t>
  </si>
  <si>
    <t>Sponsorship Konvensi Nasional PERHUMAS</t>
  </si>
  <si>
    <t>Bantuan fasilitas Lembaga Pelatihan Keterampilan Mitra Jaya Mandiri Aceh Barat</t>
  </si>
  <si>
    <t>Program Kesehatan memperingati Hari Kesehatan Nasional Ke 55 "Generasi Sehat, Indonesia Unggul" berupa bantuan Doorprize untuk kegiatan funwalk kerjasama dengan Dinkes Aceh Barat</t>
  </si>
  <si>
    <t>Sponsorship kegiatan zikir akbar rateb sirebe pemuda Aceh Barat memperingati hari sumpah pemuda MPTT Aceh Barat</t>
  </si>
  <si>
    <t>Bantuan perbaikan sarana sanggar seni Meureubo Raya</t>
  </si>
  <si>
    <t>Ranub Dong</t>
  </si>
  <si>
    <t>Program Sponsorship Funbike kerjasama dengan Unsyiah</t>
  </si>
  <si>
    <t>Sponsorship Kongres Nasional Ikatan Lembaga Mahasiswa Ilmu Sosial &amp; Ilmu Politik (ILMISPI) di Jakarta kerjasama dengan BEM FISIPOL Unsyiah</t>
  </si>
  <si>
    <t>5 orang</t>
  </si>
  <si>
    <t xml:space="preserve">Bantuan transportasi untuk pengurus BEM FISIPOL Unsyiah mengikuti pelatihan pemimpin bangsa ke 13 (PPB 13) di Yogyakarta </t>
  </si>
  <si>
    <t>Program pengembangan SDM, Seminar Nasional 'Utilization of Low Coal Rank Potential as Sustainable Green Mining Strategies in Indonesia' kerjasama dengan kampus UPN Yogyakarta</t>
  </si>
  <si>
    <t>Bantuan pengembangan pesantren Yayasan Cahaya Aceh</t>
  </si>
  <si>
    <t>Sponsorship Tabligh Akbar Dami Aceh kerjasama dengan Kodim Nagan Raya</t>
  </si>
  <si>
    <t>Nagan Raya</t>
  </si>
  <si>
    <t>Sponsorship Mubes SOMBEB Aceh Barat</t>
  </si>
  <si>
    <t>Bantuan biaya transportasi untuk pengawasan project CSR di Sikundo</t>
  </si>
  <si>
    <t>Sponsorship Tournament bola kaki HUT Pemuda Peunga Rayeuk Tahun 2019</t>
  </si>
  <si>
    <t>Sponsorship kegaitan Piston Cup kerjasama dengan Teknik Mesin Unsyiah</t>
  </si>
  <si>
    <t>Sponsorship pelantikan pengurus Forkab Nagan Raya</t>
  </si>
  <si>
    <t xml:space="preserve">Bantuan pembinaan atlit PB Teuku Umar dalam rangka mengikuti Tournament Aceh Open di Banda Aceh </t>
  </si>
  <si>
    <t>Sponsorship kegiatan kongres IMAKIPSI X HMJ Tarbiyah STAIN TDM yang diselenggarakan di Universitas Muhammadiyah Jakarta</t>
  </si>
  <si>
    <t>Bantuan seragam kaos program Masyarakat Sejahtera Gampong Mandiri (MASGAMAM) kerjasama dengan Pemkab Aceh Barat</t>
  </si>
  <si>
    <t>Bantuan biaya pembebasan tanah dan penimbunan lokasi mesjid mesjid Balee</t>
  </si>
  <si>
    <t>Bantuan biaya transportasi tim TJSLP dalam rangka monitoring program CSR 2019</t>
  </si>
  <si>
    <t>Sponsorship kegiatan workshop jurnalistik dasar Lembaga Pers Mahasiswa (LPM) STAIN TDM Meulaboh</t>
  </si>
  <si>
    <t>Sponsorship kegiatan Civil Race And Exibition HMP Teknik sipil UTU</t>
  </si>
  <si>
    <t>Sponsorship tournament futsal Meulaboh league III</t>
  </si>
  <si>
    <t>Program pengembangan SDM, sponsorship Festival Literasi Aceh kerjasama dengan UKM Literasi Unsyiah</t>
  </si>
  <si>
    <t>Sponsorship kegiatan forum diskusi publik etika dan legalitas media digital di era industri 4.0 kerjasama dengan Forum Media Cyber Aceh</t>
  </si>
  <si>
    <t>Bantuan pembangunan mesjid Langung berupa material besi 10 mm sebanyak 154 batang</t>
  </si>
  <si>
    <t>Sponsorship kegiatan Festival Anak Shaleh gampong Peunaga Cut Ujong</t>
  </si>
  <si>
    <t>Sponsorship komunitas peserta tournament futsal Meulaboh dan pertandingan exibition bersama tim futsal ESDM Provinsi Aceh</t>
  </si>
  <si>
    <t>Sponsorship Seminar Nasional Kebangsaan Nahdlatul Ulama (NU) "Peran Ulama Dalam Merawat NKRI"</t>
  </si>
  <si>
    <t>Sponsorship Kegiatan Marathon Ultra Trail</t>
  </si>
  <si>
    <t>Pendaftaran Mengikuti "The 12th Annual Global CSR Summit &amp; Awards 2020</t>
  </si>
  <si>
    <t>400 orang</t>
  </si>
  <si>
    <t>Bantuan perbaikan mesjid Pasi Pinang</t>
  </si>
  <si>
    <t>Pasi Pinang</t>
  </si>
  <si>
    <t>Program Sarjana Magang Periode Januari 2019</t>
  </si>
  <si>
    <t xml:space="preserve">Aceh  </t>
  </si>
  <si>
    <t>Program sponsorship kegiatan Funwalk bersama masyarakat Aceh Barat kerjasama dengan Kantor Imigrasi Kelas II Meulaboh</t>
  </si>
  <si>
    <t>Program Sarjana Magang Periode Februari 2019</t>
  </si>
  <si>
    <t>16 orang</t>
  </si>
  <si>
    <t>Program pembinaan kesehatan masyarakat gampong Redeup</t>
  </si>
  <si>
    <t>38 orang</t>
  </si>
  <si>
    <t>Program pembinaan kesehatan masyarakat gampong Balee</t>
  </si>
  <si>
    <t>48 orang</t>
  </si>
  <si>
    <t>Program pembinaan kesehatan masyarakat gampong Peunaga Cut Ujong</t>
  </si>
  <si>
    <t>69 orang</t>
  </si>
  <si>
    <t>Program penyuluhan kesehatan masyarakat gampong Pucok Reudeup</t>
  </si>
  <si>
    <t>9 orang</t>
  </si>
  <si>
    <t>Program sarjana magang periode 16 Feb - 15 Mar 2019</t>
  </si>
  <si>
    <t>Program penilaian kinerja CSR, pendaftaran CSR Indonesia Summit, Expo dan Award tahun 2019 kerjasama dengan MEPRINDO</t>
  </si>
  <si>
    <t xml:space="preserve">Nasional  </t>
  </si>
  <si>
    <t>Program penilaian kinerja CSR, pendaftaran 4 kategori PR Excellent Award tahun 2019</t>
  </si>
  <si>
    <t>Program pembinaan kesehatan masyarakat gampong Suak Puntong</t>
  </si>
  <si>
    <t>Program pembinaan kesehatan masyarakat gampong Gunong Kleng</t>
  </si>
  <si>
    <t>57 orang</t>
  </si>
  <si>
    <t>Program pembinaan kesehatan masyarakat gampong Paya Baro</t>
  </si>
  <si>
    <t>25 Orang</t>
  </si>
  <si>
    <t>Program pembinaan kesehatan masyarakat gampong Bukit Jaya</t>
  </si>
  <si>
    <t>49 Orang</t>
  </si>
  <si>
    <t>Program pembinaan kesehatan masyarakat dusun Pertanian Gampong Peunaga Cut Ujong</t>
  </si>
  <si>
    <t>33 Orang</t>
  </si>
  <si>
    <t>Program penyuluhan kesehatan masyarakat Gampong Reudeup</t>
  </si>
  <si>
    <t>8 Orang</t>
  </si>
  <si>
    <t>Program pembinaan kesehatan masyarakat Gampong Pucok Reudeup</t>
  </si>
  <si>
    <t>Program pembinaan kesehatan masyarakat Gampong Suak Puntong</t>
  </si>
  <si>
    <t>Program Sarjana Magang periode April 2019</t>
  </si>
  <si>
    <t>Program bidang keagamaan, bantuan perayaan Israk Mi'raj Nabi Muhammad SAW 1440 H bersama Pesantren Serambi Aceh</t>
  </si>
  <si>
    <t>Program bidang keagamaan, bantuan perayaan Israk Mi'raj Nabi Muhammad SAW 1440 H Bersama Dayah Ibdurrahman Ranub Dong</t>
  </si>
  <si>
    <t>Program pembinaan kesehatan masyarakat Gampong Peunaga Cut Ujong</t>
  </si>
  <si>
    <t>Program PERHUMAS Excellent Award 2019, penerima penghargaan bidang CSR tahun 2019</t>
  </si>
  <si>
    <t>Program synergy MIFA-SSB, Welding Development Program (WDP) tahap I kerjasama dengan BLK Meulaboh</t>
  </si>
  <si>
    <t>Program pengembangan SDM, bantuan kegiatan Ilmu Hukum Fisipol UTU</t>
  </si>
  <si>
    <t>Program pengembangan SDM, bantuan kegiatan UKM Himpunan Mahasiswa Komunikasi (HIMAKOM) UTU Kegiatan Bedah Buku Alfian Ibrahim</t>
  </si>
  <si>
    <t>Progam sarjana magang periode Mei 2019</t>
  </si>
  <si>
    <t>Program CSR Award tahun 2019, Pembuatan Buku dan Video untuk CSR Indonesia Award kerjasama dengan Meprindo Communication/ Majalah CSR Indonesia</t>
  </si>
  <si>
    <t>Pendaftaran 4 kategori keikutsertaan ISDA 2019</t>
  </si>
  <si>
    <t>Sponsorship Seminar CSR Summit &amp; Award 2019 dan Promosi &amp; Publikasi CSR Indonesia Award</t>
  </si>
  <si>
    <t>Program publikasi kegiatan PPM-CSR PT Mifa Bersaudara bersama RRI online (Jan - Juni 2019)</t>
  </si>
  <si>
    <t>Sponsorship kegiatan Indonesia Sustainability Development Goals Award 2019</t>
  </si>
  <si>
    <t>Program konsultan budaya lokal periode April</t>
  </si>
  <si>
    <t>Program pembinaan kesehatan masyarakat Gampong Sumber Batu</t>
  </si>
  <si>
    <t>45 orang</t>
  </si>
  <si>
    <t>49 orang</t>
  </si>
  <si>
    <t>Program Sponsorship Tournament Futsal Kerjasama Dengan Ikatan Pelajar Mahasiswa Johan Pahlawan (IPMJ)</t>
  </si>
  <si>
    <t>Program peningkatan kompetensi publik speaking/protokoler Aceh Barat</t>
  </si>
  <si>
    <t>Sponsorship kegiatan bhakti sosial sikat gigi dan pemeriksaan pasien prolanis SDLB dan SMPLB kerjasama dengan Puskesmas Johan Pahlawan</t>
  </si>
  <si>
    <t>Program penyuluhan kesehatan masyarakat Gampong Buloh</t>
  </si>
  <si>
    <t>24 orang</t>
  </si>
  <si>
    <t>Program sarjana Magang periode Juni 2019</t>
  </si>
  <si>
    <t>19 orang</t>
  </si>
  <si>
    <t>Program pembinaan kesehatan masyarakat Gampong Peunaga Rayeuk</t>
  </si>
  <si>
    <t>41 orang</t>
  </si>
  <si>
    <t>Program penyuluhan kesehatan masyarakat Gampong Paya Baro</t>
  </si>
  <si>
    <t>Program Mimbar Jumat Gampong Sumber Batu periode Juni 2019</t>
  </si>
  <si>
    <t>Program pengembangan usaha kecil air minum isi ulang</t>
  </si>
  <si>
    <t>Peunaga Pasi</t>
  </si>
  <si>
    <t>Program Pengembangan Atlit Badminton Aceh Barat Kegiatan MIFA CUP Kerjasama Koni Aceh Barat</t>
  </si>
  <si>
    <t>Bantuan transportasi PWI Aceh Barat menghadiri kegiatan sosial</t>
  </si>
  <si>
    <t>Sponsorship Mining Engineering Competition Kerjasama Dengan Himpunan Mahasiswa Teknik Pertambangan (HMTP) Unsyiah</t>
  </si>
  <si>
    <t>Program pembinaan kesehatan masyarakat Dusun Pertanian</t>
  </si>
  <si>
    <t>Program Pembinaan Kesehatan Masyarakat Buloh</t>
  </si>
  <si>
    <t>Program Pembinaan Kesehatan Masyarakat Dusun Gelanggang Merak</t>
  </si>
  <si>
    <t>Program Pembinaan Kesehatan Masyarakat Peunaga Cut Ujong</t>
  </si>
  <si>
    <t xml:space="preserve">Program Sarjana Magang bulan Juli </t>
  </si>
  <si>
    <t>18 orang</t>
  </si>
  <si>
    <t>Sponsorship Kegiatan Pendidikan Dasar Kemenwaan Kerjasama Dengan MENWA MAHADASA Aceh</t>
  </si>
  <si>
    <t>Program Silahturrahmi dan Partisipasi CSR Indonesia Di Bali  Kerjasama Dengan Forum CSR Indonesia</t>
  </si>
  <si>
    <t>Kajian Indeks Kesehatan Keluarga Sehat masyarakat lingkar tambang dan pelabuhan kerjasama dengan Yayasan Echoes UTU</t>
  </si>
  <si>
    <t>Balee, Redeup, Pucok Reudeup, Paya Baro, Sumber Batu, Peunaga Cut Ujong</t>
  </si>
  <si>
    <t>Program sarjana magang bulan Agustus</t>
  </si>
  <si>
    <t xml:space="preserve">Program pengobatan masyarakat </t>
  </si>
  <si>
    <t>Pasir Putih</t>
  </si>
  <si>
    <t>47 orang</t>
  </si>
  <si>
    <t xml:space="preserve">Publikasi program CSR berupa spanduk kegiatan </t>
  </si>
  <si>
    <t>Publikasi program CSR di media online antara</t>
  </si>
  <si>
    <t>Program sarjana magang periode September</t>
  </si>
  <si>
    <t>Program konsultan budaya lokal periode Juli</t>
  </si>
  <si>
    <t>7 orang</t>
  </si>
  <si>
    <t>Program publikasi dan dokumentasi rangkaian peringatan HUT RI Ke - 74</t>
  </si>
  <si>
    <t>Program Pengembangan SDM SMKN 2 Meulaboh, renovasi workshop Teknik Alat Berat</t>
  </si>
  <si>
    <t>Sponsorship program Subuh Education Di Pesantren Serambi Aceh</t>
  </si>
  <si>
    <t>Sponsorship kegiatan inovasi Puskesmas Johan Pahlawan berupa bantuan konsumsi kegiatan</t>
  </si>
  <si>
    <t>Program kajian dan pendampingan tim ahli dalam rangka mengikuti CSR Global Award 2019</t>
  </si>
  <si>
    <t>Program pengembangan SDM, Seminar Nasional Komunikasi kerjasama dengan Ikatan Sarjana Komunikasi Indonesia (ISKI) Banda Aceh</t>
  </si>
  <si>
    <t>Sponsorship pertemuan triwulan PERHUMAS</t>
  </si>
  <si>
    <t>Program pembinaan olah raga, bantuan untuk tim sepak bola Porles Aceh Barat dalam rangka mengikuti Tournament piala Kapolda Aceh</t>
  </si>
  <si>
    <t>Bantuan untuk anak yatim korban konflik Aceh</t>
  </si>
  <si>
    <t>Project Bantuan Kawasan Adat Terpincil (KAT) perbaikan jalan dan jembatan menuju Sikundo Aceh Barat</t>
  </si>
  <si>
    <t>Program pengembangan SDM, bantuan biaya transportasi untuk siswa sekolah SD IT mengikuti Jambore Nasional di Pekan Baru Riau</t>
  </si>
  <si>
    <t>Seremonial serah terima bantuan rumah duafa gampong Balee dan Buloh</t>
  </si>
  <si>
    <t>Bantuan untuk anak yatim korban tsunami Aceh kerjasama dengan SOS Children's Villages</t>
  </si>
  <si>
    <t>Program Sarjana Magang periode bulan November</t>
  </si>
  <si>
    <t>Program pengembangan SDM, Seminar Nasional 'The 1 International Conference on Public Health 2019' kerjasama dengan Fakultas Kesehatan Masyarakat UTU</t>
  </si>
  <si>
    <t>Sponsorship Kegiatan Festival Lomba Tari Kreasi UTU kerjasama dengan UKM Teri Teoekoe Oemar</t>
  </si>
  <si>
    <t>Sponsorship pelantikan ketua Himpunan Mahasiswa PGSD STKIP Bina Bangsa Meulaboh</t>
  </si>
  <si>
    <t>Program pengobatan masyarakat Dusun Pertanian</t>
  </si>
  <si>
    <t>Program Sarjana Magang periode bulan Desember</t>
  </si>
  <si>
    <t>Program kajian stakeholders mapping wilayah operasional PT Mifa Bersaudara</t>
  </si>
  <si>
    <t>Meulaboh (Aceh Barat)</t>
  </si>
  <si>
    <t>Program edukasi/pelatihan &amp; gathering wartawan/jurnalis Aceh Barat</t>
  </si>
  <si>
    <t>Program beasiswa tahap II 2018</t>
  </si>
  <si>
    <t>Program publikasi kegiatan CSR PT Mifa Bersaudara tahun 2019</t>
  </si>
  <si>
    <t>Program Bakti sosial senam jantung sehat, seminar kesehatan jantung kerjasama dengan Persatuan Dokter Spesialis Kardiovaskular Indonesia (PERKI ACEH) - IDI Aceh Barat</t>
  </si>
  <si>
    <t>Program pengembangan SDM, bantuan pendukung fasilitas kampus UTU berupa 30 unit sepeda untuk kegiatan mahasiswa Bidik Misi</t>
  </si>
  <si>
    <t>Sponsorship Kegiatan Pertemuan Akbar Mahasiswa STAIN TDM Meulaboh berupa doorprize</t>
  </si>
  <si>
    <t>Program pengembangan sarana umum, bantuan gorong - gorong untuk pesantren Sufi Muda Nagan</t>
  </si>
  <si>
    <t>Program mimbar Jumat Gampong Sumber Batu periode Maret</t>
  </si>
  <si>
    <t>180 orang</t>
  </si>
  <si>
    <t>Seremonial serah terima bantuan balee seumeubeut gampong Peunaga Cut Ujong, Suak Puntong, MCK Paya Baro dan program beasiswa Bakti Mifa untuk Aceh sekaligus kegiatan orientasi industri pertambangan bagi penerima program beasiswa Bakti Mifa untuk Aceh</t>
  </si>
  <si>
    <t xml:space="preserve">Program pengembangan sarana umum, bantuan perbaikan jalan Pesantren Sufi Muda </t>
  </si>
  <si>
    <t>Program konservasi terumbu karang dan sertifikasi POSSI kerjasam dengan Pusong Diving Club</t>
  </si>
  <si>
    <t>Bantuan perbaikan mesjid, bantuan pelasteran bangunan mesjid Reuduep</t>
  </si>
  <si>
    <t>Bantuan fasilitas air bersih untuk Pesantren Darul Aitami</t>
  </si>
  <si>
    <t>Bantuan biaya transpotasi pembinaan atlit badminton PB Teuku Umar</t>
  </si>
  <si>
    <t>Bantuan 1 set perangkat komputer untuk Koramil Meureubo</t>
  </si>
  <si>
    <t>Bantuan perlengkapan kantor Lembaga Pengkajian Lingkungan (LPL) Banda Aceh berupa 1 unit Laptop</t>
  </si>
  <si>
    <t>Bantuan fasilitas kantor Binda wilayah V Aceh Meulaboh</t>
  </si>
  <si>
    <t>Bantuan fasiltas pendidikan untuk SD Paya Baro</t>
  </si>
  <si>
    <t>56 orang</t>
  </si>
  <si>
    <t>Bantuan fasiltas pendidikan untuk SD Sumber Batu</t>
  </si>
  <si>
    <t>63 orang</t>
  </si>
  <si>
    <t>Sponsorship peringatan hari lingkungan hidup dan penanaman pohon kerjasama dengan DLKH Aceh Barat</t>
  </si>
  <si>
    <t>Bantuan pengembangan pondok Tahfiz Quran MBI Drien Rampak</t>
  </si>
  <si>
    <t>Bantuan pembangunan mesjid Gunong Kleng berupa material besi</t>
  </si>
  <si>
    <t xml:space="preserve">Bantuan pembangunan mesjid Paya Peunaga berupa material semen </t>
  </si>
  <si>
    <t>Paya Peunaga</t>
  </si>
  <si>
    <t>Bantuan pembangunan mesjid Ujong Drien berupa material semen</t>
  </si>
  <si>
    <t>Ujong Drien</t>
  </si>
  <si>
    <t>Bantuan pembangunan mesjid Peunaga Pasi berupa material plafon mesjid</t>
  </si>
  <si>
    <t>Bantuan pembangunan mesjid Meureubo berupa material kipas angin ruangan</t>
  </si>
  <si>
    <t>Bantuan santunan anak yatim dalam rangka Maulid SMP Negeri 2 Meureubo</t>
  </si>
  <si>
    <t>Bantuan pembangunan mesjid Peunaga Rayeuk berupa material granit 53 kotak</t>
  </si>
  <si>
    <t>Bantuan peralatan mobiler sekolah SMP Negeri 1 Meureubo gampong Buloh</t>
  </si>
  <si>
    <t>65 orang</t>
  </si>
  <si>
    <t xml:space="preserve">Bantuan perbaikan mesjid Buloh </t>
  </si>
  <si>
    <t>Bantuan perbaikan jalan gampong Buloh - Bukit Jaya</t>
  </si>
  <si>
    <t>Pembuatan vidoe good mining practice &amp; program CSR</t>
  </si>
  <si>
    <t>Program penanggulangan bencana alam Palu</t>
  </si>
  <si>
    <t>Nasional (Palu)</t>
  </si>
  <si>
    <t>Palu</t>
  </si>
  <si>
    <t>Program sosial kemasyarakatan, bantuan kenduri gajah gampong Buloh</t>
  </si>
  <si>
    <t>Program lingkuangan, bantuan boat pengawasan adat laut wilayah Lhok Meureubo</t>
  </si>
  <si>
    <t>Sponsorship Pekan Lingkungan Hidup Kerjasama dengan DLHK Provinsi Aceh</t>
  </si>
  <si>
    <t>Sponsorship komunitas atlit lari dari Aceh Barat mengikuti kegiatan Aceh Run 10 K</t>
  </si>
  <si>
    <t>Program sponsorship World Clean up Day kerjama dengan Komunitas Timoh dan DLHK Aceh Barat</t>
  </si>
  <si>
    <t>Program sponsorship bakti sosial Gowes Teuku Umar bersama Komunitas Gowes Johan Pahlawan</t>
  </si>
  <si>
    <t>Program sponsorship Exibition Pengrajian Batu Giok Aceh Indonesia</t>
  </si>
  <si>
    <t>Sponsorship Kemah Riset Mahasiswa Perikanan Indonesia kerjasama dengan HIMAPIKANI Unsyiah</t>
  </si>
  <si>
    <t>Bantuan Pengembangan Sarana pendidikan STIKIP Bina Bangsa Meulaboh</t>
  </si>
  <si>
    <t>Sponsorship Kegiatan Forum TJSLP dan forum CSR Aceh Barat</t>
  </si>
  <si>
    <t>Program pengembangan SDM kerjasama dengan SMA Negeri 1 Meureubo program Bersih, Rapi, Estetis dan Hijau (BEREH)</t>
  </si>
  <si>
    <t>Bantuan paket sembako untuk korban banjir wilayah Aceh Barat (Woyla dan Arongan Lambalek)</t>
  </si>
  <si>
    <t>Sponsorship kegiatan jalan santai memperingati hari sumpah pemuda kerjasama dengan KNPI Aceh Barat</t>
  </si>
  <si>
    <t>Bantuan fasilitas MCK kawasan konservasi penyu Aron Meubanja Panga Aceh Jaya</t>
  </si>
  <si>
    <t xml:space="preserve">Sponsorship kegiatan sosial Run To Care 250 KM </t>
  </si>
  <si>
    <t>Program kebersihan lingkungan, bantuan insentif penjaga sekolah SMP Negeri 5 Meureubo dalam menjaga kebersihan lingkungan sekolah</t>
  </si>
  <si>
    <t>Program lingkungan, bantuan fasilitas kebersihan berupa truck sampah (1 unit), kontainer bin (12 unit), bentor pengakut sampah (2 unit), kendaraan roda 2 (2 unit) untuk petugas pengawas kebersihan dan 80 tong sampah single</t>
  </si>
  <si>
    <t>10.000 orang</t>
  </si>
  <si>
    <t>Bantuan pengembangan landscape &amp; septic tank mesjid agung baitul makmur meulaboh</t>
  </si>
  <si>
    <t>Pembebasan lahan lokasi Mini Islamic Center/Public Park Area</t>
  </si>
  <si>
    <t>Donasi rumah Layak Huni sesuai permintaan Plt Gubernur Aceh untuk Warga Seulimun Aceh Besar melalui yayasan cet langet rumoh</t>
  </si>
  <si>
    <t xml:space="preserve">Program Rumah Layak Huni (serah terima bantuan project infrastruktur pengembangan kawasan adat terpencil Sikundo) </t>
  </si>
  <si>
    <t xml:space="preserve">Program Rumah Layak Huni (Bantuan rumah Ibu Fauziah) </t>
  </si>
  <si>
    <t xml:space="preserve">Program One Village One Product/OVOP (pengadaan kambing lokal gampong Peunaga Cut Ujong) </t>
  </si>
  <si>
    <t xml:space="preserve">Bantuan pengadaan alat BCM untuk kantor imigrasi kelas II Meulaboh </t>
  </si>
  <si>
    <t xml:space="preserve">Bantuan Service Jalan Gampong  bersama Kodim Nagan Raya </t>
  </si>
  <si>
    <t xml:space="preserve">Biaya perlengkapan pekerjaan Jasa Konsultan Kajian Hydrologi dan Hidrologi </t>
  </si>
  <si>
    <t>Program Pembangunan Public Park Area – Islamic Center</t>
  </si>
  <si>
    <t>Pengadaan Bantuan Perlengkapa Olahraga Volly Gampong Buloh</t>
  </si>
  <si>
    <t>Biaya Konsumsi Acara Serah Terima Program CSR Sikundo</t>
  </si>
  <si>
    <t>Program rumah layak huni  - Rumah Layak Huni (RLH)</t>
  </si>
  <si>
    <t xml:space="preserve">Modeling Kawasan P3M Teuku Umar PT. Mifa Bersaudara - Modeling Kawasan P3M Teuku Umar PT. Mifa Bersaudara </t>
  </si>
  <si>
    <t>Program rumah layak huni  - Bantuan pembangunan 1 unit Rumah untuk Anak Ketua Pak Mukim dan 1 unit rumah untuk ketua TP2D</t>
  </si>
  <si>
    <t>Program Pelatihan Pembuatan Prototype Unsyiah (desain dan tenaga ahli)</t>
  </si>
  <si>
    <t>Sarana dan/atau Prasarana Kesehatan - Bantuan Pembangunan 1 unit MCK Gp. Reudeup</t>
  </si>
  <si>
    <t>Program Bantuan Gampong Lingkar Operasional - Pengadaan Sirtu Jalan Buloh – Buki Jaya</t>
  </si>
  <si>
    <t>Program Bantuan Komunitas Adat Terpencil (KAT) gp. Sikundo - Untuk penambahan pemasangan bronjong dan rehab jembatan sikundo</t>
  </si>
  <si>
    <t>Bantuan pembuatan jembatan gorong2 1 tipe 2 gampong Sikundo</t>
  </si>
  <si>
    <t>Pembayaran Pajak Pembuatan 1 unit Boat Pengawasan Adat Laot Wilayah Lhok Meureubo</t>
  </si>
  <si>
    <t>Program Legowo Padi Sawah Gampong Balee Joint Mahasiswa UTU</t>
  </si>
  <si>
    <t xml:space="preserve">Program budidaya tanaman cabai Peunaga Cut Ujong </t>
  </si>
  <si>
    <t xml:space="preserve">Program One Village One Program (OVOP) ternak kambing Gp. Balee </t>
  </si>
  <si>
    <t xml:space="preserve">Seremoni Acara Program OVOP ternak Kambing Gp. Balee </t>
  </si>
  <si>
    <t xml:space="preserve">Program OVOP tanaman jagung Sumber Batu </t>
  </si>
  <si>
    <t xml:space="preserve">Program OVOP tanaman jengkol Buloh </t>
  </si>
  <si>
    <t xml:space="preserve">Program OVOP tanaman jagung Pucok Reudeup </t>
  </si>
  <si>
    <t>Biaya pengobatan ternak Program OVOP selama 2 Bulan (Juli-Agustus) 2020</t>
  </si>
  <si>
    <t>Budidaya Lele di Gp. Ujong Drien (OVOP)</t>
  </si>
  <si>
    <t>Program One Village One Product (OVOP) Itik Petelur Gampong Reudeup</t>
  </si>
  <si>
    <t>Program One Village One Product (Sentra Padi) Gampong Paya Baro</t>
  </si>
  <si>
    <t>Program One Village One Product (OVOP) Holtikultura Gampong Bukit Jaya</t>
  </si>
  <si>
    <t>Program Budidaya Cabai Besar Gp. Gunong Kleng (OVOP)</t>
  </si>
  <si>
    <t>One Village One Program - Budidaya Lele di Gp. Peunaga Pasi (OVOP)</t>
  </si>
  <si>
    <t>One Village One Program - OVOP  Gp. Peunaga/Pesisir (Kambing)</t>
  </si>
  <si>
    <t>One Village One Program - Program Budidaya Ternak Kambing Gampong Meureubo (OVOP)</t>
  </si>
  <si>
    <t>One Village One Program - Program Pembesaran Ikan Patin Gampong Pasie Pinang (OVOP)</t>
  </si>
  <si>
    <t>One Village One Program - Program Budidaya Lele di Gp. Peunaga Rayeuk (OVOP Pesisir)</t>
  </si>
  <si>
    <t>One Village One Program - Program Budidaya Kerang Gampong Langung (OVOP)</t>
  </si>
  <si>
    <t>One Village One Program - Program Budidaya Semangka Gampong Suak Puntong (OVOP)</t>
  </si>
  <si>
    <t>Biaya pengobatan ternak Program OVOP - Biaya Pengobatan ternak Program OVOP 2 Gampong selama 3 Bulan (Oktober, November, Desember) 2020</t>
  </si>
  <si>
    <t xml:space="preserve"> Program lanjutan budidaya sayuran hydroponik </t>
  </si>
  <si>
    <t>Pengembangangan Program Kelompok Hidroponik (Taman &amp; Olahan Kerupuk Sayur) Kelompok Geumaseh Gampong Peunaga Cut Ujong</t>
  </si>
  <si>
    <t>Program Pembinaan dan Promosi usaha Kue Tradisional Aceh (Wilayah Pesisir) - Program pembinaan usaha kue tradisional Pesisir</t>
  </si>
  <si>
    <t xml:space="preserve">Program Qurban Idul Adha 1441 H Wilayah pesisir </t>
  </si>
  <si>
    <t xml:space="preserve">Program Qurban Idul Adha 1441 H Wilayah Operasional Balee </t>
  </si>
  <si>
    <t xml:space="preserve">Program Qurban Idul Adha 1441 H Wilayah Operasional Reudeup </t>
  </si>
  <si>
    <t xml:space="preserve">Program Qurban Idul Adha 1441 H Wilayah Operasional Pucok Reudeup </t>
  </si>
  <si>
    <t xml:space="preserve">Program Qurban Idul Adha 1441 H Wilayah Operasional Paya Baro </t>
  </si>
  <si>
    <t xml:space="preserve">Program Qurban Idul Adha 1441 H Wilayah Operasional Sumber Batu </t>
  </si>
  <si>
    <t xml:space="preserve">Program Qurban Idul Adha 1441 H Wilayah Operasional Peunaga Cut Ujong </t>
  </si>
  <si>
    <t xml:space="preserve">Program Qurban Idul Adha 1441 H Wilayah Operasional Buloh </t>
  </si>
  <si>
    <t xml:space="preserve">Program Qurban Idul Adha 1441 H Wilayah Operasional Bukit Jaya </t>
  </si>
  <si>
    <t xml:space="preserve">Program Qurban Idul Adha 1441 H Wilayah Operasional Suak Puntong </t>
  </si>
  <si>
    <t xml:space="preserve">Program Bantuan Bencana Alam (Bantuan sembako pasca kebakaran Rangkang Santri Dayah Inti Darul Aitami) </t>
  </si>
  <si>
    <t xml:space="preserve">Program Pemberdayaan Teungku Dayah (January) </t>
  </si>
  <si>
    <t xml:space="preserve">Program bantuan sajadah mesjid lingkar operasional perusahaan ( Pengadaan fasilitas rumah ibadah, bantuan ambal sajadah untuk Pesantren Darul Ihsan L. Hadi) </t>
  </si>
  <si>
    <t>Program pembinaan Pentas Seni Islami Santri dan Santunan Anak Yatim (Dayah Zainatul Ulum Diniyah Islamiyah)</t>
  </si>
  <si>
    <t>Program Sosial &amp; PHBI (Bantuan Sosial untuk Ibu Fauziah, Masyarakat Kurang Mampu Desa Panggong)</t>
  </si>
  <si>
    <t>Program Sosial &amp; PHBI (Bantuan Mauliddi Kabupaten Aceh Barat)</t>
  </si>
  <si>
    <t>Program mimbar Jumat Sumber Batu</t>
  </si>
  <si>
    <t xml:space="preserve">  Sumber Batu</t>
  </si>
  <si>
    <t xml:space="preserve">Program Sosial dan PHBI (bantuan sosial balita penyempitan anus di Desa padang seurahet) </t>
  </si>
  <si>
    <t xml:space="preserve">Program Bantuan kepada pihak ke tiga berbasis proposal ( Bantuan Darurat Korban Kebakaran Rumah Guru Honorer di Alue Tampak) </t>
  </si>
  <si>
    <t xml:space="preserve">Program Pemberdayaan Teungku Dayah Februari </t>
  </si>
  <si>
    <t>Program Bantuan kepada pihak ke tiga berbasis proposal (Bantuan fasilitas olah raga bola kaki pemuda Peunaga Cut Ujong)</t>
  </si>
  <si>
    <t xml:space="preserve">Pembinaan sepak bola Aceh Barat &amp; sponsorship Persiraja Banda Aceh </t>
  </si>
  <si>
    <t xml:space="preserve">Program Peralatan penunjang team Emergency Response (pelatihan tanggap darurat kebencanaan, kegiatan obeservasi lokasi latihan bersama Consultan Avignam) </t>
  </si>
  <si>
    <t xml:space="preserve">Program Pemberdayaan Teungku Dayah Maret </t>
  </si>
  <si>
    <t>Program Bantuan Bencana Alam, Penanganan  COVID 19  Bulan Maret 2020</t>
  </si>
  <si>
    <t>Program Bantuan Meugang Ramadhan (Meugang bersama anak yatim dan stakeholder wilayah operasional PT Mifa Bersaudara)</t>
  </si>
  <si>
    <t>Bantuan sosial untuk masyarakat peternak disekitar tambang</t>
  </si>
  <si>
    <t>Program bantuan sajadah mesjid lingkar operasional perusahaan (Bantuan Karpet/Sajadah untuk 18 Mesjid dan Mushalla wilayah Operasional Perusahaan)</t>
  </si>
  <si>
    <t>Program Bantuan Bencana Alam, Penanganan  COVID-19 Bulan April 2020</t>
  </si>
  <si>
    <t>Program pemuliaan makam Abu Ba (Ramadhan Kegiatan Silaturrahmi bersama tokoh agama)</t>
  </si>
  <si>
    <t>Program Safari ramadhan PT Mifa Bersaudara bersama anak yatim dan masyarakat (santunan anak yatim, dan bantuan idul fitri bersama stakeholder PT Mifa Bersaudara tahun 2020)</t>
  </si>
  <si>
    <t>Program Bantuan Bencana Alam, Penanganan  COVID 19 Bulan Mei 2020</t>
  </si>
  <si>
    <t xml:space="preserve">Program penunjang team Emergency ResponseProgram (pengadaan SIM B Umum Unit Damkar untuk 3 orang driver (ERT Team) </t>
  </si>
  <si>
    <t xml:space="preserve">Program Pemuliaan Makam Abu Ba (Paket Sembako/Oleh-Oleh untuk Ahli Waris Abu Ba </t>
  </si>
  <si>
    <t>Program mimbar Jumat</t>
  </si>
  <si>
    <t>Program Pemberdayaan Teungku Dayah (April-Juni)</t>
  </si>
  <si>
    <t>Program Bantuan Bencana Alam, Penanganan  CIVID 19 Bulan Juni 2020</t>
  </si>
  <si>
    <t xml:space="preserve">Program Bantuan Sembako COVID-19, pengadaan faceshield </t>
  </si>
  <si>
    <t xml:space="preserve">Program pemulian makam Abu Ba, kenduri dan ziarah makam </t>
  </si>
  <si>
    <t xml:space="preserve">Bantuan bencana alam banjir ROB wilayah Kecamatan Johan Pahlawan berupa paket sembako </t>
  </si>
  <si>
    <t xml:space="preserve">Program Qurban Idul Adha 1441 H untuk Dayah Serambi Aceh </t>
  </si>
  <si>
    <t xml:space="preserve">Serah terima Bantuan Qurban untuk wilayah oprasional dan pesisir </t>
  </si>
  <si>
    <t xml:space="preserve">Program Qurban Idul Adha 1441 H bersama sahabat media </t>
  </si>
  <si>
    <t xml:space="preserve">Bantuan bencana alam banjir wilayah Kecamatan Meureubo berupa paket sembako </t>
  </si>
  <si>
    <t xml:space="preserve">Program pemuliaan Makan Abu Ba Balee, bantuan daging meugang </t>
  </si>
  <si>
    <t xml:space="preserve">Program penangan dan pencegahan COVID-19, peneyiadaan ruang isolasi karantina periode 1 - 31 Juli (alice) </t>
  </si>
  <si>
    <t xml:space="preserve">Program pencegahan COVID-19, biaya pengiriman multivitamin tahap II </t>
  </si>
  <si>
    <t xml:space="preserve">Program Pemberdayaan Teungku Dayah Juli </t>
  </si>
  <si>
    <t xml:space="preserve">Program mimbar Jumat Sumber Batu Juli </t>
  </si>
  <si>
    <t xml:space="preserve">Program Bantuan Sembako COVID-19, jasa medis periode Juli </t>
  </si>
  <si>
    <t>Program penanganan COVID-19, Pengadaan Sabun dan Tisu untuk wastafel area MIFA</t>
  </si>
  <si>
    <t>Program penangan COVID-19, pembelian Multivimin untuk All karyawan MIFA dan BEL</t>
  </si>
  <si>
    <t>Pengadaan  hand sanitizer dan disinfektan penanganan dan pencegahan COVID-19</t>
  </si>
  <si>
    <t>Sembako untuk Kunjungan Takziah di Desa Sakuy Kec. Sungai Mas - Aceh Barat</t>
  </si>
  <si>
    <t>Biaya Mess Observasi di Banda aceh sebanyak 10 Kamar dan Biaya akomodasi untuk 2 orang (Covid)</t>
  </si>
  <si>
    <t>CAR Biaya Tambahan Mess Observasi di BNA (Covid)</t>
  </si>
  <si>
    <t>Bantuan Acara Kenduri Akbar dan syukuran 30 Tahun berdirinya Dayah Serambi Aceh</t>
  </si>
  <si>
    <t xml:space="preserve"> Program Bantuan Sembako COVID-19, jasa medis periode Agustus </t>
  </si>
  <si>
    <t xml:space="preserve"> Program penangan dan pencegahan COVID-19, penyediaan ruang isolasi karantina periode 1 - 31 Agustus (alice) </t>
  </si>
  <si>
    <t xml:space="preserve"> Program penangan dan pencegahan COVID-19, penyediaan ruang isolasi karantina periode 1 - 31 Agustus (Monalisa) </t>
  </si>
  <si>
    <t>Bantuan Sembako Masa Panik Wartawan Aceh Barat untuk Korban Banjir</t>
  </si>
  <si>
    <t>Bantuan Gebrak Masker (GEMA) (Covid)</t>
  </si>
  <si>
    <t>Kebutuhan Masker 3D berlogo MIFA-BEL (Covid)</t>
  </si>
  <si>
    <t>Kebutuhan Material Penanganan COVID-19 periode Juli (OH)</t>
  </si>
  <si>
    <t xml:space="preserve"> Program Pemberdayaan Teungku Dayah Agustus </t>
  </si>
  <si>
    <t>Bantuan Biaya Transportasi Untuk Korem</t>
  </si>
  <si>
    <t>Bantuan biaya pendidikan untuk anak tgk.  Arifin Ahli Waris Abu Ba</t>
  </si>
  <si>
    <t>Pengadaaan BKLEEN FOGGING LIQUID DISINFEKTAN (Covid)</t>
  </si>
  <si>
    <t>Pengadaan Hand sanitizer untuk  kantor dan kantin (Covid)</t>
  </si>
  <si>
    <t>Biaya sewa mobil covid untuk tim gugus covid aceh barat</t>
  </si>
  <si>
    <t xml:space="preserve"> Program Pemberdayaan Teungku Dayah September </t>
  </si>
  <si>
    <t>SEWA KAMAR Alice Home Stay dan Monalisa Periode September 2020 (Covid)</t>
  </si>
  <si>
    <t xml:space="preserve"> Program Pemberdayaan Teungku Dayah Oktober </t>
  </si>
  <si>
    <t>Biaya sewa kamar Mess Banda Aceh dan Biaya Listrik Periode September 2020  (COVID)</t>
  </si>
  <si>
    <t xml:space="preserve"> Biaya Mobilisasi dan Observasi Karyawan BNA (GA) (COVID)</t>
  </si>
  <si>
    <t>CAR Bantuan Wastafel untuk Rumah Sakit Prince Nayef Bin Abdeul Aziz Unsyiah  (COVID)</t>
  </si>
  <si>
    <t>Perpanjangan Kontrak Penyedia Tenaga Medic dan Dokter Pencegahan Covid-19 Periode September s.d Oktober (2 Bulan), sebagai tim pemeriksaan kesehatan karyawan MIFA &amp; BEL dan Kebutuhan material Covid</t>
  </si>
  <si>
    <t>bantuan 1 unit MCK untuk dayah darul aitami</t>
  </si>
  <si>
    <t>Bantuan Perlengkapan Penanganan COVID untuk SMAN 1 Meureubo, SMK, Dayah Serambi Aceh, STIKIP BBM, UTU, dan STAIN TDM</t>
  </si>
  <si>
    <t>CAR Biaya Program Mimbar Jumat Periode September - Oktober 2020</t>
  </si>
  <si>
    <t>SEWA KAMAR Alice Home Stay (Periode September &amp; Oktober 20) dan Monalisa (Periode Oktober 20) - karyawan (COVID)</t>
  </si>
  <si>
    <t xml:space="preserve">Kebutuhan Material Tambahan Penanganan COVID-19 MIBEL_September 2020 (Permintaan OH) </t>
  </si>
  <si>
    <t>Kebutuhan Material Tambahan Penanganan COVID-19 MIBEL dan obat anti virus (OH)</t>
  </si>
  <si>
    <t>Bantuan pesantren Serambi Aceh- Bantuan Pekerjaan Pembuatan Pagar Depan Dayah Serambi Aceh (72 m)</t>
  </si>
  <si>
    <t>Program Pembinaan Teritorial kerjasama dengan TNI,POLRI,Pemda - Bantuan pembangunan tribun petembak senapan untuk lapangan tembak Danyon Garda Samudra - Aceh Barat</t>
  </si>
  <si>
    <t>Program Pemuliaan Makam Abu Ba - Bantuan 1 unit MCK untuk Pesantren Lung Baro (Abon Ramli) Ahli Waris Abu Ba</t>
  </si>
  <si>
    <t>FGD dan pertemuan monitoring Program dengan Apartur Gampong &amp; Stakeholder lingkar Operasional - Biaya konsumsi dan Monitoring Program CSR bersama TJSLP Aceh Barat</t>
  </si>
  <si>
    <t>Pembinaan Tengku Gampong Tambang &amp; Port - Honor  Imam Port Bulan November - Desember</t>
  </si>
  <si>
    <t>Program Mimbar Jumat gampong Sumber Batu 12 Bulan - CAR Biaya Program Mimbar Jumat Periode November-Desember 2020</t>
  </si>
  <si>
    <t xml:space="preserve">Bantuan Mesjid 17 Gampong Di Wilayah Operasional - Bantuan Pembelian Micropon dan Amplifier Mushala Port </t>
  </si>
  <si>
    <t>Bantuan bencana alam dan penanganan COVID-19 - CAR Bantuan Kegiatan Gerakan Masker Sekolah (GEMAS) dalam rangka penanggulangan COVID-19 bekerja sama dengan Pemerintah Aceh</t>
  </si>
  <si>
    <t>FGD dan pertemuan monitoring Program dengan Apartur Gampong &amp; Stakeholder lingkar Operasional - Silaturrahmi akhir tahun dan makan siang dengan Keuchik Pesisir di Pantai Naga Permai</t>
  </si>
  <si>
    <t>Bantuan bencana alam dan penanganan COVID-19 - Program Penangan Covid-19, Peralatan Pemeriksaan SWAB RT PCR Karyawan PT Mifa Bersaudara</t>
  </si>
  <si>
    <t>Bantuan bencana alam dan penanganan COVID-19 - CAR Mobilisasi dan Observasi (mess, Meals, Laundy, Listrik) 14 hari untuk 22 karyawan (Tim Gugus Covid-safrinaldi) (keberangkatan 28-29 Sept 2020) - Covid</t>
  </si>
  <si>
    <t>Bantuan bencana alam dan penanganan COVID-19 - Bantuan Perlengkapan New Normal untuk Sekolah Lingkar Operasional PT Mifa Bersaudara - Covid</t>
  </si>
  <si>
    <t>Bantuan pesantren Serambi Aceh - Pembangunan 1 unit Rumah Tipe 36 untuk Dayah Serambi Aceh</t>
  </si>
  <si>
    <t>Bantuan bencana alam dan penanganan COVID-19 - Biaya Perpanjangan kontrak tenaga Medic &amp; Dokter Penanganan COVID-19 sebagai tim pemeriksaan kesehatan karyawan MIFA &amp; BEL (Periode November-Desember 2020)</t>
  </si>
  <si>
    <t>Bantuan bencana alam dan penanganan COVID-19 - Biaya sewa kamar observasi di BNA untuk karyawan + listrik Periode oktober 20-januari 21 (COVID)</t>
  </si>
  <si>
    <t>Bantuan bencana alam dan penanganan COVID-19 - PROGRAM PENYULUHAN KESEHATAN DAN PENCEGAHAN COVID 19</t>
  </si>
  <si>
    <t>Bantuan bencana alam dan penanganan COVID-19 - CAR Bantuan Kegiatan Gerakan Masker Sekolah (GEMAS) dalam rangka penanggulangan COVID-19 bekerja sama dengan Dinas ESDM</t>
  </si>
  <si>
    <t>Program Pembinaan Teritorial kerjasama dengan TNI,POLRI,Pemda - Bantuan seragam untuk Perbakad Garda Samudra</t>
  </si>
  <si>
    <t>Bantuan bencana alam dan penanganan COVID-19 - Bantuan bencana alam dan penanganan COVID-19 - Biaya PCR di Laboraturium Klinik Bunda Thamrin untuk teknisi perbaikan peralata kantin &amp; camp (request GA) (COVID)</t>
  </si>
  <si>
    <t>Bantuan bencana alam dan penanganan COVID-19 - Bantuan wastafel portable sebanyak 4 unit ke Dinkes Aceh Barat dan 1 unit wastafel portable ke DPMPTSP Aceh Barat. (COVID)</t>
  </si>
  <si>
    <t>Pembinaan Kesenian dan Budaya Aceh Barat - Bantuan untuk Tari Ranup Lampuan Bungoeng Ban Keumang Gampong Balee</t>
  </si>
  <si>
    <t>Program Sosial &amp; PHBI - Bantuan Maulid (gula dan sirup)</t>
  </si>
  <si>
    <t>Bantuan bencana alam dan penanganan COVID-19 - Serah terima &amp; Mobilisasi Westafel ke Sekolah Sekitar Operasional Tambang (COVID)</t>
  </si>
  <si>
    <t>Bantuan bencana alam dan penanganan COVID-19 - SEWA KAMAR Alice Home Stay Periode Desember 2020 untuk karyawan (COVID)</t>
  </si>
  <si>
    <t>Bantuan bencana alam dan penanganan COVID-19 - Pengadaan 4 unit wastafel untuk daerah Mine Office (COVID)</t>
  </si>
  <si>
    <t>Bantuan bencana alam dan penanganan COVID-19 - Pengadaan Alat Rapid Test (COVID)</t>
  </si>
  <si>
    <t>Bantuan Sosial Lingkar Operasional - Bantuan Barang untuk Kunjungan ke Rumah Duka di Lingkar Operasional</t>
  </si>
  <si>
    <t>Program pengembangan SDM, Maintenance Development Program (MDP) 11 dec-10 jan</t>
  </si>
  <si>
    <t xml:space="preserve"> Graduate Development Program (Sarjana Magang), bulan Januari 2020 </t>
  </si>
  <si>
    <t xml:space="preserve"> Graduate Development Program (Sarjana magang) bulan Februari 2020 </t>
  </si>
  <si>
    <t xml:space="preserve"> Program Maintenance Development Program (MDP) </t>
  </si>
  <si>
    <t xml:space="preserve"> Program pengembangan SDM, (bantuan transportasi untuk Study Tour Siswa SMP Negeri Satu Atap Reudeup ke Banda Aceh) </t>
  </si>
  <si>
    <t xml:space="preserve"> Graduate Development Program (Sarjana magang) bulan Maret 2020 </t>
  </si>
  <si>
    <t xml:space="preserve"> Graduate+J5 Development Program (Sarjana magang) bulan April 2020 </t>
  </si>
  <si>
    <t>Program Maintenance Development Program periode April</t>
  </si>
  <si>
    <t>Program WDP MIFA - SSB ( Biaya Konsumsi untuk TIM Disnaker Aceh Barat ke Disnaker Banda Aceh dalam Rangka Penjajakan Program WDP Batch 2)</t>
  </si>
  <si>
    <t xml:space="preserve"> Graduate Development Program (Sarjana magang) bulan Mei 2020 </t>
  </si>
  <si>
    <t xml:space="preserve"> Program Maintenance Development Program (MDP). Bulan Mei 2020 </t>
  </si>
  <si>
    <t xml:space="preserve"> Graduate Development Program (Sarjana magang) , bulan Juni 2020 </t>
  </si>
  <si>
    <t xml:space="preserve"> Program Maintenace Development Program Juni 2020 </t>
  </si>
  <si>
    <t xml:space="preserve">Program sarjana magang Juli </t>
  </si>
  <si>
    <t xml:space="preserve">Program Maintenace Development Program Juli 2020 </t>
  </si>
  <si>
    <t>PR Insentif Peserta Maintenance Development Program (MDP) Periode 11 Juli - 10 Agustus 2020</t>
  </si>
  <si>
    <t>PR Insentif Sarjana Magang MIFA-BEL Periode 11 Juli - 10 Agustus 2020 (Agustus)</t>
  </si>
  <si>
    <t>PR SARJANA MAGANG Periode 11 Agustus - 10 September 2020 (September)</t>
  </si>
  <si>
    <t>PR MDP  Periode 11 Agustus - 10 September 2020</t>
  </si>
  <si>
    <t>Biaya Pemerikasaan (MCU) untuk Peserta WDP Pt. Mifa Bersaudara di Laboraturium Klinik Riset Meulaboh.</t>
  </si>
  <si>
    <t>CA Beasiswa mifa bakti 2020</t>
  </si>
  <si>
    <t>Program Sarjana Magang Periode 11 September - 10 Oktober 2020 (Oktober)</t>
  </si>
  <si>
    <t xml:space="preserve"> Program Maintenace Development Program (MDP) periode  Juli 2020 11 sep - 10 oct </t>
  </si>
  <si>
    <t>PR Insentif Sarjana Magang MIFA-BEL Periode 11 Oktober - 10 November 2020</t>
  </si>
  <si>
    <t xml:space="preserve">Bantuan Pengembangan Sarana pendidikan STAIN Tgk. Dirundeng - Pembangunan Lapangan Volley STAIN TDM </t>
  </si>
  <si>
    <t>Program Beasiswa Santri Berprestasi Santri Aceh Barat- Beasiswa Bakti Mifa untuk Santri Aceh Barat</t>
  </si>
  <si>
    <t>Program Sarjana Magang - PR Insentif untuk Sarjana Magang MIFA Periode 11 November-10 Desember</t>
  </si>
  <si>
    <t>Bantuan  Pengembangan Sarana Pendidikan MIN 8 Cot Lawang - Bantuan pembangunan lapangan bola Min Cot Lawang</t>
  </si>
  <si>
    <t>Bantuan  Pengembangan Sarana Pendidikan MIN 8 Cot Lawang- Bantuan Pengadaan AC untuk Kampus STKIP BBM dan SMPN 5 Meureubo Aceh Barat</t>
  </si>
  <si>
    <t>Program Beasiswa Santri Berprestasi Santri Aceh Barat - Bantuan Kegiatan untuk biaya konsumsi pertemuan dengan penerima beasiswa santri PT Mifa Bersaudara</t>
  </si>
  <si>
    <t>Program kampanye hidup sehat (kegiatan donor darah, fun bike dan Fun Run dalam rangka Peringatan Bulan K3 Nasional 2020)</t>
  </si>
  <si>
    <t>Sarana dan/atau Prasarana Kesehatan- Bantuan pembangunan MCK 17 unit gampong bintah</t>
  </si>
  <si>
    <t>Bantuan bencana alam dan penanganan COVID-19 - Program Pengembangan Kesehatan Komunitas (Wilayah Utama dan Penyangga) - Program pengobatan masyarakat di lingkar operasional perseroan tahun 2020 / PROGRAM PENYULUHAN KESEHATAN DAN PENCEGAHAN COVID 19</t>
  </si>
  <si>
    <t>Sarana dan/atau Prasarana Kesehatan - Hadiah pembinaan Buat Yoga Atlet Badminton PB Teuku Umar Binaan PT Mifa Bersaudara</t>
  </si>
  <si>
    <t>Bantuan Mesjid 17 Gampong Di Wilayah Operasional - Bantuan Pembangunan Masjid/Musholla di Buloh</t>
  </si>
  <si>
    <t>Bantuan Mesjid 17 Gampong Di Wilayah Operasional - Bantuan Pembangunan Masjid/Musholla di Bukit Jaya</t>
  </si>
  <si>
    <t>Bantuan Mesjid 17 Gampong Di Wilayah Operasional - Bantuan Pembangunan Masjid/Musholla di Suak Puntong</t>
  </si>
  <si>
    <t>Program Sosial &amp; PHBI - Bantuan Kegiatan Maulid Nabi di Gampong wilayah pesisir</t>
  </si>
  <si>
    <t xml:space="preserve">Program Sosial &amp; PHBI - Bantuan Kegiatan Maulid Nabi di Gampong lingkar operasional dengan nilai </t>
  </si>
  <si>
    <t>Bantuan Mesjid 17 Gampong Di Wilayah Operasional - Bantuan Pembangunan Masjid/Musholla di Gp. Balee</t>
  </si>
  <si>
    <t>Bantuan Mesjid 17 Gampong Di Wilayah Operasional - Bantuan Pembangunan Masjid/Musholla di Gp. Reudeup</t>
  </si>
  <si>
    <t>Bantuan Mesjid 17 Gampong Di Wilayah Operasional - Bantuan Pembangunan Masjid/Musholla di  Gp. Pucok Reudeup</t>
  </si>
  <si>
    <t>Bantuan Mesjid 17 Gampong Di Wilayah Operasional - Bantuan Pembangunan Masjid/Musholla di Sumber Batu</t>
  </si>
  <si>
    <t>Bantuan bencana alam dan penanganan COVID-19 - Kebutuhan Pouch Handsanitizer dan biaya pengiriman untuk Karyawan MIFA-BEL (COVID)</t>
  </si>
  <si>
    <t>Bantuan Mesjid 17 Gampong Di Wilayah Operasional - Bantuan Rehap Surau sulop Abu Razali</t>
  </si>
  <si>
    <t>Bantuan Mesjid 17 Gampong Di Wilayah Operasional - Bantuan Pembangunan Masjid/Musholla di Gp. Paya Baro</t>
  </si>
  <si>
    <t xml:space="preserve"> Program Bantuan kepada pihak ke tiga berbasis proposal (Sponsorship Kegiatan Kebersihan lingkungan bersama DLHK Aceh Barat) </t>
  </si>
  <si>
    <t xml:space="preserve"> Program Workshop &amp; Fieldtrip  Pengembangan Budidaya Pertanian Padi &amp; Sentra Buah-buahan  Program Corporate Social Responsibility PT MIFA BERSAUDARA </t>
  </si>
  <si>
    <t>SUMUT</t>
  </si>
  <si>
    <t xml:space="preserve"> Bantuan kepada pihak ke tiga berbasis proposal (Bantuan 50 kotak nasi Mineral untuk kegiatan Maulid di SMP N 5 Meureubo) </t>
  </si>
  <si>
    <t xml:space="preserve"> Program Bantuan kepada pihak ke tiga berbasis proposal (Penghijauan Dayah Darul Aitami kerjasama dengan POLSEK Meureubo) </t>
  </si>
  <si>
    <t>Biaya petugas pengawasan project program CSR MIFA periode Januari</t>
  </si>
  <si>
    <t xml:space="preserve"> ProgramBantuan kepada pihak ke tiga berbasis proposal (bantuan 100 Kotak Air mineral untuk kegiatan maulid Dayah Riyadhus Shalihin (Dayah Santri wati Serambi Aceh) </t>
  </si>
  <si>
    <t>Kaway XIV</t>
  </si>
  <si>
    <t>Program Bantuan kepada pihak ke tiga berbasis proposal (Sponsorship 2the 12th Indonesian Students Mining Competition HMT-ITB)</t>
  </si>
  <si>
    <t>ITB</t>
  </si>
  <si>
    <t>Bantuan Maulid Gp peunaga baro (Berupa air mineral)</t>
  </si>
  <si>
    <t>Program Bantuan kepada pihak ke tiga berbasis proposal (Sponsorship kegiatan napak tilas Teuku Umar kerjasama dengan Camat Meureubo)</t>
  </si>
  <si>
    <t>Program Bantuan kepada pihak ke tiga berbasis proposal (Sponsorship Teuku Umar Expo tahun 2020)</t>
  </si>
  <si>
    <t>UTU-Meulaboh</t>
  </si>
  <si>
    <t>Program Bantuan kepada pihak ke tiga berbasis proposal (Kunjungan Lapangan Kepala ESDM Aceh Program CSR PT Mifa Bersaudara dan  Kunjungan Ke pusat Pembibitan Kopi takengon)</t>
  </si>
  <si>
    <t xml:space="preserve"> Program Bantuan kepada pihak ke tiga berbasis proposal ( Sponsorship Kegiatan Konferensi Cabang (Konfercab) Ke XII HMI Cabang Meulaboh) </t>
  </si>
  <si>
    <t xml:space="preserve"> Program Bantuan kepada pihak ke tiga berbasis proposal (Zikir Akbar Pemuda Ranto Panyang Bersama syeikh H.Amran Waly) </t>
  </si>
  <si>
    <t xml:space="preserve"> Program Bantuan kepada pihak ke tiga berbasis proposal (Sponsorship Kegiatan Pelantikan DPC HIPAKAD Aceh Barat) </t>
  </si>
  <si>
    <t xml:space="preserve"> Program Sponsorship Bantuan Tournament Bola Kaki Alue Tampak </t>
  </si>
  <si>
    <t>Bantuan kepada pihak ke tiga berbasis proposal (Bantuan Pembangunan Mesjid Gampong Marek)</t>
  </si>
  <si>
    <t xml:space="preserve"> Program Bantuan kepada pihak ke tiga berbasis proposal (Sponsorship Kegiatan Napak tilas Teuku Umar kerjasama dengan UTU) </t>
  </si>
  <si>
    <t xml:space="preserve"> Program Bantuan kepada pihak ke tiga berbasis proposal (Workshop 'Market Outlook and Marketing Strategy for Mining Industry' kerjasama dengan PERHAPI Aceh) </t>
  </si>
  <si>
    <t>Bantuan kepada pihak ke tiga berbasis proposal (Sponsorship Kegiatan Forum Diskusi Pertambangan Nasional Institut Teknologi Medan Tahun 2020)</t>
  </si>
  <si>
    <t>ITM Medan</t>
  </si>
  <si>
    <t xml:space="preserve"> Program Bantuan kepada pihak ke tiga berbasis proposal (Sponsorship  untuk Milad 3Th Himpunan Mahasiswa Manajemen UTU) </t>
  </si>
  <si>
    <t>UTU</t>
  </si>
  <si>
    <t xml:space="preserve"> Program Bantuan kepada pihak ke tiga berbasis proposal (Sponsorship Tournament Volly Ball Club gampong Gunong Kleng) </t>
  </si>
  <si>
    <t xml:space="preserve"> Program Bantuan kepada pihak ke tiga berbasis proposal (Sponsorship Kegiatan Musabaqah Tilawatil Quran (MTQ) TPQ Babul Jinan) </t>
  </si>
  <si>
    <t xml:space="preserve"> Program Bantuan kepada pihak ke tiga berbasis proposal (Bantuan konsumsi training HMI Cabang Meulaboh tingkat Nasional) </t>
  </si>
  <si>
    <t xml:space="preserve"> Program Bantuan kepada pihak ke tiga berbasis proposal (Sponsorship Kegiatan Lingkungan Penanaman Mangrove Bersama Masyarakat Pesisir dan Polres Aceh Barat) </t>
  </si>
  <si>
    <t xml:space="preserve"> Program Bantuan kepada pihak ke tiga berbasis proposal (Sponsorship Peralatan Sanggar Seni Rapai Merpati Putih Bubon) </t>
  </si>
  <si>
    <t>Program Bantuan kepada pihak ke tiga berbasis proposal (Kegiatan Bakti Sosial di Gampong Gaseu, Kecamatan Sungai Mas bekerjasama dengan IPELMABAR Banda Aceh)</t>
  </si>
  <si>
    <t>Program Bantuan kepada pihak ke tiga berbasis proposal (Sponsorship Kegiatan Seminar Himpunan Mahasiswa Teknik Pertambangan Institut Teknologi Nasional Yogyakarta)</t>
  </si>
  <si>
    <t>ITN Yogyakarta</t>
  </si>
  <si>
    <t>Sponsorship Kegiatan Festival Anak Shaleh TPQ Az-Zahra Ujong Tanjong</t>
  </si>
  <si>
    <t>Sponsorship Kegiatan Lomba Sciens, Sport, religion &amp; Art (S2RA) MTsN 3 Aceh Barat</t>
  </si>
  <si>
    <t>Program Bantuan kepada pihak ke tiga berbasis proposal (Sponsorship Kegiatan Competition Of Man Science Religion and Art (COMSRAT) 2 Educate Tahun 2020)</t>
  </si>
  <si>
    <t>sponsorship Kegiatan Israk Mi'raj Dayah 'Ibadurrahman Desa Ranub dong</t>
  </si>
  <si>
    <t>Biaya Produksi Video dan Iklan Seven Media Asia</t>
  </si>
  <si>
    <t>Biaya pemasangan iklan Ucapan Selamat HUT Harian Serambi Indonesia ke 31</t>
  </si>
  <si>
    <t>Program Bantuan kepada pihak ke tiga berbasis proposal (Kegiatan Ketahanan Pangan dengan Babinsa)</t>
  </si>
  <si>
    <t>Program Bantuan kepada pihak ke tiga berbasis proposal (safari subuh dan zikir kerjasama dengan Camat Meureubo)</t>
  </si>
  <si>
    <t>Program Bantuan kepada pihak ke tiga berbasis proposal (Konsumsi Penanaman Pohon bersama Kapolsek Meureubo di Dayah Darul Aitami)</t>
  </si>
  <si>
    <t xml:space="preserve"> Program Bantuan kepada pihak ke tiga berbasis proposal  (Sponsorship Kegiatan Peringatan Hari Peduli Sampah Nasional (HPSN) </t>
  </si>
  <si>
    <t xml:space="preserve"> Program Program Bantuan kepada pihak ke tiga berbasis proposal (zikir bersama pemuda, mahasiswa dan masyarakat Kecamatan Meureubo) </t>
  </si>
  <si>
    <t xml:space="preserve"> Program Bantuan kepada pihak ke tiga berbasis proposal (Bantuan Doorprize kegiatan olah raga kerjasama dengan Korem 012/TU) </t>
  </si>
  <si>
    <t>Program Bantuan kepada pihak ke tiga berbasis proposal (Bantuan Sponsorship untuk Kegiatan Festival Anak Shaleh Kampung Belakang)</t>
  </si>
  <si>
    <t xml:space="preserve"> Program Publikasi CSR di Media Cetak dan online (Publikasi dan Peliputan kegiatan CSR kerjasama dengan Koran Sindo) </t>
  </si>
  <si>
    <t>Program Publikasi CSR di Media Cetak dan online (publikasi kegiatan CSR di Rubrikasi Majalah Tambang)</t>
  </si>
  <si>
    <t>Program Publikasi CSR di Media Cetak dan online (Sponsorship Biaya untuk kegiatan Peringatan Hari pers nasional (HPN) 2020 sekretaris bersama (sekber) jurnalis Aceh barat)</t>
  </si>
  <si>
    <t>Program Publikasi CSR di Media Cetak dan online (Iklan Ucapan Selamat Ramadhan dan Iklan Ucapan Selamat Berbuka Puasa di Radio RRI)</t>
  </si>
  <si>
    <t>Program Publikasi CSR di Media Cetak dan online (Spanduk dan Baliho (Ramadhan dan Idul Fitri)</t>
  </si>
  <si>
    <t>Honorarium konsultan budaya lokal periode Januari - Maret 2020</t>
  </si>
  <si>
    <t>Program Konsultasi pengembangan dan Monitoring dengan Stakeholders terkait (Biaya petugas pengawasan project program CSR MIFA periode Februari)</t>
  </si>
  <si>
    <t xml:space="preserve"> Program Publikasi CSR di Media Cetak dan online (Pengambilan Video Talks Show Radio dan Pembuatan 6 Stiker untuk bilik SICO) </t>
  </si>
  <si>
    <t>Program Konsultasi pengembangan dan Monitoring dengan Stakeholders terkait (Biaya petugas pengawasan project program CSR MIFA periode Maret, april dan Mei 2020)</t>
  </si>
  <si>
    <t xml:space="preserve"> Program Bantuan kepada pihak ke tiga berbasis proposal (1 unit laptop untuk Lembaga Kajian Lingkungan Hidup Banda Aceh) </t>
  </si>
  <si>
    <t xml:space="preserve"> Bantuan kepada pihak ke tiga berbasis proposal (1 unit laptop untuk Dayah Ibdurrahman Ranub Dong) </t>
  </si>
  <si>
    <t xml:space="preserve"> Bantuan kepada pihak ke tiga berbasis proposal (peringatan hari lingkungan hidup sedunia) </t>
  </si>
  <si>
    <t xml:space="preserve"> Bantuan kepada pihak ke tiga berbasis proposal (Perlengkapan Acara Kunjungan Belajar TJSLP Aceh Singkil) </t>
  </si>
  <si>
    <t xml:space="preserve"> Program Penguatan funsi operasional CSR (Sewa Mobil Operasional Petugas lapangan CSR) </t>
  </si>
  <si>
    <t xml:space="preserve"> Program pengembangan tenaga kerja lokal (Assessment centre untuk melakukan evaluasi) </t>
  </si>
  <si>
    <t xml:space="preserve"> Bantuan fasilitas pendukung program kerja CFCD Aceh Barat </t>
  </si>
  <si>
    <t xml:space="preserve"> Program Publikasi CSR di Media Cetak dan online (Pembuatan Iklan Lebaran di RRI Pro 1 dan Pro 2) </t>
  </si>
  <si>
    <t>Honorarium konsultan budaya lokal periode Juni &amp; Juli 2020</t>
  </si>
  <si>
    <t>Sponsorship Kegiatan HMI Cabang Meulaboh Halal Bihalal Kader Beserta Alumni HMI</t>
  </si>
  <si>
    <t>Sponsorship Kegiatn Explore Aceh Barat dalam rangka Open Trip Kemerdekaan 2020 kerjasama dengan Duta Wisata Aceh Barat</t>
  </si>
  <si>
    <t>program Sponsorship Peringatan HUT RI Ke – 75 Kerjasama dengan dengan Camat Meureubo</t>
  </si>
  <si>
    <t>kegiatan bantuan Snack acara launching media Bimcmedia.com</t>
  </si>
  <si>
    <t>Konsumsi Pertemuan dan Makan Siang dengan Pendampingan Program CSR</t>
  </si>
  <si>
    <t xml:space="preserve">Bantuan paket sembako untuk Kelompok Pencinta Alam Aceh </t>
  </si>
  <si>
    <t xml:space="preserve">Reantal Mobil operasional CSR </t>
  </si>
  <si>
    <t>Bantuan Alat Sedot Debu (Vacum Cleaner) untuk Masjid Keramat Teuku Umar Gampong Reudeup</t>
  </si>
  <si>
    <t>Bantuan Kenduri Blang Petani Padi Binaan PT Mifa Bersaudara di Gp. Paya Baro</t>
  </si>
  <si>
    <t>100+D297</t>
  </si>
  <si>
    <t>Baju Majelis Adat Aceh Kabupaten Aceh Barat (40 Pcs)</t>
  </si>
  <si>
    <t>CAR Sponsorship  kegiatan pelatihan tentang tata cara Peusijuk sekaligus dengan Praktek Pelatihan Pembuatan Bue Balee Peusijuk (Majelis Adat Aceh Kabupaten Aceh Barat)</t>
  </si>
  <si>
    <t>CAR Majalah tambang</t>
  </si>
  <si>
    <t>Publikasi di Media PLUSMINUS (media)</t>
  </si>
  <si>
    <t>Budidaya Lebah Madu Kelulut</t>
  </si>
  <si>
    <t>Sponsorship kegiatan 30th PERHAPI</t>
  </si>
  <si>
    <t>Bantuan Biaya Tempat untuk Sekretariat HMI Cabang Meulaboh</t>
  </si>
  <si>
    <t xml:space="preserve">Bantuan Sponsorship World Clean Up Day (WCD) Aceh Barat </t>
  </si>
  <si>
    <t xml:space="preserve">Bantuan Konsumsi Zikir Abu Razali untuk PT Mifa Bersaudara </t>
  </si>
  <si>
    <t>Honor pengawasan proyek Program CSR Mifa (bulan Juni, Juli &amp; Agustus 20)</t>
  </si>
  <si>
    <t>Honor pengawasan proyek Program CSR Mifa (bulan September &amp; Oktober 20)</t>
  </si>
  <si>
    <t>Honorarium konsultan budaya lokal periode Agustus &amp; September 2020</t>
  </si>
  <si>
    <t xml:space="preserve">Bantuan Laptop dan Printer SDN Alue Peunyareng </t>
  </si>
  <si>
    <t>CA Service Jalan Sikundo pada acara kedantangan Gubernur Aceh</t>
  </si>
  <si>
    <t>Baju untuk tim laskar perkasa meulaboh FC</t>
  </si>
  <si>
    <t>bantuan HUT Menwa Universitas Teuku Umar</t>
  </si>
  <si>
    <t>Sponsorship Kegiatan Diskusi bersama PERHUMAS MUDA Dengan Tema Peluang &amp; Tantangan Profesi Public Relations</t>
  </si>
  <si>
    <t>Pengadaan Laptop spesifikasi Enggineer untuk pemindahan karyawan Dept.IFS (Pak Manan) ke Dept. ECM</t>
  </si>
  <si>
    <t>Pengadaan  Sepeda Motor Dinas ECM Team</t>
  </si>
  <si>
    <t>Bantuan Pembangunan Masjid Baltal A'Milin Gp. Ujong Darat, Kec. Meureubo - Aceh Barat</t>
  </si>
  <si>
    <t>Bantuan Semen untuk Pembangunan Asrama Ikatan Pelajar Woyla Raya (Ipelmabar) Meulaboh - Aceh Barat</t>
  </si>
  <si>
    <t>Konsumsi Makan Siang Acara Peusijuk di Lokasi Cut Nyak Dhien Bussines Centre (CBC)</t>
  </si>
  <si>
    <t>pengadaan gambangan (CBC)</t>
  </si>
  <si>
    <t>Bantuan Atap Seng untuk Lembaga Pendidikan Shalihin Lengung, Kec. Meureubo - Aceh Barat</t>
  </si>
  <si>
    <t>Bantuan Konsumsi berupa Air Mineral untuk Kegiatan Zikir Akbar Rateb Seribee Gp. Gunong Kleng</t>
  </si>
  <si>
    <t>Biaya pemasangan Iklan Ucapan HUT Tabloid Modus Aceh ke 17</t>
  </si>
  <si>
    <t>Pemasangan iklan di Media Penapost.id dan Media Metropolis.id</t>
  </si>
  <si>
    <t>Pembuatan Video Dokumenter One Village One Program (OVOP)</t>
  </si>
  <si>
    <t>Bantuan laptop dan printer untuk ikatan pelajar &amp; mahasiswa rencong Aceh</t>
  </si>
  <si>
    <t>pembuatan video profil CSR</t>
  </si>
  <si>
    <t>segmentasi liputan program CSR di iNews</t>
  </si>
  <si>
    <t>Program Penangkaran Padi di Gampong Paya Baro</t>
  </si>
  <si>
    <t>Biaya Sponsorship Kegiatan MISSION (Mining Agression) VII : Gold Generation of Mining Himpunan Mahasiswa Teknik pertambangan Unsyiah</t>
  </si>
  <si>
    <t>Bantuan Dana Kegiatan Festival Anak Sholeh (FAS) Ke II TPQ Babul’Iimi Gp Pasi Pinang Tahun 2020</t>
  </si>
  <si>
    <t>CA Bantuan Dana untuk kegiatan Maulid Nabi Muhammad 1442 H bersama Din Min</t>
  </si>
  <si>
    <t>Bantuan Dana Untuk Pemulangan Pekerja Migran Indonesia (PMI) dari Negara Malaysia ke Indonesia</t>
  </si>
  <si>
    <t>Bantuan kegiatan dalam Memperingati HAUL Cut Nyak Dhien oleh Pengurus Ikatan Pelajar Mahasiswa Aceh Barat (IPELMABAR) Banda Aceh</t>
  </si>
  <si>
    <t>100+D389</t>
  </si>
  <si>
    <t>Bantuan Dana - Zikir Akbar dalam rangka Peringatan Maulid Nabi Muhammad SAW 1442H &amp; Tolak Bala Gp.Reudeup, Kec.Meureubo, Kab. Aceh Barat</t>
  </si>
  <si>
    <t>Silaturahmi dan Pelantikan Ketua HMP Pendidikan Guru Sekolah Dasar (PGSD) STKIP Bina Bangsa Meulaboh</t>
  </si>
  <si>
    <t>Festival Anak Istimewa (AIWA) 2020 UTU</t>
  </si>
  <si>
    <t>Musyawarah Besar (MuBes) IKA UTU ke III</t>
  </si>
  <si>
    <t>Konsultan Sosial Budaya Lokal - Honor Konsultan Budaya Lokal (T zulfikar) Oktober - November 2020</t>
  </si>
  <si>
    <t>Pengawasan Lapangan SIP - Honor Pengawasan proyek Program CSR Mifa (bulan November-Desember 20)</t>
  </si>
  <si>
    <t>Bantuan kepada pihak ke tiga berbasis proposal - Bantuan Dana Acara Penanaman Pohon Mangrove Sebanyak 1000 Batang bekerja sama dengan Gerakan Peduli Lingkungan Meulaboh</t>
  </si>
  <si>
    <t>Bantuan kepada pihak ke tiga berbasis proposal - Sponsorship Kegiatan Diskusi Publik tentang Arah Perekonomian Aceh Pasca Pandemi Covid-19 oleh Himpunan Mahasiswa Prodi Ilmu Ekonomi Universitas Islam Negeri AR-RANIRY Banda Aceh</t>
  </si>
  <si>
    <t>Bantuan kepada pihak ke tiga berbasis proposal - bantuan dana Kegiatan Wisuda Murid Paud Gp. Buloh</t>
  </si>
  <si>
    <t>Bantuan kepada pihak ke tiga berbasis proposal - Kegiatan The 2nd Industrial Competition (ICON) Himpunan Mahasiswa Teknik Industri</t>
  </si>
  <si>
    <t>Bantuan kepada pihak ke tiga berbasis proposal - Bantuan Dana Kegiatan Civil Race and Exhibition (CRANE) HMTS Universitas Teuku Umar</t>
  </si>
  <si>
    <t>Publikasi CSR di Media Cetak dan online - Pembyaran Video yang disiarkan di www.aceh.antaranews.com (Antara News) dan pembayaran pemuatan berita online 15 berita</t>
  </si>
  <si>
    <t>Publikasi CSR di Media Cetak dan online - Penayangan publikasi berita PT. Mifa Bersaudara di Harian Rakyat Aceh</t>
  </si>
  <si>
    <t>Publikasi CSR di Media Cetak dan online - Biaya Pemasangan Iklan HUT AJNN di media</t>
  </si>
  <si>
    <t>Publikasi CSR di Media Cetak dan online - Biaya Pemasangan Iklan untuk Metropolis</t>
  </si>
  <si>
    <t>Bantuan kepada pihak ke tiga berbasis proposal - Tournament Badminton 20 To 21 Wisma Rayeuk - League Mess Wisma Rayeuk PT. MIFA BERSAUDARA.</t>
  </si>
  <si>
    <t>Bantuan kepada pihak ke tiga berbasis proposal - Bantuan MTQ Pramuka</t>
  </si>
  <si>
    <t>Cut Nyak Dhien Business Centre (CBC) PT Mifa Bersaudara - Pengadaan Rumah Adat Aceh untuk Icon Cut Nyak Dhien Business Center (CBC) PT Mifa Bersaudara</t>
  </si>
  <si>
    <t>Bantuan kepada pihak ke tiga berbasis proposal - Bantuan Kegiatan Kunjungan Ketua KAHMI Pusat</t>
  </si>
  <si>
    <t>Publikasi CSR di Media Cetak dan online - Pertemuan dengan wartawan senilai</t>
  </si>
  <si>
    <t>Cut Nyak Dhien Business Centre (CBC) PT Mifa Bersaudara - Modeling Program Cut Nyak Dhien Business Center PT Mifa Bersaudara (CBC)</t>
  </si>
  <si>
    <t>KAJIAN SURVEY INDEKS KEPUASAN MASYARAKAT (IKM) PT MIFA BERSAUDARA</t>
  </si>
  <si>
    <t xml:space="preserve">Cut Nyak Dhien Business Centre (CBC) PT Mifa Bersaudara - Pengadaan Material Sirtu di Lokasi CBC </t>
  </si>
  <si>
    <t>Cut Nyak Dhien Business Centre (CBC) PT Mifa Bersaudara - Instalasi Listrik dan Air di Kawasan CBC</t>
  </si>
  <si>
    <t>Publikasi CSR di Media Cetak dan online - Kerjasama publikasi dengan Media PT ACEH MEDIA GRAFIKAS - SERAMBI INDONESIA (serambinews.com)</t>
  </si>
  <si>
    <t>Publikasi CSR di Media Cetak dan online - Peralatan Perekam Studio Podcast PT MIFA BERSAUDARA</t>
  </si>
  <si>
    <t>Cut Nyak Dhien Business Centre (CBC) PT Mifa Bersaudara - Pembangunan 1 unit Rumah di Lahan Cut Nyak Dhien Business Centre (CBC)</t>
  </si>
  <si>
    <t>Peralatan Penunjang team ECM - Motor Dinas lapangan Untuk TIM ECM</t>
  </si>
  <si>
    <t>Publikasi CSR di Media Cetak dan online - Media Tim Building dan education</t>
  </si>
  <si>
    <t>Publikasi CSR di Media Cetak dan online - Kerjasama Publikasi dengan Media PT ACEH INTERMEDIA PERS - HARIAN RAKYAT ACEH (harianrakyataceh.com)</t>
  </si>
  <si>
    <t>Biaya Mobil Operasional</t>
  </si>
  <si>
    <t xml:space="preserve">Bantuan kepada pihak ke tiga berbasis proposal - Bantuan Pembangunan Mesjid Al Itq’an Peunaga Cut Ujung </t>
  </si>
  <si>
    <t>Pembuatan Souvenir</t>
  </si>
  <si>
    <t>Publikasi CSR di Media Cetak dan online - Kerjasama Publikasi dengan Media ANTARA</t>
  </si>
  <si>
    <t>Bantuan kepada pihak ke tiga berbasis proposal - Tambahan Budidaya Lebah Madu Kelulut</t>
  </si>
  <si>
    <t>Publikasi CSR di Media Cetak dan online - Biaya Kerjasama Publikasi Segmentasi Program Lingkungan dan CSR dengan IJTI Chapter Aceh</t>
  </si>
  <si>
    <t>Bantuan kepada pihak ke tiga berbasis proposal - Bantuan zikir masyarakat Aceh di Monas Jakarta</t>
  </si>
  <si>
    <t>Cetak Buku CSR Tahun 2017, 2018, 2019 dan Buku Stakeholder Mapping Tahun 2020 PT Mifa Bersaudara</t>
  </si>
  <si>
    <t>Bantuan kepada pihak ke tiga berbasis proposal - Bantuan Seragam Kerja Perhumas Muad Aceh Berupa sepatu</t>
  </si>
  <si>
    <t>Cut Nyak Dhien Business Centre (CBC) PT Mifa Bersaudara - 'Plat Lantai dan keramik untuk Rumah Adat Aceh di Lokasi CBC</t>
  </si>
  <si>
    <t>Program Pelatihan Pembuatan Prototype Unsyiah (desain dan tenaga ahli) - Publikasi CSR di Media Cetak dan online - Biayan Pemasangan iklan untuk Milad Media</t>
  </si>
  <si>
    <t>Bantuan kepada pihak ke tiga berbasis proposal - Sponsorship Kegiatan Komunitas Pertanian UTU</t>
  </si>
  <si>
    <t>Bantuan kepada pihak ke tiga berbasis proposal - Bantuan Dana Kegiatan Pelantikan dan Upgrading Pengurus Himpunan Mahasiswa Islam (HMI) Cabang Meulaboh Periode 2020-2021 berupa Biaya Konsumsi dan Biaya sewa Zoom Premium</t>
  </si>
  <si>
    <t>Publikasi CSR di Media Cetak dan online - Video Ucapan Selamat Menyambut Ramadhan Manajemen di Media Antaranews.com</t>
  </si>
  <si>
    <t>Assessment centre untuk melakukan evaluasi dan pengembangan tenaga kerja lokal - Biaya konsumsi TJLSP</t>
  </si>
  <si>
    <t>Konsultan Sosial Budaya Lokal - Honor Advisor ECM Bapak T. Zulfikar (Desember)</t>
  </si>
  <si>
    <t>Bantuan kepada pihak ke tiga berbasis proposal - CAR Sponsorship Lomba Vlog dan Penulisan Essay Nasional STAIN Teungku Dirundeng</t>
  </si>
  <si>
    <t>Cut Nyak Dhien Business Centre (CBC) PT Mifa Bersaudara - biaya desain cbc</t>
  </si>
  <si>
    <t>Bantuan kepada pihak ke tiga berbasis proposal - Bantuan transportasi untuk Forum Masyarakat (FORMAT) Aceh Barat Kab Aceh Barat</t>
  </si>
  <si>
    <t>Bantuan kepada pihak ke tiga berbasis proposal - Bantuan pembersihan drainase persawahan Desa Reudep dengan menggunakan excavator selama 3 hari</t>
  </si>
  <si>
    <t>Bantuan kepada pihak ke tiga berbasis proposal - Bantuan Konsumsi berupa snack dan air mineral untuk kegiatan Pelantikan dan pengambilan sumpah jabatan Aparatur Gampong Peunaga Rayeuk TA 2020</t>
  </si>
  <si>
    <t>Bantuan kepada pihak ke tiga berbasis proposal - Bantuan Konsumsi berupa nasi kotak dan snack pada Acara Rapat Pembahasan Renja Program/Kegiatan TJSLP Tahun 2020</t>
  </si>
  <si>
    <t>Bantuan kepada pihak ke tiga berbasis proposal - Bantuan konsumsi berupa 100 kotak air mineral untuk kegiatan maulid di  Dayah Putri Riyadhus Shalhin</t>
  </si>
  <si>
    <t>Spondorship Webinar: Indonesian Coal Market Summit</t>
  </si>
  <si>
    <t>Bantuan kepada pihak ke tiga berbasis proposal - Sponsorship Seminar Aceh yang dilaksanakan oleh Forum Demokrasi Aceh</t>
  </si>
  <si>
    <t>Cut Nyak Dhien Business Centre (CBC) PT Mifa Bersaudara - Plat lantai dan keramik Balai Seumeubuk "Slamet Haryadi" ukuran 7 meter x 8 meter (CBC)</t>
  </si>
  <si>
    <t>Bantuan kepada pihak ke tiga berbasis proposal - Bantuan shuttlecock untuk PB Teuku Umar tahun 2020</t>
  </si>
  <si>
    <t>Cut Nyak Dhien Business Centre (CBC) PT Mifa Bersaudara - Pupuk kandang sebanyak 6 ton untuk lahan hortikultura CBC</t>
  </si>
  <si>
    <t>Cut Nyak Dhien Business Centre (CBC) PT Mifa Bersaudara - Plat lantai dan keramik Rumoh Peniuh “Ricky Nelson” ukuran 5 meter x 9 meter (CBC)</t>
  </si>
  <si>
    <t>Bantuan kepada pihak ke tiga berbasis proposal - Bantuan Kegiatan Kunjungan KAHMI Pusat</t>
  </si>
  <si>
    <t>Bantuan kepada pihak ke tiga berbasis proposal - Bantuan 1 unit AC untuk Ikatan Sarjana Komunikasi Aceh (ISKI)</t>
  </si>
  <si>
    <t>Cut Nyak Dhien Business Centre (CBC) PT Mifa Bersaudara - CA Biaya desain dan modeling 3d kawasan CBC</t>
  </si>
  <si>
    <t>Bantuan kepada pihak ke tiga berbasis proposal - Sponsorship Webinar : Indonesian Coal Market Summit 2020</t>
  </si>
  <si>
    <t>Bantuan kepada pihak ke tiga berbasis proposal - Bantuan Kegiatan Kunjungan Badan Restorasi Gambut ke Kuala Tripa</t>
  </si>
  <si>
    <t>Bantuan kepada pihak ke tiga berbasis proposal - Bantuan Dukungan Acara Silaturrahmi Keluarga Besar Menwa Unsyiah</t>
  </si>
  <si>
    <t>Assessment centre untuk melakukan evaluasi dan pengembangan tenaga kerja lokal - Makan Siang Meeting CSR di Bappeda Aceh Barat pada tanggal 23 Desember 2020 dan Biaya Konsumsi Meeting dengan Advisor CSR PT. Mifa Bersaudara pada tanggal 28 Desember 2020</t>
  </si>
  <si>
    <t>Biaya Kulit Sampul Buku 5 Tahun Perjalanan CSR PT. Mifa Bersaudara</t>
  </si>
  <si>
    <t>Cut Nyak Dhien Business Centre (CBC) PT Mifa Bersaudara - Peusijuk Rumoh Adat CBC</t>
  </si>
  <si>
    <t>Bantuan kepada pihak ke tiga berbasis proposal - Serah terima bantuan untuk PB Teuku Umar dan pembinaan atlet berprestasi Teuku Umar</t>
  </si>
  <si>
    <t xml:space="preserve"> Program Penanggulangan Karhutla (Biaya Leasing mobil DAMKAR) </t>
  </si>
  <si>
    <t xml:space="preserve"> Program penanggulangan Karhutla (Ceremonial Peresmian Alat KARHUTLA Oleh Pemerintah Aceh) </t>
  </si>
  <si>
    <t>Pembelian Aplikasi Zoom untuk Seremoni Acara Program Kegiatan Peresmian Alat KARHUTLA Oleh Pemerintah Aceh</t>
  </si>
  <si>
    <t xml:space="preserve">Seremoni serah terima bantuan rehap mushallah SMPN 5 Meureubo  </t>
  </si>
  <si>
    <t>Kebutuhan Material DAMKAR (Foam, Gas SCBA dan Garasi temporary)</t>
  </si>
  <si>
    <t>Survey Krueng Tujoh</t>
  </si>
  <si>
    <t>Pembersihan Aliran Sungai buloh</t>
  </si>
  <si>
    <t>Bantuan Biaya Pembersihan Debu Batubara Di SMP N 5 Meureubo Di Gampong Peunaga Cut Ujong</t>
  </si>
  <si>
    <t>pembersihan sungai Buloh tahap II</t>
  </si>
  <si>
    <t>Program Penebaran Benih Ikan lele di Krueng Tujoh</t>
  </si>
  <si>
    <t>Pembersihan saluran persawahan Balee</t>
  </si>
  <si>
    <t>Tambahan Biaya kebersihan sampah untuk bulan Oktober 2020</t>
  </si>
  <si>
    <t>Biaya Makan Minum Koordinasi Gotong Royong di Pantai Gampong Peunaga Cut Ujong</t>
  </si>
  <si>
    <t>Biaya Pengurusan SIM B Umum Unit DAMKAR untuk 1 orang Driver</t>
  </si>
  <si>
    <t>Program Kebersihan lingkungan Gampong Wilayah Tambang  - Bantuan Biaya Pembersihan Debu Batubara Di SMP N 5 Meureubo Di Gampong Peunaga Cut Ujong Selama 6 Bulan (November-Desember 2020) - kebersihan</t>
  </si>
  <si>
    <t>Tambahan Biaya kebersihan sampah lingkar tambang - CAR Biaya kebersihan untuk bulan Oktober</t>
  </si>
  <si>
    <t>Program Kebersihan lingkungan Gampong Wilayah Tambang -  iuran kebersihan tambahan mine area</t>
  </si>
  <si>
    <t xml:space="preserve">Program konservasi terumbu karang - Program Konservasi Terumbu Karang 2020 - 2021 ( Monitoring dan Sertifikasi Selam Bintang 2) </t>
  </si>
  <si>
    <t>Program Konservasi Gajah ( Pengembangan CRU Alue Kuyun)</t>
  </si>
  <si>
    <t>Program naturalisasi sungai dan service jalan gampong lingkar operasional (sungai balee, sungai Buloh dan Krueng Tujoh) - Pembersihan Sungai</t>
  </si>
  <si>
    <t>Program Konservasi Penyu</t>
  </si>
  <si>
    <t>Tambahan Biaya kebersihan sampah lingkar tambang - Tambahan Biaya kebersihan sampah untuk bulan Nov-Desember 2020</t>
  </si>
  <si>
    <t>Program Pembuatan embung untuk penampung air/survey hydrologi</t>
  </si>
  <si>
    <t>Bantuan kepada pihak ke tiga berbasis proposal - Bantuan Fuel Operasional 8 unit Mesin Pompa untuk Petani DAS Kreung Tujoh Kecamatan Meureubo</t>
  </si>
  <si>
    <t>Operasional TPA dan Masjid, Bantuan Sarana Ibadah, Sarana Olahraga dan Kepemudaan</t>
  </si>
  <si>
    <t>Merapi, Muara Maung, Sukacinta, Lahat, Kertapati</t>
  </si>
  <si>
    <t>Pembinaan UMK Sereh Wangi, UMK Gerabah, UMK Kerupuk, UMK VCO, Perikanan, Peternakan</t>
  </si>
  <si>
    <t>Merapi, Muara Maung, Kebur, Kertapati</t>
  </si>
  <si>
    <t>Bantuan bencana alam, Bantuan Sembako, Bantuan Hewan Kurban, dan Permohonan Masyarakat</t>
  </si>
  <si>
    <t>Bantuan Sarana Pendidikan, kegiatan pendidikan, Beasiswa Anak Sekolah</t>
  </si>
  <si>
    <t>Merapi, Muara Maung, Sukacinta, Kertapati</t>
  </si>
  <si>
    <t>Bantuan Pembangunan, Renovasi Masjid, Mushollah, Pembangunan TPU</t>
  </si>
  <si>
    <t>Merapi, Muara Maung, Lahat, Kertapati</t>
  </si>
  <si>
    <t>Bantuan Kebersihan, Perawatan Taman, Penanaman tanaman, Partisifasi Kegiatan Lingkungan</t>
  </si>
  <si>
    <t>Merapi, Muara Maung, Sukacinta, Lahat</t>
  </si>
  <si>
    <t>Pembinaan UMK Sereh Wangi, UMK Gerabah, Keripik, Kroto dan Bengkel</t>
  </si>
  <si>
    <t>Merapi, Muara Maung, Tanjung Baru, Kebur</t>
  </si>
  <si>
    <t>Bantuan Sarana Pendidikan, Beasiswa Anak Sekolah</t>
  </si>
  <si>
    <t>Merapi, Muara Maung, Sukacinta</t>
  </si>
  <si>
    <t>Pembangunan ruang ganti dan toilet lapangan sepakbola, renovasi masjid, perbaikan ruang kelas dan pagar sekolah</t>
  </si>
  <si>
    <t>Merapi, Muara Maung, Lahat</t>
  </si>
  <si>
    <t xml:space="preserve">Pembangunan UMKM center LPB ( lembaga Pemberdaya Bisnis) </t>
  </si>
  <si>
    <t xml:space="preserve">12 orang </t>
  </si>
  <si>
    <t xml:space="preserve">Di Desa Purwajaya  Km 6 . </t>
  </si>
  <si>
    <t xml:space="preserve">Pembinaan UMKM sekitar Perusahaan ( Budidaya Hidroponik, Bengkel , </t>
  </si>
  <si>
    <t xml:space="preserve">8 Orang </t>
  </si>
  <si>
    <t xml:space="preserve">Desa Bakungan, Purwajaya, Desa Batuah </t>
  </si>
  <si>
    <t>Pengadaan Alata kesehatan Untuk Penanganan Covid, Pengadaan Sembako Untuk Warga Terdampak Covid .</t>
  </si>
  <si>
    <t xml:space="preserve">7 Orang </t>
  </si>
  <si>
    <t xml:space="preserve">Desa Bakungan, Purwajaya, Loa Duri Ilir, Loa Duri Ulu, Batuah </t>
  </si>
  <si>
    <t xml:space="preserve">Pengadaan Sanitasi WC Untuk Sekolah </t>
  </si>
  <si>
    <t xml:space="preserve">5 Orang </t>
  </si>
  <si>
    <t>Perbaikan rumah Ibadah, Pengadaan Wifi Corner , Perbaikan Jalan ,</t>
  </si>
  <si>
    <t xml:space="preserve">6 Orang </t>
  </si>
  <si>
    <t xml:space="preserve">Desa Batuah, Desa Bakungan </t>
  </si>
  <si>
    <t xml:space="preserve">Pembersihan Parit /Gorong Gorong  Sekitar jalan Houling </t>
  </si>
  <si>
    <t xml:space="preserve">Desa Loa Duri Ilir desa Bakungan </t>
  </si>
  <si>
    <t>Pengembangan pariwisata DAM (Bendungan Air)</t>
  </si>
  <si>
    <t>BUMDES Desa Batuah, BUMDES Desa Wayun</t>
  </si>
  <si>
    <t>Komunal Masyarakat</t>
  </si>
  <si>
    <t>Desa Wayun Kabupaten Barito Selatan, Desa Batuah Kabupaten Barito Timur</t>
  </si>
  <si>
    <t>Bantuan Sarana dan Prasarana Keagamaan, Perayaan Hari Besar Agama, Bantuan pelaksanaan Acara Adat, Hari Besar Nasional, Bantuan bencana alam</t>
  </si>
  <si>
    <t>Warga Desa Ring 1</t>
  </si>
  <si>
    <t>Kabupaten Barito Selatan, Kabupaten  Barito Timur, Bencana Bengkulu</t>
  </si>
  <si>
    <t xml:space="preserve">Beasiswa Berprestasi untuk SMP, Bantuan Kegiatan Extrakulikuler, Studi Banding, Training serta Seminar, Bantuan Operasional Guru Honorer (Sasaran SD/SMP Negeri terdekat Perusahaan), Bantuan Meja Kursi untuk Siswa (SD) dan Bantuan Sarana Olah Raga, </t>
  </si>
  <si>
    <t xml:space="preserve">Siswa dan Guru (sekolahan tingkat SD,SMP &amp; SMA), </t>
  </si>
  <si>
    <t>144 Siswa Penerima Beasiswa dan 88 Guru tingkat SD</t>
  </si>
  <si>
    <t>Kec Karau Kuala, Kec Gunung Bintang Awai (Kabupaten Barito Selatan). Kec Raren Batuah (Kabupaten Barito Timur)</t>
  </si>
  <si>
    <t>Renovasi Tempat Ibadah, Pembuatan Sarana air bersih, Perbaikan Jalan Desa,Pemberian Makanan Tambahan Balita dan Ibu Hamil, Pengobatan Gratis, Makanan Tambahan untuk Balita Khusus Gizi kurang/Gizi Buruk, Sunatan Massal, Sosialisasi Narkoba/Isi Piringku/CTPS/Sikat Gigi, Penyegaran/Pelatihan Kader Posyandu/Penggunaan Apar, Studi Banding Akreditasi Puskesmas, Sarana dan Prasarana Kesehatan (Pembelian Apar, Rehab Puskesmas)</t>
  </si>
  <si>
    <t>Desa Ring 1 di Kabupaten Barito Selatan &amp; Kabupaten Barito Timur, UPTD Puskesmas Bangkuang, UPTD Puskesmas Sababilah, UPTD Puskesmas Gunung Bintang Awai, UPTD Puskesmas Raren Batuah</t>
  </si>
  <si>
    <t>Pembuatan Demplot GreenHouse untuk Pertanian Hidroponik, Pengembangan 
Ternak Itik Petelur, Pengembangan UMKM membuat makanan ringan, Pengembangan Budidaya Semangka</t>
  </si>
  <si>
    <t>Kelompok UMKM Majafloba, Kelompok Pertanian YJ Hidroponik</t>
  </si>
  <si>
    <t>50 Orang</t>
  </si>
  <si>
    <t>Desa Pamangka, Desa Palu Rejo dan Desa Wayun Kab. Barito Selatan</t>
  </si>
  <si>
    <t>Bantuan Sarana dan Prasarana Keagamaan, Perayaan Hari Besar Agama, Bantuan pelaksanaan Acara Adat, Hari Besar Nasional, Bantuan Bencana Alam</t>
  </si>
  <si>
    <t>Beasiswa Berprestasi untuk SMP dan SMA, Bantuan dana untuk pembelian perlengkapan belajar mengajar dan alat permainan Anak, Pembuatan Sumur dan Tempat Parkir SMA, Bantuan dana untuk pembelian perlengkapan belajar mengajar dan alat permainan Anak</t>
  </si>
  <si>
    <t>Siswa dan Guru (sekolahan tingkat SD,SMP &amp; SMA)</t>
  </si>
  <si>
    <t>144 Siswa Penerima Beasiswa, Siswa di 3 SMA Ring 1 dan sisa di 8 SMP Ring 1</t>
  </si>
  <si>
    <t>Pembuatan Billboard Kampanye Kamseltibcarlantas dan Kamtibmas di Barito Selatan, Pembuatan Cor Jalan, Rehab Lapangan Volly, Perbaikan Jalan Desa dari Kanani (Desa Bipak Kali) sampai ke Dusun Luwir (Desa Muara Singan) sepanjang 4 KM,  Bantuan menyewa Lowboy sebagai alat mobilisasi Excavator dalam kegiatan pembongkaran pondasi pasar di desa Patas I, Rehab ringan gedung POSKESDES dan Pembelian alat-alat kesehatan di PUSTU, Pembuatan Spanduk untuk media edukasi dalam menghadapi Pandemi Covid - 19, Program CSR Pembuatan Tempat Cuci Tangan Portable di fasilitas kesehatan dan fasilitas umum dalam rangka mencegah penyebaran COVID 19, Bantuan Alat Kesehatan dan APD dalam Program Tanggap COVID 19 PT MUTU kepada Tenaga Medis berupa Masker Bedah , Sarung Tangan , Hazmat / APD, Thermometer , Masker Kain, Bantuan untuk pembentukan Desa Tangguh Covid19 dalam rangka Hari Bayangkara, Ikut serta dalam Pemberian Masker untuk masyarakat dalam kegiatan "Gerakan 1 M maker"</t>
  </si>
  <si>
    <t>Warga Desa Ring 1, Puskesmas</t>
  </si>
  <si>
    <t>Perbaikan Jalan (Road Maintenance), bantuan solar untuk BBM genset desa dan pengobatan gratis di klinik perusahaan</t>
  </si>
  <si>
    <t>Desa Sekerat , Sepaso Timur , Klinik Perusahaan</t>
  </si>
  <si>
    <t>Pengadaan Sarana Prasarana Budidaya Sayur  Sepaso Timur, Budidaya pertanian padi Sepaso Timur,Pembinaan UMKM  Pengolahan Hasil Perikanan Sekurau Bawah dan UMKM produksi keripik, Berpartisipasi dalam pameran hasil UMKM  melalui EXPO Kabupaten Kutai Timur dan hasil UMKM melalui EXPO</t>
  </si>
  <si>
    <t xml:space="preserve"> Desa Sepaso Timur dan Desa Sekurau Bawah dan Kecamatan Bengalon</t>
  </si>
  <si>
    <t>Bantuan hari besar keagamaan, bencana alam dan bantuan sosial lainnya</t>
  </si>
  <si>
    <t>Desa Sekerat, Desa Sepaso Timur dan 4 Dusun di Desa Sekerat</t>
  </si>
  <si>
    <t>Bantuan beasiswa untuk perguruan tinggi, operasional bus pelajar dan bantuan meubler</t>
  </si>
  <si>
    <t>Pelajar dan Mahasiswa</t>
  </si>
  <si>
    <t>Desa Sekerat, Desa Sekurau Atas Samarinda, Serpong Tangerang</t>
  </si>
  <si>
    <t xml:space="preserve">Pembangunan sumur gali dan WC umum </t>
  </si>
  <si>
    <t>Sekurau Atas</t>
  </si>
  <si>
    <t>Budidaya sayur mayur, Budidaya pertanian padi, Budidaya tanaman Jagung, Budidaya sayuran dan buah-buahan,Pembinaan dan Pengembangan UMKM</t>
  </si>
  <si>
    <t xml:space="preserve"> Desa Sekerat, Desa Sekurau Atas,Dusun Materowali, Desa Sepaso Timur</t>
  </si>
  <si>
    <t>Bantuan hari besar keagamaan, bencana alam, Bantuan APD dan masker dalam rangka Pandemi Covid-19, Pemberian Makanan Tambahan Balita dan Ibu Hamil serta imunisasi dan bantuan sosial lainnya</t>
  </si>
  <si>
    <t>Desa Sekerat, Desa Sekurau Atas dan  Desa Sepaso Timur,  Kec. Bengalon dan Pemerintah Kabupaten Kutai Timur</t>
  </si>
  <si>
    <t>Bantuan beasiswa untuk perguruan tinggi, operasional bus pelajar, pengadaan mebeuler untuk TK Permata Bangsa</t>
  </si>
  <si>
    <t xml:space="preserve">Desa Sekerat, Desa Sekurau Atas Desa Sepaso Timur, Samarinda dan  Serpong Tangerang </t>
  </si>
  <si>
    <t>Penyediaan sarana untuk air bersih dan pemasangan  solar cell untuk fasilitas umum dan fasilitas sosial</t>
  </si>
  <si>
    <t>1. Sembako Ramadhan http://amperasumsel.com/2019/05/28/pt-pmss-membagikan-1-250-paket-sembako-untuk-masyarakat-dua-desa-dan-kecamatan-tanjung-agung/</t>
  </si>
  <si>
    <t>1250 KK</t>
  </si>
  <si>
    <t>Desa Pulau Panggung, Desa Keban Agung, tanjung agung</t>
  </si>
  <si>
    <t xml:space="preserve">2. Safari ramadhan Dan santunan anak yatim http://amperasumsel.com/2019/05/25/safari-ramadhan-pt-pmss-berikan-santunan-kepada-anak-yatim-dan-kaum-duafa/ </t>
  </si>
  <si>
    <t>500 undangan dan 30 anak yatim</t>
  </si>
  <si>
    <t>Masjid At Taqwa Desa Pulau Panggung Dan Kecamatan Lawang Kidul</t>
  </si>
  <si>
    <t>3. Perlombaan Pondok Pesantren</t>
  </si>
  <si>
    <t>Pondok pesantren</t>
  </si>
  <si>
    <t>Pondok Pesantren Nurul Madany Pulau Panggung</t>
  </si>
  <si>
    <t>4. Bantuan Hewan Kurban Idul Adha</t>
  </si>
  <si>
    <t>Desa</t>
  </si>
  <si>
    <t>Desa Pulau Panggung, Desa Keban Agung, tanjung agung, lawang kidul, merapi muara maung</t>
  </si>
  <si>
    <t>5. Millenial Road Safety</t>
  </si>
  <si>
    <t>Kabupaten Muara Enim</t>
  </si>
  <si>
    <t>6. Hut Bhayangkara</t>
  </si>
  <si>
    <t>7. Hut RI</t>
  </si>
  <si>
    <t>Desa Pulau Panggung, Keban Agung, Tanjung Agung, Lawang Kidul</t>
  </si>
  <si>
    <t>8. Sponsorship Event Motorcross</t>
  </si>
  <si>
    <t>Kota Palembang</t>
  </si>
  <si>
    <t xml:space="preserve">9. Sponsorship olahraga bowling 55 thQubica, bupati cup, ESDM, dll </t>
  </si>
  <si>
    <t>10. Sponsorship Geology seminar</t>
  </si>
  <si>
    <t>IAGI Sumsel</t>
  </si>
  <si>
    <t>1. Generasi Prima ( Beasiswa tingkat universitas &amp; Diploma),</t>
  </si>
  <si>
    <t>7 Mahasiswa/i</t>
  </si>
  <si>
    <t>Penerima beasiswa asal Desa Pulau panggung</t>
  </si>
  <si>
    <t xml:space="preserve">2.Cerdas Indonesiaku ( siswa berprestasi dan bantuan pendidikan ), bantuan sarana </t>
  </si>
  <si>
    <t>42 Siswa/I SD dan 45 tingkat SMP</t>
  </si>
  <si>
    <t>SD 7 &amp; SD 8 Desa Pulau Panggung, SD 14 Lawang Kidul dan smp 3 Tanjung Lalang</t>
  </si>
  <si>
    <t>3.Perbaikan Pagar Tembok Bangunan SD</t>
  </si>
  <si>
    <t>SD 8 Desa Pulau Panggung</t>
  </si>
  <si>
    <t>1. Perbaikan sarana Masjid  dan MtsN,  Jlan Setapak Masyarakat</t>
  </si>
  <si>
    <t>Masjid Al Mukarramah dan MTsN Lawang Kidul</t>
  </si>
  <si>
    <t>Desa Keban Agung, Kecamatan Lawang Kidul</t>
  </si>
  <si>
    <t>2. Rehab Drainase Desa</t>
  </si>
  <si>
    <t>Dusun 1</t>
  </si>
  <si>
    <t>1. Penanaman Pohon Bantaran Sungai Enim</t>
  </si>
  <si>
    <t>Desa Muara Emil dan Desa Tanjung Agung Muara Enim</t>
  </si>
  <si>
    <t>1.Bantuan Penanganan Covid Kabupaten</t>
  </si>
  <si>
    <t>2. BantuanPenanganan Covid Via forum KTT Sumsel</t>
  </si>
  <si>
    <t>Sumsel</t>
  </si>
  <si>
    <t>3. Bantuan Penanganan Covid Kecamatan</t>
  </si>
  <si>
    <t>Kecamatan Tanjung Agung</t>
  </si>
  <si>
    <t>4. Bantuan Penanganan Covid Desa</t>
  </si>
  <si>
    <t>Desa Keban Agung</t>
  </si>
  <si>
    <t>5. Bantuan Hewan Qurban Idul Adha</t>
  </si>
  <si>
    <t>Desa Pulau panggung dan Desa Keban Agung</t>
  </si>
  <si>
    <t>6. Sponsorship Perlombaan Triathlon</t>
  </si>
  <si>
    <t>7. Sponsorship Off road Muara Enim</t>
  </si>
  <si>
    <t>8. Kebersihan Desa dll</t>
  </si>
  <si>
    <t>1. Pemasangan Conblok tahap I 900m2 , Gedung serbaguna dan Polindes</t>
  </si>
  <si>
    <t>Desa Pulau panggung</t>
  </si>
  <si>
    <t>Desa Pulau Panggung</t>
  </si>
  <si>
    <t>2. Pemasangan Conblok tahap II 500m2, Gedung Serbaguna dan Polindes</t>
  </si>
  <si>
    <t>3. Peresmian Gedung Serbaguna</t>
  </si>
  <si>
    <t>Dukungan alat  penunjang Produksi Petani Udang Sebuku</t>
  </si>
  <si>
    <t>Kelompok nelayan udang galah Desa Pembeliangan</t>
  </si>
  <si>
    <t>Desa Pembeliangan</t>
  </si>
  <si>
    <t>Penyusunan Blue Print Program Pengembangan Masyarakat Provinsi Kaltara</t>
  </si>
  <si>
    <t>PT Sago Prima Pratama</t>
  </si>
  <si>
    <t>&gt;500</t>
  </si>
  <si>
    <t>Kecamatan Sebuku</t>
  </si>
  <si>
    <t>Pelatihan dan pemberian kesempatan kerja</t>
  </si>
  <si>
    <t>&gt;300</t>
  </si>
  <si>
    <t>Peningkatan pendapatan riil</t>
  </si>
  <si>
    <t>&gt;200</t>
  </si>
  <si>
    <t>Pelatihan kewirausahaan</t>
  </si>
  <si>
    <t>Masyarakat Desa Pembeliangan</t>
  </si>
  <si>
    <t>Peningkatan kapasitas dan akses Masyarakat Setempat dalam usaha kecil dan menengah</t>
  </si>
  <si>
    <t>Pemberian kesempatan kepada Masyarakat Sekitar Tambang untuk ikut berpartisipasi dalam pengembangan usaha kecil dan menengah sesuai dengan profesinya</t>
  </si>
  <si>
    <t>Pengadaan sapi kurban</t>
  </si>
  <si>
    <t>Masyarakat Desa Pembeliangan dan masjid Nunukan</t>
  </si>
  <si>
    <t>Desa Pembeliangan dan masjid sekitar Kantor Nunukan</t>
  </si>
  <si>
    <t>Pembangunan Ruang Publik dan Command Center Polres NNK n dukungan 1500 material besi beton</t>
  </si>
  <si>
    <t>Polres Nunukan</t>
  </si>
  <si>
    <t>&gt;1000</t>
  </si>
  <si>
    <t>Kantor Polres Nunukan</t>
  </si>
  <si>
    <t>Doorprize kegiatan Hari Kerukunan Umat Beragama Kabupaten Nunukan</t>
  </si>
  <si>
    <t>Masyarakat Nunukan</t>
  </si>
  <si>
    <t>Kota Nunukan</t>
  </si>
  <si>
    <t>Kegiatan MTQ Kabupaten dan Kecamatan Nunukan</t>
  </si>
  <si>
    <t>Masyarakat kecamatan Tulin Onsoi, Kecamatan Sembakung, Kecamatan Sebuku</t>
  </si>
  <si>
    <t>Kecamatan Tulin Onsoi, Kecamatan Sembakung dan Kecamatan Sebuku</t>
  </si>
  <si>
    <t>Kegiatan lintas program universitas PDD Poltek Nunukan</t>
  </si>
  <si>
    <t>PDD Poltek Nunukan</t>
  </si>
  <si>
    <t>Universitas Poltek Nunukan</t>
  </si>
  <si>
    <t xml:space="preserve">Beasiswa mahasiswa Desa Pembeliangan </t>
  </si>
  <si>
    <t>Mahasiswa asal desa Pembeliangan</t>
  </si>
  <si>
    <t>Lomba penelitian ilmiah siswa SMA</t>
  </si>
  <si>
    <t>SMAN I Nunukan</t>
  </si>
  <si>
    <t>&gt;5</t>
  </si>
  <si>
    <t>Training  untuk siswa SMK Perbatasan</t>
  </si>
  <si>
    <t>SMAN daerah perbatasan</t>
  </si>
  <si>
    <t>Kabupaten Nunukan</t>
  </si>
  <si>
    <t>Dukungan penguatan kelembagaan Desa Pembeliangan</t>
  </si>
  <si>
    <t>Peningkatan sarpras kesehatan Puskesmas Kecamatan Sebuku</t>
  </si>
  <si>
    <t>Penyediaan tong sampah untuk fasum</t>
  </si>
  <si>
    <t>Masyarakat desa Pembeliangan</t>
  </si>
  <si>
    <t xml:space="preserve">Kegiatan  turnamen bulutangkis </t>
  </si>
  <si>
    <t xml:space="preserve">Klub bulutangkis Tri Jaya </t>
  </si>
  <si>
    <t>MTQ Nunukan</t>
  </si>
  <si>
    <t>Masyarakat kota Nunukan</t>
  </si>
  <si>
    <t>Bantuan musibah di Desa Pembeliangan</t>
  </si>
  <si>
    <t>Partisipasi kegiatan Irawa Adat tidung</t>
  </si>
  <si>
    <t>Beasiswa mahasiswa Desa Pembeliangan</t>
  </si>
  <si>
    <t>Mahasiswa Desa Pembeliangan</t>
  </si>
  <si>
    <t>Satgas Covid Kota Nunukan</t>
  </si>
  <si>
    <t>Desa Pembeliangan dan Kota Nunukan</t>
  </si>
  <si>
    <t>Kampanye pakai masker Pemprov Kaltara</t>
  </si>
  <si>
    <t>Pemprov Kaltara</t>
  </si>
  <si>
    <t>provinsi Kaltara</t>
  </si>
  <si>
    <t>Pembangunan poliklinik Polda Kaltara</t>
  </si>
  <si>
    <t>Polda Kaltara</t>
  </si>
  <si>
    <t>Kegiatan Eco Office</t>
  </si>
  <si>
    <t>Kantor DLH Nunukan</t>
  </si>
  <si>
    <t>DLH Kabupaten Nunukan</t>
  </si>
  <si>
    <t>2.  Pemberdayaan Masyarakat berupa Peningkatan Ekonomi Penduduk sekitar, Pengadaa</t>
  </si>
  <si>
    <t>Pengembangan UMKM, Tingkat Pendapatan Riil atau Pekerjaan</t>
  </si>
  <si>
    <t>Pemerintah Desa</t>
  </si>
  <si>
    <t>4 Desa Binaan (Separi, Mulawarman, Sukamaju, Santan Ulu)</t>
  </si>
  <si>
    <t xml:space="preserve">Bantuan Peringatan hari besar agama, Bantuan peringatan HUT-RI, Bantuan program sosial budaya, Bantuan Kesehatan, Bantuan pembentukan kelembagaan komunitas masyarakat </t>
  </si>
  <si>
    <t>Bantuan Pendidikan dan bantuan pelatihan kemandirian masyarakat</t>
  </si>
  <si>
    <t xml:space="preserve">Pembangunan Infrastruktur ( Perbaikan Jalan, Bedah Rumah, Perbaikan Tempat Ibadah, Pembuatan Toilet,  Normalisasi Parit, Dll) </t>
  </si>
  <si>
    <t>Pemberian Bibit tanaman</t>
  </si>
  <si>
    <t>2 Desa (Mulawarmman, Separi)</t>
  </si>
  <si>
    <t>Pemberian Bibit tanaman, Bantuan pembuatan TPS desa</t>
  </si>
  <si>
    <t>Sarana peralatan penunjang pertanian masyarakat/ gilingan padi</t>
  </si>
  <si>
    <t>Sarana penujang pertanian masyarakat/mesin perontok pagi</t>
  </si>
  <si>
    <t>Pembuatan rumah penggilingan padi</t>
  </si>
  <si>
    <t>Sarana penunjang pertanian/pengemas beras</t>
  </si>
  <si>
    <t>Sarana penunjang pertanian/alat perontok pada"kelompok gajah tani A"</t>
  </si>
  <si>
    <t>Kelurahan Wonotirto</t>
  </si>
  <si>
    <t>Sarana penunjang pertanian/alat perontok pada"kelompok gajah tani B"</t>
  </si>
  <si>
    <t>Sarana penunjang pertanian/alat perontok padi "kelompok surya tani A"</t>
  </si>
  <si>
    <t>Sarana penunjang nelayan/jaringan alat tangkap ikan/udang "kelompok nelayan rezeki bahan"</t>
  </si>
  <si>
    <t>Kelurahan Salok Api Laut</t>
  </si>
  <si>
    <t>Sarana penunjang pertanian/tempat penampungan rumput laut"Pokdakan Fajar bahari"</t>
  </si>
  <si>
    <t>Sarana Penunjang penunjang pertanian/peralatan cultivator dan mesin potiong rumput "kelompok tani muda"</t>
  </si>
  <si>
    <t xml:space="preserve">Pengembangan budidaya jeruk nipis :kelompok tani muda " </t>
  </si>
  <si>
    <t>Pengembangan tanaman jahe "KWT Pedes Wangi"</t>
  </si>
  <si>
    <t>Kelurahan Argosari</t>
  </si>
  <si>
    <t>Sarana penunjangn pertanian masyarakat/mesin cultivator"Gapoktan Argosari"</t>
  </si>
  <si>
    <t>Sarana penunjang pertanian masyarakat / alat perontok padi"kelompok tani pudak susun"</t>
  </si>
  <si>
    <t>Kelurahan Handil Baru Darat</t>
  </si>
  <si>
    <t>Sarana penunjang pertanian masyarakt/alat hand traktor</t>
  </si>
  <si>
    <t>Kelurahan Amborawang Darat</t>
  </si>
  <si>
    <t>Pengembangan budidaya jeruk nipis :kempok tani restu"</t>
  </si>
  <si>
    <t>Budidaya ikan air tawar "perkumpulan hijau jamrud"</t>
  </si>
  <si>
    <t>Kelurrahan Handil Baru</t>
  </si>
  <si>
    <t>Pengembangan ternak sapi : kelompok taruna tani semangat muda"</t>
  </si>
  <si>
    <t>Pengembangan ternak sapi</t>
  </si>
  <si>
    <t>Kelurahan Sanipah</t>
  </si>
  <si>
    <t>Sarana pengawasan dalam pengelolaan lingkungan wisata alam bukit bankirai</t>
  </si>
  <si>
    <t>Samboja</t>
  </si>
  <si>
    <t>Bantuan kegiatan gerakan bersih laut dan pantai</t>
  </si>
  <si>
    <t>Balikpapan</t>
  </si>
  <si>
    <t>Sarana/peralatan penunjang kegiatan LPM</t>
  </si>
  <si>
    <t>Sarana penunjang pelayanan masyarakat</t>
  </si>
  <si>
    <t>Sarana penunjang kegiatan kemasyarakatan (sound system)</t>
  </si>
  <si>
    <t>Budidaya lebah madu "kelompok tani dwi tunggal"</t>
  </si>
  <si>
    <t>Kelurahan sungai seluang</t>
  </si>
  <si>
    <t>Pengelolaan saprodi pertanian "BUMD es Maju Mapan"</t>
  </si>
  <si>
    <t>Desa beringin Agung</t>
  </si>
  <si>
    <t xml:space="preserve">Budidaya ayam petelur "BUMDes Maju Mapan" </t>
  </si>
  <si>
    <t>Perlengkapan penunjang acara kegiatan masyarakat</t>
  </si>
  <si>
    <t>Kelurahan Sei Merdeka</t>
  </si>
  <si>
    <t>Pengembangan tanaman pertanian "KWT"</t>
  </si>
  <si>
    <t>Desa Bukit Raya</t>
  </si>
  <si>
    <t>Kegiatan pemberdayaan masyarakat dalam usaha konveksi</t>
  </si>
  <si>
    <t>Kelurahan Salok Api Darat</t>
  </si>
  <si>
    <t>Bantuan dalam rangka pembinaan olahraga sepak bola futsal</t>
  </si>
  <si>
    <r>
      <rPr>
        <sz val="12"/>
        <color theme="1"/>
        <rFont val="Arial"/>
        <family val="2"/>
      </rPr>
      <t>Komunikasi sosial bidang hubungan
masyarakat dalam rangka penunjang kegiatan pengamanan masyarakat bersama Polsek</t>
    </r>
  </si>
  <si>
    <r>
      <rPr>
        <sz val="12"/>
        <color theme="1"/>
        <rFont val="Arial"/>
        <family val="2"/>
      </rPr>
      <t>Komunikasi sosial bidang hubungan
masyarakat dalam rangka penunjang kegiatan pengamanan masyarakat bersama Kikav</t>
    </r>
  </si>
  <si>
    <t>Komunikasi sosial dalam rangka memperingati perjuangan merah putih sanga-sanga</t>
  </si>
  <si>
    <t>Bantuan untuk kegiatan bidang keagamaan/ MTQ Tingkat Kecamatan Samboja</t>
  </si>
  <si>
    <t>Bantuan untuk kegiatan bidang keagamaan/ MTQ Tingkat Kecamatan Muara Jawa</t>
  </si>
  <si>
    <t>Bantuan bidang keagamaan untuk pembangunan Masjid Nurul Falah</t>
  </si>
  <si>
    <t>Kelurahan Karya Merdeka</t>
  </si>
  <si>
    <r>
      <rPr>
        <sz val="12"/>
        <color theme="1"/>
        <rFont val="Arial"/>
        <family val="2"/>
      </rPr>
      <t>Bantuan dalam rangka pemeran
pembangunan/ memperingati perjuangan merah putih sanga-sanga</t>
    </r>
  </si>
  <si>
    <t>Bantuan fun bike &amp; Fun Run dalam rangka Hut TNI Ke-73 AU dan HUT Bpp ke-122</t>
  </si>
  <si>
    <t>Bantuan kegiatan keagamaan MTQ dalam rangka MTQ Tk. Kecamatan Samboja</t>
  </si>
  <si>
    <t>Kelurahan Handil Baru</t>
  </si>
  <si>
    <r>
      <rPr>
        <sz val="12"/>
        <color theme="1"/>
        <rFont val="Arial"/>
        <family val="2"/>
      </rPr>
      <t>Kominikasi sosial bidang kegiatan keagamaan
untuk sarana penunjang (Wireless/ sound system)</t>
    </r>
  </si>
  <si>
    <r>
      <rPr>
        <sz val="12"/>
        <color theme="1"/>
        <rFont val="Arial"/>
        <family val="2"/>
      </rPr>
      <t>Komunikasi sosial  hubungan masyarakat
bidang olahraga golf dalam rangka HUT ProvinsiKaltim ke-62</t>
    </r>
  </si>
  <si>
    <t>Bantuan dalam rangka hari bhakti rimbawan ke- 36</t>
  </si>
  <si>
    <r>
      <rPr>
        <sz val="12"/>
        <color theme="1"/>
        <rFont val="Arial"/>
        <family val="2"/>
      </rPr>
      <t>Bantuan kegiatan pengembangan keagamaan/
kafilah MTQ dalam rangka MTQ Tk. Kec. Samboja</t>
    </r>
  </si>
  <si>
    <t>Kelurahan Margomulyo</t>
  </si>
  <si>
    <t>Kelurahan Bukit Merdeka</t>
  </si>
  <si>
    <t>Bantuan pembinaan olahraga sepakbola tim Persamba (Persatuan Sepakbola Samboja)</t>
  </si>
  <si>
    <t>Bantuan pembangunan sarana ibadah/ Masjid Saladin Yonkav 13/ SL</t>
  </si>
  <si>
    <t>Bantuan dalam rangka milenial road safety festival</t>
  </si>
  <si>
    <t>Bantuan sarana dalam rangka penanggulangan tumpahan minyak</t>
  </si>
  <si>
    <t>Bantuan kepedulian akibat bencana banjir</t>
  </si>
  <si>
    <t>Safari ramadhan dan buka puasa bersama muspika dengan masyarakat Kec. Samboja</t>
  </si>
  <si>
    <t>Bantuan buka puasa bersama ormas Gepak Samboja dengan masyarakat sekitar</t>
  </si>
  <si>
    <r>
      <rPr>
        <sz val="12"/>
        <color theme="1"/>
        <rFont val="Arial"/>
        <family val="2"/>
      </rPr>
      <t>Bantuan untuk kegiatan dalam rangka
menyambut idul fitri di PKK Balikpapan Selatan</t>
    </r>
  </si>
  <si>
    <t>Bantuan kepedulian kemanusiaan korban bencana  banjir</t>
  </si>
  <si>
    <t>Kegiatan olahraga otomotif trail  (Mulawarman Adventure Trail)</t>
  </si>
  <si>
    <t>Bantuan kegiatan masyarakat dalam rangka memperingati HUT RI Ke-74</t>
  </si>
  <si>
    <t>Kelurahan Sungai Merdeka</t>
  </si>
  <si>
    <t>Kelurahan Mentawir</t>
  </si>
  <si>
    <t>Kelurahan Sungai Seluang</t>
  </si>
  <si>
    <t>Kelurahan Amborawang Laut</t>
  </si>
  <si>
    <t>Kelurahan Salok Api laut</t>
  </si>
  <si>
    <t>Kec. Muara Jawa</t>
  </si>
  <si>
    <t>Kec. Samboja</t>
  </si>
  <si>
    <t>Kec. Sepaku</t>
  </si>
  <si>
    <t>Nirwana Balikpapan</t>
  </si>
  <si>
    <t>Bantuan kegiatan keagamaan dalam rangka Hari Raya Idul Adha</t>
  </si>
  <si>
    <t>Bantuan untuk kegiatan inovasi Desa Tim Kecamatan Samboja</t>
  </si>
  <si>
    <t>Bantuan kegiatan bhakti sosial</t>
  </si>
  <si>
    <t>Bantuan kegiatan Sertijab</t>
  </si>
  <si>
    <t>Bantuan kegiatan dalam rangka Expo Kukar (Tourism and Trade Exibition 2019)</t>
  </si>
  <si>
    <t>Bantuan untuk sarana Masjid Al-Muhajirrin (Pemasangan pintu kaca Masjid)</t>
  </si>
  <si>
    <t>Bantuan sarana penunjang kegiatan penyuluhan perhutanan sosial</t>
  </si>
  <si>
    <r>
      <rPr>
        <sz val="12"/>
        <color theme="1"/>
        <rFont val="Arial"/>
        <family val="2"/>
      </rPr>
      <t>Komunikasi sosial bidang hubungan
masyarakat dalam rangka penunjang kegiatan pengamanan masyarakat</t>
    </r>
  </si>
  <si>
    <t>Komunikasi sosial dalam rangka pemetaan sosial masyarakat</t>
  </si>
  <si>
    <t>Bantuan kegiatan olahraga  sepakbola dalam rangka  turnamen samboja super liga</t>
  </si>
  <si>
    <t>Bantuan kegiatan kemasyarakatan dalam rangka HUT KOPPAD</t>
  </si>
  <si>
    <t>Bantuan dalam rangka olahraga otomotif/ Blukar Ready Trail Refresing</t>
  </si>
  <si>
    <r>
      <rPr>
        <sz val="12"/>
        <color theme="1"/>
        <rFont val="Arial"/>
        <family val="2"/>
      </rPr>
      <t>Komunikasi sosial kemasyarakatan dalam
rangka pembentukan pengamanan lingkungan masyarakat</t>
    </r>
  </si>
  <si>
    <t>Bantuan dalam rangka pembuatan film dokumenter lingkungan</t>
  </si>
  <si>
    <t>Bantuan kegiatan kemasyarakatan dalam rangka  Hari jadi Gepak ke 18</t>
  </si>
  <si>
    <t>Kegiatan komunikasi sosial dalam rangka menunjang pemberdayaan masyarakat</t>
  </si>
  <si>
    <t>Bantuan kegiatan keagamaan dalam rangka HUT GPIB Jemaat Efata</t>
  </si>
  <si>
    <t>Bantuan kegiatan keagamaan/ MTQ Tk. Kabupaten Kukar (Kafilah Kec. Samboja)</t>
  </si>
  <si>
    <t>Bantuan Sosialisasi panel diskusi IKAM SMPN 2 Balikpapan</t>
  </si>
  <si>
    <r>
      <rPr>
        <sz val="12"/>
        <color theme="1"/>
        <rFont val="Arial"/>
        <family val="2"/>
      </rPr>
      <t>Bantuan kegiatan keagamaan dalam rangka
Pelaksanaan ibadah dan perayaan natal jemaat GMII Filadelpia</t>
    </r>
  </si>
  <si>
    <t>Komunikasi sosial dalam rangka Pengamanan lingkungan  masyarakat</t>
  </si>
  <si>
    <t>Sarana penunjang olahraga/ perlengkapan olahraga sepakbola</t>
  </si>
  <si>
    <t>Bantuan kegiatan keagamaan/ MTQ Tingkat Kec. Muara Jawa</t>
  </si>
  <si>
    <t>Bantuan kegiatan olahraga otomotif/ Balikpapan wanna ralli III</t>
  </si>
  <si>
    <t>Bantuan Partisipasi pembangunan gedung sekolah</t>
  </si>
  <si>
    <t>Bantuan kegiatan dalam rangka Pelantikan ikatan wartawan online balikpapan</t>
  </si>
  <si>
    <t>Bantuan kegiatan dalam rangka Hari Jadi Transmigrasi</t>
  </si>
  <si>
    <t>Bantuan kegiatan olahraga  dalam rangka 78 tahun Batubara golf gathering</t>
  </si>
  <si>
    <t>Bantuan  kegiatan Gugus depan soekarno fatmawati pangkalan smpn 1 samboja</t>
  </si>
  <si>
    <t>Bantuan  kegiatan olahraga otomotif/ Jelajah pesisir handil Trail Adventure</t>
  </si>
  <si>
    <t>Bantuan kegiatan muscab LPADKT</t>
  </si>
  <si>
    <t>Tengarong</t>
  </si>
  <si>
    <t>Bantuan kegiatan Hari Ibu ke-91 Kec Samboja</t>
  </si>
  <si>
    <t>Bantuan pembangunan Masjid Rahmatullah di Balikpapan</t>
  </si>
  <si>
    <t>kegiatan pembinaan keagamaan generasi muda (LPTQ Sei Merdeka)</t>
  </si>
  <si>
    <t>4. Peningkatan Pendidikan Penduduk Sekitar (Pemberian beasiswa bagi murid sekolah berprestasi, pemberian bantuan sarana dan prasarana pendidikan)</t>
  </si>
  <si>
    <t>Bantuan dalam rangka kegiatan lomba bahasa ingrris tingkat nasional (SMAN 3)</t>
  </si>
  <si>
    <t>Bantuan pembangunan TK Tunas Waskita</t>
  </si>
  <si>
    <t>Bantuan kegiatan penelitian untuk analisa tanah dan air</t>
  </si>
  <si>
    <t>Bantuan penyusunan buku keberhasilan lingkungan hidup pertambangan</t>
  </si>
  <si>
    <t>Kegiatan Penelitian pemetaan sosial masyarakat</t>
  </si>
  <si>
    <t>Sarana penunjang/ bangunan pendidikan TK Al Quran Darul Falah</t>
  </si>
  <si>
    <t>Sarana/ tempat pelatihan penunjang peningkatan SDM Masyarakat "P4S Lau Kawar</t>
  </si>
  <si>
    <t>Sarana penunjang pendidikan/ instalasi air bersih"TK Cinta Asih"</t>
  </si>
  <si>
    <t>Rehab bagungan Pusban (Puskesmas Pembantu) /fasilitas kesehatan masyarakat</t>
  </si>
  <si>
    <t>Pembuatan sarana kesehatan masyarakat/ posyandu</t>
  </si>
  <si>
    <t>sarana penunjang/ instalasi air bersih di Puskesmas Pembantu</t>
  </si>
  <si>
    <t>Sarana &amp; prasarana kesehatan posyandu Rose</t>
  </si>
  <si>
    <t>Rehab sarana penunjang kesehatan masyarakat/(puskesmas pembantu)</t>
  </si>
  <si>
    <t>Kegiatan kesehatan masyarakat/ pencegahan stunting</t>
  </si>
  <si>
    <t>Desa Beringin Agung</t>
  </si>
  <si>
    <t>Penunjang kesehatan masyarakat/ jamban</t>
  </si>
  <si>
    <t>Bantuan Normalisasi  sarana irigasi perkebunan masyarakat</t>
  </si>
  <si>
    <t>Bantuan Perbaikan akses jalan menuju  wisata alam Bukit Bangkirai</t>
  </si>
  <si>
    <t>Bantuan Perbaikan akses jalan masyarakat</t>
  </si>
  <si>
    <t>Bantuan Pemasangan jaringan listrik baru untuk masyarakat</t>
  </si>
  <si>
    <t>Bantuan Sarana penunjang oolahraga masyarakat/ lapangan bola voli</t>
  </si>
  <si>
    <t>Bantuan Sarana penunjang oolahraga masyarakat/ lapangan futsal</t>
  </si>
  <si>
    <t>Bantuan Sarana penunjang pertanian (Pembuatan jembatan kelompok tani)</t>
  </si>
  <si>
    <t>Bantuan Kegiatan Perbaikan akses jalan</t>
  </si>
  <si>
    <t>Bantuan Kegiatan Pembuatan kanopi langgar Al-Ikhlas</t>
  </si>
  <si>
    <t>Bantuan Sarana penunjang olahraga masyarakat/ lapangan bola voli</t>
  </si>
  <si>
    <t>Bantuan Sarana penunjang kuburan km 33</t>
  </si>
  <si>
    <t>Bantuan Pengerasan jalan pertanian masyarakat</t>
  </si>
  <si>
    <t>Bantuan Pembuatan lamin adat paser</t>
  </si>
  <si>
    <t>Bantuan  Kepedualian Bencana Banjir di  DKI Jakarta, Prov,. Jawa Barat dan Prov. Banten</t>
  </si>
  <si>
    <t>DKI Jakarta, Jawa Barat, Banten</t>
  </si>
  <si>
    <t>Bantuan Kegiatan Dalam Rangka Peringatan Hari Jadi Kota Balikpapan Ke 123</t>
  </si>
  <si>
    <t>Bantuan Kegiatan  Bidang Olahraga untuk sinergitas antar perusahaan Tambang</t>
  </si>
  <si>
    <t>Bantuan Transportasi Untuk Menunjang Kegiatan KIKAV 13 MTC</t>
  </si>
  <si>
    <t>Bantuan Kegiatan Pujawali Pura Payogan Agung Kutai Purnamaning Sasih Kapitu</t>
  </si>
  <si>
    <t>Bantuan Partisipasi  Pertandingan Bola Voli DANLANAL CUP VI Tahun 2020</t>
  </si>
  <si>
    <t>Bantuan Dalam Rangka Partisipasi Renovasi Masjid Al-Hakim POMDAM VI/MLW</t>
  </si>
  <si>
    <t>Bantuan Sembako -  Yayasan Pengembangan Seni Budaya KUKAR</t>
  </si>
  <si>
    <t>Bantuan kegiatan dalam rangka hari jadi Desa Bukit Raya ke- 37</t>
  </si>
  <si>
    <t>Bantuan kegiatan MTQ  ke-42 Tk. Kecamatan Samboja</t>
  </si>
  <si>
    <t>Bantuan sosial dalam rangka pembentukan pengamanan masyarakat</t>
  </si>
  <si>
    <t>Bantuan kegiatan MTQ  ke-42 Tk. Kecamatan Samboja (Kafilah Handil Baru)</t>
  </si>
  <si>
    <t>Bantuan sosial  dalam rangka pandemi covid- 19</t>
  </si>
  <si>
    <t>Bantuan kegiatan keagamaan dalam rangka Idul Adha 1441</t>
  </si>
  <si>
    <t>Bantuan dalam rangka kegiatan olahraga futsal UNMUL</t>
  </si>
  <si>
    <t>Bantuan komunikasi dalam rangka pengamanan pada masyarakat</t>
  </si>
  <si>
    <t>Bantuan kegiatan sertijab</t>
  </si>
  <si>
    <t>Bantuan komunikasi sosial dalam rangka pembentukan  pengamanan lingkungan masyarakat</t>
  </si>
  <si>
    <t>Bantuan kegiatan sosial masyarakat</t>
  </si>
  <si>
    <t>Sarana penunjang ibadah masyarakat (Ambal Masjid)</t>
  </si>
  <si>
    <t>Bantuan sarana mobilisasi perbaikan jalan masyarakat di areal Puslatpur</t>
  </si>
  <si>
    <t>Bantuan sarana penunjang kegiatan kepemudaan (Olahraga)</t>
  </si>
  <si>
    <t>Budidaya ikan air tawar (Kel. Taruna Tani pemuda Karya)</t>
  </si>
  <si>
    <t>Kelurahan Bukit Raya</t>
  </si>
  <si>
    <t>Bantuan pembangunan sarana UK M Masyarakat</t>
  </si>
  <si>
    <t>Bantuan Pengembangan usaha pengelolaaan Gas LPG (di kelola BUMDes)</t>
  </si>
  <si>
    <t>Bantuan Sarana pembuatan sablon (di kelola BUMDes)</t>
  </si>
  <si>
    <t>Bantuan Sarana penunjang kegiatan UKM Masyarakat</t>
  </si>
  <si>
    <t>Bantuan sarana (Kandang ternak) penunjang pembuatan pupuk kompos sapi (Kelompok Ternak Tirto Sari)</t>
  </si>
  <si>
    <t>Bantuan Sarana penunjang UKM Masyarakat (makanan ringan)</t>
  </si>
  <si>
    <t>Bantuan Sarana penunjang pertanian (alsintan) untuk kelompok Tani</t>
  </si>
  <si>
    <t>Bantuan Pengembangn pertanian (Kelompok Tani)</t>
  </si>
  <si>
    <t>Kelurahan  Salok Api Darat</t>
  </si>
  <si>
    <t>Bantuan pengembangan Rumah pangan lestari (KWT Tani Bhakti)</t>
  </si>
  <si>
    <t>Bantuan sarana penunjang pertanian untuk kelompok Tani</t>
  </si>
  <si>
    <t>Bantuan Peningkatan UKM Masyarakat (makanan ringan) kelompok Tiga Putra</t>
  </si>
  <si>
    <t>Bantuan pengembangan Ternak Sapi (di kelola BUMDes)</t>
  </si>
  <si>
    <t>Bantuan budidaya ayam petelur (di kelola BUMDes)</t>
  </si>
  <si>
    <t>Bantuan Sarana penunjang nelayan (Alat tangkap ika/ udang) KUB Setia Hati</t>
  </si>
  <si>
    <t>kelurahan Amborawang Laut</t>
  </si>
  <si>
    <t>Bantuan Sarana penunjang pertanian (pengadaan cultivator)</t>
  </si>
  <si>
    <t>Bantuan Sarana penunjang pertanian (alat pengering gabah) Gapoktan Pangan Mandiri</t>
  </si>
  <si>
    <t>Bantuan Sarana penunjang pertanian (Hand sprayer) Poktan Berkah Sekumpul</t>
  </si>
  <si>
    <t>Bantuan pengembangan tanaman rumah pangan lestari/ RPL  (KWT Anugerah)</t>
  </si>
  <si>
    <t>Bantuan Pengembangan ternak sapi (Kelompok Guyub Rukun)</t>
  </si>
  <si>
    <t>Bantuan Budidaya ayam petelur (di kelola Kelomok Tani Abuleke)</t>
  </si>
  <si>
    <t>Bantuan Pengembangan budidaya ikan air tawar (Kelompok ternak ikan)</t>
  </si>
  <si>
    <t>Bantuan sarana penunjang pertanian           ( Kelompok Tani Makmur )</t>
  </si>
  <si>
    <t>Bantuan Sarana perlengkapan penunjang nelayan (Alat tangkap ikan) KUB Sinar Bahari</t>
  </si>
  <si>
    <t>Bantuan sarana perlengkapan penunjang nelayan (mesin kapal tangkap ikan)</t>
  </si>
  <si>
    <t>Bantuan sarana perlengkapan penunjang nelayan (Alat tangkap ikan) KUB Rezeki Bahari</t>
  </si>
  <si>
    <t>Bantuan Sarana perlengkapan penunjang pertanian (Hand sprayer) Kelompok Tani Karya Tani, Tani Makmur, Fajar Tani Mulya</t>
  </si>
  <si>
    <t>Bantuan Pengadaan Sarana Listrik dan Penerangan di Kantor LPM</t>
  </si>
  <si>
    <t>Bantuan Perbaikan dan Pemeliharaan Jalan Tani  Masyarakat</t>
  </si>
  <si>
    <t>Bantuan Tiang Listrik Jalan Akses  Wisata Alam Bukit Bangkirai</t>
  </si>
  <si>
    <t>Bantuan tambah daya dan instalasi listrikdi Masjid Nurul Falah</t>
  </si>
  <si>
    <t>Bantuan penambahan kabel jaringan listrik Kantor LPM Argosari</t>
  </si>
  <si>
    <t>Bantuan Pembuatan sarana air bersih</t>
  </si>
  <si>
    <t>Bantuan Rehab Wc Mushola Al- Ikhlas</t>
  </si>
  <si>
    <t>Bantuan Peningkatan sarana olahraga lapangan Volli di RT.3</t>
  </si>
  <si>
    <t>Bantuan Sarana penunjang  penerangan/ tiang listrik di tempat pemakaman umum</t>
  </si>
  <si>
    <t>Bantuan pengerasan jalan pertanian masyarakatdi lingkungan RT. 3</t>
  </si>
  <si>
    <t>Bantuan Sarana penunjang kegiatan pada lingkungan  masyarakat  (Poskamling)</t>
  </si>
  <si>
    <t>Bantuan rehab bangunan sarana penunjang kegiatan LPM</t>
  </si>
  <si>
    <t>Bantuan Program  peningkatan lamin adat paser</t>
  </si>
  <si>
    <t>Batuan perbaikan jembatan RT 4 sebagai akses jalan masyarakat</t>
  </si>
  <si>
    <t>Bantuan semenisasi halaman aula pertemuan masyarakat dan stakeholder</t>
  </si>
  <si>
    <t>Bantuan sarana penunjang tempat ibadah masyarakat (Halaman Masjid Al- Mutaqien)</t>
  </si>
  <si>
    <t>Bantuan perbaikan akses jalan masyarakat di areal makolatpur</t>
  </si>
  <si>
    <t>Bantuan sarana &amp; prasarana  Makodim</t>
  </si>
  <si>
    <t>Bantuan sarana penyuluhan kesadaran masyarakat</t>
  </si>
  <si>
    <t>Bantuan kegiatan seminar pertambangan</t>
  </si>
  <si>
    <t>Bantuan peningkatan sarana bangunan belajar mengajar PAUD Permata Hati</t>
  </si>
  <si>
    <t>Bantuan sarana edukasi progrm pemberdayaan penyusunan buku"Tamasya"</t>
  </si>
  <si>
    <t>Bantuan sarana penunjang fasilitas  sekolah di SLTP 7</t>
  </si>
  <si>
    <t>Bantuan sarana (proyektor) penunjang belajar mengajar di pondok pesantren Al-Arsyadi</t>
  </si>
  <si>
    <t>Bantuan dalam rangka pencegahan dan penanganan covid-19</t>
  </si>
  <si>
    <t>Bantuan dalam rangka pencegahan dan penanganan covid-20</t>
  </si>
  <si>
    <t>Bantuan kegiatan sunantan massal bagi masyarakat</t>
  </si>
  <si>
    <t>Bantuan sarana penunjang kesehatan masyarakat (mobil ambulan)</t>
  </si>
  <si>
    <t>Bantuan sarana penunjang bangunan kesehatan ( PUSBAN)</t>
  </si>
  <si>
    <t>Bantuan sarana perlengkapan  kesehatan masyarakat di posyandu</t>
  </si>
  <si>
    <t>Bantuan pembuatan jamban warga kurang mampu</t>
  </si>
  <si>
    <t>Bantuan dalam Rangka Pelaksanaan Kampanye/Penyuluhan Gerakan Pencegahan Kebakaran Hutan dan Lahan</t>
  </si>
  <si>
    <t>Bantuan program penghijauan lingkungan perkarangan rumah</t>
  </si>
  <si>
    <t>Bantuan Kegiatan Rangka Pembentukan Sistem Pengamanan Masyarakat Bersama Polres Kukar</t>
  </si>
  <si>
    <t>Bantuan Penguatan Kelembagaan KTNA kelurahan /Desa Seluruh  Samboja</t>
  </si>
  <si>
    <t>Bantuan Kegiatan Rangka Pembentukan Sistem Pengamanan Masyarakat Bersama Polda Kalimantan Timur</t>
  </si>
  <si>
    <t>Bantuan Sarana/ peralatan penunjang kegiatan keagamaan  Habsy Cinta Rosul</t>
  </si>
  <si>
    <t>Bantuan sarana perlengkapan penunjang kegiatan kelembagaan masyarakat  ( LPM)</t>
  </si>
  <si>
    <t>Bantuan sarana (Kursi) BPU penunjang pertemuan masyarakat &amp; kelembagaan masyarakat</t>
  </si>
  <si>
    <t>Program Produksi Anyaman Rotan</t>
  </si>
  <si>
    <t>Kelompok Pengrajin</t>
  </si>
  <si>
    <t>Desa Lemo 1 dan 2</t>
  </si>
  <si>
    <t xml:space="preserve">Program Perikanan Budidaya ikan </t>
  </si>
  <si>
    <t>Desa Bintang Ninggi 1 dan 2</t>
  </si>
  <si>
    <t>Pelayanan Kesehatan Gratis dan Posyandu</t>
  </si>
  <si>
    <t>Bintang Ninggi 1 dan 2, Lemo 1 dan 2  dan Pendreh</t>
  </si>
  <si>
    <t>Pemberian Makanan Tambahan gizi untuk Balita dan Manula</t>
  </si>
  <si>
    <t>Balita dan manula</t>
  </si>
  <si>
    <t>Penyuluhan Kesehatan Kepada Masyarakat oleh Tenaga Medis, Kader Posyandu dan Kader Kesehatan</t>
  </si>
  <si>
    <t>Bintang Ninggi 1 dan 2, Lemo 1 dan 4</t>
  </si>
  <si>
    <t xml:space="preserve">Pengadaan Perlengkapan Alat Kesehatan (Posyandu) </t>
  </si>
  <si>
    <t>Balita dan masyarakat</t>
  </si>
  <si>
    <t>Bantuan Operasional kepada Masjid, Gereja, Pura</t>
  </si>
  <si>
    <t>Tokoh agama</t>
  </si>
  <si>
    <t>Program Tebar Hewan Qurban</t>
  </si>
  <si>
    <t>Kampung</t>
  </si>
  <si>
    <t>Ramadhan, Idul Fitri, Idul adha, Natal dan Tahun Baru</t>
  </si>
  <si>
    <t>Bantuan Kegiatan Kepemudaan (olahraga, seni dan budaya)  dan kegiatan Sosial Masyarakat</t>
  </si>
  <si>
    <t>Organisasi Masyarakat/  Karang Taruna</t>
  </si>
  <si>
    <t>Apresiasi bantuan dana bagi siswa yang memiliki ranking 1, 2 &amp; 3 di sekolah binaan</t>
  </si>
  <si>
    <t>Siswa Berprestasi</t>
  </si>
  <si>
    <t>Desa Lemo 1, Lemo 2, Bintang Ninggi 1, Bintang Ninggi2 dan Desa Pendreh Kabupaten Barito Utara</t>
  </si>
  <si>
    <t>Peningkatan kompetensi Guru Sekolah</t>
  </si>
  <si>
    <t>Guru</t>
  </si>
  <si>
    <t>SMA Desa Lemo 2 &amp; SMP di Desa Bintang Ninggi 2</t>
  </si>
  <si>
    <t>Bantuan operasionalisasi guru honor sekolah binaan di Desa</t>
  </si>
  <si>
    <t>Guru Honorer</t>
  </si>
  <si>
    <t>Pengadaan Buku Bahan untuk Mengajar , Bantuan TPA, Perbaikan Sarana</t>
  </si>
  <si>
    <t>Sekolah</t>
  </si>
  <si>
    <t>Bintang Ninggi 1 dan 2, Lemo 1 dan 2</t>
  </si>
  <si>
    <t>Bingkisan Hari Guru</t>
  </si>
  <si>
    <t>Bintang Ninggi 1 dan 2, Lemo 1 dan 3</t>
  </si>
  <si>
    <t>Pembangunan Fasilitas Kantor Desa Bintang Ninggi 1</t>
  </si>
  <si>
    <t>Desa Bintang Ninggi I Kecamatan Teweh Selatan Kabupaten Barito Utara</t>
  </si>
  <si>
    <t>Sarana air bersih dan MCK</t>
  </si>
  <si>
    <t>KK</t>
  </si>
  <si>
    <t>Dusun Teluk Lihat Desa Lemo 1 Kabupaten Barito Utara</t>
  </si>
  <si>
    <t>Pembangunan Mesjid Sarana Ibadah</t>
  </si>
  <si>
    <t>Desa Bintang Ninggi 2</t>
  </si>
  <si>
    <t>Peningkatan fasilitas umum di Kecamatan Teweh Tengah</t>
  </si>
  <si>
    <t>Kecamatan</t>
  </si>
  <si>
    <t>Kecamatan Teweh Tengah Kabupaten Barito Utara</t>
  </si>
  <si>
    <t>Pembangunan Rumah Kaum Masjid Teluk Lihat</t>
  </si>
  <si>
    <t>Tokoh Agama</t>
  </si>
  <si>
    <t>Program peternakan ayam petelur di Desa Lemo 1 Kecamatan Teweh Tengah Kabupaten Barito Utara</t>
  </si>
  <si>
    <t>BUMDES Desa Lemo 1</t>
  </si>
  <si>
    <t>Desa Lemo 1 Kabupaten Barito Utara</t>
  </si>
  <si>
    <t xml:space="preserve">Program Budidaya Keramba Ikan Nila </t>
  </si>
  <si>
    <t>BUMDES Desa Bintang Ninggi 1 dan 2</t>
  </si>
  <si>
    <t>Desa Bintang Ninggi 1 dan 2 Kabupaten Barito Utara</t>
  </si>
  <si>
    <t xml:space="preserve">Bantuan untuk pengembangan kolam perikanan air tawar di Dusun Teluk Lihat </t>
  </si>
  <si>
    <t>Kelompok Masyarakat</t>
  </si>
  <si>
    <t xml:space="preserve">Program penanaman tanaman buah-buahan (Mangga) di Dusun Teluk Lihat </t>
  </si>
  <si>
    <t>Masyarakat Dusun Teluk Lihat</t>
  </si>
  <si>
    <t>Bantuan honorarium untuk tenaga kesehatan di puskesmas dan pustu Desa</t>
  </si>
  <si>
    <t>Puskesmas Pembantu Desa</t>
  </si>
  <si>
    <t>Program keagamaan : bantuan untuk masjid, sekolah minggu dan kaharingan. Tebar hewan qurban, safari ramadhan dan ustad masjid teluk lihat</t>
  </si>
  <si>
    <t>Program donasi ustad dan pendeta di wilayah ring 1 PT SMM</t>
  </si>
  <si>
    <t>Ustad, pendeta dan tokoh agama</t>
  </si>
  <si>
    <t>Program Peningkatan Pelayanan Posyandu</t>
  </si>
  <si>
    <t>Desa Lemo 1, Teluk Lihat, Lemo 2, Pendreh, bintang Ninggi 1, Bintang Ninggi 2  Kabupaten Barito Utara</t>
  </si>
  <si>
    <t>Program khitanan massal</t>
  </si>
  <si>
    <t>Siswa</t>
  </si>
  <si>
    <t>Desa Lemo 1 dan Lemo 2 Kabupaten Barito Utara</t>
  </si>
  <si>
    <t>Bantuan Penanganan COVID-19 dan bantuan sembako</t>
  </si>
  <si>
    <t>Dusun Teluk Lihat, Desa Lemo 1 dan 2, Desa Nintang Ninggi 1 dan 2 juga Desa Pendreh</t>
  </si>
  <si>
    <t>Teweh Tengah</t>
  </si>
  <si>
    <t>Gugus Tugas Kabupaten</t>
  </si>
  <si>
    <t>Barito Utara</t>
  </si>
  <si>
    <t xml:space="preserve">Kalimantan Tengah </t>
  </si>
  <si>
    <t>Bantuan kegiatan seni budaya dan oleh raga</t>
  </si>
  <si>
    <t>Ormas/karang taruna</t>
  </si>
  <si>
    <t>Program Donasi Bantuan Untuk Guru-Guru Honorer tingkat SD</t>
  </si>
  <si>
    <t>Guru-guru honorer</t>
  </si>
  <si>
    <t xml:space="preserve">Perbaikan sarana WC dan Toilet sekolah SD Bintang Ninggi 2 </t>
  </si>
  <si>
    <t>SD Negeri Bintang Ninggi 2 Kecamatan Teweh Selatan Kabupaten Barito Utara</t>
  </si>
  <si>
    <t xml:space="preserve">Perbaikan sarana dan Prasarana Sekolah SD Negeri dan SMP PGRI </t>
  </si>
  <si>
    <t>SD Negeri Paring Lahung dan SMP PGRI Paring Lahung -Kabupaten Barito Utara</t>
  </si>
  <si>
    <t>Perbaikan sarana  pendidikan Desa Lemo</t>
  </si>
  <si>
    <t>Desa Lemo 1 Kecamatan Teweh Tengah Kabupaten Barito Utara</t>
  </si>
  <si>
    <t>Bantuan perlengkapan sekolah untuk siswa berprestasi tingkat SD</t>
  </si>
  <si>
    <t>Pembangunan balai desa</t>
  </si>
  <si>
    <t>Pembangunan Masjid An Nur</t>
  </si>
  <si>
    <t>Pembangunan toliet dan MCK SMP PGRI</t>
  </si>
  <si>
    <t>Desa Paring Lahung Kecamatan Montalat Kab. Barito Utara</t>
  </si>
  <si>
    <t>Bantuan bibit durian, bibit kelengkeng, mangga, merica, jeruk, pupuk urea, mesin potong rumput, hand tractor, mesin penggiling padi, bibit kambing, pakan ternak, peralatan bengkel, bantuan untuk usaha kecil (pengadaan ajir tanaman, media tanam, air minum), dll</t>
  </si>
  <si>
    <t>Dusun Berambai, Desa Separi, Desa Kerta Buana, Desa Desa Santan Ulu, Desa Danau Redan, Desa Suka Rahmat, Desa Sukadamai</t>
  </si>
  <si>
    <t>Bantuan hewan kurban, Hari Raya Nyepi, Pengajian akbar, Bantuan sembako, Festival lomba seni, Pengadaan alat musik tradisional, Perlengkapan olah raga, turnamen Sepak Bola Bupati Cup, HUT RI, dll</t>
  </si>
  <si>
    <t>Desa Kerta Buana, Desa Santan Ulu, Desa Suka Rahmat, Desa Sukadamai, Desa Sebuntal, Desa Danau Redan, Desa Separi, Kec. Teluk Pandan, Dusun Berambai, Desa Santan Tengah</t>
  </si>
  <si>
    <t>Bimtek pelatihan aplikasi Siskeudes, Pengenalan lingkungan terhadap anak, Peremajaan mainan anak-anak, Bantuan Buku Pengetahuan Umum</t>
  </si>
  <si>
    <t>TK Panca Dharma, SD dan SMP</t>
  </si>
  <si>
    <t>Desa Suka Rahmat, Kec. Teluk Pandan, Desa Separi, Desa Sukadamai, Desa Santan Ulu, Desa Suka Rahmat</t>
  </si>
  <si>
    <t>Pengadaan alat fogging beserta obat, Pengadaan alat cek darah, Pengadaan tempat tidur periksa, Pengadaan kursi roda, Pengadaan komputer, laptop dan printer, Pengadaan mesin laminating, Pengadaan kursi tamu, Pengadaan lemari berkas, Pengadaan paving blok, Pengadaan material perbaikan jalan</t>
  </si>
  <si>
    <t>Desa Sukadamai, Desa Suka Rahmat, Desa Santan Ulu, Desa Separi, Puskesmas Kec. Marang Kayu, Puskesmas Kec. Teluk Pandan, Dusun Danau Redan, Desa Santan Tengah, Desa Kerta Buana</t>
  </si>
  <si>
    <t>Pengadaan bibit tanaman untuk revegetasi</t>
  </si>
  <si>
    <t xml:space="preserve">Bantuan Bibit Durian, Jeruk, dan Cempedak, pengadaan saprodi serta pengadaan Bibit Kambing dan Ikan Lele, Ikan Haruan. Bantuan Modal Usaha, Pelatihan Komputer, Bimtek Simpeldesa, dll </t>
  </si>
  <si>
    <t>Kelompok Tani Entapi, Kelompok Tani Anak Veteran dan Beberapa Kelompok Ternak</t>
  </si>
  <si>
    <t>Desa Separi, Desa Sebuntal, Desa Danau Redan, Desa Suka Rahmat, Desa Santan Ulu, Desa Kerta Buana</t>
  </si>
  <si>
    <t>Bantuan Hewan Kurban, Hari Raya Nyepi, Maulid Nabi, Perayaan Natal, Penanganan Covid 19, Sembako, HUT RI dan Pembinaan Kesenian, dll</t>
  </si>
  <si>
    <t>Desa Separi, Desa Kerta Buana, Desa Sebuntal, Desa Danau Redan, Desa Sukaramai, Desa Suka Rahmat, Desa Santan Ulu, Kecamatan Teluk Pandan</t>
  </si>
  <si>
    <t>Bantuan Beasiswa dan Atribut Drum Band</t>
  </si>
  <si>
    <t xml:space="preserve">Beberapa SD, SMP dan SMA </t>
  </si>
  <si>
    <t>Desa Separi, Desa Sebuntal</t>
  </si>
  <si>
    <t>Bantuan Material Agregat, Batu Bata, Perbaikan Jalan Desa, Pemasangan PDAM/ Instalasi Air Bersih, Alat Kesehatan (Kursi Roda, Cek Darah, Pengeras Suara Wireless), Seragam Posyandu, dll</t>
  </si>
  <si>
    <t>Desa Separi, Desa Kerta Buana, Desa Sebuntal, Desa Santan Ulu, PMI Samarinda, Dusun Berambai, Desa Santan Tengah, Desa Makarti, Desa Sukadamai,</t>
  </si>
  <si>
    <t>Normalisasi Sungai/ Saluran Irigasi</t>
  </si>
  <si>
    <t>Kelompok Tani Tunas Mekar</t>
  </si>
  <si>
    <t>Desa Kerta Buana</t>
  </si>
  <si>
    <t>Mendung</t>
  </si>
  <si>
    <t>Budidaya Buah Lokal, Cetak Lahan Sawah, Peternakan sapi, Pengadaan Mesin Pakan Ikan</t>
  </si>
  <si>
    <t>Jerang Melayu, Empakuq, Mendung</t>
  </si>
  <si>
    <t>Partisipasi Bencanam, Pengobatan Gratis, Peralatan Kesehatan, Hari besar keagamaan, HUT RI, dan bantuan sosial lainnya</t>
  </si>
  <si>
    <t>Muara Beloan, Jerang Melayu, Muara Bunyut, Empakuq, Empas, Mendung, Jerang Dayak, Kecamatan dan Kabupaten</t>
  </si>
  <si>
    <t>Beasiswa Surya University, Beasiswa Unmul, Pelatihan dan kemandirian masyarakat</t>
  </si>
  <si>
    <t>Mahasiswa, Masyarakat</t>
  </si>
  <si>
    <t>Serpong Tangerang, Samarinda, Empakuq, Muara Bunyut</t>
  </si>
  <si>
    <t>Pembangunan Sumur Gali, Lamin Adat</t>
  </si>
  <si>
    <t>Mendung dan Kab Kutai Barat</t>
  </si>
  <si>
    <t>Empas dan Muara Bunyut</t>
  </si>
  <si>
    <t>Budidaya Buah Lokal, Pembinaan dan pengembangan UKM membuat keripik dan kue, serta UKM Pengelolaan hasil budidaya ikan</t>
  </si>
  <si>
    <t>Mendung, Jerang Melayu, Jerang Dayak, Empakuq, Empas dan Muara Beloan</t>
  </si>
  <si>
    <t>Partisipasi Bencana, Pengobatan Gratis dan Pemberian Makanan Tambahan Balita dan Ibu Hamil, Hari besar keagamaan, HUT RI, dan bantuan sosial lainnya (APD Masker, dll)</t>
  </si>
  <si>
    <t>Beasiswa Surya University, Toilet Sekolah</t>
  </si>
  <si>
    <t>Serpong Tangerang, Empas, Empakuq, Muara Beloan</t>
  </si>
  <si>
    <t>Pembangunan Sumur Gali dan Sumur Bor, Pengadaan dan instalasi Solar Cell untuk Penerangan Jalan Umum serta Pembangunan Rumah Dinas Bidan dan PPL</t>
  </si>
  <si>
    <t>Empas, Jerang Dayak, Empakuq, Mendung, Jerang Melayu dan Muara Beloan</t>
  </si>
  <si>
    <t>Bantuan Program Kemitraan kepada pelaku usaha &amp; UMKM</t>
  </si>
  <si>
    <t>Perorangan &amp; Kelompok</t>
  </si>
  <si>
    <t>373 Mitra Binaan</t>
  </si>
  <si>
    <t>Seluruh wilayah operasi PT Timah Tbk
(Bangka Belitung, Kep.Riau dan Riau)</t>
  </si>
  <si>
    <t>Bantuan Program Bina Lingkungan sektor Sosial kemasyarakatan dalam rangka pengentasan kemiskinan</t>
  </si>
  <si>
    <t>Seluruh wilayah operasi PT Timah Tbk
(Bangka Belitung, Kep.Riau dan Riau) dan wilayah lainnya</t>
  </si>
  <si>
    <t>Bantuan Program Pemberdayaan Masyarakat (PPM) sektor kemandirian ekonomi</t>
  </si>
  <si>
    <t>Bantuan Program Pemberdayaan Masyarakat (PPM) sektor tingkat pendapatan rill/pekerjaan</t>
  </si>
  <si>
    <t>Bantuan Program Pemberdayaan Masyarakat (PPM) sektor pembentukan kelembagaan komunitas masyarakat dalam menunjang kemandirian</t>
  </si>
  <si>
    <t>Bantuan Bina Lingkungan untuk Sektor bencana alam</t>
  </si>
  <si>
    <t>Bantuan Program Pemberdayaan Masyarakat (PPM) sektor sosial dan budaya</t>
  </si>
  <si>
    <t>Bantuan Bina lingkungan Sektor Pendidikan dan pelatihan</t>
  </si>
  <si>
    <t>Bantuan Program Pemberdayaan Masyarakat (PPM) sektor pendidikan</t>
  </si>
  <si>
    <t>Bantuan Bina lingkungan untuk sarana ibadah</t>
  </si>
  <si>
    <t>Bantuan Bina lingkungan untuk sarana dan prasarana umum</t>
  </si>
  <si>
    <t>Bantuan Bina lingkungan untuk sarana kesehatan</t>
  </si>
  <si>
    <t>Bantuan Program Pemberdayaan Masyarakat (PPM) sektor kesehatan</t>
  </si>
  <si>
    <t>Bantuan Program Pemberdayaan Masyarakat (PPM) sektor pembangunan infrastruktur</t>
  </si>
  <si>
    <t>Bantuan Program Pemberdayaan Masyarakat (PPM) sektor pengelolaan lingkungan kehidupan masyarakat sekitar tambang yang berkelanjutan</t>
  </si>
  <si>
    <t>Program Kemitraan</t>
  </si>
  <si>
    <t>Bantuan peningkatan kapasitas Mitra binaan UMKM program kemitraan</t>
  </si>
  <si>
    <t xml:space="preserve"> Kelompok</t>
  </si>
  <si>
    <t>Pangkalpinang</t>
  </si>
  <si>
    <t>Program PPM Tingkat Pendapatan Riil atau Pekerjaan dan Kemandirian Ekonomi</t>
  </si>
  <si>
    <t>Desa Sebamban Baru, Desa Trimartani, Desa Sebamban Lama, Desa Bunati, Desa Mangkalapi</t>
  </si>
  <si>
    <t>Program PPM Bidang Sosial dan Kesehatan</t>
  </si>
  <si>
    <t>Desa Sebamban Baru, Desa Trimartani, Desa Sebamban Lama, Desa Bunati, Desa Mangkalapi, Kecamatan Sungai Loban, Kecamatan Angasana, Kecamatan Kusan Hulu, Kabupaten Tanah Bumbu, Provinsi Kalsel</t>
  </si>
  <si>
    <t>Program PPM Bidang Pendidikan</t>
  </si>
  <si>
    <t>Mahasiswa</t>
  </si>
  <si>
    <t>Desa Sebamban Baru, Desa Trimartani, Desa Bunati, Kecamatan Sungai Loban, Kecamatan Angasana, Kecamatan Kusan Hulu, Kabupaten Tanah Bumbu</t>
  </si>
  <si>
    <t>Program PPM Bidang Infrastruktur</t>
  </si>
  <si>
    <t>Desa Trimartani, Desa Sebamban Lama, Desa Mangkalapi, Kecamatan Sungai Loban</t>
  </si>
  <si>
    <t>Program PPM Bidang Lingkungan</t>
  </si>
  <si>
    <t>Desa Trimartani, Desa Sebamban Lama, Desa Bunati, Desa Mangkalapi, Kecamatan Sungai Loban, Kabupaten Tanah Bumbu, Provinsi Kalsel</t>
  </si>
  <si>
    <t>Desa Sebamban Lama, Desa Bunati, Desa Mangkalapi, Kecamatan Sungai Loban, Kecamatan Angasana, Kecamatan Kusan Hulu, Kabupaten Tanah Bumbu</t>
  </si>
  <si>
    <t>Desa Trimartani, Desa Sebamban Lama, Desa Bunati, Desa Mangkalapi, Kecamatan Kusan Hulu, Provinsi Kalimantan Selatan</t>
  </si>
  <si>
    <t>Desa Sebamban Baru</t>
  </si>
  <si>
    <t>Pembudidayaan perikanan kolam terpal, pertanian terpadu kelompok eso elo mandiri, Pengembangan ternak ayam kampung super, pelatihan dan kemandirian masyarakat</t>
  </si>
  <si>
    <t>Muara Bunyut, Muara Begai, Lotaq, Mendika, Damai Seberang, Besiq, Bermai, Penarong, Dilang Puti, Suakong, Empas, Empakuq, Lambing, Muara Lawa, Cempedas, Payang, Banggeris, Dingin, Jengan Danum, Damai Kota</t>
  </si>
  <si>
    <t xml:space="preserve">Posyandu, sarana air bersih, bantuan honor guru, perayaan hari besar agama, perayaan hari besar nasional, </t>
  </si>
  <si>
    <t>Beasiswa, bantuan biaya pendidikan, Pengembangan sekolah adiwiyata, studi banding, bantuan honor guru, bantuan angkutan sekolah, sarana dan prasarana sekolah</t>
  </si>
  <si>
    <t>Sarana prasarana kegiatan kampung, pengadaan mesin pemadam kebakaran portable,pemasangan listrik sambungan rumah, perbaikan jalan kampung</t>
  </si>
  <si>
    <t xml:space="preserve">a. Keselamatan Masyarakat Sekitar Tambang
b. Tenaga Kesehatan
c. Sarana dan/atau Prasarana Kesehatan
d. Bantuan Pengembangan Sarana Dan/Atau Prasarana Ibadah Dan Hubungan Di Bidang Keagamaan
e. Bantuan Bencana Alam
f. Partisipasi Dalam Pelestarian Budaya Dan Kearifan Lokal Setempat
</t>
  </si>
  <si>
    <t xml:space="preserve">a. Beasiswa
b. Pendidikan, Pelatihan Ketrampilan dan Keahlian Dasar
c. Bantuan Tenaga Pendidik
d. Bantuan Sarana dan/atau Prasarana Pendidikan
e. Pelatihan Dan Kemandirian Masyarakat
</t>
  </si>
  <si>
    <t xml:space="preserve">a. Pembangunan dan Perbaikan Infrastruktur Jalan, Drainase dan Jembatan
b. Pembangunan dan Renovasi Bangunan Pusat-Pusat Kegiatan Masyarakat
</t>
  </si>
  <si>
    <t xml:space="preserve">a. Pelatihan Pemanfaatan Limbah Organik (KOMPOS)
b. Peringatan Hari Lingkungan Hidup
c. Penanaman Pohon di Sekitar Kampung
</t>
  </si>
  <si>
    <t>TRIARYANI</t>
  </si>
  <si>
    <t>Catering &amp; School of Driving</t>
  </si>
  <si>
    <t>Desa Beringin makmur</t>
  </si>
  <si>
    <t>Bantuan Kegiatan Olahraga</t>
  </si>
  <si>
    <t>Musi Rawas, Musi Banyuasin</t>
  </si>
  <si>
    <t>Bantuan Gaji Guru Mengaji, Guru Madrasah, Guru SDN 6 Bingin</t>
  </si>
  <si>
    <t>Bingin Teluk</t>
  </si>
  <si>
    <t>Bantuan Pembangunan Musollah, TPA, lampu PJU, Perbaikan jalan</t>
  </si>
  <si>
    <t>Rompok Danau, Bayung Lencir</t>
  </si>
  <si>
    <t>Penanaman</t>
  </si>
  <si>
    <t>Tingkat Pendapatan Riil dan pembentukan kelembagaan komunitas masyarakat</t>
  </si>
  <si>
    <t>Desa Bakungan, Jembayan, dan Sungai Payang</t>
  </si>
  <si>
    <t>Kemandirian Ekonomi</t>
  </si>
  <si>
    <t>Kesehatan, Sosial dan Budaya</t>
  </si>
  <si>
    <t>Program Pendidikan</t>
  </si>
  <si>
    <t>Pembangunan Infrastruktur</t>
  </si>
  <si>
    <t>Pemberian Kesempatan Kepada Masyarakat Setempat Untuk Ikut Berpartisipasi dalam Pengelolaan Lingkungan Kehidupan Masyarakat Sekitar Tambang yang Berkelanjutan</t>
  </si>
  <si>
    <t>Penelitian Mahasiswa Ilmu Kehutanan Universitas Lambung Mangkurat di Ekowisata Bekantan PT. AGM</t>
  </si>
  <si>
    <t>Mahasiswa Ilmu Kehutanan Universitas Lambung Mangkurat</t>
  </si>
  <si>
    <t>Magang Siswa Lembaga Pendidikan Techno Learning Center di Kantor PT. AGM Site Tatakan</t>
  </si>
  <si>
    <t>Lembaga Pendidikan Techno Learning Center</t>
  </si>
  <si>
    <t>Kegiatan Vaksinasi Covid-19 Desa Ida Manggala di Mess Terpadu PT. AGM</t>
  </si>
  <si>
    <t>Dinas Kesehatan Hulu Sungai Selatan</t>
  </si>
  <si>
    <t>Kewirausahaan</t>
  </si>
  <si>
    <t>Peserta Pelatihan Kerja</t>
  </si>
  <si>
    <t>Studi Tiru Pengembangan Desa Wisata dan Usaha Budidaya Perikanan Air Tawar</t>
  </si>
  <si>
    <t>Kepala Desa Ring 1 (terdekat wilayah operasional)</t>
  </si>
  <si>
    <t>Bantuan Sarana dan Prasarana Modal Usaha BUMDes</t>
  </si>
  <si>
    <t>BUMDes (Badan Usaha Milik Desa)</t>
  </si>
  <si>
    <t>Tapin, Hulu Sungai Selatan, Hulu Sungai Tengah &amp; Banjarbaru</t>
  </si>
  <si>
    <t>SMP, SMA, PAUD, Madrasah, Pesantren</t>
  </si>
  <si>
    <t>Sarana &amp; Prasarana Ekonomi</t>
  </si>
  <si>
    <t>Pemerintah Desa &amp; Masyarakat Umum</t>
  </si>
  <si>
    <t>Puskesmas, Rumah Sakit, Satgas Covid-19 (Desa &amp; Kabupaten), Instansi Pemerintah, Masyarakat Desa</t>
  </si>
  <si>
    <t>Ekowisata Bekantan, Forum Lingkungan, Komunitas Lingkungan, Mahasiswa</t>
  </si>
  <si>
    <t>Tapin, Hulu Sungai Selatan, Banjarmasin, Banjarbaru</t>
  </si>
  <si>
    <t>Bantuan transportasi tenaga guru Kejar Paket di Km 21 Sambarata menggunakan unit LV</t>
  </si>
  <si>
    <t>Sambarata</t>
  </si>
  <si>
    <t>Pembangunan ternak kambing melalui pembangunan kandang kambing</t>
  </si>
  <si>
    <t>Kelompok Ternak Kambing</t>
  </si>
  <si>
    <t>6 orang</t>
  </si>
  <si>
    <t>Kampung Tasuk RT 03, RT 05</t>
  </si>
  <si>
    <t>Pendampingan dan pelibatan usaha jasa transportasi perahu ketinting</t>
  </si>
  <si>
    <t>Kelompok Usaha Perahu Ketinting</t>
  </si>
  <si>
    <t>13 orang</t>
  </si>
  <si>
    <t>Kampung Tasuk, Kampung Teluk Bayur</t>
  </si>
  <si>
    <t>Peningkatan Kelompok Ternak Sapi Tasuk Mandiri Sukses melalui bantuan ternak 9 ekor sapi</t>
  </si>
  <si>
    <t>Kelompok Ternak Tasuk Mandiri Sukses"</t>
  </si>
  <si>
    <t>Kampung Tasuk</t>
  </si>
  <si>
    <t>Pengembangan perkebunan Kakao melalui bantuan sarana pertanian (pupuk, obat rumput)</t>
  </si>
  <si>
    <t>Bantuan penyaluran hewan Qurban</t>
  </si>
  <si>
    <t>Masyarakat lingkar tambang</t>
  </si>
  <si>
    <t>Kampung Tasuk RT 03</t>
  </si>
  <si>
    <t>Santunan anak yatim,  Lansia dilingkar tambang</t>
  </si>
  <si>
    <t>Bantuan pembangunan Masjid Baiturrahman</t>
  </si>
  <si>
    <t>Tanjung Redeb</t>
  </si>
  <si>
    <t>Bantuan pembangunan Sarana Isoter Karantina Pasien Covid 19</t>
  </si>
  <si>
    <t>Kecamatan Gunung Tabur, Kecamatan Teluk Bayur</t>
  </si>
  <si>
    <t>Bantuan kegiatan masyarakat lingkar tambang</t>
  </si>
  <si>
    <t>Peningkatan makanan bergizi bagi peserta Posyandu</t>
  </si>
  <si>
    <t>Kampung Tasuk RT 05, 06</t>
  </si>
  <si>
    <t>Bantuan korban bencana alam banjir di Kalsel dan Gempa bumi di Majene</t>
  </si>
  <si>
    <t>Baznas Kab. Berau</t>
  </si>
  <si>
    <t>Beasiswa pendidikan bagi siswa lingkar tambang</t>
  </si>
  <si>
    <t>Siswa usia SD, Siswa Usia SMP. Dan S1 Ilmu Perawat</t>
  </si>
  <si>
    <t>Kampung Tasuk, Tanjung Redeb</t>
  </si>
  <si>
    <t>Bantuan Honor Guru SMP Satap Gunung Tabur</t>
  </si>
  <si>
    <t>Guru Honor SMP Satap Gunung Tabur</t>
  </si>
  <si>
    <t>RT 03 Kampung Tasuk</t>
  </si>
  <si>
    <t>Peningkatan sarana pendidikan berupa bantuan modem untuk sarana pendidikan online</t>
  </si>
  <si>
    <t>Peningkatan sarana pendidikan berupa bantuan labtop dan projektor.</t>
  </si>
  <si>
    <t>SDN 01 Tasuk, SMPN Satap Gunung Tabur</t>
  </si>
  <si>
    <t>Peningkatan sarana peralatan mess pelajar SMP Satap Gunung Tabur</t>
  </si>
  <si>
    <t>Mess Pelajar SMP Satap Gunung Tabur</t>
  </si>
  <si>
    <t>Pembangunan aula SDN 01 Tasuk dan SMP Satap Gunung Tabur</t>
  </si>
  <si>
    <t>Penyambungan listrik PLN 900 Kva ke rumah warga masyarakat</t>
  </si>
  <si>
    <t>Bantuan BBM Genset penerangan warga Km 21 Sambarata</t>
  </si>
  <si>
    <t>Kampung Tasuk RT 06</t>
  </si>
  <si>
    <t>Pembangunan Instalasi Biogas berbahan Kotoran Ternak Sapi</t>
  </si>
  <si>
    <t>Kelompok Ternak "Tasuk Mandiri Sukses"</t>
  </si>
  <si>
    <t>BARA TABANG</t>
  </si>
  <si>
    <t>Program Perawatan Jalan Desa Senyiur,Perawatan Badan Jalan Antara Desa Muara Siran- Dusun Muara Kedang Kepala,Operasional Infrastruktur Komunikasi,Perbaikan dan perawatan jalan masyarakat, Program Perawatan Genset Desa,Solar Untuk  Genset Desa,</t>
  </si>
  <si>
    <t>Pelatihan budidaya jamur tiram, Pelatihan kerajinan enceng gondok, Pelatihan teknik budidaya tanaman padi sawah, Pelatihan budidaya ternak babi, Pelatihan budidaya ternak ayam petelur, Program Pelatihan Pembuatan Perahu Fiber, Pengembangan  pertanian terpadu dan fasilitasnya, Program percetakan sawah seluas ± 8 Ha ,Program Pertanian Sayuran Pengembangan budidaya tanaman sayuran, Pengembangan budidaya tanaman jamur tiram, Program Percetakan Sawah, Program Pengembangan Sawah Desa Muara Siran, Program Pertanian Kedelai , Program Pertanian Jahe dan sayuran, Program Pertanian Jahe dan sayuran, Pengembangan budidaya peternakan babi, Pengembangan budidaya ternak ayam petelur, Program  Pengembangan Peternakan Bebek Petelur, Pengembangan budidaya ikan nila, Pengembangan budidaya ikan patin, Pembukaan usaha bengkel sepeda motor bagi pemuda/I yang telah diikutsertakan dalam pelatihan berbasis kompetensi di BLK Samarinda, Program Pembinaan usaha Bengkel Ketinting, Program Pengadaan Perlengkapan Usaha Musik Desa , Program Bimtek UKM, Program Pembangunan Kampung Wisata, Pembinaan dan pengembangan usaha pembuatan kerupuk, Meubler untuk Rumah UKM, Program Pembinaan Dan Pengembangan Kelompok Tani Padi Sawah, Program Pengembangan UKM, Program Pembinaan UKM Kerajinan Tangan Lokal, Pembinaan dan Pengembangan UMKM</t>
  </si>
  <si>
    <t xml:space="preserve">Desa Kembang Janggut, Desa Senyiur, Desa Long Bleh Modang, Desa Kelinjau Ilir, Desa Muara siran, Desa Kupang Baru, Desa Kelinjau Ulu, Desa Kelekat, Desa Mekar Sari, Desa Muara Kaman dan Desa Kedang Kepala </t>
  </si>
  <si>
    <t xml:space="preserve">Bantuan APD dalam rangka pencegahan penyebaran Covid-19, Bantuan APD dan peralatan kesehatan dalam rangka upaya penanggulangan Covid-19, Program kampanye kesehatan masyarakat, Posyandu Bagi Balita, Ibu Hamil / Menyusui dan Lansia,Program Pengobatan Gratis,Sunatan Massal, Program Pembinaan Olahraga Desa, Transportasi Dan Akomodasi Petugas/Kader Posyandu, Transportasi Dan Akomodasi Petugas Kesehatan, Bantuan peralatan kesehatan Pusban, Renovasi bangunan Pusban, Program Pengadaan Peralatan Kesehatan Untuk Klinik,Bantuan Hewan Qurban perayaan Idul Adha, Bantuan pada perayaan Natal untuk 20 Gereja se-kecamatan, Idul Fitri Desa, MTQ Kecamatan, Idul Adha, Partisipasi dalam rangka membantu korban bencana alam, Pengadaan Obat-Obatan Air Bersih, Kontribusi ulang tahun desa dan kegiatan turnamen antar desa, Pembelian ventilator, tabung gas, pulse oximeter yang diberikan kepada RSUD AM Parakesit Tenggarong dan RSUD Dayaku Raja Kota Bangun (Penanganan Covid), Bantuan Alkes untuk penanganan Covid-19 Tahap II, Bantuan Alkes untuk penanganan Covid-19 </t>
  </si>
  <si>
    <t>Masyarakat dan instansi kesehatan</t>
  </si>
  <si>
    <t>Bantuan pendidikan bagi siswa/I SD/SMP/SMU/SMK keluarga tidak mampu ,Beasiswa tidak mampu untuk mahasiswa perguruan tinggi negri,Beasiswa tidak mampu untuk mahasiswa perguruan tinggi swasta,Beasiswa Prestasi SD, SMP dan SMA, Beasiswa Perguruan Tinggi (S1) siswa tidak mampu, Beasiswa Perguruan Tinggi (S1) siswa tidak mampu,Beasiswa Prestasi S1 di Perguruan Tinggi,Pelatihan  keterampilan berbasis kompetisi bagii lulusan SMK sebagai teknisi AC atau kompetesi ,Bantuan honor untuk tenaga guru SMPN Filial,Bantuan honor untuk penjaga sekolah dan tenaga kebersihan SMPN Filial,Pembinaan Dan Pengembangan Guru Honor,Pengadaan bus transportasi sekolah  (kapasitas 30 seat),Pembangunan perumahan guru SMPN Filial,Pembangunan pagar Sekolah SMPN Filial, Pembagunan pagar sekolah SDN 006, Perbaikan pagar sekolah TK Melati, Perlengkapan dan fasilitas bermain untuk PAUD An-Nur, Pengadaan Fasilitas cuci tangan di sekolah-sekolah,Transportasi Kapal Angkutan Anak Sekolah,Program Pengadaan Sarana Pendukung Pendidikan TK ,Program Pengadaan Sarana Pendukung Pendidikan TK/TPA,Program Pengadaan Sarana Pendukung Pendidikan TK/PAUD,Program Pengadaan Sarana Pendukung Pendidikan SDN (6 sekolah),Program Pengadaan Sarana Pendukung Pendidikan SMP Terbuka,Program Pengadaan Komputer untuk Laboratorium Komputer Desa, Program Pengadaan Perlengkapan Edukasi di Perpustakaan SDN 024 ,Program Renovasi Bangunan TK, Program Renovasi  Ruang Kelas dan Kantor Guru  SDN 023 Muara Kaman, Program Renovasi  Ruang Kelas dan Kantor Guru  SDN 013 Muara Kaman ,  Renovasi mess pelajar di Samarinda, Program Pembangunan Sarana Cuci Tangan Di Sekolah, Program Pembangunan MCK, Renovasi mess pelajar di Samarinda</t>
  </si>
  <si>
    <t xml:space="preserve">Desa Umaq Dian, Desa Buluq Sen, Desa Gunung Sari, Desa Kelekat, Desa Kembang Janggut, Desa Hambau, Desa Long Beleh Modang, Desa Mekar Sari, Desa Kupang Baru, Desa Muara Siran, Desa Muara Kedang Kepala, Desa Bukit Jering, Desa Muara Kaman Ulu, Desa Muara Kaman Ilir, Kecamatan Muara Kaman, Samarinda dan Serpong Tangeran </t>
  </si>
  <si>
    <t>Program bantuan instalasi pengelolaan air bersih (WTP),Pembangunan warung terapung,Pembangunan rumah singgah,Program Penerangan Fasum dan Fasos (Sollar Cell),Program penyambungan baru instalasi listrik untuk masyarakat,Program Pembangunan Pelabuhan Desa ,Program Renovasi Gedung Serba Guna ,Program Pembangunan Gedung Serba Guna Tahap II,Program Penambahan Kapasitas Air Bersih dan Bangunannnya,Program Pengadaan Tandon Air,Program Pembangunan dan Pengadaan Depo Air Minum,Pengadaan Panggung untuk Kegiatan Sosial dan Keagamaan,Program Partisipasi Pembangunan Masjid,Kontribusi pembangunan teras dan tempat wudhu mushola MTSN,Kontribusi pembangunan langgar  Masjid Darussalam,Pembangunan Gereja GPDI,Kontribusi penyelesaian pembangunan Masjid Nur Ahmah dan Pengadaan Genset untuk Masjid</t>
  </si>
  <si>
    <t xml:space="preserve">Masyarakat </t>
  </si>
  <si>
    <t>Desa Long Beleh Modang, Desa Buluq Sen, Desa Kelekat, Desa Kembang Janggut, Desa Muara Siran, Desa Kupang Baru, Desa Mekar Sari, Desa Kedang Kepala dan Desa Bukit Jering, Desa Hambau, Desa Senyiur, Desa Hambau, Kec. Muara Ancalong</t>
  </si>
  <si>
    <t xml:space="preserve">Program Pengembangan  Gambut dan Tourist  Center, Penanganan masalah sampah dan pengelolaannya, Program Kampung Iklim, </t>
  </si>
  <si>
    <t>Desa Buluq Sen, Desa Mekar Sari, Desa Kupang Baru dan Desa Muara Siran</t>
  </si>
  <si>
    <t>1.1 Generator Listrik Desa (pinjam pakai)</t>
  </si>
  <si>
    <t xml:space="preserve">Desa Lurang dan Uhak </t>
  </si>
  <si>
    <t>1.2 Mesin pengolahan air minum (pinjam pakai)</t>
  </si>
  <si>
    <t>1.3 Sarana Internet (WiFi) - (pinjam pakai)</t>
  </si>
  <si>
    <t>Desa Lurang (SMA, Balai Desa dan Kantor Camat)</t>
  </si>
  <si>
    <t>2.1 Pendampingan kelompok tani dan pembelian produk pertanian</t>
  </si>
  <si>
    <t>Yayasan Ina Rifa dan Ama Kefe</t>
  </si>
  <si>
    <t>2.2 Pendampingan kelompok peternak dan pembelian produk peternakan</t>
  </si>
  <si>
    <t>2.3. Pendampingan kelompok nelayan dan pembelian produk perikanan</t>
  </si>
  <si>
    <t>2.4 Pengembangan budidaya jambu mete</t>
  </si>
  <si>
    <t>2.5 Pengembangan bisnis Madu Hutan</t>
  </si>
  <si>
    <t xml:space="preserve">2.6 Pengembangan persawahan di Uhak </t>
  </si>
  <si>
    <t>Yayasan Ama Kefe</t>
  </si>
  <si>
    <t>Desa Uhak</t>
  </si>
  <si>
    <t>3.1 Bidang Kesehatan</t>
  </si>
  <si>
    <t>3.1.1 Penyediaan layanan kesehatan dan pengobatan kepada masyarakat di klinik masyarakat</t>
  </si>
  <si>
    <t>Desa Lurang dan Uhak</t>
  </si>
  <si>
    <t>3.1.2 Pengadaan obat-obatan untuk pos obat desa</t>
  </si>
  <si>
    <t>3.2 Bidang Sosial dan Budaya</t>
  </si>
  <si>
    <t>3.2.1 Dukungan perayaan Ramadhan dan Natal</t>
  </si>
  <si>
    <t>Desa Lurang</t>
  </si>
  <si>
    <t>3.2.2 Bantuan sosial untuk lansia</t>
  </si>
  <si>
    <t>Lansia</t>
  </si>
  <si>
    <t>3.2.3 Kompensasi lahan masyarakat</t>
  </si>
  <si>
    <t>Masyarakat/pengguna lahan</t>
  </si>
  <si>
    <t>3.3 Bidang Kelembagaan Komunitas Masyarakat dalam menunjang PPM</t>
  </si>
  <si>
    <t>3.3.1 Honor bagi pengurus yayasan</t>
  </si>
  <si>
    <t>Pengurus Yayasan Ina Rifa dan Ama Kefe</t>
  </si>
  <si>
    <t>3.3.2 Biaya 10 % dari produk lokal untuk yayasan</t>
  </si>
  <si>
    <t xml:space="preserve">3.3.3 Kompensasi tahunan untuk desa </t>
  </si>
  <si>
    <t>3.3.4 Pendampingan penguatan kelembagaan dan pengurus yayasan</t>
  </si>
  <si>
    <t>3.3.4 Pendampingan penguatan kelembagaan dan aparatus Pemerintah Desa</t>
  </si>
  <si>
    <t xml:space="preserve">Pemdes </t>
  </si>
  <si>
    <t>3.3.4 Honor rapat koordinasi bulanan bagi Pemerintah Desa</t>
  </si>
  <si>
    <t xml:space="preserve">3.4 Bidang Pembangunan Infrastruktur yang menunjang PPM </t>
  </si>
  <si>
    <t xml:space="preserve">3.4.1 Pengadaan BBM </t>
  </si>
  <si>
    <t>3.4.2 Pembayaran honor bagi KSM listrik desa Uhak</t>
  </si>
  <si>
    <t>3.4.3 Penyewaan perahu pengambilan BBM untuk genset Desa Uhak dan pengantaran produk-produk lokal serta keperluan Pemdes Uhak atau Pengurus Yayasan yang berkunjung ke Lurang</t>
  </si>
  <si>
    <t>3.4.4 Pemelihaaan rutin genset</t>
  </si>
  <si>
    <t>3 genset</t>
  </si>
  <si>
    <t xml:space="preserve">3.4.5 Perbaikan longsor bagian pekuburan leluhur masyarakat di bantaran kali besar </t>
  </si>
  <si>
    <t>Orang tua adat Lurang</t>
  </si>
  <si>
    <t xml:space="preserve">4.1 Beasiswa penuh bagi mahasiswa </t>
  </si>
  <si>
    <t xml:space="preserve">4.2 Beasiswa semester </t>
  </si>
  <si>
    <t>4.3 Pelatihan peningkatan kapasitas dan kecakapan guru</t>
  </si>
  <si>
    <t>5.1 Pembangunan ruang kelas bagi SMA N Lurang</t>
  </si>
  <si>
    <t>SMA Lurang</t>
  </si>
  <si>
    <t>5.2 Pembangunan rumah adat/rumah Soa</t>
  </si>
  <si>
    <t>Masyarakat adat</t>
  </si>
  <si>
    <t>5.3 Instalasi pipa saluran air ke kebun masyarakat</t>
  </si>
  <si>
    <t>Masyarakat Petani dan Peternak</t>
  </si>
  <si>
    <t xml:space="preserve">6.1 Pelatihan pembuatan pupuk organik padat </t>
  </si>
  <si>
    <t>Masyarakat Petani dan Peternak  (terintegrasi dengan kegiatan pertanian)</t>
  </si>
  <si>
    <t>6.2 Pelatihan pembuatan pupuk organik cair</t>
  </si>
  <si>
    <t>BARAMULTI SUKSESSARANA</t>
  </si>
  <si>
    <t>Perawatan Jalan Sementara untuk kepentingan umum di lokasi stockpile PT BSSR - Bakungan</t>
  </si>
  <si>
    <t>Seluruh pengguna jalan</t>
  </si>
  <si>
    <t>lebih 1000 orang per hari</t>
  </si>
  <si>
    <t>Stockpile BSSR, Desa Bakungan, Kec. Loa Janan, Kab. Kutai Kartanegara</t>
  </si>
  <si>
    <t xml:space="preserve">Pelatihan Menjahit / sablon </t>
  </si>
  <si>
    <t>PKK Desa Batuah</t>
  </si>
  <si>
    <t>Desa Batuah, Kec. Loa Janan, Kab. Kutai Kartanegara</t>
  </si>
  <si>
    <t>Pengembangan Perikanan (pipanisasi air + pompa air)</t>
  </si>
  <si>
    <t>POKDAKAN TUNAS JAYA</t>
  </si>
  <si>
    <t>Desa Bakungan, Kec. Loa Janan, Kab. Kutai Kartanegara</t>
  </si>
  <si>
    <t>Pengembangan ternak puyuh (bantuan kandang)</t>
  </si>
  <si>
    <t>RT-34</t>
  </si>
  <si>
    <t>Dusun Mario, RT 34, Desa Batuah, Kec. Loa Janan</t>
  </si>
  <si>
    <t>Peningkatan Gizi (Tunjangan Kesehatan)</t>
  </si>
  <si>
    <t>+/- 300</t>
  </si>
  <si>
    <t>RT 26,27,28 dan RT 33</t>
  </si>
  <si>
    <t xml:space="preserve">+/-200 </t>
  </si>
  <si>
    <t>BPJS Ketenaga Kerjaan bagi staff desa dan relawan</t>
  </si>
  <si>
    <t>Staff Desa Bakungan</t>
  </si>
  <si>
    <t>+/-50</t>
  </si>
  <si>
    <t>Bantuan material (obat2an dan peralatan) penanganan covid-19</t>
  </si>
  <si>
    <t>Dinas Kesehatan Kab. Kutai Kartanegara</t>
  </si>
  <si>
    <t>Bantuan Bencana Alam (perahu karet dan bahan makanan)</t>
  </si>
  <si>
    <t>Warga terkena bencana</t>
  </si>
  <si>
    <t>Desa Bakungan dan Tenggarong</t>
  </si>
  <si>
    <t>Lomba Dasa Wisma</t>
  </si>
  <si>
    <t>Sunatan Masal</t>
  </si>
  <si>
    <t>+/-20</t>
  </si>
  <si>
    <t>Desa Loa Duri, Kec. Loa Janan, Kab. Kutai Kartanegara</t>
  </si>
  <si>
    <t>warga sekitar tambang / operasional BSSR</t>
  </si>
  <si>
    <t>+/-500</t>
  </si>
  <si>
    <t>Desa Batuah dan Desa Bakungan, Kec. Loa Janan, Kab. Kutai Kartanegara</t>
  </si>
  <si>
    <t>Kecamatan Loa Janan, Kab. Kutai Kartanegara</t>
  </si>
  <si>
    <t>Buka Puasa bersama anak yatim</t>
  </si>
  <si>
    <t>Bantuan kegiatan Desa Batuah PPM</t>
  </si>
  <si>
    <t>HUT RI Kecamatan &amp; Desa</t>
  </si>
  <si>
    <t>HUT Desa (2 Desa)</t>
  </si>
  <si>
    <t>Desa Batuah dan Desa Bakungan</t>
  </si>
  <si>
    <t>Bantuan kursi+pengeras suara</t>
  </si>
  <si>
    <t>Dusun 7, Desa Bakungan</t>
  </si>
  <si>
    <t>Olah Raga</t>
  </si>
  <si>
    <t>Koni Kecamatan Loa Janan, Klub Renang Kutai Kartanegara, klub Voly Macodong</t>
  </si>
  <si>
    <t>Bantuan Operasional Unit Truck PMK</t>
  </si>
  <si>
    <t>PMK Desa Bakungan</t>
  </si>
  <si>
    <t>Bantuan untuk HMI</t>
  </si>
  <si>
    <t>HMI (Himpunan Mahasiswa Islam)</t>
  </si>
  <si>
    <t>HMI Kabupaten Kutai Kartanegara</t>
  </si>
  <si>
    <t>Bantuan air bersih</t>
  </si>
  <si>
    <t>RT 24 dan 25</t>
  </si>
  <si>
    <t>Dusun Maccodong</t>
  </si>
  <si>
    <t>Perbaikan fasilitas lingkungan (kolam relief)</t>
  </si>
  <si>
    <t>SD 05 Loa Janan</t>
  </si>
  <si>
    <t>+/-250</t>
  </si>
  <si>
    <t>SD 05 Loa Janan, Desa Batuah, Kec. Loa janan, Kab. Kutai Kartanegara</t>
  </si>
  <si>
    <t>Pemasangan paving block halaman sekolah</t>
  </si>
  <si>
    <t>SD 021 Loa Janan</t>
  </si>
  <si>
    <t>SD 021 Loa Janan, Kec. Loa Janan, Kab. Kutai Kartanegara</t>
  </si>
  <si>
    <t xml:space="preserve">Pemberian Honor 2 ( dua ) Guru Mengaji Anak-Anak Warga Sekitar </t>
  </si>
  <si>
    <t>Pengurus Musholla Baramulti</t>
  </si>
  <si>
    <t>Bantuan meja kursi pesantren</t>
  </si>
  <si>
    <t>Pesantren Arrasyidi</t>
  </si>
  <si>
    <t xml:space="preserve">Bantuan pemeliharaan Gedung/TK PAUD </t>
  </si>
  <si>
    <t>TK Desa Bakungan</t>
  </si>
  <si>
    <t>Pembangunan Rumah Data Kampung KB</t>
  </si>
  <si>
    <t>Perbaikan tempat pengajian</t>
  </si>
  <si>
    <t>Nurul Ikhlas</t>
  </si>
  <si>
    <t>Perawatan jalan di Batuah</t>
  </si>
  <si>
    <t>Dusun Mario</t>
  </si>
  <si>
    <t>Pembangunan/ Rehabilitasi jaringan air bersih</t>
  </si>
  <si>
    <t>Km 26 &amp; Km 30</t>
  </si>
  <si>
    <t>+/-300</t>
  </si>
  <si>
    <t>Bantuan mobil sarana (denpom)</t>
  </si>
  <si>
    <t>Denpom Samarinda</t>
  </si>
  <si>
    <t>Kegiatan PPM Desa Bakungan</t>
  </si>
  <si>
    <t>Perawatan parit</t>
  </si>
  <si>
    <t>YDBBC Operasional, BUMK, Penjangkuan Hubungan Masyarakat</t>
  </si>
  <si>
    <t>Agribisnis Komoditas Unggulan, Agribisnis Terkait Lainnya, Pemberdayaan UMKM, Pemberdayaan Kampung melalui SIGAP</t>
  </si>
  <si>
    <t>Keagamaan, Bantuan Bencana Alam, Pelestarian Budaya Daerah, Penguatan kelembagaan kampung</t>
  </si>
  <si>
    <t>Peningkatan Kompetensi &amp; Pengetahuan Masyarakat, Pendidikan Khusus Komunitas Adat Terpencil, Peningkatan Kualitas Pendidikan</t>
  </si>
  <si>
    <t>Pelatihan Pengelolaan Sampah, Pencegahan Penyakit Endemik, Jamban Keluarga, Pengelolaan Air Bersih</t>
  </si>
  <si>
    <t>BORNEO INDOBARA</t>
  </si>
  <si>
    <t xml:space="preserve">BUMI MERAPI ENERGI </t>
  </si>
  <si>
    <t>CSR berupa kegiatan-kegiatan BAKSOS</t>
  </si>
  <si>
    <t xml:space="preserve">BAKSOS Panti Asuhan,ODGJ,Semeru,NTT,dll </t>
  </si>
  <si>
    <t>CSR berupa PENDIDIKAN (bantuan Sekolah)</t>
  </si>
  <si>
    <t>Siswa,Mahasiswa,dan Kopasus</t>
  </si>
  <si>
    <t xml:space="preserve">CSR berupa bangunan &amp; Prasarana </t>
  </si>
  <si>
    <t>Renov Masjid,R.PAMBOVIT POLDA,MEDIS &amp; OKSIGEN,ACR BRIMOB PLBG,dll</t>
  </si>
  <si>
    <t>Pengembangan Modal BUMDes</t>
  </si>
  <si>
    <t>Pameran Produk UMKM</t>
  </si>
  <si>
    <t>Promosi dan Branding Produk UMKM</t>
  </si>
  <si>
    <t>Pelatihan Menjahit</t>
  </si>
  <si>
    <t>PKK</t>
  </si>
  <si>
    <t>7 kader</t>
  </si>
  <si>
    <t>Desa Budimulya</t>
  </si>
  <si>
    <t>Budidaya Madu Kalulut</t>
  </si>
  <si>
    <t>Peternakan Ayam Petelur</t>
  </si>
  <si>
    <t>Desa Bitahan Baru</t>
  </si>
  <si>
    <t>Agrowisata</t>
  </si>
  <si>
    <t>Pembentukan Komunitas Binaan</t>
  </si>
  <si>
    <t>Pelestarian Budaya dan Kearifan Lokal</t>
  </si>
  <si>
    <t>Desa Bitahan Baru,Desa Binderang</t>
  </si>
  <si>
    <t xml:space="preserve">Bantuan Sosial Bencana Alam Banjir dan Karhutla </t>
  </si>
  <si>
    <t>BPBD</t>
  </si>
  <si>
    <t>Pengajian Rutin dan Kegiatan Keagamaan</t>
  </si>
  <si>
    <t>Preventif Covid-19</t>
  </si>
  <si>
    <t>3 Puskesmas</t>
  </si>
  <si>
    <t>Pencegahan Stunting (Program Posyandu)</t>
  </si>
  <si>
    <t>Perbaikan Fasilitas Sekolah</t>
  </si>
  <si>
    <t>Desa Baramban</t>
  </si>
  <si>
    <t>Tenaga Honorer</t>
  </si>
  <si>
    <t>10 tutor</t>
  </si>
  <si>
    <t>Pelajar</t>
  </si>
  <si>
    <t>100 siswa didik</t>
  </si>
  <si>
    <t>170 pelajar</t>
  </si>
  <si>
    <t>Maintenance Jalan</t>
  </si>
  <si>
    <t>853 jiwa</t>
  </si>
  <si>
    <t>4.246 penduduk</t>
  </si>
  <si>
    <t>Desa Bitahan Baru, Desa Bitahan</t>
  </si>
  <si>
    <t>Perbaikan Musholla</t>
  </si>
  <si>
    <t>541 penduduk</t>
  </si>
  <si>
    <t>Normalisasi Sungai</t>
  </si>
  <si>
    <t>4.763 penduduk</t>
  </si>
  <si>
    <t>Desa Binderang - Lokpaikat</t>
  </si>
  <si>
    <t>Fasilitas Air Bersih</t>
  </si>
  <si>
    <t>Pembangunan Gedung Olahraga</t>
  </si>
  <si>
    <t>2410 penduduk</t>
  </si>
  <si>
    <t>Desa Lokpaikat</t>
  </si>
  <si>
    <t>1) Layanan klinik kesehatan gratis, bantuan sembako untuk warga tak mampu sekitar tambang, pencegahan Covid-19 bagi masyarakat sekitar tambang. 2) Kesehatana masyarakat sekitar tambang. 3) Layanan mobil sosial BSI. 4) Bedah rumah dan pembangunan MCK bagi warga tak mampu sekitar tambang</t>
  </si>
  <si>
    <t xml:space="preserve">Lembaga sekolah, Posyandu, Puskesmas, Kelompok Masyarakat (Pokmas) </t>
  </si>
  <si>
    <t>5 desa di wilayah Kecamatan Pesanggaran, 5 desa di Kecamatan Siliragung dan 7 desa di Kecamatan Bangorejo</t>
  </si>
  <si>
    <t>Program budidaya kambing pola bergulir, budidaya ikan air tawar, budidaya padi, pelatihan pembuatan pakan ternak kambing dan bantuan mesin pencacah, pemeriksaan kesehatan kambing, layanan terpadu UMKM Center, online marketplace.</t>
  </si>
  <si>
    <t>Kelompok tani, kelompok peternak, nelayan, kelmpok perempuan pelaku usaha ultra mikro, kelompok masyararakat wisata</t>
  </si>
  <si>
    <t xml:space="preserve">5 desa di wilayah Kecamatan Pesanggaran; Desa Sumberagung, Dsa Pesanggaran, Desa Sumbermulyo, Desa Kandangan, dan Desa Sarongan </t>
  </si>
  <si>
    <t>Bantuan bahan pokok untuk korban bencana alam, normalisasi sungai yang terdampak banjir menggunakan alat berat, bantuan bahan pokok (sembako) bagi warga tak mampu sekitar tambang, dukungan/donasi kegiatan sosial keagamaan, kepemudaan dan olah raga, pelestarian budaya dan kearifan lokal, dukungan peringatan PHBA, dukungan peningkatan sarana dan prasarana ibadah, dan pendampingan kelompok kesenian tradisional lokal.</t>
  </si>
  <si>
    <t>Masyarakat terdampak bencana alam</t>
  </si>
  <si>
    <t xml:space="preserve">Wilayah Kecamatan Pesanggaran, Kabupaten Banyuwangi, dan wilayah lain di Jawa Timur  </t>
  </si>
  <si>
    <t>1) Beasiswa SD, SMP, SMA, D3 Politeknik Energi dan Pertambangan, S1 PTN/PTS, S1 Keagamaan, dan beasiswa Santri SMP/SMA. 2) Pelatihan kewirausahaan bagi pemuda sekitar tambang (start up business). 3) Pelatihan kompetensi dan pedagogik guru honorer di wilayah sekitar tambang. 4) Beasiswa Kejar Paket B dan C. 5) Bantuan modal usaha stimulan bagi pelatihan kewirausahaan. 6) Layanan Taman Belajar Masyarakat (TBM) terintegrasi dengan perpustakaan sekolah. 7) layanan perpustakaan keliling, layanan bus sekolah gratis (4 unit)</t>
  </si>
  <si>
    <t xml:space="preserve">1) Program pembangunan jalan utama akses wisata Pulau Merah - Rowojambe (3,85 km). 2) Pembangunan pendopo sekolah. 3) Pembangunan pavingisasi 5 desa (2,3 km). 4) Normalisasi Sungai Karang Tambak Desa Kandangan dan Dam Kalikawat Desa Sarongan, 5) Sarana Air Bersih (SAB) Rowojambe Dusun Pancer Desa Sumberagung. 6) Dana integrasi percepatan pembangunan desa. </t>
  </si>
  <si>
    <t xml:space="preserve">Mayarakat sekitar tambang </t>
  </si>
  <si>
    <t xml:space="preserve">Pelibatan masyarakat sekitar tambang dalam pengelolaan lingkungan hidup secara berkelanjutan melalui program pengelolaan sampah organik untuk budidaya maggot. </t>
  </si>
  <si>
    <t>Kelompok Pemuda Geladak (PEGA) Indonesia</t>
  </si>
  <si>
    <t>Desa Siliragung Kecamatan Siliragung</t>
  </si>
  <si>
    <t>Peminjaman Dump Truck Tambang untuk kegiatan warga</t>
  </si>
  <si>
    <t>Dusun Lembah Duri</t>
  </si>
  <si>
    <t>Program Pengobatan Gratis untuk warga Desa Air Sebayur</t>
  </si>
  <si>
    <t>Warga Dusun Lembah Duri &amp; Simpang Batu</t>
  </si>
  <si>
    <t>1500 Orang</t>
  </si>
  <si>
    <t>Desa Air Sebayur</t>
  </si>
  <si>
    <t>Bantuan Operasi Katarak Warga</t>
  </si>
  <si>
    <t>Warga Dusun Simpang Batu</t>
  </si>
  <si>
    <t>Bantuan Sembako untuk korban Bencana Alam Banjir</t>
  </si>
  <si>
    <t>Desa Air Sebayur/Kota Bengkulu</t>
  </si>
  <si>
    <t>Bantuan untuk masyarakat yang mengalami musibah Kebakaran Rumah di Dusun Wonerejo Desa Air Sebayur</t>
  </si>
  <si>
    <t>1 Keluarga</t>
  </si>
  <si>
    <t>Bantuan Sembako menyambut Hari Raya Idul Fitri</t>
  </si>
  <si>
    <t>Bantuan Hewan Kurban Idul Adha 1442 H</t>
  </si>
  <si>
    <t>Desa Air Sebayur, Desa Sekamanak, Desa Bukit Harapan, Desa Tanjung Anom</t>
  </si>
  <si>
    <t>Kegiatan sosial masyarakat (Karang Taruna, Adat, dan Kejadian Musibah)</t>
  </si>
  <si>
    <t>Dusun Lembah Duri Desa Air Sebayur</t>
  </si>
  <si>
    <t>Bantuan peresmian bola volly dan turnamen bola volly</t>
  </si>
  <si>
    <t>Desa Air Sekamanak</t>
  </si>
  <si>
    <t>Bantuan Honor Guru PAUD Dusun Lembah Duri</t>
  </si>
  <si>
    <t>Sekolah Dasar Negeri (Dusun Lembah Duri)</t>
  </si>
  <si>
    <t>5 Orang</t>
  </si>
  <si>
    <t>Perbaikan Landasan Jembatan Dusun Lembah Duri</t>
  </si>
  <si>
    <t>Perbaikan Jalan Akses Kebun Warga menggunakan Alat Berat</t>
  </si>
  <si>
    <t>Bantuan Alat Rapid Test, Regulator Oksigen, Tabung Oksigen untuk percepatan penaganan COVID-19</t>
  </si>
  <si>
    <t>Pemda/ Dinas Kesehatan Bengkulu Utara</t>
  </si>
  <si>
    <t>Kabupaten Bengkulu Utara</t>
  </si>
  <si>
    <t>Bantuan Regulator Oksigen, Tabung Oksigen untuk percepatan penaganan COVID-19</t>
  </si>
  <si>
    <t>Puskesmas Air Bintunan Girimulya dan Puskesmas D6 Pinang Raya</t>
  </si>
  <si>
    <t>Kebutuhan pemasangan Gorden bantuan COVID 19</t>
  </si>
  <si>
    <t>Pembangunan Aspal Jalan Desa Air Sebayur</t>
  </si>
  <si>
    <t>bantuan Sumbangan Dana Pembangunan Masjid Al-Jihad</t>
  </si>
  <si>
    <t>Pengurus Masjid Al-Jihad</t>
  </si>
  <si>
    <t>Desa Tanjung Anom</t>
  </si>
  <si>
    <t>Bantuan Dana perawatan gedung Gereja Methodist Indonesia (GMI) Pos Pelayanan Maranatha</t>
  </si>
  <si>
    <t>Gereja Methodist Indonesia</t>
  </si>
  <si>
    <t>Dusun Simpang Batu Desa Air Sebayur</t>
  </si>
  <si>
    <t xml:space="preserve">Bantuan Dana Pembangunan Masjid Al Istiqomah </t>
  </si>
  <si>
    <t xml:space="preserve">Pengurus Al-Istiqomah </t>
  </si>
  <si>
    <t>Desa Suka Makmur</t>
  </si>
  <si>
    <t>Program penimbunan jalan yang rusak dan berlubang sepanjang 17 Km</t>
  </si>
  <si>
    <t>Enggelam</t>
  </si>
  <si>
    <t xml:space="preserve">Bimtek Budidaya Pertanian Sawah, Bimtek Budidaya Tanaman Porang, Bantuan benih padi, racun tikus dan racun rumput, Bantuan benih padi, pupuk dan saspra pertanian, Kajian Teknis Perencanaan pengembangan persawahan dan tata kelola sistem Irigasi, Pembangunan balai kelompok tani, Bantuan pemberian gerobak atau rombong, peralatan dan perlengkapan usaha bagi pedagang kecil </t>
  </si>
  <si>
    <t>Kp. Abit, Sebelang, Ritan Baru, Kelekat,  Senyiur, Enggelam</t>
  </si>
  <si>
    <t xml:space="preserve">Partisipasi Bencana, Hari besar keagamaan, HUT RI dan bantuan sosial lainnya </t>
  </si>
  <si>
    <t>Kec. Tabang, Gn Sari, Ritan Baru, Tukung Ritan, Buluq Sen dan Umaq Dian, Kec. Kenohan, Kec. Muara Wis dan Kec. Mook Manar Bulatn, Long Lalang, Muara Ritan, Pulau Pinang, Long Beleh Haloq, Lamin Telihan dan Enggelam</t>
  </si>
  <si>
    <t xml:space="preserve">Beasiswa S1 Surya University, Beasiswa Tidak Mampu Untuk Mahasiswa Perguruan Tinggi Negeri, Bantuan Pendidikan untuk siswa SD, SMP, SMU/SMK, Pelatihan Bahasa Inggris dasar untuk Siswa SD, Bantuan Meublair untuk  SDN 07, Renovasi dan pembangunan TK </t>
  </si>
  <si>
    <t>Mahasiswa, Siswa Sekolah, Masyarakat</t>
  </si>
  <si>
    <t xml:space="preserve">Buluq Sen, Tukung Ritan, Pulau Pinang,  Ritan Baru, Enggelam, L. Telihan, Kp. Abit, L. Lalang, LB. Haloq,  Tj. Pagar, Sebelang, Gunung Sari </t>
  </si>
  <si>
    <t xml:space="preserve">Program pembangunan Instalasi Pengelolaan Air Bersih, Pembangunan  pagar sumur bor, Pengadaan tandon air untuk sarana air bersih, Pengadaan gorong-gorong (culvert), Pengadaan PJU solar cell (street solar cell), Pipanisasi Air Bersih </t>
  </si>
  <si>
    <t xml:space="preserve">Ritan Baru, Tukung Ritan, Pulau Pinang, Enggelam, Ds Ruang, Desa Ring-1 </t>
  </si>
  <si>
    <t>Program untuk masyarakat Ds. Umaq Dian</t>
  </si>
  <si>
    <t>Umaq Dian</t>
  </si>
  <si>
    <t>FIRMAN KETAUAN PERKASA</t>
  </si>
  <si>
    <t>Budidaya Ayam petelur, Budidaya Babi pedaging, Pemeliharaan Budidaya Buah - Buahan Lokal, Pengadaan saprodi, hand tractor dan mesin perontok padi, Pengembangan UKM, pengadaan peralatan pakan fermentasi pada budidaya babi, Pengembangan UKM Ibu ibu PKK</t>
  </si>
  <si>
    <t xml:space="preserve">Mendika, Sempan, Damai Kota, Benggeris, Jengan Danum &amp; Lambing </t>
  </si>
  <si>
    <t>Partisipasi Bencana, Pemberian Makanan Tambahan Balita dan Ibu Hamil serta imunisasi, Hari besar keagamaan, HUT RI, dan bantuan sosial lainnya</t>
  </si>
  <si>
    <t xml:space="preserve">Lambing, Benggeris, Mendika, Belusuh, Damai Kota, Sempant dan Jengan Danum </t>
  </si>
  <si>
    <t xml:space="preserve">Beasiswa Surya University - S1, Pelatihan alat berat kepada Pemuda Pemudi, Renovasi Pagar Sekolah, Pembangunan ruang kelas SMA Sarimentaneng </t>
  </si>
  <si>
    <t>Pembangunan Sumur Gali, Pembangunan bak penampung, pipanisasi air bersih dan tandon air, Pembangunan Pagar Pustu, Bantuan pengadaan dan pemasangan lampu solar cell</t>
  </si>
  <si>
    <t xml:space="preserve">Lambing, Mendika, Damai, Sempant dan Jengan Danum </t>
  </si>
  <si>
    <t>Pengadaan Tempat Sampah, Bantuan dalam rangka kegiatan lomba lingkungan hidup bersih dan sehat tingkat kabupaten</t>
  </si>
  <si>
    <t xml:space="preserve">GAG NIKEL </t>
  </si>
  <si>
    <t>Bantuan alat traktor, Bomat, greder mobil, dan transportasi</t>
  </si>
  <si>
    <t>Gag, dan Meosmanggara</t>
  </si>
  <si>
    <t>pembangunan gedung industri berbasisi kelapa, bantuan alat pancing, bantuan alat pertanian, bantuan alat reklamasi, bantuan pengembangan peternakan ayam kampung dan ayam boiler</t>
  </si>
  <si>
    <t>kelompok</t>
  </si>
  <si>
    <t>kampung Gag, Saukabu, Pam, Saupair, manyafun, dan meosmanggara</t>
  </si>
  <si>
    <t xml:space="preserve">Bantuan sembako dan kebutuhan rumah tangga, bantuan anak yatim, orang tua jompo, safari ramadhan, safari natal, </t>
  </si>
  <si>
    <t>Sulawesi Barat, Kota Sorong, dan NTT</t>
  </si>
  <si>
    <t>Beasiswa, bantuan sarana prasarana sekolah, pelatihan komputer, penyuluhan bahaya narkoba, renovasi paud</t>
  </si>
  <si>
    <t>Lembaga pendidikan, keagamaan  dan organisasi</t>
  </si>
  <si>
    <t>kampung Gaga, meosmanggara, Waisai, dan Bogor</t>
  </si>
  <si>
    <t>renovasi jalan, Listrik, Air bersih, gorong gorong, renovasi temapt ibadah, renovasi asrama, renovasi gereaja</t>
  </si>
  <si>
    <t xml:space="preserve">Organisasi dan Masyarakat </t>
  </si>
  <si>
    <t>Reklamsi tambang, konservasi penyu, penanaman magrov, danTransplantasi terumbu karang</t>
  </si>
  <si>
    <t xml:space="preserve">kelompok dan lembaga pendidikan </t>
  </si>
  <si>
    <t>Kampung Gag, Sorong, Waisasi</t>
  </si>
  <si>
    <t>GUNUNGBAYAN PRATAMACOAL</t>
  </si>
  <si>
    <t xml:space="preserve">Budidaya Sayur Mayur, Budidaya Padi, Peternakan Sapi, Penanaman rumput hijauan pakan ternak kelompok Peternakan Sapi, Budidaya Ikan Air Tawar dalam keramba, Perlengkapan Usaha Kerupuk Ikan </t>
  </si>
  <si>
    <t>Kota Bangun 3, Lebak Cilong, Muara Tae, Belusuh, Sebelang, Teluk Tempudau</t>
  </si>
  <si>
    <t>Partisipasi Bencana, Hari besar keagamaan, dan HUT RI, Bantuan Perayaan Hari Besar Keagamaan, HUT RI, Partisipasi bantuan untuk Korban Bencana, Upacara Adat dan bantuan sosial lainnya</t>
  </si>
  <si>
    <t>Desa SP-3, Desa Lebak Cilong dan Desa Kedang Ipil, Belusuh, Muara Tae, Gunung Bayan Tebisaq dan Mancong</t>
  </si>
  <si>
    <t>Pelatihan keterampilan usaha kecil menengah</t>
  </si>
  <si>
    <t>Muara Tae</t>
  </si>
  <si>
    <t>Program Air Bersih</t>
  </si>
  <si>
    <t>Belusuh</t>
  </si>
  <si>
    <t>HAMPARAN MULYA</t>
  </si>
  <si>
    <t xml:space="preserve">Memberikan bantuan untuk kelompok tani sawah “Maju Jaya” dalam rangka meningkatkan produksi hasil panen padi dan keberlanjutan usaha kelompok masyarakat. </t>
  </si>
  <si>
    <t>Kelompok Tani Maju Jaya</t>
  </si>
  <si>
    <t>Desa Trinsing</t>
  </si>
  <si>
    <t>Bantuan Fasilitas Pemasaran Beras</t>
  </si>
  <si>
    <t>Bintang Ninggi II</t>
  </si>
  <si>
    <t xml:space="preserve">Budidaya lebah kelulut </t>
  </si>
  <si>
    <t xml:space="preserve">Hajak, Transabangdep </t>
  </si>
  <si>
    <t xml:space="preserve">Kompos Blok Poktan budidaya pinang Betara Sabuh </t>
  </si>
  <si>
    <t>Sabuh</t>
  </si>
  <si>
    <t>Bantuan Perlengkapan dan Bibit</t>
  </si>
  <si>
    <t>B. Ninggi-II</t>
  </si>
  <si>
    <t xml:space="preserve">Pengembangan UMKM Kerupuk Bawang </t>
  </si>
  <si>
    <t xml:space="preserve">Pembentukan Poktan Hamparan Mulya Membangun Sabuh </t>
  </si>
  <si>
    <t xml:space="preserve">Peringatan Maulid Nabi </t>
  </si>
  <si>
    <t>Bantuan Dana pembangunan tempat ibadah</t>
  </si>
  <si>
    <t>Sikui</t>
  </si>
  <si>
    <t xml:space="preserve">Bantuan Dana Pengurus Langgar </t>
  </si>
  <si>
    <t xml:space="preserve">Btn. Ninggi II </t>
  </si>
  <si>
    <t xml:space="preserve">Bantuan Bencana Banjir </t>
  </si>
  <si>
    <t xml:space="preserve">Kalteng, Desa Trinsing </t>
  </si>
  <si>
    <t xml:space="preserve">Bantuan banjir Sabuh &amp; Malateken </t>
  </si>
  <si>
    <t xml:space="preserve">Perayaan HUT RI </t>
  </si>
  <si>
    <t>Hajak</t>
  </si>
  <si>
    <t>Bantuan Dana pelatihan dan pem binaan Pencak Silat</t>
  </si>
  <si>
    <t>Muara Teweh</t>
  </si>
  <si>
    <t xml:space="preserve">Sponsorship Perguruan Silat </t>
  </si>
  <si>
    <t>Perisai Kalimantan</t>
  </si>
  <si>
    <t xml:space="preserve">M. Teweh </t>
  </si>
  <si>
    <t xml:space="preserve">Tournament Volleyball PWI Cup </t>
  </si>
  <si>
    <t>PWI</t>
  </si>
  <si>
    <t>Perayaan Natal</t>
  </si>
  <si>
    <t xml:space="preserve">Jingah, M. Teweh, Hajak, Sikui, Trinsing </t>
  </si>
  <si>
    <t xml:space="preserve">Beasiswa Satu Desa Satu Sarjana </t>
  </si>
  <si>
    <t xml:space="preserve">Hajak, Sabuh, Liang Naga, B. Ninggi, Trinsing </t>
  </si>
  <si>
    <t xml:space="preserve">Pembangunan Sekolah </t>
  </si>
  <si>
    <t xml:space="preserve">Dalam bidang sarana dan prasarana kesehatan yaitu memberikan bantuan pengadaan wastafel cuci tangan untuk SMPN-8 Muara Teweh yang berada di desa Hajak </t>
  </si>
  <si>
    <t>SMPN-8 Muara Teweh</t>
  </si>
  <si>
    <t>Desa Hajak</t>
  </si>
  <si>
    <t xml:space="preserve">Perlengkapan Tempat Ibadah, Renovasi Tempat Ibadah </t>
  </si>
  <si>
    <t xml:space="preserve">Hajak, Sikui, Jingah, M. Teweh </t>
  </si>
  <si>
    <t xml:space="preserve">
Memberikan bantuan pengembangan infrastruktur wisata dengan pembentukan dan penataan areal kolam wisata edukasi di desa Bintang Ninggi-II kecamatan Teweh Selatan dan  perbaikan jalan desa Sabuh sepanjang 10 KM dengan menggunakan alat berat. 
Memberikan bantuan pengembangan infrastruktur wisata dengan pembentukan dan penataan areal kolam wisata edukasi di desa Bintang Ninggi-II kecamatan Teweh Selatan dan  perbaikan jalan desa Sabuh sepanjang 10 KM dengan menggunakan alat berat. 
</t>
  </si>
  <si>
    <t xml:space="preserve">Btg. Ninggi-II, Sabuh </t>
  </si>
  <si>
    <t xml:space="preserve">Kegiatan Olahraga, Penanganan Covid-19 </t>
  </si>
  <si>
    <t>M. Teweh</t>
  </si>
  <si>
    <t xml:space="preserve">Bantuan AlKes &amp; Obat-obatan Desa Trinsing 
</t>
  </si>
  <si>
    <t xml:space="preserve">Desa Trinsing </t>
  </si>
  <si>
    <t xml:space="preserve">Pembangunan Dermaga Goa Wisata Hajak </t>
  </si>
  <si>
    <t xml:space="preserve">Perbaikan Jalan </t>
  </si>
  <si>
    <t>Sabuh, Hajak</t>
  </si>
  <si>
    <t xml:space="preserve">Pemberdayaan masyarakat lokal ikut projek reklamasi, Bantuan Bak Sampah </t>
  </si>
  <si>
    <t xml:space="preserve">Hajak, Sabuh, M. Teweh </t>
  </si>
  <si>
    <t xml:space="preserve">Pembinaan Masyarakat Peduli Api (MPA) </t>
  </si>
  <si>
    <t xml:space="preserve">Pemberdayaan masyarakat lokal ikut projek reklamasi, Himbauan DALKARHUTLA </t>
  </si>
  <si>
    <t>Hajak dan Sabuh</t>
  </si>
  <si>
    <t>INDOMINING</t>
  </si>
  <si>
    <t>Program Pertanian, Perikanan &amp; UMKM</t>
  </si>
  <si>
    <t>Kel. Tani &amp; UMKM</t>
  </si>
  <si>
    <t>Kel. Pendingin &amp; Sangasanga Dalam</t>
  </si>
  <si>
    <t>Posyandu, Bansos, Keagamaan, Fasum Desa</t>
  </si>
  <si>
    <t>Posyandu, DKM, Masyarakat &amp; Perangkat Desa</t>
  </si>
  <si>
    <t>Bantuan Insentif Tenaga Pengajar</t>
  </si>
  <si>
    <t>MI Al Fallah</t>
  </si>
  <si>
    <t>Kel. Pendingin</t>
  </si>
  <si>
    <t>Bantuan Posyandu, Air Bersih, Truk Sampah dan WIFI</t>
  </si>
  <si>
    <t>Posyandu, Pengurus RT</t>
  </si>
  <si>
    <t>KADYA CAKARA MULIA</t>
  </si>
  <si>
    <t>Biaya Penambahan Instalasi Tandon</t>
  </si>
  <si>
    <t>Desa Madurejo, Kec. Sambung Makmur, Kab. Banjar</t>
  </si>
  <si>
    <t>Biaya Partisipasi Kegiatan HUT RI ke - 76 oleh Karang Taruna, Ds. Sungai Langsat</t>
  </si>
  <si>
    <t>Ds. Sungai Langsat, Kec. Simpang Empat, Kab. Banjar</t>
  </si>
  <si>
    <t>Kegiatan Sosialisasi Cara Menyikat Gigi Yang Baik dan Benar, untuk Siswa-Siswi SD Negeri di Desa. Lawiran</t>
  </si>
  <si>
    <t>SD Negeri</t>
  </si>
  <si>
    <t>SD Negeri Desa. Lawiran, Kec. Simpang Empat, Kab. Banjar</t>
  </si>
  <si>
    <t>Partisipasi Kegiatan Percepatan Vaksinasi Nasional untuk Masyarakat</t>
  </si>
  <si>
    <t>POLSEK Simpang Empat</t>
  </si>
  <si>
    <t>POLSEK Simpang Empat, Kec. Simpang Empat, Kab. Banjar</t>
  </si>
  <si>
    <t>Tenaga Kerja Lokal an: Fandi, untuk Pengamanan Jembatan Sei Raya - Periode Januari 2021</t>
  </si>
  <si>
    <t>Warga</t>
  </si>
  <si>
    <t>Ds. Sei Raya, Kec. Simpang Empat, Kab. Banjar</t>
  </si>
  <si>
    <t>Tenaga Kerja Lokal an: Fandi, untuk Pengamanan Jembatan Sei Raya - Periode Februari 2021</t>
  </si>
  <si>
    <t>Tenaga Kerja Lokal an: Fandi, untuk Pengamanan Jembatan Sei Raya - Periode Maret 2021</t>
  </si>
  <si>
    <t>Tenaga Kerja Lokal an: Fandi, untuk Pengamanan Jembatan Sei Raya - Periode April 2021</t>
  </si>
  <si>
    <t>Tenaga Kerja Lokal an: Fandi, untuk Pengamanan Jembatan Sei Raya - Periode Mei 2021</t>
  </si>
  <si>
    <t>Tenaga Kerja Lokal an: Fandi, untuk Pengamanan Jembatan Sei Raya - Periode Juni 2021</t>
  </si>
  <si>
    <t>Tenaga Kerja Lokal, untuk Pengamanan Pos Sei Raya - Periode Mei 2021</t>
  </si>
  <si>
    <t>Biaya Penyediaan Bibit Tanaman untuk Warga Binaan PT KCM (Kemitraan untuk Program Reklamasi)</t>
  </si>
  <si>
    <t>Ds. Sei Langsat, Kec. Simpang Empat, Kab. Banjar</t>
  </si>
  <si>
    <t>Biaya Penyediaan Bibit Buah untuk Warga Binaan PT KCM (Kemitraan untuk Program Reklamasi)</t>
  </si>
  <si>
    <t>Tenaga Kerja Lokal an: Fandi, untuk Pengamanan Jembatan Ds. Sei Langsat - Periode Juli 2021</t>
  </si>
  <si>
    <t>Tenaga Kerja Lokal an: Fandi, untuk Pengamanan Jembatan Ds. Sei Langsat - Periode Agustus 2021</t>
  </si>
  <si>
    <t>Tenaga Kerja Lokal an: Fandi, untuk Pengamanan Jembatan Ds. Sei Langsat - Periode September 2021</t>
  </si>
  <si>
    <t>Tenaga Kerja Lokal an: Bikrun, untuk Pengamanan Pos Sparing di Lawiran - Periode Juli 2021</t>
  </si>
  <si>
    <t>Ds. Lawiran, Kec. Simpang Empat, Kab. Banjar</t>
  </si>
  <si>
    <t>Tenaga Kerja Lokal an: Bikrun, untuk Pengamanan Pos Sparing di Lawiran - Periode Agustus 2021</t>
  </si>
  <si>
    <t>Tenaga Kerja Lokal an: Bikrun, untuk Pengamanan Pos Sparing di Lawiran - Periode September 2021</t>
  </si>
  <si>
    <t>Tenaga Kerja Lokal, untuk Pengamanan Pos Sei Raya - Periode Juli 2021</t>
  </si>
  <si>
    <t>Tenaga Kerja Lokal, untuk Pengamanan Pos Sei Raya - Periode Agustus 2021</t>
  </si>
  <si>
    <t>Tenaga Kerja Lokal, untuk Pengamanan Pos Sei Raya - Periode September 2021</t>
  </si>
  <si>
    <t>Tenaga Kerja Lokal an: Fandi, untuk Pengamanan Jembatan Ds. Sei Langsat - Periode Oktober 2021</t>
  </si>
  <si>
    <t>Tenaga Kerja Lokal an: Fandi, untuk Pengamanan Jembatan Ds. Sei Langsat - Periode November 2021</t>
  </si>
  <si>
    <t>Tenaga Kerja Lokal an: Fandi, untuk Pengamanan Jembatan Ds. Sei Langsat - Periode Desember 2021</t>
  </si>
  <si>
    <t>Tenaga Kerja Lokal an: Bikrun, untuk Pengamanan Pos Sparing di Lawiran - Periode Oktober 2021</t>
  </si>
  <si>
    <t>Tenaga Kerja Lokal an: Bikrun, untuk Pengamanan Pos Sparing di Lawiran - Periode November 2021</t>
  </si>
  <si>
    <t>Tenaga Kerja Lokal an: Bikrun, untuk Pengamanan Pos Sparing di Lawiran - Periode Desember 2021</t>
  </si>
  <si>
    <t>Bantuan Bencana Alam Banjir, untuk 4 Desa di Area Ring I PT KCM</t>
  </si>
  <si>
    <t>Ds. Sei Raya, Ds. Lawiran, Ds. Sei Langsat dan Ds. Tanah Intan - Kec. Simpang Empat, Kab. Banjar</t>
  </si>
  <si>
    <t>Bantuan Bencana Alam Banjir, untuk 4 Desa di Area Ring I PT KCM &amp; TTA GROUP</t>
  </si>
  <si>
    <t>Bantuan Paska Bencana Alam Banjir, untuk 4 Desa di Area Ring I PT KCM</t>
  </si>
  <si>
    <t>Donasi Bingkisan Lebaran, untuk 4 Desa di Area Ring I PT KCM</t>
  </si>
  <si>
    <t>Penyerahan Makanan Pendamping &amp; Vitamin, untuk Kegiatan Posyandu</t>
  </si>
  <si>
    <t>Kec. Simpang Empat, Kab. Banjar</t>
  </si>
  <si>
    <t xml:space="preserve">Donasi untuk Masjid di Desa Sei Raya (Area Ring I Tambang PT KCM) </t>
  </si>
  <si>
    <t>Desa Sei Raya, Kec. Simpang Empat, Kab. Banjar</t>
  </si>
  <si>
    <t>Donasi untuk Masjid di Desa Lawiran (Area Ring I Tambang PT KCM)</t>
  </si>
  <si>
    <t>Desa Lawiran, Kec. Simpang Empat, Kab. Banjar</t>
  </si>
  <si>
    <t>Donasi untuk Masjid di Desa Sei Langsat (Area Ring I Tambang PT KCM)</t>
  </si>
  <si>
    <t>Desa Sei Langsat, Kec. Simpang Empat, Kab. Banjar</t>
  </si>
  <si>
    <t>Donasi untuk Masjid di Desa Sei Jati (Area Ring I Tambang PT KCM)</t>
  </si>
  <si>
    <t>Desa Sungai Jati, Kec. Matraman, Kab. Banjar</t>
  </si>
  <si>
    <t>Donasi untuk Korban Banjir Kec. Simpang Empat (Ring I)</t>
  </si>
  <si>
    <t>Pemberian Buku Bacaan, Untuk Anak-Anak di Ds. Sei Langsat</t>
  </si>
  <si>
    <t>Anak-anak Masyarakat Desa</t>
  </si>
  <si>
    <t>Biaya Partisipasi Kegiatan Pengenalan Lingkungan Sekolah</t>
  </si>
  <si>
    <t>SMK Negeri 1 Simpang Empat</t>
  </si>
  <si>
    <t>SMK Negeri 1 Simpang Empat, Kec. Simpang Empat, Kab. Banjar</t>
  </si>
  <si>
    <t>Kegiatan Studi Banding Masyarakat Desa Lawiran (Binaan PT KCM) ke Riam Kanan</t>
  </si>
  <si>
    <t>Masyarakat Desa Lawiran</t>
  </si>
  <si>
    <t>Biaya Kegiatan Pembangunan Masjid Jami Nurul Iman</t>
  </si>
  <si>
    <t>Biaya Kegiatan Renovasi Musholla Nurul Jannah</t>
  </si>
  <si>
    <t>Desa Sungai Langsat, Kec. Simpang Empat, Kab. Banjar</t>
  </si>
  <si>
    <t>Memberikan mesin cultivator (mesin bajak) kepada, untuk Kelompok Tani (KWT) " GUYUB LESTARI" Binaan PT KCM di Desa Sungai Jati</t>
  </si>
  <si>
    <t>DEMPLOT Binaan PT KCM</t>
  </si>
  <si>
    <t>Pemasangan Pipanisasi Pengairan Otomatis di Kelompok Wanita Tani ''GUYUB LESTARI" Desa Sungai Jati, Kec. Matraman</t>
  </si>
  <si>
    <t>Pekerjaan Pembuatan Pagar Pengaman Void No. 59</t>
  </si>
  <si>
    <t>Desa Tanah Intan, Kec. Simpang Empat, Kab. Banjar, Kalimantan Selatan</t>
  </si>
  <si>
    <t xml:space="preserve">Pembuatan Pondasi Pengisian Air untuk Void No. 19 </t>
  </si>
  <si>
    <t>Pembuatan Pagar untuk Void No. 19</t>
  </si>
  <si>
    <t>KALTIM PRIMA COAL</t>
  </si>
  <si>
    <t>a. Kegiatan ekonomi menurut profesi yang dimiliki, seperti:
- Perkebunan
- Peternakan &amp; Perikanan
b. Pengutamaan penggunaan tenaga kerja Masyarakat Sekitar Tambang sesuai dengan Kompetensi
c. Peningkatan kapasitas dan akses Masyarakat Setempat dalam usaha kecil dan menengah</t>
  </si>
  <si>
    <t>a. Bantuan bencana alam
b. Partisipasi dalam pelestarian budaya dan kearifan lokal setempat</t>
  </si>
  <si>
    <t>- Ring 1: Kec. Sangatta Utara, Sangatta Selatan, Bengalon, Rantau Pulung
- Ring 2
- Ring 3</t>
  </si>
  <si>
    <t>a. Beasiswa
b. Bantuan Tenaga Pendidik
c. Pembentukan kelembagaan komunitas masyarakat dalam menunjang kemandirian PPM</t>
  </si>
  <si>
    <t>a. Bantuan Sarana dan/atau Prasarana Pendidikan
b. Kesehatan Masyarakat Sekitar Tambang
c. Tenaga Kesehatan
d. Sarana dan/atau Prasarana Kesehatan
e. Pembangunan infrastruktur yang menunjang PPM</t>
  </si>
  <si>
    <t>- Program Kebersihan Kota dan Bank Sampah serta Peningkatan Pengelolaan Sampah di Masyarakat
- Pemberian kesempatan kepada masyarakat setempat untuk ikut berpartisipasi dalam pengelolaan lingkungan kehidupan Masyarakat Sekitar Tambang yang berkelanjutan</t>
  </si>
  <si>
    <t>KARYA USAHA PERTIWI</t>
  </si>
  <si>
    <t>1. Pendidikan</t>
  </si>
  <si>
    <t xml:space="preserve">1. Program lanjutan pelatihan mengemudi </t>
  </si>
  <si>
    <t>2. Program Lanjutan Beasiswa SD/SMP/SMA/Sarjana (Carry over 2020)</t>
  </si>
  <si>
    <t>Desa Kertabuana</t>
  </si>
  <si>
    <t>3. Demplot Bidang Pendidikan</t>
  </si>
  <si>
    <t>2. Kesehatan</t>
  </si>
  <si>
    <t>3. Tingkat Pendapatan Riil atau Pekerjaan</t>
  </si>
  <si>
    <t>Desa Santan Ulu</t>
  </si>
  <si>
    <t>1. Demplot Bidang Tingkat Pendapatan Riil atau Pekerjaan</t>
  </si>
  <si>
    <t>2. Program pengadaan bibit Sapi di seluruh desa dampingan</t>
  </si>
  <si>
    <t>All desa dampingan</t>
  </si>
  <si>
    <t>4. Kemandirian Ekonomi</t>
  </si>
  <si>
    <t>1. Pembinaan UMKM</t>
  </si>
  <si>
    <t>5. Sosial Budaya</t>
  </si>
  <si>
    <t>Kecamatan Marangkayu</t>
  </si>
  <si>
    <t>1. Program Bantuan hewan Qurban  1 ekor Sapi</t>
  </si>
  <si>
    <t>2. Program Bantuan hewan Qurban  1 ekor Sapi</t>
  </si>
  <si>
    <t>3. Alokasi Bencana Alam</t>
  </si>
  <si>
    <t>4. Demplot Program Sosial Budaya</t>
  </si>
  <si>
    <t>Santan Ulu</t>
  </si>
  <si>
    <t>5. Program Peringatan Hari Besar B1Keagamaan (setahun)</t>
  </si>
  <si>
    <t>Gunung Menangis, Kec.Marangkayu</t>
  </si>
  <si>
    <t>6. Program bersih desa</t>
  </si>
  <si>
    <t>7. Program pembinaan team olahraga "karang taruna"</t>
  </si>
  <si>
    <t>8. Program Pembinaan sanggar tari seni budaya Kutai (Carry over 2020)</t>
  </si>
  <si>
    <t xml:space="preserve">6. Pemberian kesempatan kepada masyarakat </t>
  </si>
  <si>
    <t>Desa Perangat Selatan</t>
  </si>
  <si>
    <t xml:space="preserve">7. Pembentukan kelembagaan komunitas masyarakat </t>
  </si>
  <si>
    <t>Forum Komunikasi Masyarakat Desa Santan Ulu</t>
  </si>
  <si>
    <t>Forum Komunikasi Masyarakat Desa  Separi</t>
  </si>
  <si>
    <t>Forum Komunikasi Masyarakat Desa Santan Separi</t>
  </si>
  <si>
    <t>8. Pembangunan Infrastruktur yang menunjang PPM</t>
  </si>
  <si>
    <t>Desa Prangat Baru</t>
  </si>
  <si>
    <t>1. Demplot bidang pembangunan infrastruktur yang menunjang PPM</t>
  </si>
  <si>
    <t>MAHAKAM SUMBER JAYA</t>
  </si>
  <si>
    <t>PENDIDIKAN</t>
  </si>
  <si>
    <t>A.  BIDANG PENDIDIKAN</t>
  </si>
  <si>
    <t>PROGRAM PPM TAHUN 2021</t>
  </si>
  <si>
    <t>1. Program Pendidikan Keagamaan Hindu (Utsawa Dharma Gita)</t>
  </si>
  <si>
    <t>Desa Berambai</t>
  </si>
  <si>
    <t>2. Program Sekolah Minggu Kristiani</t>
  </si>
  <si>
    <t>3. Program LPTQ Desa, Kecamatan dan Tenaga Pendidik</t>
  </si>
  <si>
    <t>4. Program Pembinaan PAUD</t>
  </si>
  <si>
    <t>5. Program beasiswa siswa tidak mampu &amp; berprestasi</t>
  </si>
  <si>
    <t>6. Program Diklat PPM  di PPSDM GEOMINERBA (3 orang CDO)</t>
  </si>
  <si>
    <t>7. Program Diklat Social Return Of Investment/SROI (2 orang CDO )</t>
  </si>
  <si>
    <t>8. Alokasi Program PPM Program Pendidikan (Plan 70 JT)</t>
  </si>
  <si>
    <t xml:space="preserve">       8.1. Program pembinaan PAUD Kecamcatan Marangkayu</t>
  </si>
  <si>
    <t>TOTAL BIDANG PENDIDIKAN PROGRAM PPM TAHUN 2021</t>
  </si>
  <si>
    <t>Desa Sebuntal</t>
  </si>
  <si>
    <t>CARRY OVER PROGRAM PPM TAHUN 2020</t>
  </si>
  <si>
    <t>Desa Makarti</t>
  </si>
  <si>
    <t>1. Program Studi banding desa sadar wisata anggota BPD</t>
  </si>
  <si>
    <t>2. Program kejar paket B &amp; C untuk warga Gunung Menangis
 (Dialihkan  menjadi program pengadaan dan pemasangan tandon di RT 10 Gunung Menangis Marangkayu)</t>
  </si>
  <si>
    <t>TOTAL BIDANG PENDIDIKAN PROGRAM PPM TAHUN 2020</t>
  </si>
  <si>
    <t>Desa Berambai Sempaja Utara</t>
  </si>
  <si>
    <t>CARRY OVER PROGRAM PPM TAHUN 2019</t>
  </si>
  <si>
    <t>1. Program pelatihan peningkatan skill untuk pemuda Desa Perangat Selatan (PLAN 2019 : 30 Jt)</t>
  </si>
  <si>
    <t>TOTAL BIDANG PENDIDIKAN PROGRAM PPM TAHUN 2019</t>
  </si>
  <si>
    <t>TOTAL BIDANG PENDIDIKAN PROGRAM PPM TAHUN 2021, 2020, 2019</t>
  </si>
  <si>
    <t>B. BIDANG SARANA PENDIDIKAN</t>
  </si>
  <si>
    <t>1. Program Perbaikan Gedung SMP 3  Marangkayu Fillial Desa Prangat Baru</t>
  </si>
  <si>
    <t>2. Alokasi Program PPM Sarana Pendidikan (Plan 115 JT)</t>
  </si>
  <si>
    <t xml:space="preserve">      2.1 Program bantuan pengurukan halaman SMP  Desa Perangat Selatan</t>
  </si>
  <si>
    <t xml:space="preserve">      2.2 Program lanjutan renovasi SMP 3 Fillial Marangkayu Desa Prangat Baru</t>
  </si>
  <si>
    <t xml:space="preserve">     2.3 Program lanjutan pembangunan pojok literasi SD 022 Samarinda Utara  Desa Berambai</t>
  </si>
  <si>
    <t xml:space="preserve">     2.4 Program pavingisasi SMPN 3 Tenggarong Seberang Desa Kertabuana</t>
  </si>
  <si>
    <t xml:space="preserve">     2.5 Program perbaikan laboratorium alam SMKN 6 Samarinda</t>
  </si>
  <si>
    <t>Desa Separi</t>
  </si>
  <si>
    <t>TOTAL BIDANG SARANA PENDIDIKAN PROGRAM PPM TAHUN 2021</t>
  </si>
  <si>
    <t>Tidak ada</t>
  </si>
  <si>
    <t>TOTAL BIDANG SARANA PENDIDIKAN PROGRAM PPM TAHUN 2020</t>
  </si>
  <si>
    <t>Prangat Baru</t>
  </si>
  <si>
    <t>1. Program Pembangunan lanjutan pembangunan lokal SMP 6 Filial Marangkayu Desa Sebuntal (PLAN 2019 : 100 jt)</t>
  </si>
  <si>
    <t>2. Program pengecoran lantai SMP 3 Marangkayu Fillial Desa Makarti (PLAN 2019 : 15 jt)</t>
  </si>
  <si>
    <t>3. Program pengadaan meubelair SMA 2 Fillial marangkayu  (PLAN 2019 : 23 Jt)</t>
  </si>
  <si>
    <t>4. Program pengadaan sarana PAUD &amp;TK Desa Kertabuana (PLAN 2019 : 6 JT)</t>
  </si>
  <si>
    <t>5. Program rehab musholla SMPN 42 &amp; SD 022 Samarinda Utara Desa Berambai (PLAN 2019 : 7 Jt)</t>
  </si>
  <si>
    <t>TOTAL BIDANG SARANA PENDIDIKAN PROGRAM PPM TAHUN 2019</t>
  </si>
  <si>
    <t>TOTAL BIDANG SARANA PENDIDIKAN PROGRAM PPM TAHUN 2021, 2020, 2019</t>
  </si>
  <si>
    <t xml:space="preserve">TOTAL PROGRAM UTAMA / PILAR   PENDIDIKAN </t>
  </si>
  <si>
    <t>KESEHATAN</t>
  </si>
  <si>
    <t>A. BIDANG KESEHATAN</t>
  </si>
  <si>
    <t>Desa Santan Ulu, Kec.Marangkayu</t>
  </si>
  <si>
    <t>1. Program Pembinaan Posyandu Balita</t>
  </si>
  <si>
    <t>2. Program Pembinaan Posyandu (Sejahtera Baru &amp; Sekar Sari)</t>
  </si>
  <si>
    <t>Kecamatan Tenggarong Seberang dan Kecamatan Marangkayu</t>
  </si>
  <si>
    <t>3. Program Operasional  Kader Pembangunan Masyarakat  &amp; Kader Rumah Desa Sehat</t>
  </si>
  <si>
    <t>4. Program Penanganan dan Penanggulangan Covid-19</t>
  </si>
  <si>
    <t>5. Program Pembinaan Posyandu</t>
  </si>
  <si>
    <t>6. Program Pembinaan Posyandu di Gunung Menangis 
(2 Posyandu)</t>
  </si>
  <si>
    <t>ALL</t>
  </si>
  <si>
    <t>7. Program BPJS (warga tidak mampu)</t>
  </si>
  <si>
    <t>8. Alokasi Program PPM Bidang Kesehatan (Plan 20 JT)</t>
  </si>
  <si>
    <t>TOTAL BIDANG  KESEHATAN PROGRAM PPM TAHUN 2021</t>
  </si>
  <si>
    <t>1. Program bantuan warga berobat di rumah sakit</t>
  </si>
  <si>
    <t>2. Program Pembinaan posyandu balita dan lansia</t>
  </si>
  <si>
    <t>TOTAL BIDANG  KESEHATAN PROGRAM PPM TAHUN 2020</t>
  </si>
  <si>
    <t>1. Program pembinaan posyandu balita &amp;lansia Desa Prangat Baru (PLAN 2019 : 20 jt)</t>
  </si>
  <si>
    <t>2. Program pembinaan kegiatan  posyandu balita dan lansia Desa Sebuntal (PLAN 2019 : 15 Jt )</t>
  </si>
  <si>
    <t>3. Program pembinaan posyandu balita, lansia dan BKB desa Perangat Selatan (PLAN 2019 : 25 JT)</t>
  </si>
  <si>
    <t>4. Program pembinaan posyandu balita &amp;lansia Desa Kertabuana (PLAN 2019 : 16 Jt)</t>
  </si>
  <si>
    <t>TOTAL BIDANG KESEHATAN PROGRAM PPM TAHUN 2019</t>
  </si>
  <si>
    <t>Desa Berambai, Kec.Samarinda Utara</t>
  </si>
  <si>
    <t>TOTAL BIDANG  KESEHATAN  PROGRAM PPM TAHUN 2021, 2020, 2019</t>
  </si>
  <si>
    <t>Desa Makarti, Kec.Marangkayu</t>
  </si>
  <si>
    <t>B. BIDANG SARANA KESEHATAN</t>
  </si>
  <si>
    <t>1. Program Pembuatan Pondasi Halaman Posyandu dan Pengecatan Gedung Posyandu di Gunung Menangis</t>
  </si>
  <si>
    <t>2. Program Pengembangan Perikanan di Lingkungan Posyandu Sejahtera Baru Desa Santan Ulu</t>
  </si>
  <si>
    <t>3. Alokasi Program PPM Sarana Kesehatan ( Plan 55 JT)</t>
  </si>
  <si>
    <t>Desa Separi, Kec.Tgr Seberang</t>
  </si>
  <si>
    <t xml:space="preserve">      3.1 Program bantuan tabung oksigen dan regulator untuk penanganan pandemi Covid -19 diwilayah sekitar tambang</t>
  </si>
  <si>
    <t>Desa Kertabuana, Kec.Tgr. Seberang</t>
  </si>
  <si>
    <t>TOTAL BIDANG SARANA KESEHATAN PROGRAM PPM TAHUN 2021</t>
  </si>
  <si>
    <t>1. Program pengadaan kursi untuk donor darah PMI</t>
  </si>
  <si>
    <t>TOTAL BIDANG SARANA KESEHATAN PROGRAM PPM TAHUN 2020</t>
  </si>
  <si>
    <t>Kec. Tenggarong Seberang</t>
  </si>
  <si>
    <t>TOTAL BIDANG SARANA KESEHATAN PROGRAM PPM TAHUN 2019</t>
  </si>
  <si>
    <t>TOTAL BIDANG SARANA KESEHATAN  PROGRAM PPM TAHUN 2021, 2020, 2019</t>
  </si>
  <si>
    <t>TOTAL PROGRAM UTAMA / PILAR  KESEHATAN</t>
  </si>
  <si>
    <t>Gunung Menangis, Desa Sebuntal</t>
  </si>
  <si>
    <t>TINGKAT PENDAPATAN RIIL ATAU PEKERJAAN</t>
  </si>
  <si>
    <t>A. BIDANG PERTANIAN</t>
  </si>
  <si>
    <t>1. Program Pertanian (cabe)</t>
  </si>
  <si>
    <t xml:space="preserve">2. Program Pengadaan Bibit buah </t>
  </si>
  <si>
    <t xml:space="preserve">3. Program pengembangan tanaman buah </t>
  </si>
  <si>
    <t>4. Program pembinaan pertanian di AMP Gunung Menangis</t>
  </si>
  <si>
    <t>5. Program Pengembangan Pertanian (Budidaya porang)</t>
  </si>
  <si>
    <t>6. Program Pengembangan Pertanian (Budidaya jahe)</t>
  </si>
  <si>
    <t xml:space="preserve">7. Program Pengadaan Bibit Buah + Pupuk </t>
  </si>
  <si>
    <t xml:space="preserve">8. Program Pembinaan Kelompok Wanita Tani </t>
  </si>
  <si>
    <t>9. Program Pengembangan Pertanian</t>
  </si>
  <si>
    <t>10. Program Pengadaan Pupuk Pertanian KT Guntung Puyu</t>
  </si>
  <si>
    <t xml:space="preserve">11. Program Pengembangan Pertanian </t>
  </si>
  <si>
    <t>12. Alokasi Program PPM Bidang Pertanian (Plan 230 JT)</t>
  </si>
  <si>
    <t>Desa Perangat Selatan, Kec.Marangkayu</t>
  </si>
  <si>
    <t xml:space="preserve">        12.1 Program pertanian jahe merah (organik) Desa Makarti</t>
  </si>
  <si>
    <t xml:space="preserve">       12.2 Program pengembangan pertanian porang Desa Makarti</t>
  </si>
  <si>
    <t>Desa Separi, Kec.Tenggarong Seberang</t>
  </si>
  <si>
    <t xml:space="preserve">      12.3 Program pembinaan kelompok wanita tani Sumber Rejeki Desa Makarti</t>
  </si>
  <si>
    <t xml:space="preserve">      12.4. Program Pengembangan pertanian durian organik Desa Berambai</t>
  </si>
  <si>
    <t xml:space="preserve">     12.5 Program pembinaan pertanian</t>
  </si>
  <si>
    <t xml:space="preserve">     12.6  Pengadaan bibit buah Desa Kertabuana</t>
  </si>
  <si>
    <t xml:space="preserve">     12.7 Program sisnergi hijau bina teritorial KODAM VI Mulawarman di Desa Tanjung Bartu Kec. Tgr Seberang</t>
  </si>
  <si>
    <t>TOTAL BIDANG PERTANIAN  PROGRAM PPM TAHUN 2021</t>
  </si>
  <si>
    <t>1. Program Pembinaan pertanian di RT 28, Gunung Menangis</t>
  </si>
  <si>
    <t>2. Pengembangan pertanian di RT 13</t>
  </si>
  <si>
    <t>TOTAL BIDANG PERTANIAN  PROGRAM PPM TAHUN 2020</t>
  </si>
  <si>
    <t>1. Program pengembangan pertanian di Kampung Makasar Desa Makarti (PLAN 2019 : 10 Jt)</t>
  </si>
  <si>
    <t>2. Program pembinaan pertanian di Gunung Menangis  Desa Sebuntal (PLAN 2019 : 14 Jt)</t>
  </si>
  <si>
    <t>3. Program Pengadaan bibit jeruk Desa Separi (PLAN 2019 : 25 Jt)</t>
  </si>
  <si>
    <t>4. Program perawatan budidaya tanaman organik Desa Berambai                                (PLAN 2019 : 5 Jt)</t>
  </si>
  <si>
    <t>5. Program pengadaan bibit buah Desa Santan Ulu (PLAN 2019 : 15 Jt)</t>
  </si>
  <si>
    <t>6. Program percetakan sawah Desa Kertabuana (PLAN 2019 : 30 Jt)</t>
  </si>
  <si>
    <t>TOTAL BIDANG PERTANIAN PROGRAM PPM TAHUN 2019</t>
  </si>
  <si>
    <t>Desa Kertabuana, Kec.Tenggarong Seberang</t>
  </si>
  <si>
    <t>TOTAL BIDANG PERTANIAN  PROGRAM PPM TAHUN 2021, 2020, 2019</t>
  </si>
  <si>
    <t>B. BIDANG PETERNAKAN DAN PERIKANAN</t>
  </si>
  <si>
    <t>1. Program Pengembangan Peternakan Puyuh</t>
  </si>
  <si>
    <t>2. Program Pengembangan Peternakan Kambing</t>
  </si>
  <si>
    <t>3. Program Pengembangan Budidaya Ikan Lele</t>
  </si>
  <si>
    <t>4. Alokasi Program PPM Bidang Peternakan dan Perikanan (Plan 50 JT)</t>
  </si>
  <si>
    <t xml:space="preserve">     4.1 Program peternakan kambing Desa Perangat Selatan</t>
  </si>
  <si>
    <t xml:space="preserve">     4.2 Program  pengadaan bibit keramba ikan</t>
  </si>
  <si>
    <t>TOTAL BIDANG PETERNAKAN DAN PERIKANAN  PROGRAM PPM TAHUN 2021</t>
  </si>
  <si>
    <t>1. Program pembibitan ikan haruan, lele kampung, ikan nila dan 2 karung pakan</t>
  </si>
  <si>
    <t>2. Program pengadaan mesin pemotong rumput , pupuk  tanaman buah, penambahan kayu untuk kotak keramba untuk kelompok keramba ikan Keramba Makmur</t>
  </si>
  <si>
    <t>TOTAL BIDANG PETERNAKAN DAN PERIKANAN  PROGRAM PPM TAHUN 2020</t>
  </si>
  <si>
    <t>1. Program penguatan perikanan kolam tanah desa Sebuntal (PLAN 2019 : 5 Jt)</t>
  </si>
  <si>
    <t>TOTAL BIDANG PETERNAKAN DAN PERIKANAN  PROGRAM PPM TAHUN 2019</t>
  </si>
  <si>
    <t>TOTAL BIDANG  PETERNAKAN DAN PERIKANAN  PPM TAHUN 2021, 2020, 2019</t>
  </si>
  <si>
    <t>C. BIDANG SARANA PERTANIAN</t>
  </si>
  <si>
    <t>PLANNING  PROGRAM PPM TAHUN 2021</t>
  </si>
  <si>
    <t>1. Program Pengadaan Mesin Pencacah Rumput</t>
  </si>
  <si>
    <t>2. Program Pengembangan Pembuatan Pupuk kompos</t>
  </si>
  <si>
    <t>3. Program Pengadaan Mesin Bubut Kayu</t>
  </si>
  <si>
    <t>4. Program Pengadaan Mesin Semprot Rumput Elektrik</t>
  </si>
  <si>
    <t>5. Alokasi Program PPM Sarana Pertanian (Plan 90 JT)</t>
  </si>
  <si>
    <t>Desa Bukit Pariaman</t>
  </si>
  <si>
    <t xml:space="preserve">      5.1 Pembuatan Jalan Kelompok Tani Entapi Desa Separi  (Tahap 1  90 Jt)
menngunakan alat berat</t>
  </si>
  <si>
    <t>TOTAL BIDANG PERTANIAN PROGRAM PPM TAHUN 2021</t>
  </si>
  <si>
    <t>TOTAL BIDANG PERTANIAN PROGRAM PPM TAHUN 2020</t>
  </si>
  <si>
    <t>TOTAL BIDANG  PERTANIAN  PPM TAHUN 2021, 2020, 2019</t>
  </si>
  <si>
    <t>TOTAL PROGRAM UTAMA / PILAR TINGKAT PENDAPATAN RIIL / PEKERJAAN</t>
  </si>
  <si>
    <t>KEMANDIRIAN EKONOMI</t>
  </si>
  <si>
    <t>A. BIDANG EKONOMI</t>
  </si>
  <si>
    <t>Desa Separi, Kec.Tgr. Seberang</t>
  </si>
  <si>
    <t>1. Program Pembinaan Kegiatan PKK</t>
  </si>
  <si>
    <t>2. Program pembinan PKK</t>
  </si>
  <si>
    <t>3. Program Bantuan Modal Bergulir Untuk UMKM</t>
  </si>
  <si>
    <t>4. Program pembinaan perbengkelan Gunung Menangis</t>
  </si>
  <si>
    <t>5. Program pembinaan UMKM warung di Gunung Menangis</t>
  </si>
  <si>
    <t>6. Program pengembangan UMKM</t>
  </si>
  <si>
    <t>7. Alokasi Program PPM Bidang Ekonomi (Plan 100 JT)</t>
  </si>
  <si>
    <t xml:space="preserve">     7.1  Program Pembinaan UMKM Desa Makarti</t>
  </si>
  <si>
    <t xml:space="preserve">     7.2  Program penguatan modal BUMDES Desa Kertabuana</t>
  </si>
  <si>
    <t xml:space="preserve">    7.3  Program Pembinaan UMKM makanan tradisional Desa Bukit Pariaman</t>
  </si>
  <si>
    <t>TOTAL BIDANG EKONOMI PROGRAM  PPM TAHUN 2021</t>
  </si>
  <si>
    <t xml:space="preserve">1. Program Pembinaan UKM </t>
  </si>
  <si>
    <t>2. Pengembangan UMKM</t>
  </si>
  <si>
    <t>TOTAL BIDANG EKONOMI PROGRAM PPM TAHUN 2020</t>
  </si>
  <si>
    <t>1. Program pembinaan kegiatan ekonomi kreatif kader posyandu Desa Perangat Selatan (PLAN 2019 : 12 Jt)</t>
  </si>
  <si>
    <t>TOTAL BIDANG EKONOMI PROGRAM PPM TAHUN 2019</t>
  </si>
  <si>
    <t>TOTAL BIDANG  EKONOMI  PPM TAHUN 2021, 2020, 2019</t>
  </si>
  <si>
    <t>B. BIDANG SARANA PEMBERDAYAAN EKONOMI</t>
  </si>
  <si>
    <t>1. Program Pengadaan Mobil Pick Up Untuk Operasional Kegiatan Usaha Pemerintah Desa</t>
  </si>
  <si>
    <t>2. Program Pengadaan Tabung Gas Untuk BUMDes Separi</t>
  </si>
  <si>
    <t>All</t>
  </si>
  <si>
    <t>3. Alokasi Program PPM Sarana Pemberdayaan Ekonomi (Plan 35 JT)</t>
  </si>
  <si>
    <t>TOTAL BIDANG SARANA PEMBERDAYAAN EKONOMI PROGRAM PPM TAHUN 2021</t>
  </si>
  <si>
    <t>1. Pengadaan mesin pencetak pelet untuk Kelompok Keramba ikan</t>
  </si>
  <si>
    <t>TOTAL BIDANG SARANA PEMBERDAYAAN EKONOMI PROGRAM PPM TAHUN 2020</t>
  </si>
  <si>
    <t>Berambai</t>
  </si>
  <si>
    <t>TOTAL BIDANG SARANA PEMBERDAYAAN EKONOMI PROGRAM PPM TAHUN 2019</t>
  </si>
  <si>
    <t>TOTAL BIDANG SARANA PEMBERDAYAAN EKONOMI  PPM TAHUN 2021, 2020, 2019</t>
  </si>
  <si>
    <t>TOTAL PROGRAM UTAMA / PILAR  KEMANDIRIAN EKONOMI</t>
  </si>
  <si>
    <t>Perangat selatan</t>
  </si>
  <si>
    <t>SOSIAL BUDAYA</t>
  </si>
  <si>
    <t>A. BIDANG KEAGAMAAN</t>
  </si>
  <si>
    <t>1. Program Peringatan Hari Besar Keagamaan Islam</t>
  </si>
  <si>
    <t>2. Program Peringatan Hari Besar Keagamaan Hindu</t>
  </si>
  <si>
    <t>3. Program Peringatan Hari Besar Keagamaan Kristen</t>
  </si>
  <si>
    <t>4. Program Kegiatan Forum Kerukunan Umat Beragama Desa Kertabuana</t>
  </si>
  <si>
    <t>5. Program Peringatan Hari Besar Keagamaan</t>
  </si>
  <si>
    <t>6. Program Kegiatan  Pemerintah Desa Sebuntal sebagai tuan rumah MTQ tingkat Kecamatan Marangkayu</t>
  </si>
  <si>
    <t>7. Program Peringatan  Keagamaan</t>
  </si>
  <si>
    <t>8. Program Tebar Hewan Qurban ( 9 sapi @ Rp 14.000.000)</t>
  </si>
  <si>
    <t>9. Alokasi Program PPM  Bidang Keagamaan (Plan 100 JT)</t>
  </si>
  <si>
    <t xml:space="preserve">     9.1.  Program Peringatan Keagamaan</t>
  </si>
  <si>
    <t>TOTAL  BIDANG KEAGAMAAN  PROGRAM PPM TAHUN 2021</t>
  </si>
  <si>
    <t>Kec. Marangkayu</t>
  </si>
  <si>
    <t xml:space="preserve">1. Program Peringatan Hari Besar Keagamaan </t>
  </si>
  <si>
    <t>2. Program Peringatan hari Besar Keagamaan Islam</t>
  </si>
  <si>
    <t>3. Program Pesantren kilat dan buka bersama
(Dialihkan menjadi Program Taman Literasi Desa Berambai)</t>
  </si>
  <si>
    <t>4. Program Peringatan hari besar keagamaan
 (Dialihkan menjadi program pengadaan sembako untuk warga terdampak covid-19 Desa Sebuntal)</t>
  </si>
  <si>
    <t>5. Program Partisipasi kontingen ERAU Kecamatan Marangkayu
(Dialihkan pengadaan tandon RT 28 Desa Sebuntal)</t>
  </si>
  <si>
    <t>TOTAL  BIDANG KEAGAMAAN  PROGRAM PPM TAHUN 2020</t>
  </si>
  <si>
    <t>Provinsi Kaltim</t>
  </si>
  <si>
    <t>1. Program kegaitn buka puasa bersama Desa Berambai (PLAN 2019 : 3 Jt)
 (Dialihkan menjadi program pengadaan printer dan ATK TK/TPA Amanah    Berambai)</t>
  </si>
  <si>
    <t>2. Program peringatan hari besar keagamaan Desa Prangat Selatan (PLAN 2019 : 10 Jt)</t>
  </si>
  <si>
    <t>Kecamatan TGR Seberang</t>
  </si>
  <si>
    <t>3. Program hari raya besar keagamaan islam Desa Kertabuana (PLAN 2019 : 6 Jt)</t>
  </si>
  <si>
    <t>TOTAL BIDANG  KEAGAMAAN  PROGRAM PPM TAHUN 2019</t>
  </si>
  <si>
    <t>TOTAL BIDANG KEAGAMAAN  PPM TAHUN 2021, 2020, 2019</t>
  </si>
  <si>
    <t>B. BIDANG SOSIAL DAN BUDAYA</t>
  </si>
  <si>
    <t>1. Program Peringatan Hari Ibu</t>
  </si>
  <si>
    <t>2. Program Gerebeg Tumpeng Peringatan HUT Desa</t>
  </si>
  <si>
    <t>3. Program peringatan HUT RI</t>
  </si>
  <si>
    <t>4. Program Kegiatan  Balakarcana Desa Kerta Buana</t>
  </si>
  <si>
    <t>5. Program bersih desa</t>
  </si>
  <si>
    <t>6. Program Pembinaan Karang taruna</t>
  </si>
  <si>
    <t>7. Program Pembinaan Kesenian</t>
  </si>
  <si>
    <t>8. Program Pembinaan Kesenian Tradisional Kuda Lumping</t>
  </si>
  <si>
    <t>9. Program  Peringatan HUT RI Kec. Marangkayu</t>
  </si>
  <si>
    <t>10. Program bantuan kegiatan MTQ kontingen Kec. Marangkayu</t>
  </si>
  <si>
    <t>11. Program Peringatan HUT RI Kec. Tenggarong Seberang</t>
  </si>
  <si>
    <t>12. Program Kegiatan MTQ Kontingen Kec.Tenggarong Seberang</t>
  </si>
  <si>
    <t>Desa Segihan</t>
  </si>
  <si>
    <t>13. Alokasi Program PPM Bidang Sosial dan Budaya  (Plan 180,5 JT)</t>
  </si>
  <si>
    <t xml:space="preserve">All </t>
  </si>
  <si>
    <t xml:space="preserve">      13.1 Partisipasi kegiatan musrembang  Tingkat Kecamatan di Desa    Santan Ulu</t>
  </si>
  <si>
    <t xml:space="preserve">     13.2 Partisipasi kegiatan BIMTEK PERDES BPD Desa Perangat Selatan</t>
  </si>
  <si>
    <t xml:space="preserve">     13.3 Program pembinaan kegiatan LINMAS Desa Sebuntal</t>
  </si>
  <si>
    <t xml:space="preserve">     13.4 Program pemberdayaan disabilitas</t>
  </si>
  <si>
    <t xml:space="preserve">    13.5 Program bantuan operasional perbaikan/perawatan unit mobil operasional desa  dan ambulance desa Separi </t>
  </si>
  <si>
    <t xml:space="preserve">   13.6 Kegiatan Musyawarah Besar SBSI </t>
  </si>
  <si>
    <t xml:space="preserve">   13.7 Kegiatan operasional Kelembagaan LSM GDM  dan Gempal</t>
  </si>
  <si>
    <t xml:space="preserve">   13.8 Program pengadaan sarana multimedia Koramil Tenggarong Seberang</t>
  </si>
  <si>
    <t>13.9 Kegiatan orientasi lapangan Lembaga desa Santan Ulu</t>
  </si>
  <si>
    <t xml:space="preserve">13.10 Kegiatan BIMTEK penguatan bunda PAUD se KUKAR </t>
  </si>
  <si>
    <t>Kab. Kutai Kartanegara</t>
  </si>
  <si>
    <t>TOTAL BIDANG SOSIAL DAN BUDAYA  PROGRAM PPM TAHUN 2021</t>
  </si>
  <si>
    <t>1. Program Pembinaan kesenian</t>
  </si>
  <si>
    <t>2. Program Peringatan HUT RI
(Dialihkan menjadi program pembinaan posyandu Desa Sebuntal)</t>
  </si>
  <si>
    <t>3. Program Peringatan HUT RI</t>
  </si>
  <si>
    <t>4. Program Peringatan HUT RI di Gunung Menangis 
(Dialihkan menjadi program pelebaran sumur bor di AMP Gunung Menangis)</t>
  </si>
  <si>
    <t>5. Pertunjukan seni dan kuliner pada event hari tanpa bayangan di tugu equator
(Dialihkan program sewa alat berat untuk perbaikan jalan RT 9, RT 18 &amp; RT 2 Desa Santan Ulu)</t>
  </si>
  <si>
    <t>6. Program pertunjukan kesenian GONG di Desa Kertabuana</t>
  </si>
  <si>
    <t>7. Program Peringatan HUT RI</t>
  </si>
  <si>
    <t>8. Program Peringatan HUT RI 
(Dialihkan menjadi program pembinaan karang taruna Desa Bukit Pariaman)</t>
  </si>
  <si>
    <t>9. Program Peringatan HUT RI
(Dialihkan menjadi Program Taman Literasi Desa Berambai)</t>
  </si>
  <si>
    <t>10. Program Peringatan HUT RI</t>
  </si>
  <si>
    <t>11. Program Bersih Desa</t>
  </si>
  <si>
    <t>12. Program Peringatan HUT RI</t>
  </si>
  <si>
    <t>13. Program peringatan HUT RI Desa Segihan
(Dialihkan menjadi  program penataan lahan dan penanaman jeruk di lahan koperasi Desa Kertabuana)</t>
  </si>
  <si>
    <t xml:space="preserve">14. Alokasi Kegiatan Bidang Sosial dan Budaya </t>
  </si>
  <si>
    <t>TOTAL BIDANG SOSIAL DAN BUDAYA  PROGRAM PPM TAHUN 2020</t>
  </si>
  <si>
    <t>TOTAL BIDANG SOSIAL DAN BUDAYA  PROGRAM PPM TAHUN 2019</t>
  </si>
  <si>
    <t>TOTAL BIDANG  SOSIAL DAN BUDAYA  PPM TAHUN 2021, 2020, 2019</t>
  </si>
  <si>
    <t>C. BIDANG OLAHRAGA DAN KEPEMUDAAN</t>
  </si>
  <si>
    <t>1. Program Sponsor Lomba Panahan Tingkat Nasional di Kabupaten Kutai Kartanegara (Piala Bupati, Ketua DPRD, KEMENPORA)</t>
  </si>
  <si>
    <t>2. Pengadaan HT untuk karang Taruna (4 pcs)</t>
  </si>
  <si>
    <t>3. Alokasi Program PPM Bidang Olahraga dan Kepemudaan (Plan 20 JT)</t>
  </si>
  <si>
    <t xml:space="preserve">     3.1 Program bantuan kegiaatan kepemudaan dan olahraga Desa Perangat Selatan</t>
  </si>
  <si>
    <t>TOTAL BIDANG OLAHRAGA DAN KEPEMUDAAN  PROGRAM PPM TAHUN 2021</t>
  </si>
  <si>
    <t>TOTAL BIDANG OLAHRAGA DAN KEPEMUDAAN  PROGRAM PPM TAHUN 2020</t>
  </si>
  <si>
    <t>TOTAL BIDANG OLAHRAGA DAN KEPEMUDAAN  PROGRAM PPM TAHUN 2019</t>
  </si>
  <si>
    <t>TOTAL BIDANG OLAHRAGA DAN KEPEMUDAAN  PPM TAHUN 2021, 2020, 2019</t>
  </si>
  <si>
    <t>D. BIDANG SARANA KEAGAMAAN</t>
  </si>
  <si>
    <t>1. Program Pembangunan Musholla At-Taqwa RT 13 (Tahap 1)</t>
  </si>
  <si>
    <t>2. Alokasi Program PPM Bidang Sarana Keagamaan (Plan 35 JT)</t>
  </si>
  <si>
    <t xml:space="preserve">     2.1. Program pembangunan gereja di Desa Sebuntal</t>
  </si>
  <si>
    <t xml:space="preserve">     2.2 Program Renovasi madrasah Nahdatul Wathan Desa Kertabuana</t>
  </si>
  <si>
    <t>TOTAL BIDANG SARANA KEAGAMAAN PROGRAM PPM TAHUN 2021</t>
  </si>
  <si>
    <t>tidak ada</t>
  </si>
  <si>
    <t>TOTAL BIDANG SARANA KEAGAMAAN PROGRAM PPM TAHUN 2020</t>
  </si>
  <si>
    <t>TOTAL BIDANG SARANA KEAGAMAAN PROGRAM PPM TAHUN 2019</t>
  </si>
  <si>
    <t>TOTAL BIDANG SARANA KEAGAMAAN PROGRAM PPM TAHUN 2021, 2020, 2019</t>
  </si>
  <si>
    <t>E. BIDANG BANTUAN BENCANA ALAM</t>
  </si>
  <si>
    <t>1. Alokasi Kegiatan Bencana Alam (Plan 86 JT)</t>
  </si>
  <si>
    <t>1.1 Bantuan banjir Desa Makarti</t>
  </si>
  <si>
    <t>1.2 Bantuan banjir Desa Santan Ulu</t>
  </si>
  <si>
    <t>TOTAL BIDANG BENCANA ALAM  PROGRAM PPM TAHUN 2021</t>
  </si>
  <si>
    <t>Desa Kertabuana Kec. Tgr Seberang</t>
  </si>
  <si>
    <t>Desa Berambai Kec. Samarinda Utara</t>
  </si>
  <si>
    <t>TOTAL BIDANG BENCANA ALAM  PROGRAM PPM TAHUN 2020</t>
  </si>
  <si>
    <t>TOTAL BIDANG BENCANA ALAM  PROGRAM PPM TAHUN 2019</t>
  </si>
  <si>
    <t>TOTAL BIDANG BENCANA ALAM   PPM TAHUN 2021, 2020, 2019</t>
  </si>
  <si>
    <t>F. BIDANG LAINNYA</t>
  </si>
  <si>
    <t>TOTAL BIDANG LAINNYA  PROGRAM PPM TAHUN 2021</t>
  </si>
  <si>
    <t>TOTAL BIDANG LAINNYA  PROGRAM PPM TAHUN 2020</t>
  </si>
  <si>
    <t>TOTAL BIDANG LAINNYA  PROGRAM PPM TAHUN 2019</t>
  </si>
  <si>
    <t>Desa  Bukit Separi  Kec. Tgr Seberang</t>
  </si>
  <si>
    <t>TOTAL BIDANG LAINNYA   PPM TAHUN 2021, 2020, 2019</t>
  </si>
  <si>
    <t>Desa  Bukit Pariaman Kec. Tgr Seberang</t>
  </si>
  <si>
    <t>TOTAL PROGRAM UTAMA / PILAR SARANA SOSIAL BUDAYA</t>
  </si>
  <si>
    <t>Desa Santan Ulu Kec. Marangkayu</t>
  </si>
  <si>
    <t>Desa Sebuntal Kec. Marangkayu</t>
  </si>
  <si>
    <t>Desa Makarti Kec. Marangkayu</t>
  </si>
  <si>
    <t>PEMBERIAN KESEMPATAN KEPADA MASYARAKAT SETEMPAT UNTUK IKUT BERPARTISIPASI DALAM PENGELOLAAN LINGKUNGAN KEHIDUPAN MASYARAKAT TAMBANG YANG BERKELANJUTAN</t>
  </si>
  <si>
    <t>Desa Perangat Selatan Kec. Marangkayu</t>
  </si>
  <si>
    <t>1. Pemanfaatan lahan bebas milik PT MSJ oleh petani binaan Desa Kertabuana  untuk pertanian, perkebunan, perikanan, peternakan, intage PDAM (distribusi air bersih untuk 3 Desa / 3036 rumah pelanggan)</t>
  </si>
  <si>
    <t>Desa Prangat Baru Kec. Marangkayu</t>
  </si>
  <si>
    <t>2. Pemanfaatan lahan bebas milik PT MSJ oleh petani binaan Desa Berambai Sempaja Utara  untuk pertanian, perkebunan, perikanan, peternakan</t>
  </si>
  <si>
    <t>Desa Berambai  Kec. Samarinda Utara</t>
  </si>
  <si>
    <t>3. Program Penataan Sarana dan Prasarana Pariwisata Desa</t>
  </si>
  <si>
    <t>4. Alokasi Program PPM Partisipasi  Masyarakat Dalam Pengelolaan Lingkungan</t>
  </si>
  <si>
    <t>TOTAL BIDANG PEMBERIAN KESEMPATAN MASYARAKAT  PROGRAM PPM TAHUN 2021</t>
  </si>
  <si>
    <t>Desa Santan Ulu, Desa Sebuntal, Desa Makarti, Desa Prangat Baru, Desa Prangat selatan Kec. Marangkayu
Desa Kertabuana, Desa Bkt. Pariaman, Desa Separi Kec. Tgr. Seberang</t>
  </si>
  <si>
    <t>TOTAL BIDANG PEMBERIAN KESEMPATAN MASYARAKAT  PROGRAM PPM TAHUN 2020</t>
  </si>
  <si>
    <t>TOTAL BIDANG PEMBERIAN KESEMPATAN MASYARAKAT  PROGRAM PPM TAHUN 2019</t>
  </si>
  <si>
    <t>TOTAL BIDANG PEMBERIAN KESEMPATAN MASYARAKAT  PROGRAM PPM TAHUN 2021, 2020, 2019</t>
  </si>
  <si>
    <t xml:space="preserve">TOTAL PROGRAM UTAMA / PILAR  PEMBERIAN KESEMPATAN MASYARAKAT  </t>
  </si>
  <si>
    <t>PEMBENTUKAN KELEMBAGAAN KOMUNITAS MASYARAKAT DALAM MENUNJANG KEMANDIRIAN PPM</t>
  </si>
  <si>
    <t>1. FORUM KOMUNIKASI MASYARAKAT DESA SEPARI</t>
  </si>
  <si>
    <t>2. FORUM KOMUNIKASI MASYARAKAT DESA KERTABUANA</t>
  </si>
  <si>
    <t>Kec. Tengarong Seberang</t>
  </si>
  <si>
    <t>3. FORUM KOMUNIKASI MASYARAKAT DESA BUKIT PARIAMAN</t>
  </si>
  <si>
    <t>4. FORUM KOMUNIKASI MASYARAKAT DESA SANTAN ULU</t>
  </si>
  <si>
    <t>5. FORUM KOMUNIKASI MASYARAKAT DESA SEBUNTAL</t>
  </si>
  <si>
    <t>6. FORUM KOMUNIKASI MASYARAKAT DESA MAKARTI</t>
  </si>
  <si>
    <t>7. FORUM KOMUNIKASI MASYARAKAT DESA PERANGAT SELATAN</t>
  </si>
  <si>
    <t>8. FORUM KOMUNIKASI MASYARAKAT DESA PRANGAT BARU</t>
  </si>
  <si>
    <t>9. FORUM KOMUNIKASI WARGA DESA BERAMBAI DAN SEGIHAN</t>
  </si>
  <si>
    <t>TOTAL PEMBENTUKAN KELEMBAGAAN KOMUNITAS MASYARAKAT DALAM MENUNJANG KEMANDIRIAN EKONOMI  PROGRAM PPM TAHUN 2021</t>
  </si>
  <si>
    <t>1. FORUM KOMUNIKASI MASYARAKAT DESA  BINAAN</t>
  </si>
  <si>
    <t>TOTA LPEMBENTUKAN KELEMBAGAAN KOMUNITAS MASYARAKAT DALAM MENUNJANG KEMANDIRIAN EKONOMI  PROGRAM PPM TAHUN 2020</t>
  </si>
  <si>
    <t>TOTAL PEMBENTUKAN KELEMBAGAAN KOMUNITAS MASYARAKAT DALAM MENUNJANG KEMANDIRIAN EKONOMI  PROGRAM PPM TAHUN 2019</t>
  </si>
  <si>
    <t>TOTAL PEMBENTUKAN KELEMBAGAAN KOMUNITAS MASYARAKAT DALAM MENUNJANG KEMANDIRIAN EKONOMI  PROGRAM PPM TAHUN 2021, 2020, 2019</t>
  </si>
  <si>
    <t xml:space="preserve">TOTAL PROGRAM UTAMA / PILAR PEMBENTUKAN KELEMBAGAAN KOMUNITAS MASYARAKAT DALAM MENUNJANG KEMANDIRIAN EKONOMI  </t>
  </si>
  <si>
    <t>PEMBANGUNAN INSFRATRUKTUR YANG MENUNJANG PPM</t>
  </si>
  <si>
    <t>A. BIDANG SARANA BANGUNAN SERBAGUNA</t>
  </si>
  <si>
    <t>1. Program Pengembangan Pariwisata di Tugu Equator</t>
  </si>
  <si>
    <t>2. Program Pemasangan Paving Halaman PAUD Bhinneka Tunggal Ika</t>
  </si>
  <si>
    <t>3. Program Bedah Rumah di RT 28</t>
  </si>
  <si>
    <t>4. Program Pembangunan Masjid Al Taqwa</t>
  </si>
  <si>
    <t>5. Alokasi Program PPM Bidang Sarana Bangunan Serbaguna (Plan 70 JT)</t>
  </si>
  <si>
    <t xml:space="preserve">     5.1 Program pengadaan filter air untuk air bersih PAMSIMAS Desa Prangat Baru</t>
  </si>
  <si>
    <t xml:space="preserve">     5.3. Program pemagaran lahan milik Kodim 0908 /Bontang di Desa Perangat Selatan</t>
  </si>
  <si>
    <t>TOTAL BIDANG SARANA BANGUNAN SERBAGUNA  PROGRAM PPM TAHUN 2021</t>
  </si>
  <si>
    <t>1. Pembuatan bangunan Majelis Rasulullah di Desa Separi
(Dialihkan menjadi program pengadaan sound sytem majelis Ta'lim Anwanul Huda Desa Separi)</t>
  </si>
  <si>
    <t>2. Program Perawatan sarana olah raga</t>
  </si>
  <si>
    <t>3. Penimbunan scoria jalan desa</t>
  </si>
  <si>
    <t>4. Program Pengembangan pariwisata di tugu ekuator</t>
  </si>
  <si>
    <t>TOTAL BIDANG SARANA BANGUNAN SERBAGUNA  PROGRAM PPM TAHUN 2020</t>
  </si>
  <si>
    <t>1. Program pembangunan balai pertemuan masyarakat Desa Berambai (PLAN 2019 : 42,8 Jt )</t>
  </si>
  <si>
    <t>2. Program pembangunan gedung serbaguna Desa Santan Ulu (PLAN 2019 : 75 Juta)
(Dialihkan menjadi program  renovasi gedung posyandu Delima Desa Santan Ulu)</t>
  </si>
  <si>
    <t>3. Program pembangunan kesekretariatan Kampung KB Desa Separi (PLAN 2019 : 20 Jt)</t>
  </si>
  <si>
    <t>TOTAL BIDANG SARANA BANGUNAN SERBAGUNA  PROGRAM PPM TAHUN 2019</t>
  </si>
  <si>
    <t>TOTAL BIDANG SARANA BANGUNAN SERBAGUNA  PROGRAM PPM TAHUN 2021, 2020, 2019</t>
  </si>
  <si>
    <t>Kecamatan Tenggarong Seberang</t>
  </si>
  <si>
    <t>B. BIDANG SALURAN IRIGASI / AIR</t>
  </si>
  <si>
    <t xml:space="preserve">1. Program Normalisasi Parit Pertanian </t>
  </si>
  <si>
    <t xml:space="preserve">2. Alokasi Program PPM Bidang Saluran Irigasi/ Air </t>
  </si>
  <si>
    <t>TOTAL BIDANG SALURAN IRIGASI / AIR  PROGRAM PPM TAHUN 2021</t>
  </si>
  <si>
    <t>TOTAL BIDANG SALURAN IRIGASI / AIR  PROGRAM PPM TAHUN 2020</t>
  </si>
  <si>
    <t>TOTAL BIDANG SALURAN IRIGASI / AIR  PROGRAM PPM TAHUN 2019</t>
  </si>
  <si>
    <t>TOTAL BIDANG SALURAN IRIGASI / AIR  PROGRAM PPM TAHUN 2021, 2020, 2019</t>
  </si>
  <si>
    <t>C. BIDANG SARANA JALAN DAN DRAINASE</t>
  </si>
  <si>
    <t>1. Program Peningkatan Jalan Usaha Tani KT Bawaqna</t>
  </si>
  <si>
    <t>2. Program Perbaikan Jalan Kampung Makasar</t>
  </si>
  <si>
    <t>3. Program pengadaan scoria untuk perbaikan jalan kampung dayak, Berambai + jalan sepayung</t>
  </si>
  <si>
    <t>4. Program Pengurukan Jalan Poros Entapi - Waduk (Tahap 1)</t>
  </si>
  <si>
    <t>5. Program Pengurukan Jalan Poros Entapi - Waduk (Tahap 2)</t>
  </si>
  <si>
    <t>6. Program Pengdaan Laterit/Batu Merah untuk Jalan Kelompok Tan Tunas Harapan</t>
  </si>
  <si>
    <t>7. Alokasi Program PPM Bidang Sarana Jalan dan Drainase (Plan 250 Jt)</t>
  </si>
  <si>
    <t xml:space="preserve">     7.1 Program perbaikan parit Desa Santan Ulu</t>
  </si>
  <si>
    <t xml:space="preserve">All desa dampingan </t>
  </si>
  <si>
    <t xml:space="preserve">     7.2. Program peningkatan jalan usaha tani Desa Bukit Pariaman</t>
  </si>
  <si>
    <t>Kec.Marangkayu</t>
  </si>
  <si>
    <t xml:space="preserve">     7.3. Program perbaikan jalan longsor di Tenggarong Seberang</t>
  </si>
  <si>
    <t xml:space="preserve">     7.4. Program tanah urug untuk PDAM</t>
  </si>
  <si>
    <t>TOTAL BIDANG SARANA JALAN DAN DRAINASE  PROGRAM PPM TAHUN 2021</t>
  </si>
  <si>
    <t>TOTAL BIDANG SARANA JALAN DAN DRAINASE  PROGRAM PPM TAHUN 2020</t>
  </si>
  <si>
    <t>1. Program perawatan jalan Berambai menggunakan batu merah Desa Bukit Pariaman (PLAN 2019 : 10 JT)</t>
  </si>
  <si>
    <t>TOTAL BIDANG SARANA JALAN DAN DRAINASE  PROGRAM PPM TAHUN 2019</t>
  </si>
  <si>
    <t>TOTAL BIDANG SARANA JALAN DAN DRAINASE  PROGRAM PPM TAHUN 2021, 2020, 2019</t>
  </si>
  <si>
    <t>D. BIDANG SARANA UMUM LAINNYA</t>
  </si>
  <si>
    <t>1. Program Pengadaan Perahu Untuk Antisipasi Banjir</t>
  </si>
  <si>
    <t>2. Program Perawatan Sarana Olah Raga</t>
  </si>
  <si>
    <t>3. Program Pengadaan Seragam Ketua RT</t>
  </si>
  <si>
    <t>4. Program pengadaaan Peralatan Pertanian</t>
  </si>
  <si>
    <t>5. Program Pembangunan Tempat Parkir di Musholla An Nur</t>
  </si>
  <si>
    <t>6. Program pengadaan sarana olahraga</t>
  </si>
  <si>
    <t>7. Program bantuan pengadaan printer untuk PATBIM Desa Sebuntal</t>
  </si>
  <si>
    <t>8. Program pengadaan perahu karet untuk emergency bencana banjir</t>
  </si>
  <si>
    <t>9. Program bantuan pembangunan pagar TK/TPA</t>
  </si>
  <si>
    <t>10. Program Pengadaan Laptop Untuk Puskesos Desa Makarti</t>
  </si>
  <si>
    <t>11. Program Pengadaan Laptop Untuk Pemerintah Desa Binaan (4 unit)</t>
  </si>
  <si>
    <t>12. Program Pengadaan Tenda Pleton Untuk Pramuka Gudep Marangkayu</t>
  </si>
  <si>
    <t xml:space="preserve">13. Alokasi s\sewa alat berat untuk pembuatan lamin etam Dayak Lundayeh di Berambai </t>
  </si>
  <si>
    <t>14. Alokasi Pembuatan Spanduk , Stiker, Plang Program PPM</t>
  </si>
  <si>
    <t>15. Alokasi i Program PPM Bidang Sarana (Plan 220 Jt)</t>
  </si>
  <si>
    <t xml:space="preserve">       15.1  Program Pembangunan  Posyandu An Nur Desa Sebuntal</t>
  </si>
  <si>
    <t xml:space="preserve">      15.2 Program pengadaan laptop untuk pemerintah Desa Separi</t>
  </si>
  <si>
    <t xml:space="preserve">      15.3  Program bantuan komputer (PC) untuk Pos Koramil</t>
  </si>
  <si>
    <t xml:space="preserve">      15.4  Program lanjutan pavingisasi halaman Kecaamatan Marangkayu</t>
  </si>
  <si>
    <t>TOTAL BIDANG SARANA UMUM LAINNYA  PROGRAM PPM TAHUN 2021</t>
  </si>
  <si>
    <t>1. Program lanjutan Pembangunan Masjid Al-Baroqah dan Gereja PLAN 2020</t>
  </si>
  <si>
    <t>TOTAL BIDANG SARANA UMUM LAINNYA  PROGRAM PPM TAHUN 2020</t>
  </si>
  <si>
    <t>1. Program renovasi musholla &amp; pembangunan sarana air bersih RT 13 Desa Makarti (PLAN 2019 : 13 Jt)</t>
  </si>
  <si>
    <t>TOTAL BIDANG SARANA UMUM LAINNYA  PROGRAM PPM TAHUN 2019</t>
  </si>
  <si>
    <t>TOTAL BIDANG SARANA UMUM LAINNYA  PROGRAM PPM TAHUN 2021, 2020, 2019</t>
  </si>
  <si>
    <t>TOTAL PROGRAM UTAMA / PILAR PEMBANGUNAN INFRASTRUKTUR YANG MENUNJANG PPM</t>
  </si>
  <si>
    <t>MAKMUR LESTARI PRIMATAMA</t>
  </si>
  <si>
    <t>Bantuan Fasilitas/Bimbingan Kesehatan, APD Covid</t>
  </si>
  <si>
    <t>Msy Desa</t>
  </si>
  <si>
    <t>Molore, Lameruru, Ngapainia, &amp; Langgikima</t>
  </si>
  <si>
    <t xml:space="preserve">Beasiswa Mahasiswa Lingkar Tambang, Bantuan Insentif Guru Honorer, dan Bantuan Sarana &amp; Prasarana Pendidikan </t>
  </si>
  <si>
    <t>Mahasiswa, Sekolah, dan Guru</t>
  </si>
  <si>
    <t>30 Mahasiswa, 39 Guru, 3 PAUD - 2 SMP - 2 SD</t>
  </si>
  <si>
    <t>Desa Lameruru - Molore</t>
  </si>
  <si>
    <t>2 Desa</t>
  </si>
  <si>
    <t>Lameruru - Molore</t>
  </si>
  <si>
    <t>Bantuan Proposal Kegiatan Penyertaan Msy dalam Pengelolaan Lingkungan</t>
  </si>
  <si>
    <t>Langgikima</t>
  </si>
  <si>
    <t xml:space="preserve">MANAMBANG MUARA ENIM </t>
  </si>
  <si>
    <t>Nihil</t>
  </si>
  <si>
    <t>Bantuan asupan gizi bayi dan ibu hamil</t>
  </si>
  <si>
    <t>Posyandu Sri Gunting dan Posyandu Kolibri</t>
  </si>
  <si>
    <t>± 200 Bayi dan balita</t>
  </si>
  <si>
    <t>Desa Darmo, Kec. Lawang Kidul. Kab. Muara Enim</t>
  </si>
  <si>
    <t>Program Kesehatan KADER CERDAS AKI AKB Desa Darmo</t>
  </si>
  <si>
    <t>Ibu hamil di Desa Darmo</t>
  </si>
  <si>
    <t>Pemeriksaan IVA Test</t>
  </si>
  <si>
    <t>Ibu-Ibu</t>
  </si>
  <si>
    <t>Pemeriksaan Kesehatan Gratis</t>
  </si>
  <si>
    <t xml:space="preserve">Masyarakat Desa Darmo </t>
  </si>
  <si>
    <t>Kegiatan Vaksinasi Covid-19 bersama GLOW/Gabungan lembaga ormas dan wartawan</t>
  </si>
  <si>
    <t>Masyarakat Kab. Muara Enim</t>
  </si>
  <si>
    <t>Gor Serasan Sekundang, Kab. Muara Enim</t>
  </si>
  <si>
    <t>Sosialisasi Covid-19</t>
  </si>
  <si>
    <t>Masyarakat Kel. Tanjung Enim Selatan</t>
  </si>
  <si>
    <t>Kelurahan Tanjung Enim Selatan</t>
  </si>
  <si>
    <t>Paket Sembako Lebaran</t>
  </si>
  <si>
    <t>Kaum Dhuafa</t>
  </si>
  <si>
    <t xml:space="preserve">Pemberian Hewan Qurban </t>
  </si>
  <si>
    <t>Masyarakat Desa Darmo &amp; Desa Keban Agung</t>
  </si>
  <si>
    <t>Desa Darmo dan Desa Keban Agung, Kec. Lawang Kidul. Kab. Muara Enim</t>
  </si>
  <si>
    <t>Donasi Isra Mi'raj</t>
  </si>
  <si>
    <t>Masyarakat Desa Darmo Karang Asem Kel. Tanjung Enim Selatan</t>
  </si>
  <si>
    <t>Desa Darmo &amp; Karang Asem Kelurahan Tanjung Enim Selatan, Kec. Lawang Kidul, Kab.Muara Enim</t>
  </si>
  <si>
    <t>Bantuan Kegiatan Maulid Nabi</t>
  </si>
  <si>
    <t>Bantuan Sunatan Massal-HUT Muara Enim &amp; HUT TNI</t>
  </si>
  <si>
    <t>Kelompok anak-anak</t>
  </si>
  <si>
    <t>Kab. Muara Enim</t>
  </si>
  <si>
    <t>Bantuan Kegiatan LSM &amp; Organisasi Lainnya</t>
  </si>
  <si>
    <t>LSM SIGAP, LSM Hijau, dan Organisasi Muhammadiyah</t>
  </si>
  <si>
    <t>Bantuan Kaos Tim Sepak Bola Desa Keban Agung</t>
  </si>
  <si>
    <t>Karang Taruna Desa Keban Agung</t>
  </si>
  <si>
    <t>Desa Keban Agung, Kec. Lawang Kidul, Kab. Muara Enim</t>
  </si>
  <si>
    <t>Bantuan Peralatan Permainan Bola Volly</t>
  </si>
  <si>
    <t xml:space="preserve">Masyarakat Kec. Lawang Kidul </t>
  </si>
  <si>
    <t>Kec. Lawang Kidul, Kab. Muara Enim</t>
  </si>
  <si>
    <t xml:space="preserve">Bantuan pada Kegiatan Pameran Bonsai </t>
  </si>
  <si>
    <t>Masyarakat Pecinta Bonsai</t>
  </si>
  <si>
    <t>Insentif Guru PAUD Dharma Sejati dan Tunas Harapan</t>
  </si>
  <si>
    <t>PAUD Dharma Sejati &amp; PAUD Tunas Harapan</t>
  </si>
  <si>
    <t>14 Guru PAUD</t>
  </si>
  <si>
    <t>Peningkatan bangunan gedung PAUD Tunas Harapan</t>
  </si>
  <si>
    <t>PAUD Tunas Harapan</t>
  </si>
  <si>
    <t xml:space="preserve">Bantuan Pembangunan Masjid Baitul Muttaqin </t>
  </si>
  <si>
    <t>Masyarakat Desa Tanjung Raja</t>
  </si>
  <si>
    <t>Desa Tanjung Raja, Kec. Muara Enim, Kab. Muara Enim</t>
  </si>
  <si>
    <t xml:space="preserve">Bantuan Renovasi Gereja </t>
  </si>
  <si>
    <t xml:space="preserve">Masyarakat beragama kristen </t>
  </si>
  <si>
    <t>Talang Jawa Kelurahan Tanjung Enim, Kec. Lawang Kidul, Kab. Muara Enim</t>
  </si>
  <si>
    <t xml:space="preserve">Bantuan Renovasi Koramil </t>
  </si>
  <si>
    <t>Koramil 404-Tanjung Enim</t>
  </si>
  <si>
    <t>Kelurahan Tanjung Enim, Kec. Lawang Kidul, Kab. Muara Enim</t>
  </si>
  <si>
    <t>Pembangunan Toilet Disabilitas</t>
  </si>
  <si>
    <t>Kelompok Disabilitas</t>
  </si>
  <si>
    <t>Polsek Lawang Kidul</t>
  </si>
  <si>
    <t>Pembuatan jalan PPM-jalan lingkar Desa Darmo</t>
  </si>
  <si>
    <t>Masyarakat Desa Darmo</t>
  </si>
  <si>
    <t>Bantuan Pemberian Mesin Rumput</t>
  </si>
  <si>
    <t>Batalyon 141/ AYJP dan Kompi Bantuan Karang Asem</t>
  </si>
  <si>
    <t>Kel. Tanjung Enim Selatan, Kab. Muara Enim</t>
  </si>
  <si>
    <t>Bantuan Motor VIAR untuk angkutan sampah</t>
  </si>
  <si>
    <t>Pemda Kab. Muara Enim</t>
  </si>
  <si>
    <t>Pelaksanaan Asesmen Nasional Berbasis Komputer (ANBK) sekolah 2 kali/tahun</t>
  </si>
  <si>
    <t>SD-SMP-SMA Batu Bua</t>
  </si>
  <si>
    <t>Kantor Comdev Menyango</t>
  </si>
  <si>
    <t>1. Ruangan Rp 3.000.000                                       2. Listrik Rp 2.000.000</t>
  </si>
  <si>
    <t>MGM Agro Mandiri budidaya sayuran, pertanian, peternakan dan perikanan</t>
  </si>
  <si>
    <t>Masyarakat Ring1</t>
  </si>
  <si>
    <t xml:space="preserve">Desa Batu Bua II, Kel. Batu Bua I &amp; Maruwei II </t>
  </si>
  <si>
    <t xml:space="preserve">1. Budidaya sayuran Rp 55.022.100                                                        2. Pertanian Rp 9.746.100                    3. Peternakan Rp 44.717.400                            4. Perikanan Rp 7.599.900 </t>
  </si>
  <si>
    <t>Keagamaan, bencana alam, Upacara adat, Olahraga &amp; Partisipasi/dukungan HUT RI</t>
  </si>
  <si>
    <t>Masyarakat desa R1-R3</t>
  </si>
  <si>
    <t>17 desa Binaan &amp; Pemda Mura</t>
  </si>
  <si>
    <t xml:space="preserve">1. Bencana Alam Rp 23.622.900                                         2. Partisipasi/donasi kegiatan masyarakat Rp 182.382.900                 </t>
  </si>
  <si>
    <t>1. MGM Cerdik - Beasiswa prestatif                                                                                               2. MGM Cerdik - Bus layanan anak sekolah                                3. MGM Cerdik - Bantuan sarana/prasarana sekolah                                                                    4. Community Agro Learning Centre (Pelatihan UMKM makan olahan)</t>
  </si>
  <si>
    <t xml:space="preserve">Sekolah lingkar tambang (R1) </t>
  </si>
  <si>
    <t>6 desa binaan (Batu Bua, Maruwei, Penda Siron, Dirung Pundu &amp; Pemda Mura</t>
  </si>
  <si>
    <t xml:space="preserve">1. Beasiswa Prestatif Rp 44.247.000                                                    2. Sarana/prasarana sekolah Rp 10.672.200                                                    3. Bus layanan sekolah Rp 658.001.400                                                 4. Pelatihan Perikanan Rp 114.351.300 </t>
  </si>
  <si>
    <t>1. Perbaikan jalan desa, jembatan dan bantuan BBM/perbaikan genset PLD.                                                                                                      2. Bantuan sarana/prasarana rumah Ibadah                                                                 3. MGM Sehat - Posyandu                                                 4. MGM Sehat - Pengendalian Covid-19</t>
  </si>
  <si>
    <t>Desa lingkar tambang R1-R2</t>
  </si>
  <si>
    <t xml:space="preserve">6 desa binaan (Batu Bua, Maruwei, Penda Siron, Dirung Pundu &amp; 17 desa bantuan BBM genset PLD </t>
  </si>
  <si>
    <t xml:space="preserve">1. Perbaikan jalan desa &amp; Genset PLD Rp 803.590.200                                                 2. Sarana Ibadah Rp 122.568.600                                                3. Posyandu Rp 20.594.700                   4. Pengendalian Covid-19 Rp 53.272.800             </t>
  </si>
  <si>
    <t xml:space="preserve">1. Sosialisasi K3 &amp; bantuan bibit tanaman untuk sekolah                                                            2. Dukungan pencegahan Karhutla bekerjasama dengan BPBD Mura.                      3. Publikasi &amp; Sosialisasi Program CD ke masyarakat. </t>
  </si>
  <si>
    <t xml:space="preserve"> 3 Sekolah (Maruwei, Penda Siron &amp; Pelaci) &amp; 17 desa lingkar</t>
  </si>
  <si>
    <t xml:space="preserve">1. Biaya sosialisasi K3 &amp; bibit Rp 4.000.000                                                       2. Transportasi &amp; akomodasi Tim  BPBD-TRC Karhutla Rp 3.500.000                                                      3. Publikasi &amp; Sosialasai Program CD Rp  14.361.900               </t>
  </si>
  <si>
    <t xml:space="preserve">MEGA MULTI ENERGI </t>
  </si>
  <si>
    <t>Desa Sikui dan Sekitar nya</t>
  </si>
  <si>
    <t xml:space="preserve">MEGAH MULIA PERSADA JAYA </t>
  </si>
  <si>
    <t>Sei Cuka, Bukit Mulia Sumber Jaya</t>
  </si>
  <si>
    <t xml:space="preserve">Korban Banjir Sungai Danau  </t>
  </si>
  <si>
    <t>Desa Sungai Danau Kec.Satui Kab. Tanah Laut</t>
  </si>
  <si>
    <t>Pembangunan Gedung Sekolah TK Fadhilatul Hikmah</t>
  </si>
  <si>
    <t>Sekolah TK Fadhilatul Hikmah</t>
  </si>
  <si>
    <t>Desa sungai Cuka Kec.Kintap Kab. Tanah Lau</t>
  </si>
  <si>
    <t>Pembangunan MCK &amp; Pemasangan Tiang Listrik PLN dari Desa Sungai Cukake Desa Nelayan; Hari Raya Idul Adha, Peringatan Maulid Nabi Muhammad di Mesjid;  Christmas Concert 2021</t>
  </si>
  <si>
    <t>Dusun Nelayan Desa Sungai Cuka; Pukat KAJ</t>
  </si>
  <si>
    <t>Kampung Nelayan desa Sungai Cuka Kec Kintap Kab. Tanah Laut</t>
  </si>
  <si>
    <t>MENARA CIPTA MULIA</t>
  </si>
  <si>
    <t>1. Bantuan Rangkaian Kegiatan HUT Satpam ke 40 Tahun 2020 Kabupaten Belitung Timur.</t>
  </si>
  <si>
    <t>ü</t>
  </si>
  <si>
    <t>Belitung Timur</t>
  </si>
  <si>
    <t>2. Bantuan ngecat Polindes Desa Mentawak 2 pcs, warna putih dan hijau</t>
  </si>
  <si>
    <t>Desa Mentawak</t>
  </si>
  <si>
    <t>1. Bantuan acara selamatan kampung periode tahun 2021 Desa Mentawak</t>
  </si>
  <si>
    <t>2. Bantuan KNPI Dalam Rangka Bazar UMKM Produk Unggulan Kab. Beltim</t>
  </si>
  <si>
    <t>1. Bantuan dana perayaan HUT ke-72 dan Natal ke 28 GPIB karunia sektor.</t>
  </si>
  <si>
    <t>Kelapa Kampit</t>
  </si>
  <si>
    <t>2. Bantuan dana kegiatan Natal Gereja Persekutuan Kristen.</t>
  </si>
  <si>
    <t>Desa Pembaharuan</t>
  </si>
  <si>
    <t>3. Bantuan kostum kasti 18 pcs dan kaos kaki 20 pcs untuk Desa Mentawak</t>
  </si>
  <si>
    <t>4. Bantuan beras 540 karung atau 2700 kg beras untuk 5 desa IUP PT.MCM</t>
  </si>
  <si>
    <t>Desa Mentawak, Desa Senyubuk, Desa Pembaharuan, Desa Mayang, Desa Aik Kelik</t>
  </si>
  <si>
    <t>5. Bantuan pembelian sapi kurban idul adha untuk 5 desa,1 ekor per desa</t>
  </si>
  <si>
    <t>6. Bantuan pembelian sapi kurban idul adha Kodim Tanjung Pandan,1 ekor</t>
  </si>
  <si>
    <t>Tanjung Pandan</t>
  </si>
  <si>
    <t>7. Bantuan pembelian sapi kurban idul adha untuk Polres Beltim, 1 ekor</t>
  </si>
  <si>
    <t>8. Bantuan pembelian sapi kurban idul adha untuk Polres Tanjung Pandan, 1 ekor</t>
  </si>
  <si>
    <t>9. Bantuan alat oxygen consentrator untuk Pemda Kab. Belitung Timur</t>
  </si>
  <si>
    <t>10.Bantuan alat test antigen 8 dus (10.000 pcs) untuk Prov. Kepulauan Bangka Belitung</t>
  </si>
  <si>
    <t>Prov. Kepulauan Bangka Belitung</t>
  </si>
  <si>
    <t>11. Bantuan Kunjungan Bupati Belitung Timur di Desa Mentawak dalam rangka safari Jumat</t>
  </si>
  <si>
    <t>12. Bantuan Konsumsi Kunjungan Program Kerja Koramil 414-05 Kelapa Kampit</t>
  </si>
  <si>
    <t>Kec. Kelapa Kampit</t>
  </si>
  <si>
    <t>13. Bantuan kunjungan Kapolda Kelapa Kampit</t>
  </si>
  <si>
    <t>14. Bantuan nasi kotak dalam rangka acara kerukunan umat beragama Kemenag</t>
  </si>
  <si>
    <t>15. Bantuan Karang Taruna dalam Kembidongen rangka kejuaraan futsal Pemuda dan Olahraga</t>
  </si>
  <si>
    <t>16. Bantuan rapat Pimpinan Nasional KNPI 2021</t>
  </si>
  <si>
    <t>17. Bantuan Doorprize dalam rangka vaksinasi polsek Kelapa Kampit</t>
  </si>
  <si>
    <t>1. Bantuan Club Sepak Bola Rantau Fc berupa 5 pcs bola kaki</t>
  </si>
  <si>
    <t>2. Bantuan Festival Kesenian dan Budaya Genre</t>
  </si>
  <si>
    <t>3. Bantuan kegiatan lomba menembak senapan angin pompa (piala desa BHABINKAMTIBNAS sekecamatan Kelapa Kampit)</t>
  </si>
  <si>
    <t>4. Bantuan Kegiatan Karang Taruna Desa Mentawak dalam rangka study banding oleh karang taruna desa tanjung binga)</t>
  </si>
  <si>
    <t>1. Bantuan dana pembuatan pos PAM Operasi Lilin Menumbing 2020 Polsek Kelapa Kampit dari tanggal (22 Desember 2020 s/d 04 Januari 2021)</t>
  </si>
  <si>
    <t>2. Bantuan Komando Resor Militer 045/Garuda Jaya Kodim 0414 Belitung, Untuk rumah Jaga dan Gazebo Dirumah Dinas Dandimm 0414 Belitung</t>
  </si>
  <si>
    <t>Belitung</t>
  </si>
  <si>
    <t>3. Bantuan Komando Distrik Militer 0414 Belitung</t>
  </si>
  <si>
    <t>4. Bantuan Lembaga Pemberdayaan Masyarakat (LPM) Desa Senyubuk &amp; Yukngaji Belitung untuk Inventaris Mushola Al-Fatih Bambu Kuning (BK)</t>
  </si>
  <si>
    <t>Desa Senyubuk</t>
  </si>
  <si>
    <t>5. Bantuan Pembuatan POS PAM POS Menumbing 2021/Pos PAM hari Raya Idul Fitri 1442 H Polsek Kelapa Kampit.</t>
  </si>
  <si>
    <t>6. Bantuan renovasi rumah Dinas Kapolsek Kelapa Kampit</t>
  </si>
  <si>
    <t>7. Bantuan jamban(wc) untuk warga Desa Mayang 3 unit</t>
  </si>
  <si>
    <t>Desa Mayang</t>
  </si>
  <si>
    <t>8. Bantuan Komando Resor Militer 045/Garuda Jaya Belitung Perawatan Pangkalan Militer</t>
  </si>
  <si>
    <t>9. Bantuan Dispenser 5pcs, galon 15 pcs, Kipas Angin untuk isolasi terpadu (ISOTER) Covid-19</t>
  </si>
  <si>
    <t>10. Bantuan Sanggar Seni Tunas Ketjapih</t>
  </si>
  <si>
    <t>1. Bantuan bibit cemara laut ekowisata pantai Sabang Ru (Jeramba Syurge)  (Sabtu,9 januari-2021)</t>
  </si>
  <si>
    <t>2. Bantuan Pembersihan Lingkungan Kantor Camat Kec. Kelapa Kampit</t>
  </si>
  <si>
    <t>3. Bantuan Planter Bag (Polibag) 175 pcs</t>
  </si>
  <si>
    <t>MITRA STANIA PRIMA</t>
  </si>
  <si>
    <t>Pembagian Sembako</t>
  </si>
  <si>
    <t xml:space="preserve">Desa Mapur, Kecamatan Riau Silip </t>
  </si>
  <si>
    <t>Kelurahan Sungailiat, Kota Sungailiat</t>
  </si>
  <si>
    <t>Panti Asuhan dan Pusat Rehabilitasi</t>
  </si>
  <si>
    <t>Sumbangan Tabung Oksigen</t>
  </si>
  <si>
    <t>Dinas Kesehatan Sungaliat</t>
  </si>
  <si>
    <t>Sumbangan Kegiatan Adat</t>
  </si>
  <si>
    <t>Kelurahan Matras, Kota Sungailiat</t>
  </si>
  <si>
    <t>Sumbangan</t>
  </si>
  <si>
    <t>Tim Sepak Bola Bangka Setara</t>
  </si>
  <si>
    <t>Pemberian Hewan Qurban</t>
  </si>
  <si>
    <t>Desa Mapur, Kecamatan Riau Silip; Kelurahan Sungailiat, Kota Sungailiat, dan Kota Pangkalpinang</t>
  </si>
  <si>
    <t>Bantuan Vaksinasi Covid 19</t>
  </si>
  <si>
    <t>Kelurahan Sungailiat dan Kelurahan Matras, Kota Sungailiat</t>
  </si>
  <si>
    <t>Pembangunan lokal ruang kelas</t>
  </si>
  <si>
    <t>SD N 10 Riau Silip</t>
  </si>
  <si>
    <t>Desa Mapur, Kecamatan Riau Silip</t>
  </si>
  <si>
    <t>SD N 27 Jelitik</t>
  </si>
  <si>
    <t>Kelurahan Jelitik, Kota Sungailiat</t>
  </si>
  <si>
    <t>Pembangunan Tempat wudhu dan Toilet</t>
  </si>
  <si>
    <t>Masjid Aluswah</t>
  </si>
  <si>
    <t>Pembangunan gedung juang</t>
  </si>
  <si>
    <t>Pembangunan Jamban Bersih</t>
  </si>
  <si>
    <t>Pembangungan Puskemas Pembantu</t>
  </si>
  <si>
    <t>Tenaga medis</t>
  </si>
  <si>
    <t>MUARA ALAM SEJAHTERA</t>
  </si>
  <si>
    <t>Operasional Masjid, Bantuan Sarana Ibadah, Sarana Olahraga dan Kepemudaan</t>
  </si>
  <si>
    <t>Pembinaan UMK Sereh Wangi, UMK Gerabah, Pertanian, Perkebunan, Peternakan</t>
  </si>
  <si>
    <t>Merapi, Muara Maung, Kebur, Sukacinta</t>
  </si>
  <si>
    <t>Merapi, Muara Maung, Telatang, Sukacinta, Lahat</t>
  </si>
  <si>
    <t>Bantuan Sarana Pendidikan, kegiatan pendidikan, Beasiswa Anak Sekolah, TPA</t>
  </si>
  <si>
    <t>Merapi, Muara Maung, Telatang, Sukamarga, Gunung Agung</t>
  </si>
  <si>
    <t>Bantuan Pembangunan, Renovasi Masjid, Pembuatan sumur bor, Pembangunan jalan cor Desa, rehab kantor</t>
  </si>
  <si>
    <t>NUSANTARA BERAU COAL</t>
  </si>
  <si>
    <t>Klinik PT. Nusantara Berau Coal yang dapat diakses masyarakat lingkar tambang untuk mendapatkan pengobatan gratis dan Bantuan kepada masyarakat dalam menghadapi Covid-19</t>
  </si>
  <si>
    <t>Program pemberdayaan ekonomi kelompok ketinting untuk angkutan karyawan</t>
  </si>
  <si>
    <t>Bantuan Peningkatan Produksi Pertanian</t>
  </si>
  <si>
    <t>Bantuan Ketahanan Pangan untuk Pekebun di wilayah lingkar tambang</t>
  </si>
  <si>
    <t>Bantuan Ternak Ayam Potong</t>
  </si>
  <si>
    <t>Bantuan ternak sapi</t>
  </si>
  <si>
    <t>Budidaya Perikanan.</t>
  </si>
  <si>
    <t>Bantuan Bencana Alam Kalsel dan Sulbar, bantuan banjir Tumbit Dayak serta Bantuan untuk kegiatan dalam masyarakat di wilayah lingkar tambang</t>
  </si>
  <si>
    <t>santunan Yatim dan Kaum Dhuafa</t>
  </si>
  <si>
    <t>Kampung Tasuk, Gunung Tabur</t>
  </si>
  <si>
    <t>Bantuan Hewan Qurban Idul Adha</t>
  </si>
  <si>
    <t>Bantuan Natal dan Tahun Baru KM. 21</t>
  </si>
  <si>
    <t>Bantuan akomodasi guru paket A &amp; Transportasi siswa sekolah Kp. Tasuk</t>
  </si>
  <si>
    <t>Bantuan tenaga pengajar Rumah Tahfidz Al Amin Kampung Tasuk</t>
  </si>
  <si>
    <t>Honor Guru PTT SMP Negeri 4</t>
  </si>
  <si>
    <t>Pelatihan Teknisi Komputer</t>
  </si>
  <si>
    <t>Pelatihan Mekanik sepeda motor..</t>
  </si>
  <si>
    <t>Bantuan Sarana Penunjang Belajar Mengajar SMP Negeri 04 Satu Atap Tasuk</t>
  </si>
  <si>
    <t>Bantuan Operasional Mess Siswa di SMP Negeri 004 Satap Kampung Tasuk</t>
  </si>
  <si>
    <t>Bantuan Perbaikan Jalan Poros Tasuk</t>
  </si>
  <si>
    <t>Pembelian BBM untuk penerangan Masyarakat</t>
  </si>
  <si>
    <t>Pembangunan lanjutan Mess SMP Negeri 04 Satap Kampung Tasuk</t>
  </si>
  <si>
    <t>Pemasangan listrik 900 Kwh untuk 100 rumah di lingkar tambang (Program Pemerintah)</t>
  </si>
  <si>
    <t>Instalasi Air Bersih</t>
  </si>
  <si>
    <t>Perbaikan dan Perawatan Jalan, Pemberian solar untuk Genset</t>
  </si>
  <si>
    <t>Sekerat, Sepaso Timur</t>
  </si>
  <si>
    <t>Pembuatan Sumur Bor untuk kegiatan pertanian, Budidaya Pertanian Padi, Pembuatan akses jalan Pertanian, Pengadaan Tenda Wisata Pantai Sekerat, Bimbingan teknis dan pendampingan untuk kelompok tani binaan, Pembinaan dan Pengembangan UMKM</t>
  </si>
  <si>
    <t>Sekerat, Sekurau Atas, Sepaso Timur</t>
  </si>
  <si>
    <t xml:space="preserve">Partisipasi Bencana, Hari besar keagamaan,  Pengobatan gratis dan bantuan sosial lainnya </t>
  </si>
  <si>
    <t>Beasiswa Surya University - S1, Beasiswa Perguruan Tinggi, Operasional Bus Pelajar,  Pengadaan Buku Pelajar dan Alat peraga  untuk TK/PAUD Permata bangsa</t>
  </si>
  <si>
    <t>Mahasiswa, Siswa sekolah dan Masyarakat</t>
  </si>
  <si>
    <t>Solar Cell untuk Penerangan Jalan</t>
  </si>
  <si>
    <t>Sekerat, Sepaso Timur, Sekurau Atas</t>
  </si>
  <si>
    <t>SUNGAI DANAU JAYA</t>
  </si>
  <si>
    <t xml:space="preserve">Pembuatan kandang ayam ,pembibitan kacang tanah </t>
  </si>
  <si>
    <t>Desa Angsana &amp; Purwodadi</t>
  </si>
  <si>
    <t>Bantuan produksi pakan sapi,alat kesenian dan jaminan kecelakaan BPJS</t>
  </si>
  <si>
    <t>Desa Bayansari,Bunati &amp; Angsana</t>
  </si>
  <si>
    <t>Program Pendukung SD Negeri ,pavingisasi,pembangunan ruang kelas dll</t>
  </si>
  <si>
    <t>Desa Bayansari,Bunati,Banjar sari,Angsana,Purwodadi,Karang indah,Sebamban baru &amp; Sumber baru</t>
  </si>
  <si>
    <t>Pembangunan rumah Tahfiz,balai rakyat,jembatan jalan, paving mesjid,TPA,los pasar dll</t>
  </si>
  <si>
    <t>Pengecekan Lahan Bersama Masyarakat, Pengantaran Program Bantuan Pengobatan Masyarakat</t>
  </si>
  <si>
    <t>Lemo I, Lemo II</t>
  </si>
  <si>
    <t>Budidaya Ikan Nila, Budidaya Ayam Petelur, Pemberdayaan Masyarakat Komposting</t>
  </si>
  <si>
    <t>Bintang Ninggi II, Lemo I, Kabupaten Teweh Tengah</t>
  </si>
  <si>
    <t>Bantuan Bencana Alam Semeru, Banjir Lemo dan Bantuan Tebar Hewan Qurban</t>
  </si>
  <si>
    <t>Lumajang, Muara Teweh</t>
  </si>
  <si>
    <t>Workshop Peningkatan Skill Guru, Beasiswa, Pembangunan Sarana Prasarana Penunjang Pendidikan</t>
  </si>
  <si>
    <t>Lemo I, Lemo II, Bintang Ninggi II</t>
  </si>
  <si>
    <t>Pembangunan Masjid Bintang Ninggi II, Islamic Center, Balai Basarah Pendreh, Kantor Desa Lemo I, Masjid Lemo I, MIS Lemo II, SDIT Nurafifah Jingah</t>
  </si>
  <si>
    <t>Keagamaan</t>
  </si>
  <si>
    <t>Reboisisasi, dan Program Pemanfaatan Lingkungan</t>
  </si>
  <si>
    <t xml:space="preserve">TAMBANG BUMI SULAWESI </t>
  </si>
  <si>
    <t>Bantuan Unit</t>
  </si>
  <si>
    <t>Desa puununu dan Batuawu</t>
  </si>
  <si>
    <t>Pembuatan Karamba Ikan dan kapal fiber</t>
  </si>
  <si>
    <t>Organisasi / Kelompok</t>
  </si>
  <si>
    <t>Pembangunan Layanan Kesehatan</t>
  </si>
  <si>
    <t>Beasiswa Pendidikan, Pelatihan KP, Guru Mengaji, TK, Taman Baca dan Musholla Sekolah</t>
  </si>
  <si>
    <t>Desa Puununu dan Batuawu</t>
  </si>
  <si>
    <t>Perbaikan Pelabuhan, Jembatan, Tanggul penahan ombak, dan Bronjong sungai</t>
  </si>
  <si>
    <t>TAMBANG DAMAI</t>
  </si>
  <si>
    <t>Bantuan Bibit Pohon Sawit , Pembuatan Sumur Bor, Kelompok Tani RT 21 Desa Sebuntal, Bantuan Bibit dan Polybag , Pengadaan Bibit dan Pakan Ikan Lele, Pengadaan Tenda Lapak Desa Sebuntal, Bantuan Modal UMKM</t>
  </si>
  <si>
    <t>Kelompok Tani Manis Sari,  Kelompok Peternak Ikan Lele Rinjani, Kelompok Wanita Tani ( KWT ) Desa Kerta Buana, Kelompok Peternak Ikan Lele Amanah Rakyat</t>
  </si>
  <si>
    <t>Desa Suka Damai, Desa Sebuntal, Desa Kerta Buana, Kelompok Wanita dan PKK Desa Kerta Buana, Desa Santan Ulu</t>
  </si>
  <si>
    <t>Pembangunan Gereja Toraja KM 07, Bantuan kegiatan Nyepi Tahun Baru Saka 1943, Pembangunan Dapur Suci Pura Pasopati Rt. 19 Desa Kerta Buana, Pembuatan Kanopi Masjid Al Mujahirin Marangkayu 2, Pemberian Bingkisan Hari Raya utk aparatur Pemerintah Desa Kerta Buana, Pembangunan Gereja di Desa Santan Ulu, Hari Raya Qurban, Hari Raya Maulid Nabi, Material Pembuatan TK/TPA Masjid Al Amin Rt. 10 Desa Kerta Buana, Hari Raya Natal, Kegiatan Keagamaan,  Bantuan Penanganan Covid 19, Bantuan Bencana Alam, Acara HUT RI, Pembangunan Gereja di Desa Santan Ulu, Pengadaan Fasilitas Sanggar Seni Jepen Marangkayu, Kegiatan Adat Kesultanan, Bantuan Laptop dan Printer</t>
  </si>
  <si>
    <t>Ds Separi, Ds, Santan Ulu, Ds Suka Rahmat, Ds Kerta Buana, Ds Danau Redan, Ds Suka Damai, Ds Sebuntal, Kec. Teluk Pandan, Kec. Marang Kayu, Kec. Teluk Pandan Ds Santan Tengah, Desa Kerta Buana, Polres Kutim, Kabupaten Kutim</t>
  </si>
  <si>
    <t>Peralatan Band dan Sound System, Kegiatan Apkasi Kab Kutim, HUT Bhayangkara</t>
  </si>
  <si>
    <t>Desa Separi, Kabupaten Kutim</t>
  </si>
  <si>
    <t>Bantuan Tiang Lampu Penerangan Jalan, Peningkatan Jalan Thamrin Ukuran Panjang 200 M x Lebar 5 M, Pemasangan Kamera CCTV untuk kantor Desa Danau Redan, Peningkatan Jalan Usaha Tani RT 008, Peningkatan Jalan Usaha Tani RT 001, Peningkatan Jalan Usaha Tani Poktan Tunas Harapan, Pembuatan Jembatan Kayu Ulin Poktan Tunas Sari, Pembangunan Ruang Arsip Kantor Desa Danau Redan, Pemasangan Lantai Kantor BPD, Pemeliharaan Jalan RT 2, RT 3 dan RT 18, Pemasangan Paving PAUD, Program renovasi tugu Equator, Pembuatan Jembatan Kayu Ulin Poktan Tunas Sari, Peningkatan Jalan Entapi</t>
  </si>
  <si>
    <t>Kelompok Usaha Tani RT 008, Kelompok Usaha Tani RT 001, Kelompok  Tani Poktan Tunas Harapan</t>
  </si>
  <si>
    <t>Desa Separi, Desa Suka Rahmat, Desa Danau Redan, Desa Suka Damai, Desa Kerta Buana, Desa Santan Ulu</t>
  </si>
  <si>
    <t>TANAH BUMBU RESOURCES</t>
  </si>
  <si>
    <t>TEGUH SINARABADI</t>
  </si>
  <si>
    <t>Perbaikan Jalan</t>
  </si>
  <si>
    <t>Muara Beloan, Desa Jerang Melayu, Desa Mendung, Jerang Dayak</t>
  </si>
  <si>
    <t>Budidaya babi pedaging, Pembinaan Kelompok budidaya pohon aren lanjutan,  Pemeliharaan Budidaya Buah - Buahan Lokal, Pembinaan dan Pengembangan untuk UKM Ibu PKK untuk pengelolaan budidaya ikan, Pembinaan dan Pengembangan untuk UMKM pengolahan air aren, Pembelian mesin giling untuk pakan babi</t>
  </si>
  <si>
    <t>Empas, Jerang Dayak, Muara Bunyut, Muara Beloan</t>
  </si>
  <si>
    <t>Partisipasi Bencana, Pengobatan Gratis dan Pemberian Makanan Tambahan Balita dan Ibu Hamil, Hari besar keagamaan, HUT RI, dan bantuan sosial lainnya</t>
  </si>
  <si>
    <t>Empas, Empakuq, Mendung, Jerang Melayu, Jerang Dayak, Muara Beloan, Muara Bunyut dan Gadur</t>
  </si>
  <si>
    <t>Beasiswa Surya University - S1, Pelatihan alat berat kepada Pemuda Pemudi, Pembangunan Toilet Sekolah, Bantuan  pengadaan tempat cuci tangan untuk Sekolah sekolah</t>
  </si>
  <si>
    <t xml:space="preserve">Empakuq, Empas, Beloan, Jr. Melayu, Mendung,         Jr. Dayak, Muara Bunyut, </t>
  </si>
  <si>
    <t>Pengadaan pipa untuk sarana air bersih, Pengadaan dan instalasi Solar Cell untuk Penerangan Jalan Umum</t>
  </si>
  <si>
    <t>TELEN ORBIT PRIMA</t>
  </si>
  <si>
    <t>Bus Gratis untuk antar jemput anak sekolah dan masyarakat di JAB km Kecil (0-7)</t>
  </si>
  <si>
    <t>RT 04 Desa Paring Lahung</t>
  </si>
  <si>
    <t>Program ayam petelur sebagai unit usaha yayasan bidang pendidikan di Desa Teluk Timbau</t>
  </si>
  <si>
    <t>Desa Teluk Timbau</t>
  </si>
  <si>
    <t>Pelatihan &amp; bantuan fasilitas pengembangan PKK PLH program UMKM Olahan makanan berbahan baku lokal</t>
  </si>
  <si>
    <t>Kelompok PKK</t>
  </si>
  <si>
    <t>Desa Paring Lahung</t>
  </si>
  <si>
    <t>Scale UP petani desa buhut jaya dengan upgrade fasilitas bajak tanah &amp; bantuan Bibit tanaman</t>
  </si>
  <si>
    <t>Desa Buhut jaya</t>
  </si>
  <si>
    <t>Pembangunan Dapur PKK PLH</t>
  </si>
  <si>
    <t>Bantuan Erupsi Gunung Semeru</t>
  </si>
  <si>
    <t>Posko Pronojiwo Semeru</t>
  </si>
  <si>
    <t>Bantuan Banjir di Kalimantan Selatan</t>
  </si>
  <si>
    <t>Bantuan Gempa di Sulawesi Barat</t>
  </si>
  <si>
    <t>Sulbar</t>
  </si>
  <si>
    <t>Bantuan BBM Genset (listrik) Desa Teluk Timbau</t>
  </si>
  <si>
    <t>Operasional Rumah Agama</t>
  </si>
  <si>
    <t>Desa Paring Lahung &amp; Buhut Jaya</t>
  </si>
  <si>
    <t>Pengobatan &amp; Penyediaan Obat Gratis</t>
  </si>
  <si>
    <t>Program Khitanan Masal</t>
  </si>
  <si>
    <t>Kec Montallat</t>
  </si>
  <si>
    <t>Operasional Pengelolaan Air Bersih</t>
  </si>
  <si>
    <t>Pemberian Makanan Tambahan Untuk Balita &amp; Lansia</t>
  </si>
  <si>
    <t>Desa Buhut Jaya &amp; Paring Lahung</t>
  </si>
  <si>
    <t>Bantuan Operasional tenaga Medis &amp; kader Posyandu</t>
  </si>
  <si>
    <t>Desa Buhut Jaya, Paring Lahung &amp; Teluk Timbau</t>
  </si>
  <si>
    <t>Program tebar Hewan Qurban</t>
  </si>
  <si>
    <t>Santunan Anak Yatim</t>
  </si>
  <si>
    <t>Beasiswa S1 untuk Guru Honorer</t>
  </si>
  <si>
    <t>Desa Buhut, Paring Lahung dan Desa Barunang</t>
  </si>
  <si>
    <t>Operasional Guru Honorer</t>
  </si>
  <si>
    <t>Beasiswa S1 Polman Astra</t>
  </si>
  <si>
    <t>Desa Buhut Jaya</t>
  </si>
  <si>
    <t>Apresiasi Siswa &amp; Guru Berprestasi</t>
  </si>
  <si>
    <t>Siswa &amp; Guru</t>
  </si>
  <si>
    <t>Desa Buhut &amp; Paring Lahung</t>
  </si>
  <si>
    <t>Bantuan material perbaikan jalan tembus Desa Paring Lahung menuju Desa Kemawen</t>
  </si>
  <si>
    <t>Finishing Pembangunan SMP PGRI PLH</t>
  </si>
  <si>
    <t>Bantuan Pembangunan Mesjid Desa Buhut jaya</t>
  </si>
  <si>
    <t>Finishing Pembangunan Mesjid Desa Paring Lahung</t>
  </si>
  <si>
    <t>Penanaman &amp; Pemeliharaan Pohon</t>
  </si>
  <si>
    <t>TIMAH</t>
  </si>
  <si>
    <t>Prov. Kep. Bangka Belitung, Prov. Kepulauan Riau, Prov. Jawa Tengah</t>
  </si>
  <si>
    <t>Prov. Kep. Bangka Belitung, Prov. Banten, Prov. DKI Jakarta, DI Yogyakarta, Prov. Kepulauan Riau</t>
  </si>
  <si>
    <t>Prov. Kep. Bangka Belitung, Prov. Kepulauan Riau, Prov. Nusa Tenggara Barat</t>
  </si>
  <si>
    <t>Prov. Kep. Bangka Belitung, Prov. Kepulauan Riau, Prov. DKI Jakarta, Prov. Riau</t>
  </si>
  <si>
    <t>Prov. Kep. Bangka Belitung, Prov. Kepulauan Riau, Prov. Riau</t>
  </si>
  <si>
    <t>TRISENSA MINERAL UTAMA</t>
  </si>
  <si>
    <t>Penggemukan Sapi (Target 25 Ekor)</t>
  </si>
  <si>
    <t>Pemenuhan Aspek Legalitas,Pembuatan Oulet UMKM &amp; Pemasaran</t>
  </si>
  <si>
    <t>UKM Tani Harapan 
UKM Batuah</t>
  </si>
  <si>
    <t>Desa Tani Harapan, Desa Batuah</t>
  </si>
  <si>
    <t>- Pemenuhan Aspek Legalitas</t>
  </si>
  <si>
    <t>- Bantuan Kemasan, Promosi &amp; Pemasaran</t>
  </si>
  <si>
    <t>Peningkatan Kapasitas produksi UMKM ( Bantuan Mesin Produksi untuk 2 unit UMKM)</t>
  </si>
  <si>
    <t>Program Covid 19 ( Penyuluhan &amp; Baliho)</t>
  </si>
  <si>
    <t>Honor Driver untuk Fasilitas Ambulance</t>
  </si>
  <si>
    <t>Pusban Desa Tani Harapan</t>
  </si>
  <si>
    <t>Pemberian bantuan bencana alam</t>
  </si>
  <si>
    <t>Bantuan Kegiatan Isra Miraj</t>
  </si>
  <si>
    <t>Panitia Kegiatan</t>
  </si>
  <si>
    <t>Idul Adha (Sapi)</t>
  </si>
  <si>
    <t>Panitia Idul Kurban</t>
  </si>
  <si>
    <t>Desa Tani Harapan dan Batuah, Teluk Dalam</t>
  </si>
  <si>
    <t>Bantuan Kegiatan MTQ Kecamatan</t>
  </si>
  <si>
    <t>Panitia MTQ Kecamatan</t>
  </si>
  <si>
    <t>Bantuan Kegiatan HUT Batuah</t>
  </si>
  <si>
    <t>Peresmian TK 01 Loa Janan</t>
  </si>
  <si>
    <t>TK 01 Loa Janan</t>
  </si>
  <si>
    <t>Partisipasi KONI Loa Janan (Bola Kaki 10 pcs) (15 Maret 2021)</t>
  </si>
  <si>
    <t>KONI Kecamatan</t>
  </si>
  <si>
    <t>Bantuan Dana penggantian Ban Unit Patrol Subsektor Tahura (02 April 2021)</t>
  </si>
  <si>
    <t>Partisipasi Dana Kegiatan Mukernas dari ESDM Prov (10 April 2021)</t>
  </si>
  <si>
    <t>Partisipasi Dana Kegiatan LPBB Samarinda (14 April 2021)</t>
  </si>
  <si>
    <t>Bantuan Dana Pengadaan GPS Tracker Polda Kaltim (15 April 2021)</t>
  </si>
  <si>
    <t>Polda Kaltim</t>
  </si>
  <si>
    <t>Partipasi Kegiatan Buka Puasa Bersama Desa</t>
  </si>
  <si>
    <t>Bantuan Honor guru TK Harapan Sejahtera (TK Binaan TMU)</t>
  </si>
  <si>
    <t xml:space="preserve">Guru honor </t>
  </si>
  <si>
    <t>Beasiswa Siswa/i tidak mampu &amp; berprestasi ( SMA/SMK) Target 10 Siswa kontrak 3 Tahun dengan prestasi yang ditetapkan</t>
  </si>
  <si>
    <t>Siswa/i SMA/K lokal</t>
  </si>
  <si>
    <t>Desa Tani Harapan dan Desa Batuah</t>
  </si>
  <si>
    <t>Beasiswa Mahasiswa/i  berprestasi (target 5 Mahasiswa/i) kontrak per 1 tahun</t>
  </si>
  <si>
    <t>Mahasiswa/I lokal</t>
  </si>
  <si>
    <t>Magang Siswa SMK dan Universitas</t>
  </si>
  <si>
    <t>Siswa/i SMA/K lokal
Mahasiswa/i lokal</t>
  </si>
  <si>
    <t>Bantuan sarana &amp; prasarana pendidikan (TK, SD &amp; SMP)</t>
  </si>
  <si>
    <t>TK 01 Loa Janan
TK Harapan Sejahtera
TK Batuah Lestari
SD 024 Loa Janan
SMP 06 Loa Janan
SMP 02 Loa Janan</t>
  </si>
  <si>
    <t>Pelatihan Usaha Mikro PKK desa</t>
  </si>
  <si>
    <t>Pelatihan Budidaya Penggemukan Sapi</t>
  </si>
  <si>
    <t>Peningkatan Sarana Ibadah</t>
  </si>
  <si>
    <t>Pembuatan Sumur Bor PAMSIMAS RT.04 (Alih Program ke  Bantuan Semenisasi &amp; Pansimas Desa)</t>
  </si>
  <si>
    <t>Pamsimas Tani Harapan</t>
  </si>
  <si>
    <t>Pemasangan 50 Unit  KWH PLN untuk Warga tidak mampu</t>
  </si>
  <si>
    <t>Warga Tani Harapan dan Batuah</t>
  </si>
  <si>
    <t>VALE INDONESIA</t>
  </si>
  <si>
    <t>1. Pemanfaatan gedung untuk Fasilitas Kesehatan  Masyarakat (Puskesmas Bahomotefe)</t>
  </si>
  <si>
    <t>Pemerintah, Masyarakat wilayah Kec. Bungku Timur</t>
  </si>
  <si>
    <t>Desa Bahomotefe</t>
  </si>
  <si>
    <t>Pemeliharaan dan Perbaikan Fasilitas Umum (Jalan, Gedung Serbaguna, TPA,dll)</t>
  </si>
  <si>
    <t>Kecamatan Nuha</t>
  </si>
  <si>
    <t>Pendampingan &amp; Peningkatan Kapasitas UMKM
- Pendampingan dan Pengembangan kapasitas dan akses Masyarakat Setempat dalam Usaha Kecil Menengah  (UKM)
- Penguatan melalui dukungan penguatan industri olahan komoditas, akses permodalan perbankan, dan pengembangan Lembaga Keuangan Mikro Syariah</t>
  </si>
  <si>
    <t>Pelaku UMKM</t>
  </si>
  <si>
    <t xml:space="preserve">4 Kecamatan (Nuha, Towuti, Wasuponda &amp; Malili) 10 Kawasan </t>
  </si>
  <si>
    <t>Program Pertanian, Peternakan dan Perkebunan Sehat Ramah Lingkungan Berkelanjutan (P3SRLB)
- Pelatihan Ekologi Tanah metode P3SRLB
- Pendampingan teknis budidaya dan Pengembangan Kapasitas Petani Organik</t>
  </si>
  <si>
    <t>Petani 
Pekebun
Peternak</t>
  </si>
  <si>
    <t>Pengembangan Kawasan Perdesaan Mandiri (PKPM) Kawasan Pariwisata
- Perencanaan, Perizinan dan Pembangunan Ruang Terbuka Hijau Desa Nikkel Tahap 1
- Perencanaan Sarana Air Bersih Desa Nuha
- Penguatan Kelembagaan dan Peningkatan Kapasitas Pelaku Program</t>
  </si>
  <si>
    <t xml:space="preserve">Kecamatan Nuha 
Desa Nuha 
Desa Magani 
Desa </t>
  </si>
  <si>
    <t>Pengembangan Kawasan Perdesaan Mandiri (PKPM) - Kawasan Perdagangan dan Olahan Industri
- Penguatan Kelembagaan dan Peningkatan Kapasitas Pelaku Program</t>
  </si>
  <si>
    <t xml:space="preserve">Kecamatan Towuti 
Desa Wawondula
Desa  Asuli
Desa Langkea Raya 
Desa Baruga 
Desa Lioka </t>
  </si>
  <si>
    <t>Pengembangan Kawasan Perdesaan Mandiri (PKPM) - Kawasan Peternakan dan Penunjang Kawasan 
- Penguatan Kelembagaan dan Peningkatan Kapasitas Pelaku Program</t>
  </si>
  <si>
    <t>Kecamatan Towuti 
Desa Matompi
Desa Pekaloa
Desa Timampu</t>
  </si>
  <si>
    <t>Pengembangan Kawasan Perdesaan Mandiri (PKPM) - Kawasan Pertanian Terpadu
- Pengadaan Mesin Combine Harvester 3 unit
- Penguatan Kelembagaan dan Peningkatan Kapasitas Pelaku Program</t>
  </si>
  <si>
    <t xml:space="preserve">Kecamatan Towuti 
Desa Mahalona
Desa Libukan Mandiri
Desa Buangin 
Desa Kalosi 
Desa Tole </t>
  </si>
  <si>
    <t>Pengembangan Kawasan Perdesaan Mandiri (PKPM) - Kawasan Agroindustri 
- Perencanaan, Perizinan dan Pembangunan Jalan Produksi 2400 meter Tahap 1
- Penguatan Kelembagaan dan Peningkatan Kapasitas Pelaku Program</t>
  </si>
  <si>
    <t xml:space="preserve">Kecamatan Towuti 
Desa Tokalimbo 
Desa Loeha 
Desa Ranteangin 
Desa Bantilang 
Desa Masiku </t>
  </si>
  <si>
    <t>Pengembangan Kawasan Perdesaan Mandiri (PKPM) - Kawasan Agrowisata
- Perizinan dan Pembangunan Pujasera Wasuponda
- Pembangunan Akses Jalan, Proteksi Halaman dan Pembangunan Pabrik Gilingan Padi
- Pengadaan Sarana dan Prasarana Padi Organik: Mesin Penggilingan Padi, Mesin Vacum Pengemasan dan Kemasan Beras
- Penguatan Kelembagaan dan Peningkatan Kapasitas Pelaku Program</t>
  </si>
  <si>
    <t xml:space="preserve">Kecamatan Wasuponda 
Desa Wasuponda 
Desa Ledu-Ledu 
Desa Tabarano 
Desa Balambano </t>
  </si>
  <si>
    <t>Pengembangan Kawasan Perdesaan Mandiri (PKPM) - Kawasan Peternakan dan Hasil Olahan Hutan Non Kayu
- Perencanaan Peternakan Sapi Terpadu
- Pengadaan Mesin Panen (Combine) 2 unit
- Pengadaan Hand Tractor 4 unit
- Penguatan Kelembagaan dan Peningkatan Kapasitas Pelaku Program</t>
  </si>
  <si>
    <t xml:space="preserve">Kecamatan Wasuponda 
Desa Kawata 
Desa Parumpanai 
Kecamatan Nuha 
Desa Matano </t>
  </si>
  <si>
    <t>Pengembangan Kawasan Perdesaan Mandiri (PKPM) - Kawasan Perkotaan dan Jasa 
- Perencanaan, Perizinan dan Pembangunan Trans Water Park Tahap 1
- Penguatan Kelembagaan dan Peningkatan Kapasitas Pelaku Program</t>
  </si>
  <si>
    <t xml:space="preserve">Kecamatan Malili 
Desa Puncak Indah 
Desa Malili 
Desa Baruga </t>
  </si>
  <si>
    <t>Pengembangan Kawasan Perdesaan Mandiri (PKPM) - Kawasan Pesisir dan Hasil Olahan Laut
- Perencanaan Penataan Tanggul Sungai Malili menjadi pusat jajanan pesisir (RTH Wewangriu)
- Perencanaan (DED) Penataan Dermaga Lampia (Pembangunan Gasebo dan Penambahan Dermaga) Desa Harapan (Perizinan)
- Perencanaan Pembangunan Sarana Wisata Bahari (Penambahan Tambatan Perahu Pasi-Pasi) (Perizinan)
- Pembangunan Rumah Apung dan Transpalantasi Karang untuk Konservasi Bawah Laut
- Penguatan Kelembagaan dan Peningkatan Kapasitas Pelaku Program</t>
  </si>
  <si>
    <t>Kecamatan Malili 
Desa  Wewangriu
Desa Balatang 
Desa Pasi-pasi 
Desa Harapan</t>
  </si>
  <si>
    <t>Pengembangan Kawasan Perdesaan Mandiri (PKPM) - Kawasan Penunjang Pertanian dan Perkebunan
- Perencanaan Peternakan Ayam Petelur
Pengadaan Combine 1 unit
- Pengadaan Handtractor 2 unit
- Penguatan Kelembagaan dan Peningkatan Kapasitas Pelaku Program</t>
  </si>
  <si>
    <t xml:space="preserve">Kecamatan Malili 
Desa Laskap
Desa Pongkeru </t>
  </si>
  <si>
    <t>Dukungan pengembangan Program Mitra Desa Mandiri (PMDM):
1. Penyediaan sarana dan prasarana penunjang usaha kecil menengah (Lapak Percontohan)
2. Pengembangan Wisata Mandiri</t>
  </si>
  <si>
    <t>UKM, Kelompok Wisata, PKK Desa dan Masyarakat</t>
  </si>
  <si>
    <t>Desa Unsongi, Bahomotefe</t>
  </si>
  <si>
    <t xml:space="preserve">Pengembangan Pertanian Sehat Ramah Lingkungan dan Berkelanjuta (PSRLB) - Budidaya Padi Sri Organik melalui pendampingan, pelatihan, dan penyediaan sarana prasarana penunjang program </t>
  </si>
  <si>
    <t>Kelompok Tani &amp; Maysarakat</t>
  </si>
  <si>
    <t>Desa Kolono, Ululere, Bahomoahi, Bahomotefe</t>
  </si>
  <si>
    <t xml:space="preserve">1. Bantuan penanggulangan Covid PT Vale di Kab. Morowali (Donation of Face Shield, Mask KN95, Surgery Mask, Rapid Test Antigen)
2. Dukungan Kegiatan Olahraga. 
3. Dukungan pelaksanaan HUT RI Kec. Bahodopi &amp; Bungku Timur
4. Dukungan pelaksanaan seminar/webinar/dialog  investasi Provinsi Sulawesi Tengah
</t>
  </si>
  <si>
    <t>GTPP Kab. Morowali, Dinas Kesehatan Kab. Morowali, Polres Morowali, Kodim Morowali</t>
  </si>
  <si>
    <t>Kabupaten Morowali &amp; Sulawesi Tengah</t>
  </si>
  <si>
    <t>Bantuan penanggulangan Covid PT Vale di Kab. Morowali (Donation of Face Shield, Mask KN95, Surgery Mask, Rapid Test Antigen)</t>
  </si>
  <si>
    <t>Kabupaten Morowali</t>
  </si>
  <si>
    <t>Bantuan Bencana Alam:
1.Bantuan Material Bencana Alam Angin Puting Beliung Kelurahan Mangolo &amp; Desa Puubunga
Donasi:
1. Pengadaan Inventaris Organisasi PSM Kolaka
2. Donasi Sembako dampak Covid-19 Kab Kolaka
3. Bakti Sosial dengan Pesantren Muhammadiyah Pomalaa &amp; Yayasan Panti Asuhan Watalara
4. Sapi Qurban 13 Desa Pemberdayaan PTVI
5. Memperingati Hari Lingkungan Hidup &amp; Lomba 10 Program PKK - Donasi Tong Sampah</t>
  </si>
  <si>
    <t xml:space="preserve">Masyarakat Kecamatan Kolaka, Kecamatan Wundulako,Kecamatan Pomalaa,Kecamatan Baula, Kecamatan Tanggetada, Instansi Pemda Kab Kolaka, Lembaga Pers, Masyarakat Adat. </t>
  </si>
  <si>
    <t>Kelurahan Mangolo, Desa Puubunga, Desa Totobo, Desa Lamedai, Desa Puubunga, Desa Puuroda, Desa Pewutaa,Desa Watalara, Desa Ulu Baula, Desa Tambea, Desa Pesouha, Desa Huko-Huko, Desa Longori, Desa Puubenua, Kecamatan Tanggetada, Kecamatan Pomalaa, Kecamatan Baula, Kecamatan Wundulako, Kab Kolaka</t>
  </si>
  <si>
    <t xml:space="preserve">
Sponshorship;
1. HUT RI ke 77 - 4 Kecamatan, Kab Kolaka &amp; Prov. Sultra
2. HUT Kab Kolaka 
3. MTQ - 3 Kecamatan Kab Kolaka
4. Puteri Indonesia 2021/2022 Perw.Sultra
5. Hari Pers National
6. Kegiatan Lembaga Adat di area pemberdayaan.(Pelantikan, Seminar, Cetak Buku &amp; Milad)
7. Panen Raya Padi SRI Organik 
8. Jambore National XI 2022
9. FGD &amp; Pameran Menara Vokasi
10. Pelatihan &amp; Pembekalan Juri Dewan Hakim
11. APKASI Otonomi Expo 2022
12. Event Trail Adventure - Jelajah Bukit Mekongga
13. Kejurda Panahan Bupati
14. PESPARAWI NATIONAL XIII
15. Bantuan Menuju Liga 3 PSSI 
</t>
  </si>
  <si>
    <t>Bantuan Bencana Alam/Kedukaan</t>
  </si>
  <si>
    <t>4 Kecamatan (Nuha, Towuti, Wasuponda &amp; Malili)</t>
  </si>
  <si>
    <t>Budaya
- Bantuan Fasilitas dalam Rangka pembentukan pengurus Pemuda Adat Pasitabe
- KPID Award Sulawesi Selatan 2021 Panakukkang
- MUBES Bersama KK Luwu Raya &amp; KK Tana Luwu
- Pameran dan Workshop Senirupa - Peradaban Doeloe Luwu Timur
- Pemugaran Situs Kuburan Tua Leluhur Masyarakat Asli Sorowako
- Rapat Dengar Pendapat Bersama Dewan Adat XII Kedatuan Luwu
- Webinar Budaya, yang bertema I La Galigo;Diagungkan di Negeri Orang, Dilupakan di Kampung Sendiri.</t>
  </si>
  <si>
    <t>Kelembagaan Pemuda, Olahraga, Sekolah &amp; Universitas
- Celebes Geo Summit 2021
Kab. Gowa, Pangkep, Bulukumba dan Kota Makassar
- Diklatsar XII &amp; Bakti Sosial KSR-PMI Unit 118 Kota Makassar
- Dukungan Pelaksanaan TC Pra Porda XVII 2021,  Pra Porda Voli Pantai dan Renovasi Lapangan
- HALAL BIHALAL HIMPUNAN MAHASISWA LUWU TIMUR (HAM LUTIM)
- Integrated Science Competition (ISC) 2021
Mangasa
- Jambore Ekonomi Nasional ISMEI 2021
Bissoloro
- Kegiatan Turnamen Sepak Bola ""Bupati Luwu Timur Cup 2021""
- Kompetisi Sepakbola Makassar Timur League
- Latihan Kepemimpinan II (Intermediate Training) PB Ipmil Raya
- Launching &amp; Bedah Buku “Kuntum Mawar &amp; Merajut Cinta Literasi Sulsel”
- Malili Enduro Challenge 2021
- MERAH PUTIH PARASULU - SAFE CORAL REEF SAVE FUTURE
- Pameran &amp; Peluncuran Buku Foto ""MKS New Normal""
- Pelatihan Pemusatan Daerah (Pelatda) Tim Hockey Putri Sulsel menuju PON XX 2021 Papua
- Penghijauan dan Penanaman Pohon dan Bibit Mangrove 
- Permohonan Bantuan Pelaksanaan Luwu Timur Futsal Cup I Tahun 2021
- Permohonan Bantuan Pembangunan Lapangan Tembak Towuti dan Sorowako Shoting Club
- Temu Mahasiswa dan Milad ke-17 IPMA LUTIM</t>
  </si>
  <si>
    <t>Keagamaan
- Dukungan terhadap hari raya keagamaan dan kegiatan yang mendukung toleransi antar umat beragama</t>
  </si>
  <si>
    <t xml:space="preserve">Sponsorship/Donasi Institusi Pemerintah
- Bantuan Kemanusiaan PT. Vale Indonesia Tbk untuk Banjir Bandang &amp; Longsor Walenrang
- Dukungan Dalam Rangka HUT LUTIM ke-18  dengan Tema "" Luwu Timur Maju dan Berkelanjutan"
- Dukungan Kontingen PON XX-2021 Prov. Sulawesi Selatan
- HUT RI KE-76  di 4 wilayah Pemberdayaan PTVI  
- Latihan Penanggulangan Bencana Alam di Wilayah Setanah Luwu Kodim-1403 Palopo
- Pelaksanaan Kegiatan Bulan K3 Provinsi Sulawesi Selatan TA 2021
- Pelatihan Calon Peserta Paskibraka Tingkat Prov Sulsel 2021
- Pengadaan Perlengkapan Ruangan Divisi Keimigrasian
- Permohonan Bantuan Perbaikan Sarana Taman Kebun Raya Pucak
- Permohonan Dukungan Sarpras
Makassar
- Program Sembako Ramadhan Untum Dinas ESDM Prov Sulsel Tahun 2021
- Vaksinasi Covid-19 Bersama TNI Kabupaten Luwu Timur
- Pembangunan Lapangan Sepak Bola </t>
  </si>
  <si>
    <t>- Beasiswa
- Pelatihan Guru
- Pelatihan Pemuda
- Sarana Transportasi Sekolah</t>
  </si>
  <si>
    <t>Dukungan pengembangan Program Mitra Desa Mandiri (PMDM):
1. Lanjutan Pembangunan Pagar SDN Lalampu dan Rabat halaman sekolah
2. Lanjutan Pembangunan Gedung TK
3. Finishing Gedung TK
4. Kelas Motivasi</t>
  </si>
  <si>
    <t>Pelajar Di Wilayah Desa Pemberdaan, SMK Pertambangan Bungku</t>
  </si>
  <si>
    <t>Desa Lalampu, Bahodopi, Bahomoahi</t>
  </si>
  <si>
    <t xml:space="preserve">Dukungan pengembangan Program Mitra Desa Mandiri (PMDM) dan Kecamatan
1. Lanjutan Pembangunan Pagar SDN Lalampu dan Rabat halaman sekolah
2. Lanjutan Pembangunan Gedung TK
3. Finishing Gedung TK
4. Kelas Motivasi
5. Bantuan Pembangunan 5 unit RKB (ruang kelas baru) MI Al Khairat &amp; Pesantren As Syifa (inprogress)
</t>
  </si>
  <si>
    <t>Desa Lalampu, Bahodopi, Bahomoahi. Kecamatan Bungku Timur</t>
  </si>
  <si>
    <t>Dukungan pengembangan Program Mitra Desa Mandiri (PMDM):
1. Pembangunan Lapangan Sepakbola
2. Pembangunan Drainase Dalam Desa 
3. Pembangunan Pagar, Tribun Lap. Sepakbola, Posyandu &amp; Penimbunan Pasar
4. Pembangunan Drainase Dalam Desa dan Pembangunan Rabat Beton
5. Pembangunan Semi Jembatan dan Pengadaan Tenda Besi
6. Lanjutan pengerasan jalan
7. Finishing Kantor Desa
8. Lanjutan Pembangunan Pagar Desa
9. Pembangunan Saluran Irigasi</t>
  </si>
  <si>
    <t>Masyarakat Desa di Wilayah Pemberdaan</t>
  </si>
  <si>
    <t xml:space="preserve">Desa Siumbatu, Desa Dampala, Le-le, Keurea, Bahomakmur, Onepute Jaya, Bahomotefe, Bahomoahi, Kolono, Ululere, Geresa, </t>
  </si>
  <si>
    <t>Perbaikan / Renovasi dan Hibah Fasilitas Kesehatan Masyarakat (PKM Bahomotefe) kepada Pemerintah Daerah Kab. Morowali</t>
  </si>
  <si>
    <t>Kecamatan Bungku Timur</t>
  </si>
  <si>
    <t xml:space="preserve">Dukungan pengembangan Program Mitra Desa Mandiri (PMDM):
1. Pembangunan Lapangan Sepakbola
2. Pembangunan Drainase Dalam Desa 
3. Pembangunan Pagar, Tribun Lap. Sepakbola, Posyandu &amp; Penimbunan Pasar
4. Pembangunan Drainase Dalam Desa dan Pembangunan Rabat Beton
5. Pembangunan Semi Jembatan dan Pengadaan Tenda Besi
6. Lanjutan pengerasan jalan
7. Finishing Kantor Desa
8. Lanjutan Pembangunan Pagar Desa
9. Pembangunan Saluran Irigasi </t>
  </si>
  <si>
    <t>Desa Siumbatu, Desa Dampala, Le-le, Keurea, Bahomakmur, Onepute Jaya, Bahomotefe, Bahomoahi, Kolono, Ululere, Geresa</t>
  </si>
  <si>
    <t>Dukungan Pengembangan Infrastruktur :
1. Bantuan Pembangunan Gedung Serbaguna POLRES Kab Kolaka
2. Bantuan Pembangunan Mesjid Haji Badi</t>
  </si>
  <si>
    <t>1. Polres Kab Kolaka
2. Masyarakat Laloeha</t>
  </si>
  <si>
    <t>Kabupaten Kolaka &amp; Kelurahan Laloeha</t>
  </si>
  <si>
    <t>Pembangunan dan Pemeliharan Infrastruktur
- Renocasi Rumah Ibadah
- Pembangungan Bundaran Bumi Batara Guru
- Renovasi rumah di pemukiman Dongi Desa Ledu-Ledu
- Listrik untuk masyarakat di Kec. Nuha
- Akses Air Bersih Kec. Towuti
- Perbaikan dan pemeliharan fasilitas publik</t>
  </si>
  <si>
    <t>Konservasi Lingkungan 
- Konservasi area Danau Matano
- Penanaman Bibit Pohon Lokal
- Pelestarian Lingkungan
- Gerakan Bersih-bersih tempat publik</t>
  </si>
  <si>
    <t>7. Kesehatan</t>
  </si>
  <si>
    <t>- Layanan Kesehatan Masyarakat di RS INCO
- Peningkatan Kapasitas dan Kampanye
- Program Pendampingan Usaha Kesehatan Bersumberdaya Masyarakat (UKBM) Herbal</t>
  </si>
  <si>
    <t>VENUS INTI PERKASA</t>
  </si>
  <si>
    <t>Hut Satpam ke 40 Polres Pangkalpinang</t>
  </si>
  <si>
    <t>V</t>
  </si>
  <si>
    <t>Kota Pangkalpinang</t>
  </si>
  <si>
    <t>Bantuan dana liga Bangka Setara Kec Mendo Barat</t>
  </si>
  <si>
    <t>Mendo Barat, Kab. Bangka</t>
  </si>
  <si>
    <t xml:space="preserve">Bantuan pembelian sapi kurban idul adha untuk 3 desa,11 ekor </t>
  </si>
  <si>
    <t>Riding Panjang, Air Buluh Kab. Bangka dan Desa Irat Kab. Bangka Selatan</t>
  </si>
  <si>
    <t>Bantuan pembangunan Masjid Mizan Adhiaksa</t>
  </si>
  <si>
    <t>Kec. Koba, Kab. Bangka Tengah</t>
  </si>
  <si>
    <t>Bantuan beasiswa siswa dan mahasiswa berprestasi dan tidak mampu di Desa Air Buluh</t>
  </si>
  <si>
    <t>Air Buluh, Kab Bangka</t>
  </si>
  <si>
    <t>Bantuan bibit tanaman nursery di desa Air Buluh</t>
  </si>
  <si>
    <t>Bantuan pelatihan pembuatan pakan ternak di desa Air Buluh dan kec Mendo Barat</t>
  </si>
  <si>
    <t>Pembangunan zona hijau desa Taman pasir Padi kel Temberan</t>
  </si>
  <si>
    <t>Kel. Temberan, Pangkalpinang</t>
  </si>
  <si>
    <t>WAHANA BRATAMA MINING</t>
  </si>
  <si>
    <t xml:space="preserve">Usaha Cuci Mobil&amp; Sepeda Motor, Pengembangan Wisata Pantai dengan Fasilitas Warung UKM Lokal, Bimbingan Teknis dan Pelatihan, Wahana Wisata Pintar- Satui Timur Park </t>
  </si>
  <si>
    <t>Sungai Cuka Kintap, Sungai Cuka Satui, Satui Timur, Alkautsar</t>
  </si>
  <si>
    <t xml:space="preserve">Partisipasi Bencana, Hari besar keagamaan, Buka Puasa Bersama Anak Yatim, HUT RI, Donor Darah dan bantuan sosial lainnya </t>
  </si>
  <si>
    <t>Sungai Cuka Kintap, Sungai Cuka Satui, Satui Timur, Sejahtera Mulia, Sungai Danau</t>
  </si>
  <si>
    <t xml:space="preserve">Beasiswa Surya University - S1, Beasiswa Jenjang S1 di Perguruan Tinggi Kalsel, Pembangunan Sekolah Taman Pendidikan Al-Qur'an (TPA) </t>
  </si>
  <si>
    <t>Sungai Cuka Kintap, Satui Timur, Sejahtera Mulia, Sungai Danau</t>
  </si>
  <si>
    <t>Pembangunan Pendopo &amp; Sekretariat Lembaga Adat Dayak, Pembangunan Sarana Penampungan Air (Embung Air), Solar Cell untuk Penerangan, Pembangunan Gedung Serbaguna</t>
  </si>
  <si>
    <t>Satui Timur, Sungai Cuka Satui, Sejahtera Mulia</t>
  </si>
  <si>
    <t xml:space="preserve">Program Daur Ulang Sampah Plastik &amp; Kertas, Program Kampung Iklim </t>
  </si>
  <si>
    <t>Alkautsar, Satui</t>
  </si>
  <si>
    <t>MANDIRI INTIPERKASA</t>
  </si>
  <si>
    <t xml:space="preserve">- Instalasi Air Bersih
'- Pengadaan/maintenance instalasi listrik solar cell
'- Bantuan BBM Solar untuk penerangan
'- Pembuatan Jalan, Kolam Air Bersih (bantuan penggunaan alat berat) </t>
  </si>
  <si>
    <t xml:space="preserve">Desa Menjelutung, Desa Sengkong, Desa Tepian, dan Desa Pelaju </t>
  </si>
  <si>
    <t xml:space="preserve">- Pendampingan usaha kecil (bantuan sarana dan prasarana) 
'- Bantuan biaya transportasi dalam pemasaran produk pertanian
'- Pembelian bibit dan saprodi
'- Pengembangan budidaya jagung 
'- Pembentukan Kelembagaan Komunitas Masyarakat </t>
  </si>
  <si>
    <t>Desa Menjelutung, Desa Sengkong</t>
  </si>
  <si>
    <t>- Banjir
'- Erupsi Semeru
'- Bantuan kemanusian Pandemi</t>
  </si>
  <si>
    <t>Desa Menjelutung, Desa Sengkong, Desa Tepian, Desa Pelaju dan Desa Tagul</t>
  </si>
  <si>
    <t xml:space="preserve">- Pemberian beasiswa tingkat SD - perguruan tinggi
'- Pelatihan peternak sapi 
'- Bantuan tenaga pendidik </t>
  </si>
  <si>
    <t xml:space="preserve">Desa Tepian, Desa Pelaju dan Desa Tagul, Desa Menjelutung </t>
  </si>
  <si>
    <t xml:space="preserve">- Pembangunan/renovasi rumah ibadah
'- Bencana Alam
'- Pembinaan Kepemudaan yang berkelanjutan dalam bidang olahraga
'- Pengadaan Alat Musik dan pakaian adat
'- Kurban 
'-Pembinaan Kepemudaan dalam bidang keagamaan
'- Perayaan hari besar nasional dan hari besar keagamaan 
'- Ramadhan ceria 
'- Bantuan obat-obatan 
'- Bantuan solar cell pustu </t>
  </si>
  <si>
    <t xml:space="preserve">Program kelestarian lingkungan di Desa Binaan (bibit tanaman dan tempat sampah) </t>
  </si>
  <si>
    <t>ADARO INDONESIA</t>
  </si>
  <si>
    <t>Tamiyang dan Warukin Kab. Tabalong</t>
  </si>
  <si>
    <t>Bantuan UMKM Kecamatan Paminggir</t>
  </si>
  <si>
    <t>Penguatan Modal UMKM dalam masa Covid -19</t>
  </si>
  <si>
    <t xml:space="preserve">UMKM Adaro Tangguh </t>
  </si>
  <si>
    <t>Ketahanan Pangan Pasca Covid</t>
  </si>
  <si>
    <t>Peningkatan Fasilitas Food Court Area Plaza Barunak</t>
  </si>
  <si>
    <t>Peningkatan Fasilitas Plaza Uma Iyah</t>
  </si>
  <si>
    <t>Pembinaan Petani Padi Kabupaten Tabalong</t>
  </si>
  <si>
    <t>Bantuan Tenda Penanggulangan Bencana Alam dan Lampu Sorot, dan kelengkapan Pendukung lainnya</t>
  </si>
  <si>
    <t>Desa Mamanda (Masyarakat Mandiri dan Berdaya)</t>
  </si>
  <si>
    <t xml:space="preserve">Pembinaan Komunitas Adat </t>
  </si>
  <si>
    <t>Bantuan Ambulan Roda 3 Jenamas dan Dusun Hilir Kabupaten Barito Selatan (Barsel)</t>
  </si>
  <si>
    <t>Pelestarian Budaya Lokal</t>
  </si>
  <si>
    <t>Beasiswa Utusan Daerah (BUD) UPN</t>
  </si>
  <si>
    <t>Balangan, Tabalong, HSU, Batola, Barsel, Bartim</t>
  </si>
  <si>
    <t>Beasiswa Lanjutan</t>
  </si>
  <si>
    <t xml:space="preserve">Balangan, Tabalong, HSU </t>
  </si>
  <si>
    <t>Pengadaan Mobil Angkutan Pelajar dan Masyarakat</t>
  </si>
  <si>
    <t>Penyelesaian Bangunan Musholla SMP 2 Danau Panggang</t>
  </si>
  <si>
    <t>Hulu Sungai Utara</t>
  </si>
  <si>
    <t>Beasiswa IBFL (Indonesia Bright Future Leader)</t>
  </si>
  <si>
    <t>Pembangunan Istana anak Yatim</t>
  </si>
  <si>
    <t>Rehab/ Membangun Rumah Ibadah dan fasilitas sosial lainnya</t>
  </si>
  <si>
    <t>Bantuan MTQ</t>
  </si>
  <si>
    <t>Pemnuhan kebutuhan masker dan sarana cuci tangan dan perlngkapan kesehatan</t>
  </si>
  <si>
    <t>Bantuan Penanganan Covid - 19</t>
  </si>
  <si>
    <t>Penanganan Covid 19</t>
  </si>
  <si>
    <t>Penanganan Covid-19</t>
  </si>
  <si>
    <t xml:space="preserve">Stunting </t>
  </si>
  <si>
    <t>Penanganan Pasca dampak Pandemi Covid 19</t>
  </si>
  <si>
    <t>Desa Ring 1, Kab. Balangan</t>
  </si>
  <si>
    <t>SUTT Mangkatip</t>
  </si>
  <si>
    <t>Desa Ring 1, Kab. Balangan dan Tabalong</t>
  </si>
  <si>
    <t>Infrastruktur Support Sosial Budaya</t>
  </si>
  <si>
    <t>Land Clearing Kebun Raya "Tanjung Puri"</t>
  </si>
  <si>
    <t>Proklim "Lestari"</t>
  </si>
  <si>
    <t xml:space="preserve">Kampung Sadar Lingkungan </t>
  </si>
  <si>
    <t>Pengelolaan Lingkungan</t>
  </si>
  <si>
    <t>KALIMANTAN ENERGI LESTARI</t>
  </si>
  <si>
    <t>bantuan bencana alam banjir Kalsel bekerjasama dengan Tahura Sutan Adam Dishut Kalsel</t>
  </si>
  <si>
    <t>Tahura Sutan Adam (Dishut Kalsel)</t>
  </si>
  <si>
    <t>Kabupaten Banjar</t>
  </si>
  <si>
    <t xml:space="preserve">bantuan sembako untuk kegiatan vaksin covid-19 </t>
  </si>
  <si>
    <t>Puskesmas Banian</t>
  </si>
  <si>
    <t>Puskesmas Banian, Desa Buluh Kuning</t>
  </si>
  <si>
    <t>bantuan kulkas (doorprize) untuk kegiatan vaksin covid-19</t>
  </si>
  <si>
    <t>Polsek Sungai Durian</t>
  </si>
  <si>
    <t>bantuan aruh adat</t>
  </si>
  <si>
    <t>Desa Gendang Timburu</t>
  </si>
  <si>
    <t>bantuan penilaian lomba desa tingkat kabupaten</t>
  </si>
  <si>
    <t>bantuan paket sembako untuk guru honorer</t>
  </si>
  <si>
    <t>PGRI Pamukan Selatan</t>
  </si>
  <si>
    <t>Kecamatan Pamukan Barat</t>
  </si>
  <si>
    <t>bantuan mengikuti festival budaya saijaan se Kabupaten</t>
  </si>
  <si>
    <t>Kecamatan Sampanahan</t>
  </si>
  <si>
    <t>Kabupaten Kotabaru</t>
  </si>
  <si>
    <t>bantuan Maulid Nabi Masjid Al Ikhlas</t>
  </si>
  <si>
    <t xml:space="preserve">Masjid Al Ikhlas </t>
  </si>
  <si>
    <t>bantuan peringatan Natal (13 gereja)</t>
  </si>
  <si>
    <t>Gereja se Kecamatan Sungai Durian, Desa Magalau Hulu dan Desa Mantam</t>
  </si>
  <si>
    <t>Kec. Sungai Durian, Desa Magalau Hulu dan Desa Maantam</t>
  </si>
  <si>
    <t>bantuan pos terpadu untuk mengatasi mudik dan covid-19 di perbatasn Kalsel-Kaltim</t>
  </si>
  <si>
    <t>Desa Sengayam</t>
  </si>
  <si>
    <t>bantuan honor guru</t>
  </si>
  <si>
    <t>TK, SD, SMP, TPA</t>
  </si>
  <si>
    <t>Desa Gendang Timburu, Desa Manunggul Baru, Desa Rampa Manunggul</t>
  </si>
  <si>
    <t xml:space="preserve"> bantuan mengikuti MTQ tingkat Kabupaten </t>
  </si>
  <si>
    <t>bantuan pembelian kursi dan kipas GPDI Gendang Timburu</t>
  </si>
  <si>
    <t>GPDI Gendang Timburu</t>
  </si>
  <si>
    <t>bantuan pembangunan GKII Rantau Buda</t>
  </si>
  <si>
    <t>GKII Rantau Buda</t>
  </si>
  <si>
    <t>Desa Rantau Buda</t>
  </si>
  <si>
    <t>bantuan pembangunan masjid Sasulung</t>
  </si>
  <si>
    <t>Masjid Sasulung</t>
  </si>
  <si>
    <t>Desa Sasulung</t>
  </si>
  <si>
    <t>bantuan pembangunan Madrasah Nurul Amin</t>
  </si>
  <si>
    <t>Madrasah Nurul Amin</t>
  </si>
  <si>
    <t>Desa Buluh Kuning</t>
  </si>
  <si>
    <t xml:space="preserve">bantuan Gereja St. Gregorius Agung </t>
  </si>
  <si>
    <t>Gereja St. Gregorius Agung</t>
  </si>
  <si>
    <t>bantuan renovasi masjid Al Ikhlas</t>
  </si>
  <si>
    <t>Masjid Al Ikhlas</t>
  </si>
  <si>
    <t>Desa Rampa Manunggul</t>
  </si>
  <si>
    <t>bantuan pembangunan rumah pastur GPDI Manunggul Baru</t>
  </si>
  <si>
    <t>GPDI Manunggul Baru</t>
  </si>
  <si>
    <t>Desa Manunggul Baru</t>
  </si>
  <si>
    <t>pembukaan jalan akses masyarakat Desa Rampa Manunggul sepanjang 8 km bekerjasama dengan Kodim Kotabaru dan Pemkab Kotabaru</t>
  </si>
  <si>
    <t>Kodim Kotabaru</t>
  </si>
  <si>
    <t>bantuan perbaikan jalan akses pertanian masyarakat</t>
  </si>
  <si>
    <t>ADIMITRA BRATAMA NUSANTARA</t>
  </si>
  <si>
    <t>ASMIN BARA BRONANG</t>
  </si>
  <si>
    <t>Kegiatan Pelayanan Kesehatan kepada Masyarakat, dan Vaksinasi Covid-19</t>
  </si>
  <si>
    <t xml:space="preserve">                804.748.000</t>
  </si>
  <si>
    <t xml:space="preserve">             1.486.071.400</t>
  </si>
  <si>
    <t>Bantuan kegiatan keagamaan, Bantuan peringatan Hari Besar Nasional dan Hari Besar Keagamaan, Bantuan kegiatan kepemudaan, Bantuan Bencana Alam, Pembinaan Sanggar Tari Adat, Pembinaan Tim Volley desa</t>
  </si>
  <si>
    <t xml:space="preserve">             1.658.161.000</t>
  </si>
  <si>
    <t>Bantuan Operasional 8 Sekolah dari TK - SMK, Apresiasi siswa berprestasi, Beasiswa SMP dan SMA, Bantuan perlengkapan sekolah untuk siswa, Program AKU PINTAR, Program Sekolah Hijau, Pembinaan Pendidikan Karakter Siswa, Program Rumah Pintar</t>
  </si>
  <si>
    <t xml:space="preserve">             2.238.038.000</t>
  </si>
  <si>
    <t>Pembangunan sarana infrastruktur pedesaan (Renovasi Sekolah SD Binaan, Pembangunan Rumah Pintar Barunang, Pembangunan Rumah Betang Harati Pendarawah, Pembangunan Gereja Barunang, Perbaikan akses jalan dan jembatan Desa, Pembangunan Lapangan Bulu tangkis dan Lapangan Bola Volley SMP N 4 Kapuas Tengah,Pembangunan Dam Air Sakakarangan )</t>
  </si>
  <si>
    <t xml:space="preserve">Warga Dusun Tumbang Mamput, Warga Dukuh Pendarawah, Warga Sakakarangan dan warga kampung induk Desa Barunang, </t>
  </si>
  <si>
    <t>Dusun Mamput, Dukuh Pendarawah, Dukuh Sakakarangan, Desa Barunang, Kecamatan Kapuas Tengah, Kabupaten Kapuas, Kalimantan Tengah</t>
  </si>
  <si>
    <t xml:space="preserve">             4.361.883.318</t>
  </si>
  <si>
    <t>Program Pranaraksa Center Pendarawah, Program Hutan Adat Puruk Muntei</t>
  </si>
  <si>
    <t xml:space="preserve">                301.600.000</t>
  </si>
  <si>
    <t xml:space="preserve">ARUTMIN INDONESIA </t>
  </si>
  <si>
    <t>Demplot, Sentra Pertanian dan Peternakan Terpadu Masyarakat sekitar Arutmin</t>
  </si>
  <si>
    <t>All Sites dan NPLCT</t>
  </si>
  <si>
    <t>Program Sosial Perayaan Hari Raya Keagamaan, Penyerahan Daging Qurban, Santunan Anak Yatim, Pemeriksaan Kesehatan, Donor Darah</t>
  </si>
  <si>
    <t>Program Pendidikan Arutmin, Sentra Pelatihan, Beasiswa Arutmin Effort &amp; Vokasi</t>
  </si>
  <si>
    <t>Program Partisipasi Masyarakat dalam Pengelolaan Lingkungan, Daerah Wisata</t>
  </si>
  <si>
    <t>KARYA BUMI BARATAMA</t>
  </si>
  <si>
    <t>Kegiatan MTQ</t>
  </si>
  <si>
    <t>Masjid dan Musholla</t>
  </si>
  <si>
    <t>Pulau Pinang</t>
  </si>
  <si>
    <t>Bantuan Tenaga pengajar di masjid dan mushola (Ngaji)-PPA</t>
  </si>
  <si>
    <t>Ds. Gunung Kembang Sarolangun</t>
  </si>
  <si>
    <t>sarolangun</t>
  </si>
  <si>
    <t>Peringatan Isra Miraj Nabi Muhammad SAW</t>
  </si>
  <si>
    <t xml:space="preserve"> ± 50 orang</t>
  </si>
  <si>
    <t>RT 16 Aur Gading Sarolangun</t>
  </si>
  <si>
    <t>Majelis Taklim Masjid AL-Aman</t>
  </si>
  <si>
    <t>Gunung Kembang</t>
  </si>
  <si>
    <t>Majelis Ta'lim Pemuda Pemudi &amp; ibu-ibu RT.09 Padang Birau Kel Gunung Kembang Kec Sarolangun</t>
  </si>
  <si>
    <t>Kelompok Ta'lim</t>
  </si>
  <si>
    <t>Pembuatan Kaligrafi Langgar At-Taqwa Kampung Tengah</t>
  </si>
  <si>
    <t xml:space="preserve">Perayaan Idul Fitri 1442 H Pemuda-Pemudi Sri Pelayang </t>
  </si>
  <si>
    <t>Sri Playang</t>
  </si>
  <si>
    <t>Penyambutan Hari Raya Idul Fitri 1442 Hijriah RT.04</t>
  </si>
  <si>
    <t>Sarolangun Kembang</t>
  </si>
  <si>
    <t xml:space="preserve">Kegiatan Hari Raya Idul Fitri 1442 H RT.02 Lingkungan </t>
  </si>
  <si>
    <t>Kegiatan Hari raya Idul Fitri 1442 H Aur Gading</t>
  </si>
  <si>
    <t>Aur Gading</t>
  </si>
  <si>
    <t>Proposal Permohonan Dana Open Tournament Futsal Pasar</t>
  </si>
  <si>
    <t>Kel Pasar Sarolangun</t>
  </si>
  <si>
    <t>Proposal Permohonan Dana "Open Tournament Futsal Pasar"</t>
  </si>
  <si>
    <t>Kelurahan Pasar Sarolangun</t>
  </si>
  <si>
    <t>Pembagian Hewan Qurban</t>
  </si>
  <si>
    <t>Masyarakat Sarolangun</t>
  </si>
  <si>
    <t>Sarolangun</t>
  </si>
  <si>
    <t>Peringatan Hari Tahun Barun Islam 1443/H 2021</t>
  </si>
  <si>
    <t>Bantuan Pembuatan Billboard Covid dan Karhutla</t>
  </si>
  <si>
    <t>Umum</t>
  </si>
  <si>
    <t xml:space="preserve">CSR Normalisasi Sungai Indung di Gunung kembang </t>
  </si>
  <si>
    <t>Masyarakat Gunung Kembang</t>
  </si>
  <si>
    <t>Bantuan Pembuatan Billboard dan Spanduk HUT Lantas</t>
  </si>
  <si>
    <t>Bantuan Kegiatan Memperingati Maulid Nabi Muhammad SAW Mushola Baitul Atiq</t>
  </si>
  <si>
    <t>Bantuan Dana Memperingati Maulid Nabi 1443/H tahun 2021</t>
  </si>
  <si>
    <t>Kel. Gunung Kembang RT 08</t>
  </si>
  <si>
    <t>Bantuan Dana Kegiatan Sekolah Kader Kopri</t>
  </si>
  <si>
    <t>PMII Sarolangun</t>
  </si>
  <si>
    <t>Bantuan Dana Kgiatan Ruqyah Syar"iyah Massal</t>
  </si>
  <si>
    <t>Pengurus Quranic Healing Indonesia</t>
  </si>
  <si>
    <t>Permohonan Bantuan Dana Natal</t>
  </si>
  <si>
    <t>Panitia Natal Remaja Naposo Bulung HKBP Sarolangun</t>
  </si>
  <si>
    <t>Bantuan Dana Pelantikan PABPDSI Kab. Sarolangun</t>
  </si>
  <si>
    <t>PABPDSI Sarolangun</t>
  </si>
  <si>
    <t>Pembinaan Sepak bola club Belati PC</t>
  </si>
  <si>
    <t>Team Sepak bola</t>
  </si>
  <si>
    <t>Ds. Sri Playang Sarolangun</t>
  </si>
  <si>
    <t>Pelantikan dan Pelatihan Kader Dasar PKD se Provinsi Jambi</t>
  </si>
  <si>
    <t>PMMI Sarolangun</t>
  </si>
  <si>
    <t>Tournamen Bulu Tangkis</t>
  </si>
  <si>
    <t>Team Bulu Tangkis</t>
  </si>
  <si>
    <t>Ds. Ladang Panjang Sarolangun</t>
  </si>
  <si>
    <t>Proposal Pemuda Pancasila Cabang Sarolangun</t>
  </si>
  <si>
    <t>Proposal Tournamen Volly Ball anak Remaja Sungai Abang</t>
  </si>
  <si>
    <t>Team Volly</t>
  </si>
  <si>
    <t>Ds. Sungai Abang Sarolangun</t>
  </si>
  <si>
    <t>Tournamen League Futsal</t>
  </si>
  <si>
    <t>Team Futsal</t>
  </si>
  <si>
    <t>Dishub Sarolangun</t>
  </si>
  <si>
    <t>Bantuan Proposal Tim Voli Muara Indung</t>
  </si>
  <si>
    <t>Muara Indung</t>
  </si>
  <si>
    <t>Proposal Seragam untuk Lembaga Adat Gunung Kembang</t>
  </si>
  <si>
    <t>Organisasi Adat</t>
  </si>
  <si>
    <t>Sarolangun Jambi</t>
  </si>
  <si>
    <t xml:space="preserve">Bantuan Kegiatan Event Kejuaraan Body Contest PBFI </t>
  </si>
  <si>
    <t>Jambi</t>
  </si>
  <si>
    <t>Bantuan Dana Team Futsal Belaty FC Sarolangun</t>
  </si>
  <si>
    <t>Bantuan Dana Proposal Turnamen Volley Ball Remaja 2000 Cup</t>
  </si>
  <si>
    <t>Kampung Sri Pelayang</t>
  </si>
  <si>
    <t>Pembuatan Tenda Untuk Masyarakat RT 10 Perumnas Aurgading</t>
  </si>
  <si>
    <t>Kel. Aur Gading Sarolangun</t>
  </si>
  <si>
    <t>Bantuan Billboard Kamseltibcarlantas 2022</t>
  </si>
  <si>
    <t>Bantuan Pesantren Rahmatul Ummah</t>
  </si>
  <si>
    <t>Masyarakat Kelurahan Gunung Kembang</t>
  </si>
  <si>
    <t>Gunung Kembang (Agustus  2021)</t>
  </si>
  <si>
    <t>Panitia Pembangunan Musholla Nurul iman Tanjung Rambai</t>
  </si>
  <si>
    <t>Proposal Bantuan Pembangunan Langgar Babussalam</t>
  </si>
  <si>
    <t>Ladang Panjang</t>
  </si>
  <si>
    <t xml:space="preserve">Bantuan Pembuatan Kaca Masjid AL-Aman Gunung Kembang </t>
  </si>
  <si>
    <t xml:space="preserve">Gunung Kembang </t>
  </si>
  <si>
    <t xml:space="preserve">Bantuan Pembangunan Masjid Al-Muhajirin Sei Belati </t>
  </si>
  <si>
    <t>Sei Belati</t>
  </si>
  <si>
    <t>Pembuatan Lampu Jalan</t>
  </si>
  <si>
    <t>Aur gading Sarolangun</t>
  </si>
  <si>
    <t>Bantuan Pemasangan Kaca Jendela Masjid Al-Aman TR</t>
  </si>
  <si>
    <t>Bantuan Pembuatan Kaca MAsjid AL-Aman Gunung Kembang</t>
  </si>
  <si>
    <t>KARTIKA SELABUMI MINING</t>
  </si>
  <si>
    <t>1. Perbaikan Jalan Kedang Murung
2. Perbaikan jalan SP-7
3. Perbaikan saluran irigasi / sungai SP1               4.Normalisasi saluran parit SP 7                              5 Pengerasan jalan dusun Bangun Sari SP2</t>
  </si>
  <si>
    <t>1. Kedang Murung
2. SP-7
3. SP1                                           4. SP 2</t>
  </si>
  <si>
    <t xml:space="preserve">1. Bantuan dana pembangunan desa terdampak
</t>
  </si>
  <si>
    <t>1. Dibagi 6 Desa</t>
  </si>
  <si>
    <t>1. Pemberian bantuan sapi qurban
2. Pemberian Bibit
3. Bantuan alat-alat pertanian
4. Bantuan olah raga</t>
  </si>
  <si>
    <t>1. Desa Kedang ipil                 2. Desa Kedang Murung          3. Desa Sedulang</t>
  </si>
  <si>
    <t>1. Bantuan perbaikan sekolah
2. Bantuan sarana olah raga</t>
  </si>
  <si>
    <t>1. Pembuatan jalan Tani Kedang Ipil                       2. Sumbangan Masjid Desa SP 2                           3. Sumbangan Masjid Desa Sedulang                  4. Sumbangan Masjid Desa Kedang Ipil                    5. Sumbangan untuk kegiatan Vaksin KOBA         6. Sumbangan acara adat Desa Kedang Ipil            7. Sumbangan Gereja Pantekosta Effata               8. Sumbangan Gereja Bethel SP 2                          9. Sumbangan Gereja Santo Paulus KDI</t>
  </si>
  <si>
    <t>1. Desa Kedang ipil                 2. Desa Kedang Murung          3. Desa Sedulang                   4. Desa SP 2</t>
  </si>
  <si>
    <t>PRIMA MULIA SARANA SEJAHTERA</t>
  </si>
  <si>
    <t>kerjasama dengan DLH kabupaten, olahraga</t>
  </si>
  <si>
    <t>Desa Keban Agung dan Desa Pulau Panggung</t>
  </si>
  <si>
    <t>7 Orang Beasiswa Desa Pulau Panggung</t>
  </si>
  <si>
    <t>Sembako dan safari ramadhan &amp; Penyelesaian program paving blok, spal dusun</t>
  </si>
  <si>
    <t>Pengadaan pupuk kompos melalui bumdes gugukuntuk area reklamasi</t>
  </si>
  <si>
    <t>ARZARA BARAINDO ENERGITAMMA</t>
  </si>
  <si>
    <t xml:space="preserve">- Peringatan Hari Santri Nasional (Meminjam Unit Transportasi Karyawan) </t>
  </si>
  <si>
    <t xml:space="preserve">Kec. Tenggarong Seberang </t>
  </si>
  <si>
    <t xml:space="preserve">Tenggarong </t>
  </si>
  <si>
    <t xml:space="preserve">- Penyiapan lahan Budidaya Serai Wangi (menggunakan alat berat) </t>
  </si>
  <si>
    <t xml:space="preserve">Kel. Atsiri </t>
  </si>
  <si>
    <t xml:space="preserve">Desa Mulawarman </t>
  </si>
  <si>
    <t xml:space="preserve">- Penyiapan lahan Kelompok untuk pengembangan Budidaya madu klanceng (Menggunakan Alat Berat) </t>
  </si>
  <si>
    <t xml:space="preserve">Kel. Sari Bunga </t>
  </si>
  <si>
    <t>- Penyiapan Arena kegiatan olahraga Desa</t>
  </si>
  <si>
    <t xml:space="preserve">Dusun Karya Jaya Desa Mulawarman </t>
  </si>
  <si>
    <t xml:space="preserve">- Normalisasi Sungai di Dusun Pulomas </t>
  </si>
  <si>
    <t xml:space="preserve">Desa Bhuana Jaya </t>
  </si>
  <si>
    <t xml:space="preserve">&gt; 500 Orang </t>
  </si>
  <si>
    <t xml:space="preserve">Dusun Pulomas  </t>
  </si>
  <si>
    <t>- Pengembangan ternak Kambing dan Sapi</t>
  </si>
  <si>
    <t xml:space="preserve">Kel. Jadi Makmur Bersama 
Kel. Gemilang 
Kel. Karya Muda 
Kel. Sidomakmur </t>
  </si>
  <si>
    <t xml:space="preserve">&gt; 50 Orang </t>
  </si>
  <si>
    <t xml:space="preserve">Desa Mulawarman 
Desa Sukamaju </t>
  </si>
  <si>
    <t xml:space="preserve">- Pengembangan Kelompok Perikanan </t>
  </si>
  <si>
    <t xml:space="preserve">Kel Nila Jaya </t>
  </si>
  <si>
    <t xml:space="preserve">&gt; 20 Orang </t>
  </si>
  <si>
    <t xml:space="preserve">Desa Mulawarman  </t>
  </si>
  <si>
    <t xml:space="preserve"> Pengembangan pertanian ramah Lingkungan</t>
  </si>
  <si>
    <t xml:space="preserve">2 Kelompok </t>
  </si>
  <si>
    <t xml:space="preserve">24 orang </t>
  </si>
  <si>
    <t xml:space="preserve">Dusun Pulomas Desa Bhuana Jaya </t>
  </si>
  <si>
    <t xml:space="preserve">- Bantuan Alat tangkap Ikan untuk Nelayan tradisional </t>
  </si>
  <si>
    <t xml:space="preserve">Desa Separi </t>
  </si>
  <si>
    <t xml:space="preserve">- Pelatihan untuk Pelaku UMKM di desa Sekitar </t>
  </si>
  <si>
    <t xml:space="preserve">26 UMKM </t>
  </si>
  <si>
    <t xml:space="preserve">&gt;25 Orang </t>
  </si>
  <si>
    <t xml:space="preserve">Mulawarman, Bhuana Jaya, Separi, Sukamaju dan Bukit Pariaman </t>
  </si>
  <si>
    <t xml:space="preserve">- Bantuan peralatan kerja untuk warga Dusun Berambai </t>
  </si>
  <si>
    <t xml:space="preserve">30 KK </t>
  </si>
  <si>
    <t xml:space="preserve">&gt; 30 KK </t>
  </si>
  <si>
    <t xml:space="preserve">Dusun Berambai Desa Bukit Pariaman </t>
  </si>
  <si>
    <t xml:space="preserve">- Bantuan Bencana Kalsel dan Sulbar </t>
  </si>
  <si>
    <t xml:space="preserve">- Bantuan bagi warga kurang mampu dan terdampak Covid </t>
  </si>
  <si>
    <t xml:space="preserve">&gt; 600 KK </t>
  </si>
  <si>
    <t xml:space="preserve">&gt;600 Orang </t>
  </si>
  <si>
    <t xml:space="preserve">Mulawarman, Bhuana Jaya, Separi, Sukamaju, Bukit Pariaman dan Segihan </t>
  </si>
  <si>
    <t xml:space="preserve">pelatihan Dasar mengemudi untuk angkatan kerja di Desa-desa binaan </t>
  </si>
  <si>
    <t xml:space="preserve">KT Desa Separi 
KT Desa Bhuana Jaya 
KT Desa Bukit Pariaman </t>
  </si>
  <si>
    <t xml:space="preserve">30 orang </t>
  </si>
  <si>
    <t xml:space="preserve">Desa Bukit Pariaman dan Desa Separi </t>
  </si>
  <si>
    <t xml:space="preserve">Pelatihan bagi Guru Sekolah Dasar Mapel IPA  se Kecamatan Tenggarong Seberang </t>
  </si>
  <si>
    <t xml:space="preserve">Se Kecamatan Tenggarong Seberang </t>
  </si>
  <si>
    <t xml:space="preserve">40 orang Guru </t>
  </si>
  <si>
    <t xml:space="preserve">SD/MI Se Kecamatan Tenggarong Seberang </t>
  </si>
  <si>
    <t xml:space="preserve">- Perbaikan Jembatan Kayu Mati </t>
  </si>
  <si>
    <t xml:space="preserve">Desa Bukit Pariaman </t>
  </si>
  <si>
    <t xml:space="preserve">&gt; 100 Orang </t>
  </si>
  <si>
    <t xml:space="preserve">- Peningkatan Jalan Usaha tani RT 06 </t>
  </si>
  <si>
    <t xml:space="preserve">- Pembangunan Sarana Pengolahan Air Bersih </t>
  </si>
  <si>
    <t xml:space="preserve">&gt; 500 KK </t>
  </si>
  <si>
    <t xml:space="preserve">Dusun Karya Harapan Desa Mulawarman </t>
  </si>
  <si>
    <t xml:space="preserve">- Pembuatan Jembatan Kel tani </t>
  </si>
  <si>
    <t xml:space="preserve">Kel. Mulya Baru </t>
  </si>
  <si>
    <t xml:space="preserve">- Pembuatan Jembatan Tunas Muda </t>
  </si>
  <si>
    <t>Dusun</t>
  </si>
  <si>
    <t xml:space="preserve">- Kampung Iklim </t>
  </si>
  <si>
    <t xml:space="preserve">KT Desa Bukit Pariaman </t>
  </si>
  <si>
    <t xml:space="preserve">Dusun Sukasari </t>
  </si>
  <si>
    <t>JEMBAYAN MUARABARA</t>
  </si>
  <si>
    <t xml:space="preserve">BHARINTO EKATAMA </t>
  </si>
  <si>
    <t>Pertanian program : Pendampingan Pengembangan, Pertanian Terpadu &amp; Hortikultura, Support pengembangan peternakan babi, Support pengembangan perikanan, Support Swallow Nest for LPTQ &amp; Pesparawi Group, Bantuan Pengembangan Kelompok Pengrajin Rotan (Pengadaan 2 unit Mesin Jahit), Pengembangan Usaha Kerajinan Tangan Kain Perca ( diganti menjadi bantuan penyambungan listrik), Pengembangan Kelompok Bengkel Motor, Bantuan Pengembangan Unit Usaha Air Isi Ulang, Pengembangan Rumah Burung Walet (Program RPT), Pengembangan Usaha Salon Kecantikan, Pengembangan Unit Usaha BUMDES Bahan Bangunan, Pengembangan Unit Usaha Laundry, Pengembangan Unit Usaha Koperasi &amp; Kantor</t>
  </si>
  <si>
    <t>Bantuan pelaksanaan POSYANDU Balita, Lansia &amp; POSBINDU, Bantuan penanganan balita dengan gizi kurang &amp; pencegahan stunting, Bantuan Program Paud Sehat, Peningkatan Kompetensi Tenaga Medis, Pelatihan Kader Posyandu, K3LH Program : Kampanye kesehatan dan Pengobatan Gratis bagi Lansia), Bantuan Kegiatan MTQ, Bantuan Perayaan Nyepi, Kegiatan Safari Ramadhan, Bantuan kegiatan Idul Adha, Bantuan kegiatan Paskah &amp; Natal, Pembinaan Taman Bacaan Alquran, Support perbaikan &amp; Kelengkapan fasilitas 7 rumah ibadah, Program Tanggap Bencana, Penanggulangan COVID 19, Pembinaan kegiatan kepemudaan &amp; olahraga di Ring I &amp; II
Bantuan Perayaan Upacara Tradisional / Kegiatan Seni Budaya dalam rangka HUT Kutai Barat
Penyelenggaraan Forum CSR Kontraktor TCM-BEK
Bantuan Kegiatan yang diselenggarakan oleh Stakeholders</t>
  </si>
  <si>
    <t>Perbaikan Jalan dan Penyambungan Jaringan Listrik</t>
  </si>
  <si>
    <t>Desa Besiq, Bermai, Benangin 1, Benangin 2, Benangin 6</t>
  </si>
  <si>
    <t>Perayaan Hari Lingkungan, Kampanye &amp; Penanaman Pohon, Pengembangan Program Biodiversitas, Seminar Lingkungan</t>
  </si>
  <si>
    <t>INDOMINCO MANDIRI</t>
  </si>
  <si>
    <t>Desa Kandolo, Teluk Pandan, Pandan Jaya, Martadinata, Suka Rahmat, Suka Damai, Danau Redan, Santan Ulu, Santan Tengah, Santan ilir, Bontang Lestari</t>
  </si>
  <si>
    <t>USG dan Pemeriksaan kandungan dan pencegahan Stunting, Kesehatan anak dan Balita dan Hiv &amp; AIDs serta K3, Pemeriksaan Kesehatan, Peningkatan Status Kreditasi Puskesmas, Pelayanan dan pengembangan Posyandu, Renovasi Posyandu, Pembuatan jamban Sehat untuk masyarakat dan sekolah fasilitas gedung, pelengkapan medias dan dukungan kegaiatan hari kesehatan , Bantuan Covid-19 ke Desa Binaan, Perbaikan Mobil Ambulance untuk Desa, Penanganan Pandemi  Covid-19Pelestarian Budaya Lokal Pengembangan Tahfidz, Literasi TPA, Festival Hari Besar Keagamaan, Turnamen Olahraga, Partisipasi CSR Forum, Fasilitas Keagamaan
Support Fasilitas Keagamaan dan dukungan hari besar dan kegiatan keagamaan</t>
  </si>
  <si>
    <t>Beasiswa D3 dan S1, Kurikulum K13-rev K15,  dan Kompetensi Guru, Adiwiyata SD dan SMP
Training Mekanik R2,  Driver, Listrik,Welder, Komputer dll Indominco Mengajar tingkat SMA, SMK dan Universitas
Taman Literasi dan Perpustkaan Sekolah
Program CLC/PKBM (KF, PAKET A,B, dan C Sekolah Swasta dan Negeri, Komputer  sekolah berbasis internet
Buku, Meja, kursi untuk sekolah TK, TPA, SMP, SMA
UKS, Renovasi Gedung, dukungan kegaiatan Sekolah dan hari pendidikan
Support Kegiatan Pembekalan Calon Mahasiswa (Program Beasiswa IMM)
Support Kegiatan Pendidikan
Adiwiyata SD dan SMP
Skilled training
Indominco Mengajar
Taman Literasi dan Perpustkaan Sekolah
Program CLC/PKBM (KF, PAKET A,B, dan C)
Renovasi gedung Sekolah Swasta dan Negeri
Komputer Sekolah berbasis internet
Buku, Meja, kursi untuk sekolah TK, TPA, SMP, SMA
Support Kegiatan Pendidikan, UKS, Pramuka, hari pendidikan dll</t>
  </si>
  <si>
    <t>Pengembangan jalan, irigasi, bangunan pusat kegiatan masyarakat, jaringan listrik, jembatan, drainase, renovasi kantor desa</t>
  </si>
  <si>
    <t>Rehabilitasi Area Pesisir, Pengembangan Wisata Berbasis Edukasi Konservasi, Penanaman Pohon, Pengembangan Bank Sampah, Mitra TNK, Pengembangan Mangrove, Pengembangan Terumbu Karang, Dukungan Kegiatan Hari Lingkungan,</t>
  </si>
  <si>
    <t>JORONG BARUTAMA GRESTON</t>
  </si>
  <si>
    <t>Penanggulangan/pengelolaan sampah, penanaman pohon</t>
  </si>
  <si>
    <t>Pengembangan bibit palawija, pengembangan pertanian terpadu, pengembangan peternakanan (sapi, ayam, bebek, dan babi), pengembangan sarang burung walet, pengembangan perikanan, pengembangan BUMKam, pengembangan UMKM, penguatan kelembagaan ekonomi sosial masyarakat)</t>
  </si>
  <si>
    <t>a. Keselamatan Masyarakat Sekitar Tambang (Posyandu, Kampung KB, Air Bersih, dan Kampanye Kesehatan)
b. Tenaga Kesehatan
c. Sarana dan/atau Prasarana Kesehatan
d. Bantuan Pengembangan Sarana Dan/Atau Prasarana Ibadah Dan Hubungan Di Bidang Keagamaan
e. Bantuan Bencana Alam
f. Partisipasi Dalam Pelestarian Budaya Dan Kearifan Lokal Setempat</t>
  </si>
  <si>
    <t>a. Beasiswa
b. Pendidikan, Pelatihan Ketrampilan dan Keahlian Dasar
c. Bantuan Tenaga Pendidik
d. Bantuan Sarana dan/atau Prasarana Pendidikan
e. Pelatihan Dan Kemandirian Masyarakat</t>
  </si>
  <si>
    <t>a. Pembangunan dan Perbaikan Infrastruktur Jalan, Drainase dan Jembatan
b. Pembangunan dan Renovasi Bangunan Pusat-Pusat Kegiatan Masyarakat</t>
  </si>
  <si>
    <t>a. Pelatihan Pemanfaatan Limbah Organik (KOMPOS)
b. Peringatan Hari Lingkungan Hidup
c. Penanaman Pohon di Sekitar Kampung</t>
  </si>
  <si>
    <t>KITADIN</t>
  </si>
  <si>
    <t>Pengembangan Perikanan, Pengembangan Peternakan, Pengembangan Pertanian, Pengembangan Perkebunan Buah, Pengembangan Usah Kelompok Home Industry, Modal usaha BUMDes dan UMKM, Penyertaan modal KUD, Pengembangan Kelompok Usaha PKK, Pengembangan Pabrik Tahu dan Tempe, Pelatihan dan studi banding kelembagaan kelompok usaha binaan</t>
  </si>
  <si>
    <t>Pengobatan gratis, PMT ibu hamil dan bayi, Bantuan BPJS, Baksos Covid19, peringatan hari besar keagamaan, peringatan hari besar nasional, bantuan kegiatan masyarakat, bantuan korban bencana alam, pembinaan kesenian daerah, bantuan biaya kegiatan budaya dan kepemudaan serta olahraga</t>
  </si>
  <si>
    <t>Beasiswa peserta didik kurang mampu, beasiswa peserta didik berprestasi, peningkatan kapasitas SDM PKK, Peningkatan kapasitas SDM Anggoa BPD</t>
  </si>
  <si>
    <t>Perawatan jalan usaha tani, pengadaan lahan posyandu, perawatan jalan desa, pengadaan mobil sarana desa, pengerukan area kantor desa</t>
  </si>
  <si>
    <t>Penguatan program bank sampah, normalisasi sungai, dan kegiatan pelestarian lingkungan pada kelompok wanita (PKK)</t>
  </si>
  <si>
    <t xml:space="preserve">Praktek Kerja Industri siswa SMKN seimenggaris, Praktek Nursery, Kunjungan Pendidikan Pertambangan, Magang Pendidikan Pertambangan,  Pengobatan Masyarakat Lingkar Tambang dan PMT Posyandu, Upskill Guru Honorer
</t>
  </si>
  <si>
    <t>PKM, SMKN, Perguruan Tinggi</t>
  </si>
  <si>
    <t>Konservasi embung air, Budidaya Buah naga, Budidaya Madu lebah Klulut, Penanaman bibit durian, jambu kristal dan Klengkeng kristal. Bimbingan Teknis Tata kelola SPAM kerjasama DTR dengan Dinas PU, Monitoring pelaksanaan KP SPAM Bumdes Srinanti, Pembinaan dan Pendidikan Pengelolaan Air Bersih melalui kerjasama DTR, ITB dan Bumdes Ds Sri nanti dan Tabur lestari, Penanaman bibit bambu di area sumber air bersih sebagai upaya mempertahankan konserfasi dan eksistensi embung kehidupan di desa Srinanti  dan Perbaikan kantor SPAM</t>
  </si>
  <si>
    <t>KP Spam Sinar Jaya, SMK, Pemuda SPAM</t>
  </si>
  <si>
    <t>350 0rang</t>
  </si>
  <si>
    <t>Khiatanan Masal, Pemberian Paket sembako lansia dan kelompok divabilitas, Dukungan Korban kebakaran, kebanjiran, ODGJ bekerjasama dengan Dinas Sosial Kab Nunukan. Dukungan Musyawarah adat lingkar tambang b) Bimtek penyusunan Rencana Induk PPM c) Dukungan kegiatan sosial lingkar tambang d) Bantuan Akomodasi, transportasi dan komunikasi Masyarakat Lingkar Tambang e) Kemitraan dunia usaha dengan Pemdes dan Bumdes f) Bantuan Logistik Masyarakat Lingkar Tambang g) Memberikan dukungan dalam rangka memperlancar proses koordinasi Muspika dan muspida NNK</t>
  </si>
  <si>
    <t>750 orang</t>
  </si>
  <si>
    <t>SMK N 1 Sei Menggaris, MI Mutiara Perbatasan, TPA Nurul Huda, Madin Al Islah Riyadlusholihah, SD, SMP</t>
  </si>
  <si>
    <t xml:space="preserve">Bantuan Rehap dan Pembangunan rumah ibadah di Seimenggaris, Perbaikan dan Instalasi Jaringan Air Bersih/SPAM di SP1 dan SP2, Pemanfaatan Drum bekas sebagai model mebeleir siap pakai, Perbaikan Kantor SPAM
</t>
  </si>
  <si>
    <t>Bumdes Sinar Jaya, TPA Nurul Huda, Madin Al Islah riyadlusholihah</t>
  </si>
  <si>
    <t>Penanaman Bambu, Penanaman buah buahan di area kantor pemerintahan kecamatan seimenggaris, Penghijauan kawasan sumber air sebagai sarana mempertahankan debit 
air bersih melalui penanaman bambu di sekitar mata air desa</t>
  </si>
  <si>
    <t>Karang Taruna, Pelajar SMK, Kantor camat, PKM, Kantor Desa</t>
  </si>
  <si>
    <t>SP1 dan SP2</t>
  </si>
  <si>
    <t>ANEKA TAMBANG</t>
  </si>
  <si>
    <t>1. Pembangunan Gajebo tempat pertemuan UMKM</t>
  </si>
  <si>
    <t>5 Kelompok</t>
  </si>
  <si>
    <t>10 Orang</t>
  </si>
  <si>
    <t>Sidomulyo</t>
  </si>
  <si>
    <t>2. Pengembangan UMKM Penye, Bensin, Tahu in Kamp B</t>
  </si>
  <si>
    <t>3 Kelompok</t>
  </si>
  <si>
    <t>6 Orang</t>
  </si>
  <si>
    <t>Kutai Lama</t>
  </si>
  <si>
    <t>3. Pengembangan UMKM Cofe</t>
  </si>
  <si>
    <t>1 Kelompok</t>
  </si>
  <si>
    <t>2 Orang</t>
  </si>
  <si>
    <t>Tanah Datar</t>
  </si>
  <si>
    <t>4. Pengembangan UMKM Conitif</t>
  </si>
  <si>
    <t>5. Pengembangan UKM Pesantren Darul Fattah Makroman</t>
  </si>
  <si>
    <t>1 Organisasi</t>
  </si>
  <si>
    <t>6. Kegiatan Forum Perempuan Desa &amp; Anak</t>
  </si>
  <si>
    <t>Anggana</t>
  </si>
  <si>
    <t>1. Kegiatan APKPI Asosiasi Profesi Keselamatan Pertambangan Indonesia</t>
  </si>
  <si>
    <t>2. Gempa Sulawesi Barat</t>
  </si>
  <si>
    <t>Sulawesi Barat</t>
  </si>
  <si>
    <t>3. Banjir Kalimantan Selatan</t>
  </si>
  <si>
    <t>4. Paket Sembako Untuk Masyarakat Area Tambang</t>
  </si>
  <si>
    <t>5. Paket Sembako Untuk Masyarakat Area Tambang</t>
  </si>
  <si>
    <t>6. Pengurusan &amp; Perbaikan Pagar Polsek Samarinda Utara</t>
  </si>
  <si>
    <t>7. Angin Putting Beliung di Desa Sepatin</t>
  </si>
  <si>
    <t>8. Bantuan Sembako Untuk Korban Banjir</t>
  </si>
  <si>
    <t>Pampang</t>
  </si>
  <si>
    <t>9. Bantuan Sosial Korban Banjir di RT. 03</t>
  </si>
  <si>
    <t>Sungai Siring</t>
  </si>
  <si>
    <t>10. Bantuan Korban Bencara Gunung Merapi</t>
  </si>
  <si>
    <t>1. Peningkatan di Istanbul, Turki oleh Fakultas Tekhnik Universitas Mulawarman</t>
  </si>
  <si>
    <t>2. Pelantikan Pengurus HMI &amp; Milad ke 74</t>
  </si>
  <si>
    <t>3. Kegiatan HMI Senior Course Level National</t>
  </si>
  <si>
    <t>4. Peningkatan ESDM Istanbul, Turki dari Fakultas Teknik Universitas Mulawarman</t>
  </si>
  <si>
    <t>Muara Badak</t>
  </si>
  <si>
    <t>5. Sumur Bor Fasilitas Air Bersih untuk SMK Negeri 1</t>
  </si>
  <si>
    <t>Badak Baru</t>
  </si>
  <si>
    <t>6. Wastafel &amp; Hidroponik untuk SD Negeri 013</t>
  </si>
  <si>
    <t>Lempake</t>
  </si>
  <si>
    <t>7. Kegiatan Mahasiswa Muara Badak IMABA</t>
  </si>
  <si>
    <t>8. Seminar Geologi Dari Fakultas Teknik Universitas Mulawarman</t>
  </si>
  <si>
    <t>9. 100 Buku Tambang</t>
  </si>
  <si>
    <t>9 Kelompok</t>
  </si>
  <si>
    <t>10. KKN untuk Mahasiswa Institut Agama Islam Negeri</t>
  </si>
  <si>
    <t>11. Kegiatan HMI Pengukuhan Team Dalam Mengawali Rencana Daerah</t>
  </si>
  <si>
    <t>12. Ekspedisi Pengiriman 100 Buku Tambang (Bogor - Samarinda)</t>
  </si>
  <si>
    <t>1 Paket</t>
  </si>
  <si>
    <t>13. Pengecatan SMP Negeri 26 Mugirejo</t>
  </si>
  <si>
    <t>14. Rehabilitasi 3 Lokal SD Negeri 018 Kampung Baru</t>
  </si>
  <si>
    <t>15. Kegiatan HMI Training Intermediate</t>
  </si>
  <si>
    <t>16. Virtual Minerba Fest 2021</t>
  </si>
  <si>
    <t>1. Aksesoris Pipa WTP 2</t>
  </si>
  <si>
    <t>2. Outlet WTP 2</t>
  </si>
  <si>
    <t>3. Penggalian dan Pemasangan Pipa WTP 2</t>
  </si>
  <si>
    <t>4. Pembangunan Embung WTP 2</t>
  </si>
  <si>
    <t>5. Penimbunan Pipa WTP 2</t>
  </si>
  <si>
    <t>6. 4 Tabung Oksigen Untuk Puskesmas Sungai Siring &amp; Anggana</t>
  </si>
  <si>
    <t>Sungai Siring &amp; Anggana</t>
  </si>
  <si>
    <t>7. Bantuan Dana CSR untuk BPJS</t>
  </si>
  <si>
    <t>8. Pembangunan 2 Embung WTP 2 (Invoice 2)</t>
  </si>
  <si>
    <t>9. Pembangunan Embung (1) Payment (2)</t>
  </si>
  <si>
    <t>10. Perbaikan Musholla Al-Amin</t>
  </si>
  <si>
    <t>Tanah Merah</t>
  </si>
  <si>
    <t>11. Material Untuk Yayasan Al-Muhajirin Bengkuring</t>
  </si>
  <si>
    <t>12. Pengembangan Lokal Pesantren Darul Fattah</t>
  </si>
  <si>
    <t>13. Material Pembangunan Masjid Baiturrahmah</t>
  </si>
  <si>
    <t>14. Pembangunan Masjid Fastabikhul Khairat Bengkuring</t>
  </si>
  <si>
    <t>15. Pembangunan Pesantren Kedunglo</t>
  </si>
  <si>
    <t>16. Semenisasi Halaman Gereja Batesda</t>
  </si>
  <si>
    <t>17. Perbaikan Jalan Desa Sidomulyo - Kutai Lama</t>
  </si>
  <si>
    <t>18. Bantuan Material Baja Ringan Untuk Koramil Samarinda Utara</t>
  </si>
  <si>
    <t>19. Jembatan RT. 5 Gang Ulin</t>
  </si>
  <si>
    <t>20. Jembatan RT. 5 Gang Ulin (2)</t>
  </si>
  <si>
    <t>21. Perbaikan Jalan Alternatif Desa Sidomulyo - Kutai Lama</t>
  </si>
  <si>
    <t>22. Paving Block Untuk Pos Polisi Tanah Datar</t>
  </si>
  <si>
    <t>23. Pembangunan/Rehab Jembatan Bitex RT. 08</t>
  </si>
  <si>
    <t>24. Perbaikan Draw Bridge</t>
  </si>
  <si>
    <t>25. Perbaikan WC Koramil Samarinda Utara &amp; Ruangan SKCK Polsek Anggana</t>
  </si>
  <si>
    <t>Samarinda &amp; Anggana</t>
  </si>
  <si>
    <t>1. Bantuan Pucuk Merah Untuk Makom Kristen</t>
  </si>
  <si>
    <t>2. Pembersihan &amp; Penanaman Makroman</t>
  </si>
  <si>
    <t>3. Penanaman, Pemeliharaan, Pupuk &amp; Bibit</t>
  </si>
  <si>
    <t>4. Penanaman Rumput &amp; Pemeliharaan Dum</t>
  </si>
  <si>
    <t>5. Pemijahan dan Penanaman Serai Wangi</t>
  </si>
  <si>
    <t>6. Penggalian, Penanaman, Penimbunan Top Soil</t>
  </si>
  <si>
    <t>7. Penggalian, Penanaman, dan Penimbunan</t>
  </si>
  <si>
    <t>Makroman</t>
  </si>
  <si>
    <t>Program Pembangunan SIBA Center (pemanfaatan lahan tidur bekas stockpile batubara)</t>
  </si>
  <si>
    <t>Kelompok Sentra Industri Bukit Asam (SIBA)</t>
  </si>
  <si>
    <t>10 Kelompok SIBA</t>
  </si>
  <si>
    <t>Muara Enim-Sumatera Sealatan</t>
  </si>
  <si>
    <t>Program Sentra Industri Bukit Asam (Rosella)</t>
  </si>
  <si>
    <t xml:space="preserve">Kelompok Sentra Industri Bukit Asam (SIBA)
</t>
  </si>
  <si>
    <t xml:space="preserve">30 Anggota SIBA Rosella dan 100 Petani Rosella </t>
  </si>
  <si>
    <t>Program Rumpun Pangan Energi Terbarukan yang Ramah Lingkungan</t>
  </si>
  <si>
    <t xml:space="preserve">Kelompok Petani, Peternak, dan Nelayan </t>
  </si>
  <si>
    <t>Kelompok Petani, Peternak, dan Nelayan di lahan pertanian seluas 50 Ha</t>
  </si>
  <si>
    <t>Desa Pagar Dewa-Muara Enim; Desa Embawang-Muara Enim; Desa Pandan Enim-Muara Enim; Desa Sungsang - Banyuasin</t>
  </si>
  <si>
    <t>Pembinaan dan Peningkatan Kapasitas Usaha Mikro Kecil (UMK)</t>
  </si>
  <si>
    <t>UMK Binaan PTBA</t>
  </si>
  <si>
    <t>1.811 pelaku UMK</t>
  </si>
  <si>
    <t>Penanggulangan Bencana Alam (Bantuan Sandang, Pangan, Medis, Tanggap Darurat, Rehabilitasi, dan Rekonstruksi)</t>
  </si>
  <si>
    <t>Masyarakat di 40 titik lokasi bencana alam</t>
  </si>
  <si>
    <t>Sumatera, Jawa, Sulawesi, Kalimantan</t>
  </si>
  <si>
    <t>Pencegahan dan Penanggulangan Wabah Covid-19</t>
  </si>
  <si>
    <t>Masyarakat Ring 1 Perusahaan</t>
  </si>
  <si>
    <t>1020 orang</t>
  </si>
  <si>
    <t>Wilayah Ring - 1 Perusahaan (Lawang Kidul, Tanjung Agung, Muara Enim, Merapi Timur, Merapi Barat)</t>
  </si>
  <si>
    <t>Program Mobil Kesehatan Keliling dan Pengobatan Gratis bagi Masyarakat Pra Sejahtera</t>
  </si>
  <si>
    <t xml:space="preserve">837 orang </t>
  </si>
  <si>
    <t>Program BIDIKSIBA</t>
  </si>
  <si>
    <t>Siswa/Siswi lulusan SLTA sederajat</t>
  </si>
  <si>
    <t>98 orang</t>
  </si>
  <si>
    <t>Program Ayo Sekolah</t>
  </si>
  <si>
    <t>Siswa/Siswi tingkat SD, SMP, dan SMA</t>
  </si>
  <si>
    <t>356 orang</t>
  </si>
  <si>
    <t>Program Gerakan Nasional Pemberantasan Buta Matematika (GERNAS TASTAKA)</t>
  </si>
  <si>
    <t>Kelompok Guru</t>
  </si>
  <si>
    <t>80 Guru</t>
  </si>
  <si>
    <t>Program Desa Mandiri Bara Lestari</t>
  </si>
  <si>
    <t>Kelompok pemukiman sekitar operasi penambangan</t>
  </si>
  <si>
    <t>4512 Jiwa (1.128 Kartu Keluarga)</t>
  </si>
  <si>
    <t>Bara Lestari, Tanjung Enim, Sumsel</t>
  </si>
  <si>
    <t>Kegiatan dan Sarana Ibadah</t>
  </si>
  <si>
    <t>Masyarakat di sekitar rumah ibadah</t>
  </si>
  <si>
    <t>Masyarakat di sekitar 336 rumah ibadah</t>
  </si>
  <si>
    <t>Sumatera Selatan, Lampung, Sumatera Barat</t>
  </si>
  <si>
    <t>Program Pembangkit Listrik Tenaga Surya (PLTS) untuk Irigasi Pertanian</t>
  </si>
  <si>
    <t>Kelompok Petani</t>
  </si>
  <si>
    <t>160 orang petani</t>
  </si>
  <si>
    <t xml:space="preserve">Desa Tanjung Raja - Muara Enim; Desa Nanjungan - Lahat </t>
  </si>
  <si>
    <t>Program Penanggulangan Sampah Rumah Tangga melalui Edukasi dan Pelatihan Pembuatan Eco Enzyme</t>
  </si>
  <si>
    <t>Vendor Katering, Layanan Umum Perkantoran, Rumah Sakit Bukit Asam, Yayasan Keluarga Bukit Asam, PKK dan Darmawanita Muara Enim, Persit Bhayangkari, Karang Taruna</t>
  </si>
  <si>
    <t>Wilayah Ring 1 Perusahaan</t>
  </si>
  <si>
    <t>Nama Lengkap Pemilik Manfaat (BO)</t>
  </si>
  <si>
    <t>Tempat dan Tanggal Lahir</t>
  </si>
  <si>
    <t>Kewarganegaraan</t>
  </si>
  <si>
    <t>Alamat Tempat Tinggal (sesuai KTP)</t>
  </si>
  <si>
    <t>Telp</t>
  </si>
  <si>
    <t>Alamat Negara Asal (untuk WNA)</t>
  </si>
  <si>
    <t>Alamat Negara Asal (untuk WNA)_Telp</t>
  </si>
  <si>
    <t>Alamat Negara Asal (untuk WNA)_Email</t>
  </si>
  <si>
    <t>Apakah hubungannya antara pemilik manfaat dengan korporasi?
1. Pemilik Saham
2.Pengendali</t>
  </si>
  <si>
    <t>Jumlah Kepemilikan Saham (%)</t>
  </si>
  <si>
    <t>Secara bersama-sama terdiri atas, antara lain: 1. Edwin Soeryadjaya; 2. Ny. T. P. Rachmat L. R. Imanto; 3. Meity Subianto; 4. Edna Thohir; 5. Thailand Government; dan lainnya.</t>
  </si>
  <si>
    <t>Secara bersama-sama terdiri atas, antara lain: 1. Edwin Soeryadjaya - Indonesia; 2. Ny. T. P. Rachmat L. R. Imanto - Indonesia; 3. Meity Subianto - Indonesia; 4. Edna Thohir - Indonesia; 5. Thailand Government - Thailand; dan lainnya.</t>
  </si>
  <si>
    <t>Secara bersama-sama terdiri atas, antara lain: 1. Edwin Soeryadjaya - 04.085.680.9-093.000; 2. Ny. T. P. Rachmat L. R. Imanto - 06.067.402.5-093.000; 3. Meity Subianto - 81.136.231.8-067.000; 4. Edna Thohir - 82.151.978.2-067.000; 5. Thailand Government; dan lainnya.</t>
  </si>
  <si>
    <t>Pengendali</t>
  </si>
  <si>
    <t>Secara bersama-sama terdiri atas, antara lain: 1. Edwin Soeryadjaya - 7.95%; 2. Ny. T. P. Rachmat L. R. Imanto - 11.65%; 3. Meity Subianto - 4.99%; 4. Edna Thohir - 2.18%; 5. Thailand Government - 11.53%; dan lainnya.</t>
  </si>
  <si>
    <t>Jl Suryopranoto No 2, Gd Harmoni Plaza A-8, Petojo Utara, Jakarta Pusat 10130</t>
  </si>
  <si>
    <t>021 - 6385 1141</t>
  </si>
  <si>
    <t>PT UNITED TRACTORS TBK</t>
  </si>
  <si>
    <t>Didirikan pada tanggal 13 Oktober 1972</t>
  </si>
  <si>
    <t>Badan Hukum Indonesia</t>
  </si>
  <si>
    <t>Alamat Kantor  Jalan Raya Bekasi Km. 22, Cakung, Jakarta Timur 13910</t>
  </si>
  <si>
    <t>021 2457 9999</t>
  </si>
  <si>
    <t>Dato' DR Low Tuck Kwong</t>
  </si>
  <si>
    <t>SINGAPURA, 17 April 1948</t>
  </si>
  <si>
    <t>tahun 2019 = 48,63%
tahun 2020 = 54,03%</t>
  </si>
  <si>
    <t>Jalan Suryopranoto No. 2, Gedung Harmoni Plaza A-8, Petojo Utara, Jakarta Pusat 10130</t>
  </si>
  <si>
    <t xml:space="preserve"> 021 - 6385 1141</t>
  </si>
  <si>
    <t>Malang, 21 Maret 1956</t>
  </si>
  <si>
    <t>Linda Suryasari Wijaya limantara</t>
  </si>
  <si>
    <t>Sinarmas MSIG Tower Lantai 10. Jalan Jend. Sudirman  Kav. 21, RT/RW. 012/001, Kelurahan Karet, Kecamatan Setia Budi</t>
  </si>
  <si>
    <t>02180613737</t>
  </si>
  <si>
    <t>Franky Oesman Widjaja</t>
  </si>
  <si>
    <t>Sinarm as MSIG Tower Lantai 10. Jalan Jend. Sudirman Kav. 21,
RT/RW. 012/001, Kelu rahan Karet, Kecamatan Setia Budi</t>
  </si>
  <si>
    <t>Muktar Widjaja</t>
  </si>
  <si>
    <t>Indra Widjaja</t>
  </si>
  <si>
    <t xml:space="preserve">BANPU Public Company Limited 
(tidak ada pemilik manfaat individual)
</t>
  </si>
  <si>
    <t>Thailand 29 Juli 1993</t>
  </si>
  <si>
    <t>Alamat Indonesia  Pondok Indah Office Tower 3, 3rd. Fl, Jalan Sultan Iskandar Muda Kav. V-TA, Pondok Indah, Jakarta 12310</t>
  </si>
  <si>
    <t>021-29328100</t>
  </si>
  <si>
    <t>27th anapoom Floor, ThTower 1550 New Patchburi Road, Makkasan Ratchathewi, Bangkok 10400</t>
  </si>
  <si>
    <t>+66 2694 6600</t>
  </si>
  <si>
    <t>BANPU Public Company Limited merupakan pemegang saham 100% saham per 31 Desember 2019 dan 31 Desember 2020 dalam Banpu Mineral (Singapore) Pte., Ltd., yang merupakan Induk Usaha langsung Perseroan</t>
  </si>
  <si>
    <t>Pondok Indah Office Tower 3, Lantai 7, Suite 701. Jl. Sultan Iskandar Muda Kav.V-TA, Pondok Indah, Jakarta</t>
  </si>
  <si>
    <t xml:space="preserve"> 021-75922993 Fax. 021-75922992</t>
  </si>
  <si>
    <t>27 November 2017 (Hasil RUPSLB Peralihan saham Negara ke PT INALUM)</t>
  </si>
  <si>
    <t>NA (Status Badan Hukum)</t>
  </si>
  <si>
    <t>(021)27938750</t>
  </si>
  <si>
    <t>Corsec@mind.id</t>
  </si>
  <si>
    <t>Arifin Panigoro</t>
  </si>
  <si>
    <t>Bandung, 14 Maret 1945</t>
  </si>
  <si>
    <t>Jln. Benda Atas No. 78,RT 007 RW 003 Cilandak Timur, Pasar Minggu, Jakarta Selatan</t>
  </si>
  <si>
    <t>Dato' Dr. Low Tuck Kwong</t>
  </si>
  <si>
    <t>Freeport-McMoRan Inc.
PT Indonesia Asahan Alumunium
PT Indonesia Papua Metal dan Mineral</t>
  </si>
  <si>
    <t>Freeport-McMoRan Inc.  48,76%
PT Indonesia Papua Metal dan Mineral  25,00%
PT Indonesia Asahan Alumunium  26,24%</t>
  </si>
  <si>
    <t>BANPU Public Company Limited 
(tidak ada pemilik manfaat individual)</t>
  </si>
  <si>
    <t>27th Floor, Thanapoom Tower 1550 New Patchburi Road, Makkasan Ratchathewi, Bangkok 10400</t>
  </si>
  <si>
    <t>BANPU Public Company Limited merupakan pemegang saham 100% saham per 31 Desember 2019 dan 31 Desember 2020 dalam Banpu Mineral (Singapore) Pte., Ltd., yang merupakan Induk Usaha langsung Perseroan.</t>
  </si>
  <si>
    <t xml:space="preserve">                          PINTARSO ADIJANTO</t>
  </si>
  <si>
    <t>PONTIANAK, 11 -06 -1957</t>
  </si>
  <si>
    <t>JL.PANTAI KUTA V / 5 ANCOL JAKARTA UTARA</t>
  </si>
  <si>
    <t>021-6409750</t>
  </si>
  <si>
    <t>pintarso@cbn.net.id</t>
  </si>
  <si>
    <t>P. Siantar, 31 Januari 1977</t>
  </si>
  <si>
    <t>Pacific Place Residence Tower East 11A, RT. 005, RW. 001
Senayan, Kebayoran Baru, Jakarta Selatan</t>
  </si>
  <si>
    <t>0215153335</t>
  </si>
  <si>
    <t>BANPU Public Company Limited merupakan pemegang saham 100% saham per 31 Desember 2019 dan 31 Desember 2020 dalam Banpu Mineral (Singapore) Pte., Ltd., yang merupakan Induk Usaha Perseroan</t>
  </si>
  <si>
    <t>Republic of Korea, 30-01-1959</t>
  </si>
  <si>
    <t>Republic of Korea</t>
  </si>
  <si>
    <t>JW Marriot Jakarta Room 3008, Jl. Ida Anak Agung Gde Agung Kav. E12 No. 1 &amp; 2 Kawasan Mega Kuningan Kel. Kuningan Timur Kec. Setiabudi Jakarta Selatan.</t>
  </si>
  <si>
    <t>(021) 5260750</t>
  </si>
  <si>
    <t>Korea Selatan</t>
  </si>
  <si>
    <t xml:space="preserve"> Circleone Consulting Co., Ltd. 90.92% (Chang Seon Yoon memilki Circleone Consulting Co., Ltd. 44.12%)</t>
  </si>
  <si>
    <t>Salatiga, 27-10-1962</t>
  </si>
  <si>
    <t xml:space="preserve">Indonesia </t>
  </si>
  <si>
    <t>Balikpapan, 09-12-1954</t>
  </si>
  <si>
    <t>Luhut Pandjaitan</t>
  </si>
  <si>
    <t>Simargala, 28 September 1947</t>
  </si>
  <si>
    <t>Jl. Kalisari Raya II No. 11, RT. 02, RW. 02, Kel. Kalisari, Kec. Pasar Rebo, Jakarta Timur</t>
  </si>
  <si>
    <t>Secara bersama-sama terdiri atas, antara lain: 1. Edwin Soeryadjaya; 2. Ny. T. P. Rachmat L. R. Imanto; 3. Meity Subianto; 4. Edna Thohir; dan lainnya.</t>
  </si>
  <si>
    <t>Secara bersama-sama terdiri atas, antara lain: 1. Edwin Soeryadjaya - Indonesia; 2. Ny. T. P. Rachmat L. R. Imanto - Indonesia; 3. Meity Subianto - Indonesia; 4. Edna Thohir - Indonesia; dan lainnya.</t>
  </si>
  <si>
    <t>Secara bersama-sama terdiri atas, antara lain: 1. Edwin Soeryadjaya - 8,98%; 2. Ny. T. P. Rachmat L. R. Imanto - 13,17%; 3. Meity Subianto - 5,64%; 4. Edna Thohir - 2,47%; dan lainnya.</t>
  </si>
  <si>
    <t>PT HARITA MAHAKAM MINING</t>
  </si>
  <si>
    <t>BADAN HUKUM INDONESIA</t>
  </si>
  <si>
    <t>+62 (21) 5745276/78</t>
  </si>
  <si>
    <t>jayaraya.harita@gmail.com</t>
  </si>
  <si>
    <t>LANNA RESOURCES PUBLIC CO.LTD. (PUBLIK)</t>
  </si>
  <si>
    <t>BADAN HUKUM THAILAND</t>
  </si>
  <si>
    <t>Mahatun Plaza Bld. 888/70-3 Phloenchit Road Bangkok 10330 - Thailand</t>
  </si>
  <si>
    <t>lanna@lannar.com</t>
  </si>
  <si>
    <t xml:space="preserve">Secara bersama-sama terdiri atas, antara lain: 1. Edwin Soeryadjaya; 2. Ny. T. P. Rachmat L. R. Imanto; 3. Meity Subianto; 4. Edna Thohir; dan lainnya.
</t>
  </si>
  <si>
    <t>Secara bersama-sama terdiri atas, antara lain: 1. Edwin Soeryadjaya - 6,75%; 2. Ny. T. P. Rachmat L. R. Imanto - 9,90%; 3. Meity Subianto - 4,24%; 4. Edna Thohir - 1,86%; dan lainnya.</t>
  </si>
  <si>
    <t>INDONESIA</t>
  </si>
  <si>
    <t>Jl. Diponogoro No. 46, Menteng - Jakarta Pusat</t>
  </si>
  <si>
    <t>Pontianak, 11 Februari 1946</t>
  </si>
  <si>
    <t>Satinwood 27 A - The Pakubuwono Signature , Jakarta Selatan</t>
  </si>
  <si>
    <t xml:space="preserve">Jakarta, 8 Oktober 1975   </t>
  </si>
  <si>
    <t>Four Season STB TGH, Setiabudi, Jakarta Selatan</t>
  </si>
  <si>
    <t>021-3916990</t>
  </si>
  <si>
    <t>info@mgmcoal.com</t>
  </si>
  <si>
    <t>Pacific Century Place Lt. 33, Jl. Jend. Sudirman Kav. 52 -53, SCBD Lot. 10, Senayan, Kebayoran Baru, Jakarta Selatan</t>
  </si>
  <si>
    <t>021-50939000</t>
  </si>
  <si>
    <t xml:space="preserve">fian@lxintl.co.kr </t>
  </si>
  <si>
    <t>Racmat Mulyana Hamami</t>
  </si>
  <si>
    <t>Jakarta, 24 September 1964</t>
  </si>
  <si>
    <t>Jalan Pulo Bangkeng No.9 RT 001 RW 002, Kel. Selong Kecamatan Kebayoran Baru</t>
  </si>
  <si>
    <t>35% (tidak langsung)</t>
  </si>
  <si>
    <t xml:space="preserve"> Ghan Djoe Hiang</t>
  </si>
  <si>
    <t>Lahat, 3 September 1943</t>
  </si>
  <si>
    <t>Jl. Kesehatan III No. 33 Rt008/Rw006
Petojo Selatan, Gambir, Jakarta Pusat</t>
  </si>
  <si>
    <t>0% (kepemilikan tidak langsung 42% melalui PT Wahana Sentosa Cemerlang)</t>
  </si>
  <si>
    <t>Pemilik Saham
Pengendali</t>
  </si>
  <si>
    <t>Andrew Hidayat</t>
  </si>
  <si>
    <t>Semarang, 23 September 1979</t>
  </si>
  <si>
    <t xml:space="preserve">Jl. Karawang No. 3 RT 003 RW 004, Kelurahan Menteng, Kecamatan Menteng, Jakarta Pusat, DKI </t>
  </si>
  <si>
    <t>&gt; 25%</t>
  </si>
  <si>
    <t>Jakarta 30 Januari 1984</t>
  </si>
  <si>
    <t>Jl. Anggrek Nelimurni B70/24 RW 001.Kemanggisan Palmerah Jakarat barat</t>
  </si>
  <si>
    <t>halim.kevin@msa.co.id</t>
  </si>
  <si>
    <t>Jl. Karawang No. 3 RT 003 RW 004, Kelurahan Menteng, Kecamatan Menteng, Jakarta Pusat, DKI Jakarta, Indonesia</t>
  </si>
  <si>
    <t>tahun 2019 = 53.86%
tahun 2020 = 54.03%</t>
  </si>
  <si>
    <t>JL. Suryopranoto No. 2, GD. Harmoni A-8, Petojo Utara, Gambir, Jakarta Pusat</t>
  </si>
  <si>
    <t xml:space="preserve">021- 63851140     </t>
  </si>
  <si>
    <t>Bandung, 12 Agustus 1971</t>
  </si>
  <si>
    <t>Jl. Diponegoro No. 46 Menteng - Jakarta Pusat</t>
  </si>
  <si>
    <t>Alamat Kantor  Jl. Raya Bekasi Km. 22, Cakung, Jakarta Timur 13910</t>
  </si>
  <si>
    <t xml:space="preserve"> https//www.unitedtractors.com</t>
  </si>
  <si>
    <t>BANDUNG / 12 AGUSTUS 1971</t>
  </si>
  <si>
    <t>JALAN DIPEGONEGORO NOMOR 46, RT001 RW007, MENTENG, JAKARTA PUSAT</t>
  </si>
  <si>
    <t>tahun 2019 = 53,86%
tahun 2020 = 54,03%</t>
  </si>
  <si>
    <t>TIMAH (PERSERO) TBK, PT/PT INDONESIA ASAHAN ALUMINIUM (Persero)</t>
  </si>
  <si>
    <t>Ratih Dewi Hanjani L</t>
  </si>
  <si>
    <t>Jakarta, 18 April 1971</t>
  </si>
  <si>
    <t>Kompleks Maya Garden No. 37A, Kebayoran Lama 
Jakarta Selatan</t>
  </si>
  <si>
    <t>ratihamri@mind.id</t>
  </si>
  <si>
    <t xml:space="preserve">1. Rachmad Mulyana Hamami; 
2. Rachmad Sobari Hamami; </t>
  </si>
  <si>
    <t xml:space="preserve">1. Jakarta, 24/09/1964; 
2. Jakarta, 22/02/1971; </t>
  </si>
  <si>
    <t xml:space="preserve">1. Indonesia;
2. Indonesia;
</t>
  </si>
  <si>
    <t>1. Jl. Berlian II No.63, Jakarta Selatan;
2. Jl. Prapanca III No.9, Jakarta Selatan;</t>
  </si>
  <si>
    <t>021-2997677</t>
  </si>
  <si>
    <t>Corporate.secretary@abm-investama.co.id</t>
  </si>
  <si>
    <t>1. 39.760%;
2. 39.760%;</t>
  </si>
  <si>
    <t>BANPU Public Company Limited merupakan pemegang saham 100% saham per 31 Desember 2019 dan 31 Desember 2020  dalam Banpu Mineral (Singapore) Pte., Ltd., yang merupakan Induk Usaha Perseroan</t>
  </si>
  <si>
    <t>Peter Sondakh</t>
  </si>
  <si>
    <t>Surabaya, 26 Februari 1952</t>
  </si>
  <si>
    <t>Jl. Widya Chandra VIII No. 11, RT.003/RW.004, Kel. Selong, Kec. Kebayoran Baru, Jakarta Selatan</t>
  </si>
  <si>
    <t>Januardi Karim (Direktur)</t>
  </si>
  <si>
    <t>Jakarta, 12 Januari 1985</t>
  </si>
  <si>
    <t>Jalan Mangga Besar IV-G No.24 RT 012 RW 002, Kelurahan Taman Sari, Kecamatan Taman Sari, Kota Administrasi Jakarta Barat</t>
  </si>
  <si>
    <t>021-30051003</t>
  </si>
  <si>
    <t>pt.autumprimaindonesia@gmail.com</t>
  </si>
  <si>
    <t xml:space="preserve">Pemilik Saham </t>
  </si>
  <si>
    <t>Eddy Sanusi</t>
  </si>
  <si>
    <t>Medan, 9 Juli 1963</t>
  </si>
  <si>
    <t>Jl. Griya Inti Sentosa Blok I/7 RT 010 RW 020, Klurahan Sunter Agung, Kecamatan Tanjung Priok, Jakarta Utara</t>
  </si>
  <si>
    <t>+622180869600</t>
  </si>
  <si>
    <t>eddy.sanusi@ithacaresources.com</t>
  </si>
  <si>
    <t>Gautama Hartanto</t>
  </si>
  <si>
    <t>Bandung, 15 Juni 1965</t>
  </si>
  <si>
    <t>Jl.Tiryatasa II No.18, Melawai, Kebayoran Baru, Jakarta Selatan</t>
  </si>
  <si>
    <t>Jakarta Selatan, 5 September 2012</t>
  </si>
  <si>
    <t>Gedung The Convergence Indonesia Lantai 20, Kawasan Rasuna Epicentrum, Jl. H. R. Rasuna Said, Karet Kuningan, Setiabudi, Jakarta Selatan, Jakarta Selatan 12940</t>
  </si>
  <si>
    <t>perijinan-mdka@merdekacoppergold.com</t>
  </si>
  <si>
    <t>Halim Mina</t>
  </si>
  <si>
    <t>Medan, 03 Desember 1958</t>
  </si>
  <si>
    <t>Jl. Berlian no. 1 RT/RW. 009/011, Kel. Bidara Cina Jatinegara, Jakarta Timur</t>
  </si>
  <si>
    <t>021-8062 7300</t>
  </si>
  <si>
    <t>LEE EE YANG</t>
  </si>
  <si>
    <t>Singapura, 30 April 1987</t>
  </si>
  <si>
    <t>leo@cde-coal.com</t>
  </si>
  <si>
    <t>5 Pasir Ris Lane
Pasir Ris Beach Park 
Singapore(519173)</t>
  </si>
  <si>
    <t>021-2122338024</t>
  </si>
  <si>
    <t>GAG NIKEL</t>
  </si>
  <si>
    <t xml:space="preserve">Richards Matthew Paul </t>
  </si>
  <si>
    <t>Brisbane, 28 June 1975</t>
  </si>
  <si>
    <t>Australian</t>
  </si>
  <si>
    <t>3 Jalan Pisang, Singapore 199070</t>
  </si>
  <si>
    <t>matt@watiga.com</t>
  </si>
  <si>
    <t>13 Oktober 1972</t>
  </si>
  <si>
    <t>Jl. Raya Bekasi Km. 22, Cakung, Jakarta Timur 13910</t>
  </si>
  <si>
    <t xml:space="preserve"> https://www.unitedtractors.com</t>
  </si>
  <si>
    <t>Jl. Diponegoro No. 46, RT. 001, RW.007, Menteng, Jakarta Pusat</t>
  </si>
  <si>
    <t xml:space="preserve">3161788					</t>
  </si>
  <si>
    <t>legal.kup@kup.co.id</t>
  </si>
  <si>
    <t>legal.msj@msj.co.id</t>
  </si>
  <si>
    <t>WINARTO PHITOYO</t>
  </si>
  <si>
    <t>UJUNG PANDANG, 31 MEI 1966</t>
  </si>
  <si>
    <t>PANTAI KUTA I NO. 18, RT 001 RW 010, KEL. ANCOL, KEC. PADEMANGAN, JAKARTA UTARA</t>
  </si>
  <si>
    <t>winarto.astima@gmail.com</t>
  </si>
  <si>
    <t>MANAMBANG MUARA ENIM</t>
  </si>
  <si>
    <t>Benjamin Jiaravanon</t>
  </si>
  <si>
    <t>Jakarta, 6 Januari 1971</t>
  </si>
  <si>
    <t>Jl. Pasir Putih VI/7 RT006/RW010, Kelurahan Ancol, Kecamatan Pademangan, Jakarta Utara</t>
  </si>
  <si>
    <t>Magelang, 19 Oktober 1954</t>
  </si>
  <si>
    <t>0811-217-217</t>
  </si>
  <si>
    <t xml:space="preserve">SUTRISNO </t>
  </si>
  <si>
    <t>JAKARTA, 11 DESEMBER 1967</t>
  </si>
  <si>
    <t>PEJOMPONGAN, RT.012, RW. 007, BENDUNGAN HILIR, TANAH ABANG, JAKARTA PUSAT</t>
  </si>
  <si>
    <t>021-53664355</t>
  </si>
  <si>
    <t>Tamron</t>
  </si>
  <si>
    <t>Koba, 06 Mei 1967</t>
  </si>
  <si>
    <t xml:space="preserve">JL. Kenanga RT 011 RW 003 Kel. Koba Kec. Koba Kabupaten Bangka Tengah </t>
  </si>
  <si>
    <t>HASHIM S. DJOJOHADIKUSUMO</t>
  </si>
  <si>
    <t>Jakarta, 5 Juni 1954</t>
  </si>
  <si>
    <t>The Plaza Residence 35 D, RT.013/011, Kelurahan Karet Tengsin, Kecamatan Tanah Abang, Kota Jakarta Pusat, Provinsi DKI Jakarta</t>
  </si>
  <si>
    <t>2 Juni 2003</t>
  </si>
  <si>
    <t>Bengkalis, 31-01-1977</t>
  </si>
  <si>
    <t>Apartemen Tower Akasia Lt. 3 No. 3.K, Jl. Pluit Selatan Raya, Penjaringan, Penjaringan, Jakarta Utara</t>
  </si>
  <si>
    <t>director2@geocoal.com</t>
  </si>
  <si>
    <t>TAMBANG BUMI SULAWESI</t>
  </si>
  <si>
    <t>legal.td@msj.co.id</t>
  </si>
  <si>
    <t>NG SEE YONG</t>
  </si>
  <si>
    <t>Pangkalan Pauh, 14-04-1978</t>
  </si>
  <si>
    <t>Jl. Bukit Indah Raya III No. 45, Sukajadi, Batam Kota, Kota Batam, Kepulauan Riau</t>
  </si>
  <si>
    <t>director3@geocoal.com</t>
  </si>
  <si>
    <t>Heri Yusuf</t>
  </si>
  <si>
    <t>Bandung / 08 Februari 1963</t>
  </si>
  <si>
    <t>Jalan Taman AA No. 17 
RT.012 RW. 005 Kel. Sukabumi Selatan 
Kecamatan Kebon Jeruk Jakarta Barat</t>
  </si>
  <si>
    <t>Secara bersama-sama terdiri atas, antara lain: 1. Edwin Soeryadjaya; 2. Ny. T.P. Rachmat L. R. Imanto; 3. Meity Subianto; 4. Edna Thohir; 5. Thailand Government; dan lainnya.</t>
  </si>
  <si>
    <t>Secara bersama-sama terdiri atas, antara lain: 1. Edwin Soeryadjaya - Indonesia; 2. Ny. T.P. Rachmat L. R. Imanto - Indonesia; 3. Meity Subianto - Indonesia; 4. Edna Thohir - Indonesia; 5. Thailand Government - Thailand; dan lainnya.</t>
  </si>
  <si>
    <t>Secara bersama-sama terdiri atas, antara lain: 1. Edwin Soeryadjaya - 9,55%; 2. Ny. T.P. Rachmat L. R. Imanto - 11,65%; 3. Meity Subianto - 5,01%; 4. Edna Thohir - 2,35%; 5. Thailand Government - 11,53%; dan lainnya.</t>
  </si>
  <si>
    <t>Jalan Raya Bekasi Km 22, Cakung, Jakarta Timur 13910</t>
  </si>
  <si>
    <t>Korea Selatan, 30-01-1959</t>
  </si>
  <si>
    <t>(021) 27883414</t>
  </si>
  <si>
    <t>SURAKARTA, 22-04-1946</t>
  </si>
  <si>
    <t>GRHA BARAMULTI KOMPLEKS HARMONI PLAZA BLOK A/8   JALAN SURYOPRANOTO NO. 2, JAKARTA PUSAT</t>
  </si>
  <si>
    <t>(021) 63851140</t>
  </si>
  <si>
    <t>PT. Separi Energy dan PT. Boneo Citrapertiwi Nusantara</t>
  </si>
  <si>
    <t>PT. Separy Energy  - Komp. Mahakam Square  Blk.B No.17-19, Jl. Untung Suropati, Samarinda, Kal.Tim</t>
  </si>
  <si>
    <t xml:space="preserve">0541 777110 </t>
  </si>
  <si>
    <t>Legal@ptscs.com</t>
  </si>
  <si>
    <t xml:space="preserve">Pemerintah RI </t>
  </si>
  <si>
    <t>BADAN HUKUM INDONESIA / BADAN HUKUM THAILAND</t>
  </si>
  <si>
    <t>Panin Bank Bld. 5th floor, Jl. Jend. Sudirman , Senayan, Jakarta 12190</t>
  </si>
  <si>
    <t>35% / 55%</t>
  </si>
  <si>
    <t>48,75%
26,24%
25%</t>
  </si>
  <si>
    <t xml:space="preserve">PT Indonesia Asahan Alumunium (Persero) (Pemerintah Indonesia)
PT Indonesia Papua Metal Dan Mineral (Pemerintah Indonesia)
Freeport-McMoRan Inc. (Publik)			</t>
  </si>
  <si>
    <t>Pemilik</t>
  </si>
  <si>
    <t>Pemilik Saham /Pengendali</t>
  </si>
  <si>
    <t>Nama Perusaahaan</t>
  </si>
  <si>
    <t>Akses</t>
  </si>
  <si>
    <t>Link</t>
  </si>
  <si>
    <t>Laporan dari Industri ekstraktif</t>
  </si>
  <si>
    <t>PT Adaro Indonesia's sustainability program is included in its parent company's (PT Adaro Energy) sustainability report, which is accesible through the following link:
2019 - https://www.adaro.com/files/news/berkas_eng/1916/ADRO%2020200428%20Laporan%20Keberlanjutan%20ADRO%202019.pdf
2020 - https://www.adaro.com/files/news/berkas_eng/2037/ADRO%2020210401%20Laporan%20Keberlanjutan%202020.pdf
Alternatively, by accessing Adaro Group's website: www.adaro.com ; ESG submenu ; Sustainability Reports</t>
  </si>
  <si>
    <t xml:space="preserve">https://itmg.co.id/en/investor-relation/sustainability-report     </t>
  </si>
  <si>
    <t>2019: https://www.ptba.co.id/laporan_keberlanjutan/laporan-keberlanjutan-2019.pdf</t>
  </si>
  <si>
    <t>2020: https://www.ptba.co.id/laporan_keberlanjutan/laporan-keberlanjutan-2020.pdf</t>
  </si>
  <si>
    <t>https://itmg.co.id/en/investor-relation/sustainability-report</t>
  </si>
  <si>
    <t>MIFA BERSAUDARA</t>
  </si>
  <si>
    <t>https://abm-investama.com/menu/31/sustainabilt-reportt</t>
  </si>
  <si>
    <t>https://timah.com/blog/report/sustainability-report.html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</si>
</sst>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2" formatCode="_-&quot;Rp&quot;* #,##0_-;\-&quot;Rp&quot;* #,##0_-;_-&quot;Rp&quot;* &quot;-&quot;_-;_-@_-"/>
    <numFmt numFmtId="41" formatCode="_-* #,##0_-;\-* #,##0_-;_-* &quot;-&quot;_-;_-@_-"/>
    <numFmt numFmtId="44" formatCode="_-&quot;Rp&quot;* #,##0.00_-;\-&quot;Rp&quot;* #,##0.00_-;_-&quot;Rp&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0.0%"/>
    <numFmt numFmtId="169" formatCode="_-* #,##0_-;\-* #,##0_-;_-* &quot;-&quot;??_-;_-@"/>
    <numFmt numFmtId="170" formatCode="_-* #,##0_-;\-* #,##0_-;_-* &quot;-&quot;_-;_-@"/>
    <numFmt numFmtId="171" formatCode="_(* #,##0.000_);_(* \(#,##0.000\);_(* &quot;-&quot;_);_(@_)"/>
    <numFmt numFmtId="172" formatCode="_(* #,##0.00_);_(* \(#,##0.00\);_(* &quot;-&quot;_);_(@_)"/>
    <numFmt numFmtId="173" formatCode="&quot;$&quot;* #,##0.0\ ;&quot;$&quot;* \(#,##0.0\)"/>
    <numFmt numFmtId="174" formatCode="_(* #,##0.0_);_(* \(#,##0.0\);_(* &quot;-&quot;??_);_(@_)"/>
    <numFmt numFmtId="175" formatCode="_(&quot;$&quot;* #,##0_);_(&quot;$&quot;* \(#,##0\);_(&quot;$&quot;* &quot;-&quot;??_);_(@_)"/>
    <numFmt numFmtId="176" formatCode="_([$IDR]\ * #,##0.00_);_([$IDR]\ * \(#,##0.00\);_([$IDR]\ * &quot;-&quot;??_);_(@_)"/>
    <numFmt numFmtId="177" formatCode="_([$USD]\ * #,##0.00_);_([$USD]\ * \(#,##0.00\);_([$USD]\ * &quot;-&quot;??_);_(@_)"/>
    <numFmt numFmtId="178" formatCode="_(* #,##0.000_);_(* \(#,##0.000\);_(* &quot;-&quot;??_);_(@_)"/>
    <numFmt numFmtId="179" formatCode="#,##0.000"/>
    <numFmt numFmtId="180" formatCode="_([$Rp-421]* #,##0_);_([$Rp-421]* \(#,##0\);_([$Rp-421]* &quot;-&quot;_);_(@_)"/>
    <numFmt numFmtId="181" formatCode="_ * #,##0.00_ ;_ * \-#,##0.00_ ;_ * &quot;-&quot;??_ ;_ @_ "/>
    <numFmt numFmtId="182" formatCode="_-* #,##0.000_-;\-* #,##0.000_-;_-* &quot;-&quot;??_-;_-@_-"/>
    <numFmt numFmtId="183" formatCode="_-* #,##0_-;\-* #,##0_-;_-* &quot;-&quot;??_-;_-@_-"/>
    <numFmt numFmtId="184" formatCode="_ * #,##0_ ;_ * \-#,##0_ ;_ * &quot;-&quot;??_ ;_ @_ "/>
    <numFmt numFmtId="185" formatCode="_-* #,##0.00_-;\-* #,##0.00_-;_-* &quot;-&quot;_-;_-@_-"/>
    <numFmt numFmtId="186" formatCode="&quot;Rp&quot;#,##0"/>
    <numFmt numFmtId="187" formatCode="_ * #,##0_ ;_ * \-#,##0_ ;_ * &quot;-&quot;_ ;_ @_ "/>
    <numFmt numFmtId="188" formatCode="_ * #,##0.00_ ;_ * &quot;$&quot;\!\-#,##0.00_ ;_ * &quot;-&quot;??_ ;_ @_ "/>
    <numFmt numFmtId="189" formatCode="_(&quot;Rp&quot;* #,##0_);_(&quot;Rp&quot;* \(#,##0\);_(&quot;Rp&quot;* &quot;-&quot;_);_(@_)"/>
    <numFmt numFmtId="190" formatCode="_(&quot;Rp&quot;* #,##0.00_);_(&quot;Rp&quot;* \(#,##0.00\);_(&quot;Rp&quot;* &quot;-&quot;??_);_(@_)"/>
    <numFmt numFmtId="191" formatCode="[$-421]dd\ mmmm\ yyyy;@"/>
    <numFmt numFmtId="192" formatCode="_(* #,##0.000_);_(* \(#,##0.000\);_(* &quot;-&quot;???_);_(@_)"/>
    <numFmt numFmtId="193" formatCode="_-[$Rp-421]* #,##0_-;\-[$Rp-421]* #,##0_-;_-[$Rp-421]* &quot;-&quot;_-;_-@_-"/>
    <numFmt numFmtId="194" formatCode="&quot;$&quot;#,##0.00"/>
    <numFmt numFmtId="195" formatCode="_-[$USD]\ * #,##0.00_-;\-[$USD]\ * #,##0.00_-;_-[$USD]\ * &quot;-&quot;??_-;_-@_-"/>
    <numFmt numFmtId="196" formatCode="[$IDR]\ #,##0.00"/>
    <numFmt numFmtId="197" formatCode="#,##0_ ;\-#,##0\ "/>
    <numFmt numFmtId="198" formatCode="_-* #,##0.0000_-;\-* #,##0.0000_-;_-* &quot;-&quot;??_-;_-@_-"/>
    <numFmt numFmtId="199" formatCode="_([$$-409]* #,##0.00_);_([$$-409]* \(#,##0.00\);_([$$-409]* &quot;-&quot;??_);_(@_)"/>
    <numFmt numFmtId="200" formatCode="_-&quot;$&quot;* #,##0.00_-;\-&quot;$&quot;* #,##0.00_-;_-&quot;$&quot;* &quot;-&quot;??_-;_-@_-"/>
  </numFmts>
  <fonts count="81">
    <font>
      <sz val="12"/>
      <color theme="1"/>
      <name val="Calibri"/>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name val="Calibri"/>
      <family val="2"/>
    </font>
    <font>
      <sz val="12"/>
      <color theme="1"/>
      <name val="Arial Narrow"/>
      <family val="2"/>
    </font>
    <font>
      <sz val="12"/>
      <color theme="1"/>
      <name val="Arial"/>
      <family val="2"/>
    </font>
    <font>
      <b/>
      <sz val="12"/>
      <color theme="0"/>
      <name val="Arial"/>
      <family val="2"/>
    </font>
    <font>
      <u/>
      <sz val="12"/>
      <color theme="10"/>
      <name val="Arial"/>
      <family val="2"/>
    </font>
    <font>
      <u/>
      <sz val="12"/>
      <color theme="1"/>
      <name val="Arial"/>
      <family val="2"/>
    </font>
    <font>
      <sz val="11"/>
      <color theme="1"/>
      <name val="Arial Narrow"/>
      <family val="2"/>
    </font>
    <font>
      <sz val="12"/>
      <color rgb="FF000000"/>
      <name val="Arial"/>
      <family val="2"/>
    </font>
    <font>
      <sz val="12"/>
      <color theme="0"/>
      <name val="Arial"/>
      <family val="2"/>
    </font>
    <font>
      <sz val="11"/>
      <color theme="1"/>
      <name val="Calibri"/>
      <family val="2"/>
      <scheme val="minor"/>
    </font>
    <font>
      <sz val="12"/>
      <color theme="1"/>
      <name val="Calibri"/>
      <family val="2"/>
    </font>
    <font>
      <u/>
      <sz val="12"/>
      <color theme="10"/>
      <name val="Calibri"/>
      <family val="2"/>
    </font>
    <font>
      <sz val="10.5"/>
      <color theme="1"/>
      <name val="Calibri"/>
      <family val="2"/>
    </font>
    <font>
      <sz val="11"/>
      <color theme="1"/>
      <name val="Franklin Gothic Book"/>
      <family val="2"/>
    </font>
    <font>
      <u/>
      <sz val="12"/>
      <color theme="11"/>
      <name val="Calibri"/>
      <family val="2"/>
    </font>
    <font>
      <sz val="11"/>
      <color rgb="FF000000"/>
      <name val="Arial Narrow"/>
      <family val="2"/>
    </font>
    <font>
      <sz val="12"/>
      <color rgb="FF000000"/>
      <name val="Arial Narrow"/>
      <family val="2"/>
    </font>
    <font>
      <b/>
      <sz val="11"/>
      <color theme="1"/>
      <name val="Arial Narrow"/>
      <family val="2"/>
    </font>
    <font>
      <b/>
      <sz val="14"/>
      <color theme="1"/>
      <name val="Arial Narrow"/>
      <family val="2"/>
    </font>
    <font>
      <b/>
      <sz val="11"/>
      <color theme="0"/>
      <name val="Franklin Gothic Book"/>
      <family val="2"/>
    </font>
    <font>
      <sz val="11"/>
      <name val="Franklin Gothic Book"/>
      <family val="2"/>
    </font>
    <font>
      <i/>
      <sz val="11"/>
      <color theme="1"/>
      <name val="Franklin Gothic Book"/>
      <family val="2"/>
    </font>
    <font>
      <sz val="14"/>
      <color theme="1"/>
      <name val="Calibri"/>
      <family val="2"/>
      <scheme val="minor"/>
    </font>
    <font>
      <sz val="14"/>
      <color theme="1"/>
      <name val="Franklin Gothic Book"/>
      <family val="2"/>
    </font>
    <font>
      <sz val="12"/>
      <color theme="1"/>
      <name val="Franklin Gothic Book"/>
      <family val="2"/>
    </font>
    <font>
      <sz val="11"/>
      <color rgb="FFFF0000"/>
      <name val="Franklin Gothic Book"/>
      <family val="2"/>
    </font>
    <font>
      <sz val="11"/>
      <color rgb="FF0070C0"/>
      <name val="Franklin Gothic Book"/>
      <family val="2"/>
    </font>
    <font>
      <b/>
      <sz val="9"/>
      <color indexed="81"/>
      <name val="Tahoma"/>
      <family val="2"/>
    </font>
    <font>
      <sz val="9"/>
      <color indexed="81"/>
      <name val="Tahoma"/>
      <family val="2"/>
    </font>
    <font>
      <sz val="12"/>
      <color theme="0"/>
      <name val="Calibri"/>
      <family val="2"/>
      <scheme val="minor"/>
    </font>
    <font>
      <u/>
      <sz val="11"/>
      <color theme="10"/>
      <name val="Calibri"/>
      <family val="2"/>
      <scheme val="minor"/>
    </font>
    <font>
      <sz val="11"/>
      <color rgb="FF000000"/>
      <name val="Calibri"/>
      <family val="2"/>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sz val="10"/>
      <name val="Arial"/>
      <family val="2"/>
    </font>
    <font>
      <b/>
      <i/>
      <sz val="10"/>
      <name val="Arial"/>
      <family val="2"/>
    </font>
    <font>
      <sz val="11"/>
      <name val="Arial"/>
      <family val="2"/>
    </font>
    <font>
      <sz val="11"/>
      <color indexed="8"/>
      <name val="Calibri"/>
      <family val="2"/>
    </font>
    <font>
      <sz val="10"/>
      <color rgb="FF000000"/>
      <name val="Arial"/>
      <family val="2"/>
    </font>
    <font>
      <sz val="12"/>
      <name val="Times New Roman"/>
      <family val="1"/>
    </font>
    <font>
      <sz val="10"/>
      <name val="GoudyOlSt BT"/>
    </font>
    <font>
      <sz val="12"/>
      <name val="바탕체"/>
      <family val="3"/>
      <charset val="129"/>
    </font>
    <font>
      <i/>
      <sz val="11"/>
      <color rgb="FF7F7F7F"/>
      <name val="Calibri"/>
      <family val="2"/>
      <charset val="1"/>
      <scheme val="minor"/>
    </font>
    <font>
      <sz val="11"/>
      <color rgb="FF006100"/>
      <name val="Calibri"/>
      <family val="2"/>
      <charset val="1"/>
      <scheme val="minor"/>
    </font>
    <font>
      <u/>
      <sz val="12"/>
      <color theme="10"/>
      <name val="Calibri"/>
      <family val="2"/>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sz val="12"/>
      <name val="Helv"/>
      <charset val="134"/>
    </font>
    <font>
      <sz val="10"/>
      <color theme="1"/>
      <name val="Arial"/>
      <family val="2"/>
      <charset val="1"/>
    </font>
    <font>
      <sz val="10"/>
      <color rgb="FF000000"/>
      <name val="Times New Roman"/>
      <family val="1"/>
    </font>
    <font>
      <b/>
      <sz val="11"/>
      <color rgb="FF3F3F3F"/>
      <name val="Calibri"/>
      <family val="2"/>
      <charset val="1"/>
      <scheme val="minor"/>
    </font>
    <font>
      <b/>
      <sz val="11"/>
      <color theme="1"/>
      <name val="Calibri"/>
      <family val="2"/>
      <charset val="1"/>
      <scheme val="minor"/>
    </font>
    <font>
      <sz val="11"/>
      <color rgb="FFFF0000"/>
      <name val="Calibri"/>
      <family val="2"/>
      <charset val="1"/>
      <scheme val="minor"/>
    </font>
    <font>
      <sz val="11"/>
      <name val="Arial Narrow"/>
      <family val="2"/>
    </font>
    <font>
      <sz val="12"/>
      <color rgb="FF000000"/>
      <name val="Calibri"/>
      <family val="2"/>
      <scheme val="minor"/>
    </font>
    <font>
      <sz val="12"/>
      <color rgb="FFFF0000"/>
      <name val="Calibri"/>
      <family val="2"/>
      <scheme val="minor"/>
    </font>
    <font>
      <b/>
      <sz val="12"/>
      <color theme="1"/>
      <name val="Calibri"/>
      <family val="2"/>
      <scheme val="minor"/>
    </font>
    <font>
      <sz val="12"/>
      <name val="Calibri"/>
      <family val="2"/>
      <scheme val="minor"/>
    </font>
    <font>
      <sz val="12"/>
      <color theme="10"/>
      <name val="Calibri"/>
      <family val="2"/>
      <scheme val="minor"/>
    </font>
    <font>
      <u/>
      <sz val="12"/>
      <color theme="1"/>
      <name val="Calibri"/>
      <family val="2"/>
      <scheme val="minor"/>
    </font>
    <font>
      <u/>
      <sz val="12"/>
      <name val="Calibri"/>
      <family val="2"/>
      <scheme val="minor"/>
    </font>
    <font>
      <vertAlign val="superscript"/>
      <sz val="12"/>
      <color theme="1"/>
      <name val="Calibri"/>
      <family val="2"/>
      <scheme val="minor"/>
    </font>
    <font>
      <b/>
      <sz val="12"/>
      <color rgb="FF000000"/>
      <name val="Calibri"/>
      <family val="2"/>
      <scheme val="minor"/>
    </font>
    <font>
      <strike/>
      <sz val="11"/>
      <name val="Arial Narrow"/>
      <family val="2"/>
    </font>
    <font>
      <sz val="11"/>
      <color theme="1"/>
      <name val="Cambria"/>
      <family val="1"/>
    </font>
    <font>
      <b/>
      <sz val="11"/>
      <color theme="1"/>
      <name val="Cambria"/>
      <family val="1"/>
    </font>
    <font>
      <sz val="12"/>
      <color rgb="FF444444"/>
      <name val="Calibri"/>
      <family val="2"/>
      <scheme val="minor"/>
    </font>
    <font>
      <sz val="18"/>
      <color theme="1"/>
      <name val="Calibri"/>
      <family val="2"/>
      <scheme val="minor"/>
    </font>
    <font>
      <sz val="12"/>
      <color rgb="FFFFFFFF"/>
      <name val="Calibri"/>
      <scheme val="minor"/>
    </font>
  </fonts>
  <fills count="53">
    <fill>
      <patternFill patternType="none"/>
    </fill>
    <fill>
      <patternFill patternType="gray125"/>
    </fill>
    <fill>
      <patternFill patternType="solid">
        <fgColor theme="4"/>
        <bgColor theme="4"/>
      </patternFill>
    </fill>
    <fill>
      <patternFill patternType="solid">
        <fgColor rgb="FFA8D08D"/>
        <bgColor rgb="FFA8D08D"/>
      </patternFill>
    </fill>
    <fill>
      <patternFill patternType="solid">
        <fgColor theme="0"/>
        <bgColor theme="0"/>
      </patternFill>
    </fill>
    <fill>
      <patternFill patternType="solid">
        <fgColor rgb="FFFFFFFF"/>
        <bgColor rgb="FFFFFFFF"/>
      </patternFill>
    </fill>
    <fill>
      <patternFill patternType="solid">
        <fgColor rgb="FF7F7F7F"/>
        <bgColor rgb="FF7F7F7F"/>
      </patternFill>
    </fill>
    <fill>
      <patternFill patternType="solid">
        <fgColor rgb="FFDEEAF6"/>
        <bgColor rgb="FFDEEAF6"/>
      </patternFill>
    </fill>
    <fill>
      <patternFill patternType="solid">
        <fgColor rgb="FFFEF2CB"/>
        <bgColor rgb="FFFEF2CB"/>
      </patternFill>
    </fill>
    <fill>
      <patternFill patternType="solid">
        <fgColor theme="2"/>
        <bgColor indexed="64"/>
      </patternFill>
    </fill>
    <fill>
      <patternFill patternType="solid">
        <fgColor theme="0"/>
        <bgColor indexed="64"/>
      </patternFill>
    </fill>
    <fill>
      <patternFill patternType="solid">
        <fgColor theme="5" tint="-0.249977111117893"/>
        <bgColor indexed="64"/>
      </patternFill>
    </fill>
    <fill>
      <patternFill patternType="solid">
        <fgColor rgb="FF165B8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rgb="FF000000"/>
      </patternFill>
    </fill>
    <fill>
      <patternFill patternType="solid">
        <fgColor theme="0" tint="-0.14999847407452621"/>
        <bgColor rgb="FF000000"/>
      </patternFill>
    </fill>
    <fill>
      <patternFill patternType="solid">
        <fgColor theme="2" tint="-0.249977111117893"/>
        <bgColor indexed="64"/>
      </patternFill>
    </fill>
    <fill>
      <patternFill patternType="solid">
        <fgColor theme="4"/>
        <bgColor indexed="64"/>
      </patternFill>
    </fill>
    <fill>
      <patternFill patternType="solid">
        <fgColor theme="4" tint="-0.249977111117893"/>
        <bgColor indexed="64"/>
      </patternFill>
    </fill>
  </fills>
  <borders count="50">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188FBB"/>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medium">
        <color rgb="FF000000"/>
      </right>
      <top/>
      <bottom/>
      <diagonal/>
    </border>
    <border>
      <left/>
      <right/>
      <top style="thin">
        <color rgb="FF000000"/>
      </top>
      <bottom/>
      <diagonal/>
    </border>
    <border>
      <left/>
      <right style="medium">
        <color rgb="FF000000"/>
      </right>
      <top style="thin">
        <color rgb="FF000000"/>
      </top>
      <bottom/>
      <diagonal/>
    </border>
    <border>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right/>
      <top style="thick">
        <color auto="1"/>
      </top>
      <bottom/>
      <diagonal/>
    </border>
    <border>
      <left/>
      <right/>
      <top style="thick">
        <color auto="1"/>
      </top>
      <bottom style="medium">
        <color rgb="FF188FBB"/>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style="thin">
        <color rgb="FF000000"/>
      </left>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style="thin">
        <color rgb="FF000000"/>
      </left>
      <right/>
      <top style="thin">
        <color auto="1"/>
      </top>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s>
  <cellStyleXfs count="363">
    <xf numFmtId="0" fontId="0" fillId="0" borderId="0"/>
    <xf numFmtId="0" fontId="14" fillId="0" borderId="3">
      <alignment vertical="center"/>
    </xf>
    <xf numFmtId="181" fontId="14" fillId="0" borderId="3" applyFont="0" applyFill="0" applyBorder="0" applyAlignment="0" applyProtection="0">
      <alignment vertical="center"/>
    </xf>
    <xf numFmtId="0" fontId="14" fillId="0" borderId="3">
      <alignment vertical="center"/>
    </xf>
    <xf numFmtId="0" fontId="14" fillId="0" borderId="3">
      <alignment vertical="center"/>
    </xf>
    <xf numFmtId="0" fontId="14" fillId="0" borderId="3">
      <alignment vertical="center"/>
    </xf>
    <xf numFmtId="166" fontId="15" fillId="0" borderId="0" applyFont="0" applyFill="0" applyBorder="0" applyAlignment="0" applyProtection="0"/>
    <xf numFmtId="0" fontId="16" fillId="0" borderId="0" applyNumberFormat="0" applyFill="0" applyBorder="0" applyAlignment="0" applyProtection="0"/>
    <xf numFmtId="0" fontId="17" fillId="0" borderId="3"/>
    <xf numFmtId="0" fontId="19" fillId="0" borderId="0" applyNumberFormat="0" applyFill="0" applyBorder="0" applyAlignment="0" applyProtection="0"/>
    <xf numFmtId="0" fontId="19" fillId="0" borderId="0" applyNumberFormat="0" applyFill="0" applyBorder="0" applyAlignment="0" applyProtection="0"/>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181" fontId="14" fillId="0" borderId="3" applyFont="0" applyFill="0" applyBorder="0" applyAlignment="0" applyProtection="0">
      <alignment vertical="center"/>
    </xf>
    <xf numFmtId="181" fontId="14" fillId="0" borderId="3" applyFont="0" applyFill="0" applyBorder="0" applyAlignment="0" applyProtection="0">
      <alignment vertical="center"/>
    </xf>
    <xf numFmtId="181" fontId="17" fillId="0" borderId="3" applyFont="0" applyFill="0" applyBorder="0" applyAlignment="0" applyProtection="0"/>
    <xf numFmtId="0" fontId="14" fillId="0" borderId="3"/>
    <xf numFmtId="0" fontId="15" fillId="0" borderId="3"/>
    <xf numFmtId="166" fontId="15" fillId="0" borderId="3" applyFont="0" applyFill="0" applyBorder="0" applyAlignment="0" applyProtection="0"/>
    <xf numFmtId="0" fontId="16" fillId="0" borderId="3"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4" fillId="0" borderId="3" applyFont="0" applyFill="0" applyBorder="0" applyAlignment="0" applyProtection="0"/>
    <xf numFmtId="41" fontId="4" fillId="0" borderId="3" applyFont="0" applyFill="0" applyBorder="0" applyAlignment="0" applyProtection="0"/>
    <xf numFmtId="0" fontId="14" fillId="0" borderId="3">
      <alignment vertical="center"/>
    </xf>
    <xf numFmtId="0" fontId="14" fillId="0" borderId="3"/>
    <xf numFmtId="43" fontId="14" fillId="0" borderId="3" applyFont="0" applyFill="0" applyBorder="0" applyAlignment="0" applyProtection="0"/>
    <xf numFmtId="41" fontId="14" fillId="0" borderId="3" applyFont="0" applyFill="0" applyBorder="0" applyAlignment="0" applyProtection="0"/>
    <xf numFmtId="0" fontId="14" fillId="0" borderId="3"/>
    <xf numFmtId="43" fontId="14" fillId="0" borderId="3" applyFont="0" applyFill="0" applyBorder="0" applyAlignment="0" applyProtection="0"/>
    <xf numFmtId="164" fontId="14" fillId="0" borderId="3" applyFont="0" applyFill="0" applyBorder="0" applyAlignment="0" applyProtection="0"/>
    <xf numFmtId="43" fontId="4" fillId="0" borderId="3" applyFont="0" applyFill="0" applyBorder="0" applyAlignment="0" applyProtection="0"/>
    <xf numFmtId="0" fontId="14" fillId="0" borderId="3">
      <alignment vertical="center"/>
    </xf>
    <xf numFmtId="0" fontId="14" fillId="0" borderId="3">
      <alignment vertical="center"/>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 fillId="0" borderId="3"/>
    <xf numFmtId="166" fontId="3" fillId="0" borderId="3" applyFont="0" applyFill="0" applyBorder="0" applyAlignment="0" applyProtection="0"/>
    <xf numFmtId="41" fontId="3" fillId="0" borderId="3" applyFont="0" applyFill="0" applyBorder="0" applyAlignment="0" applyProtection="0"/>
    <xf numFmtId="43" fontId="3" fillId="0" borderId="3" applyFont="0" applyFill="0" applyBorder="0" applyAlignment="0" applyProtection="0"/>
    <xf numFmtId="0" fontId="14" fillId="25" borderId="3" applyNumberFormat="0" applyBorder="0" applyAlignment="0" applyProtection="0"/>
    <xf numFmtId="0" fontId="14" fillId="29" borderId="3" applyNumberFormat="0" applyBorder="0" applyAlignment="0" applyProtection="0"/>
    <xf numFmtId="0" fontId="14" fillId="33" borderId="3" applyNumberFormat="0" applyBorder="0" applyAlignment="0" applyProtection="0"/>
    <xf numFmtId="0" fontId="14" fillId="37" borderId="3" applyNumberFormat="0" applyBorder="0" applyAlignment="0" applyProtection="0"/>
    <xf numFmtId="0" fontId="14" fillId="41" borderId="3" applyNumberFormat="0" applyBorder="0" applyAlignment="0" applyProtection="0"/>
    <xf numFmtId="0" fontId="14" fillId="45" borderId="3" applyNumberFormat="0" applyBorder="0" applyAlignment="0" applyProtection="0"/>
    <xf numFmtId="0" fontId="14" fillId="26" borderId="3" applyNumberFormat="0" applyBorder="0" applyAlignment="0" applyProtection="0"/>
    <xf numFmtId="0" fontId="14" fillId="30" borderId="3" applyNumberFormat="0" applyBorder="0" applyAlignment="0" applyProtection="0"/>
    <xf numFmtId="0" fontId="14" fillId="34" borderId="3" applyNumberFormat="0" applyBorder="0" applyAlignment="0" applyProtection="0"/>
    <xf numFmtId="0" fontId="14" fillId="38" borderId="3" applyNumberFormat="0" applyBorder="0" applyAlignment="0" applyProtection="0"/>
    <xf numFmtId="0" fontId="14" fillId="42" borderId="3" applyNumberFormat="0" applyBorder="0" applyAlignment="0" applyProtection="0"/>
    <xf numFmtId="0" fontId="14" fillId="46" borderId="3" applyNumberFormat="0" applyBorder="0" applyAlignment="0" applyProtection="0"/>
    <xf numFmtId="0" fontId="41" fillId="27" borderId="3" applyNumberFormat="0" applyBorder="0" applyAlignment="0" applyProtection="0"/>
    <xf numFmtId="0" fontId="41" fillId="31" borderId="3" applyNumberFormat="0" applyBorder="0" applyAlignment="0" applyProtection="0"/>
    <xf numFmtId="0" fontId="41" fillId="35" borderId="3" applyNumberFormat="0" applyBorder="0" applyAlignment="0" applyProtection="0"/>
    <xf numFmtId="0" fontId="41" fillId="39" borderId="3" applyNumberFormat="0" applyBorder="0" applyAlignment="0" applyProtection="0"/>
    <xf numFmtId="0" fontId="41" fillId="43" borderId="3" applyNumberFormat="0" applyBorder="0" applyAlignment="0" applyProtection="0"/>
    <xf numFmtId="0" fontId="41" fillId="47" borderId="3" applyNumberFormat="0" applyBorder="0" applyAlignment="0" applyProtection="0"/>
    <xf numFmtId="0" fontId="41" fillId="24" borderId="3" applyNumberFormat="0" applyBorder="0" applyAlignment="0" applyProtection="0"/>
    <xf numFmtId="0" fontId="41" fillId="28" borderId="3" applyNumberFormat="0" applyBorder="0" applyAlignment="0" applyProtection="0"/>
    <xf numFmtId="0" fontId="41" fillId="32" borderId="3" applyNumberFormat="0" applyBorder="0" applyAlignment="0" applyProtection="0"/>
    <xf numFmtId="0" fontId="41" fillId="36" borderId="3" applyNumberFormat="0" applyBorder="0" applyAlignment="0" applyProtection="0"/>
    <xf numFmtId="0" fontId="41" fillId="40" borderId="3" applyNumberFormat="0" applyBorder="0" applyAlignment="0" applyProtection="0"/>
    <xf numFmtId="0" fontId="41" fillId="44" borderId="3" applyNumberFormat="0" applyBorder="0" applyAlignment="0" applyProtection="0"/>
    <xf numFmtId="0" fontId="42" fillId="18" borderId="3" applyNumberFormat="0" applyBorder="0" applyAlignment="0" applyProtection="0"/>
    <xf numFmtId="0" fontId="43" fillId="21" borderId="43" applyNumberFormat="0" applyAlignment="0" applyProtection="0"/>
    <xf numFmtId="0" fontId="44" fillId="22" borderId="46" applyNumberFormat="0" applyAlignment="0" applyProtection="0"/>
    <xf numFmtId="164" fontId="45" fillId="0" borderId="3" applyFont="0" applyFill="0" applyBorder="0" applyAlignment="0" applyProtection="0"/>
    <xf numFmtId="164" fontId="45" fillId="0" borderId="3" applyFont="0" applyFill="0" applyBorder="0" applyAlignment="0" applyProtection="0"/>
    <xf numFmtId="164" fontId="45" fillId="0" borderId="3" applyFont="0" applyFill="0" applyBorder="0" applyAlignment="0" applyProtection="0"/>
    <xf numFmtId="164" fontId="14" fillId="0" borderId="3" applyFont="0" applyFill="0" applyBorder="0" applyAlignment="0" applyProtection="0"/>
    <xf numFmtId="164" fontId="45"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46" fillId="0" borderId="3" applyFont="0" applyFill="0" applyBorder="0" applyAlignment="0" applyProtection="0"/>
    <xf numFmtId="164" fontId="46"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47" fillId="0" borderId="3" applyFont="0" applyFill="0" applyBorder="0" applyAlignment="0" applyProtection="0"/>
    <xf numFmtId="164" fontId="45" fillId="0" borderId="3" applyFont="0" applyFill="0" applyBorder="0" applyAlignment="0" applyProtection="0"/>
    <xf numFmtId="41" fontId="48" fillId="0" borderId="3" applyFont="0" applyFill="0" applyBorder="0" applyAlignment="0" applyProtection="0">
      <alignment vertical="center"/>
    </xf>
    <xf numFmtId="41" fontId="45"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41" fontId="45" fillId="0" borderId="3" applyFont="0" applyFill="0" applyBorder="0" applyAlignment="0" applyProtection="0"/>
    <xf numFmtId="41" fontId="45" fillId="0" borderId="3" applyFont="0" applyFill="0" applyBorder="0" applyAlignment="0" applyProtection="0"/>
    <xf numFmtId="41" fontId="45"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164" fontId="49" fillId="0" borderId="3" applyFont="0" applyFill="0" applyBorder="0" applyAlignment="0" applyProtection="0"/>
    <xf numFmtId="187" fontId="50" fillId="0" borderId="3" applyFont="0" applyFill="0" applyBorder="0" applyAlignment="0" applyProtection="0">
      <alignment vertical="center"/>
    </xf>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164" fontId="47" fillId="0" borderId="3" applyFont="0" applyFill="0" applyBorder="0" applyAlignment="0" applyProtection="0"/>
    <xf numFmtId="164" fontId="45"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3" fillId="0" borderId="3" applyFont="0" applyFill="0" applyBorder="0" applyAlignment="0" applyProtection="0"/>
    <xf numFmtId="164" fontId="14" fillId="0" borderId="3" applyFont="0" applyFill="0" applyBorder="0" applyAlignment="0" applyProtection="0"/>
    <xf numFmtId="164" fontId="14" fillId="0" borderId="3" applyFont="0" applyFill="0" applyBorder="0" applyAlignment="0" applyProtection="0"/>
    <xf numFmtId="41" fontId="3" fillId="0" borderId="3" applyFont="0" applyFill="0" applyBorder="0" applyAlignment="0" applyProtection="0"/>
    <xf numFmtId="164" fontId="45"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41" fontId="14" fillId="0" borderId="3" applyFont="0" applyFill="0" applyBorder="0" applyAlignment="0" applyProtection="0"/>
    <xf numFmtId="164" fontId="46" fillId="0" borderId="3" applyFont="0" applyFill="0" applyBorder="0" applyAlignment="0" applyProtection="0"/>
    <xf numFmtId="187" fontId="45" fillId="0" borderId="3" applyFont="0" applyFill="0" applyBorder="0" applyAlignment="0" applyProtection="0">
      <alignment vertical="center"/>
    </xf>
    <xf numFmtId="164" fontId="14" fillId="0" borderId="3" applyFont="0" applyFill="0" applyBorder="0" applyAlignment="0" applyProtection="0"/>
    <xf numFmtId="41" fontId="14" fillId="0" borderId="3" applyFont="0" applyFill="0" applyBorder="0" applyAlignment="0" applyProtection="0"/>
    <xf numFmtId="164" fontId="45" fillId="0" borderId="3" applyFont="0" applyFill="0" applyBorder="0" applyAlignment="0" applyProtection="0"/>
    <xf numFmtId="164" fontId="45" fillId="0" borderId="3" applyFont="0" applyFill="0" applyBorder="0" applyAlignment="0" applyProtection="0"/>
    <xf numFmtId="41" fontId="47" fillId="0" borderId="3" applyFont="0" applyFill="0" applyBorder="0" applyAlignment="0" applyProtection="0"/>
    <xf numFmtId="41" fontId="47" fillId="0" borderId="3" applyFont="0" applyFill="0" applyBorder="0" applyAlignment="0" applyProtection="0"/>
    <xf numFmtId="164" fontId="45" fillId="0" borderId="3" applyFont="0" applyFill="0" applyBorder="0" applyAlignment="0" applyProtection="0"/>
    <xf numFmtId="166"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166" fontId="45" fillId="0" borderId="3" applyFont="0" applyFill="0" applyBorder="0" applyAlignment="0" applyProtection="0"/>
    <xf numFmtId="166" fontId="45" fillId="0" borderId="3" applyFont="0" applyFill="0" applyBorder="0" applyAlignment="0" applyProtection="0"/>
    <xf numFmtId="43" fontId="45" fillId="0" borderId="3" applyFont="0" applyFill="0" applyBorder="0" applyAlignment="0" applyProtection="0"/>
    <xf numFmtId="166" fontId="14" fillId="0" borderId="3" applyFont="0" applyFill="0" applyBorder="0" applyAlignment="0" applyProtection="0"/>
    <xf numFmtId="166" fontId="48" fillId="0" borderId="3" applyFont="0" applyFill="0" applyBorder="0" applyAlignment="0" applyProtection="0">
      <alignment vertical="center"/>
    </xf>
    <xf numFmtId="166" fontId="46" fillId="0" borderId="3" applyFont="0" applyFill="0" applyBorder="0" applyAlignment="0" applyProtection="0"/>
    <xf numFmtId="166" fontId="46" fillId="0" borderId="3" applyFont="0" applyFill="0" applyBorder="0" applyAlignment="0" applyProtection="0"/>
    <xf numFmtId="43" fontId="14" fillId="0" borderId="3" applyFont="0" applyFill="0" applyBorder="0" applyAlignment="0" applyProtection="0"/>
    <xf numFmtId="166" fontId="49" fillId="0" borderId="3" applyFont="0" applyFill="0" applyBorder="0" applyAlignment="0" applyProtection="0"/>
    <xf numFmtId="166" fontId="46" fillId="0" borderId="3" applyFont="0" applyFill="0" applyBorder="0" applyAlignment="0" applyProtection="0"/>
    <xf numFmtId="43" fontId="45" fillId="0" borderId="3" applyFont="0" applyFill="0" applyBorder="0" applyAlignment="0" applyProtection="0"/>
    <xf numFmtId="181" fontId="14" fillId="0" borderId="3" applyFont="0" applyFill="0" applyBorder="0" applyAlignment="0" applyProtection="0">
      <alignment vertical="center"/>
    </xf>
    <xf numFmtId="166" fontId="14" fillId="0" borderId="3" applyFont="0" applyFill="0" applyBorder="0" applyAlignment="0" applyProtection="0"/>
    <xf numFmtId="166"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43" fontId="45" fillId="0" borderId="3" applyFont="0" applyFill="0" applyBorder="0" applyAlignment="0" applyProtection="0"/>
    <xf numFmtId="166" fontId="46" fillId="0" borderId="3" applyFont="0" applyFill="0" applyBorder="0" applyAlignment="0" applyProtection="0"/>
    <xf numFmtId="43" fontId="3"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166" fontId="14" fillId="0" borderId="3" applyFont="0" applyFill="0" applyBorder="0" applyAlignment="0" applyProtection="0"/>
    <xf numFmtId="166" fontId="14" fillId="0" borderId="3" applyFont="0" applyFill="0" applyBorder="0" applyAlignment="0" applyProtection="0"/>
    <xf numFmtId="166" fontId="3" fillId="0" borderId="3" applyFont="0" applyFill="0" applyBorder="0" applyAlignment="0" applyProtection="0"/>
    <xf numFmtId="166" fontId="3" fillId="0" borderId="3" applyFont="0" applyFill="0" applyBorder="0" applyAlignment="0" applyProtection="0"/>
    <xf numFmtId="166" fontId="51" fillId="0" borderId="3" applyFont="0" applyFill="0" applyBorder="0" applyAlignment="0" applyProtection="0"/>
    <xf numFmtId="173" fontId="36" fillId="0" borderId="3" applyFont="0" applyFill="0" applyBorder="0" applyAlignment="0" applyProtection="0"/>
    <xf numFmtId="43" fontId="14" fillId="0" borderId="3" applyFont="0" applyFill="0" applyBorder="0" applyAlignment="0" applyProtection="0"/>
    <xf numFmtId="166" fontId="46" fillId="0" borderId="3" applyFont="0" applyFill="0" applyBorder="0" applyAlignment="0" applyProtection="0"/>
    <xf numFmtId="181" fontId="14" fillId="0" borderId="3" applyFont="0" applyFill="0" applyBorder="0" applyAlignment="0" applyProtection="0">
      <alignment vertical="center"/>
    </xf>
    <xf numFmtId="166"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166" fontId="14" fillId="0" borderId="3" applyFont="0" applyFill="0" applyBorder="0" applyAlignment="0" applyProtection="0"/>
    <xf numFmtId="166"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188" fontId="52"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166" fontId="45" fillId="0" borderId="3" applyFont="0" applyFill="0" applyBorder="0" applyAlignment="0" applyProtection="0"/>
    <xf numFmtId="166" fontId="46" fillId="0" borderId="3" applyFont="0" applyFill="0" applyBorder="0" applyAlignment="0" applyProtection="0"/>
    <xf numFmtId="166" fontId="45"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48" fillId="0" borderId="3" applyFont="0" applyFill="0" applyBorder="0" applyAlignment="0" applyProtection="0">
      <alignment vertical="center"/>
    </xf>
    <xf numFmtId="178" fontId="45" fillId="0" borderId="3" applyFont="0" applyFill="0" applyBorder="0" applyAlignment="0" applyProtection="0"/>
    <xf numFmtId="42" fontId="45" fillId="0" borderId="3" applyFont="0" applyFill="0" applyBorder="0" applyAlignment="0" applyProtection="0"/>
    <xf numFmtId="42" fontId="45" fillId="0" borderId="3" applyFont="0" applyFill="0" applyBorder="0" applyAlignment="0" applyProtection="0"/>
    <xf numFmtId="42" fontId="45" fillId="0" borderId="3" applyFont="0" applyFill="0" applyBorder="0" applyAlignment="0" applyProtection="0"/>
    <xf numFmtId="42" fontId="45" fillId="0" borderId="3" applyFont="0" applyFill="0" applyBorder="0" applyAlignment="0" applyProtection="0"/>
    <xf numFmtId="180" fontId="45" fillId="0" borderId="3" applyFont="0" applyFill="0" applyBorder="0" applyAlignment="0" applyProtection="0"/>
    <xf numFmtId="42" fontId="45" fillId="0" borderId="3" applyFont="0" applyFill="0" applyBorder="0" applyAlignment="0" applyProtection="0"/>
    <xf numFmtId="189" fontId="48" fillId="0" borderId="3" applyFont="0" applyFill="0" applyBorder="0" applyAlignment="0" applyProtection="0">
      <alignment vertical="center"/>
    </xf>
    <xf numFmtId="42" fontId="45" fillId="0" borderId="3" applyFont="0" applyFill="0" applyBorder="0" applyAlignment="0" applyProtection="0"/>
    <xf numFmtId="190" fontId="46" fillId="0" borderId="3" applyFont="0" applyFill="0" applyBorder="0" applyAlignment="0" applyProtection="0"/>
    <xf numFmtId="190" fontId="51" fillId="0" borderId="3" applyFont="0" applyFill="0" applyBorder="0" applyAlignment="0" applyProtection="0"/>
    <xf numFmtId="44" fontId="45" fillId="0" borderId="3" applyFont="0" applyFill="0" applyBorder="0" applyAlignment="0" applyProtection="0"/>
    <xf numFmtId="41" fontId="45" fillId="0" borderId="3" applyFont="0" applyFill="0" applyBorder="0" applyAlignment="0" applyProtection="0"/>
    <xf numFmtId="41" fontId="45" fillId="0" borderId="3" applyFont="0" applyFill="0" applyBorder="0" applyAlignment="0" applyProtection="0"/>
    <xf numFmtId="42" fontId="45" fillId="0" borderId="3" applyFont="0" applyFill="0" applyBorder="0" applyAlignment="0" applyProtection="0"/>
    <xf numFmtId="42" fontId="45" fillId="0" borderId="3" applyFont="0" applyFill="0" applyBorder="0" applyAlignment="0" applyProtection="0"/>
    <xf numFmtId="44" fontId="45" fillId="0" borderId="3" applyFont="0" applyFill="0" applyBorder="0" applyAlignment="0" applyProtection="0"/>
    <xf numFmtId="190" fontId="46" fillId="0" borderId="3" applyFont="0" applyFill="0" applyBorder="0" applyAlignment="0" applyProtection="0"/>
    <xf numFmtId="165" fontId="14" fillId="0" borderId="3" applyFont="0" applyFill="0" applyBorder="0" applyAlignment="0" applyProtection="0"/>
    <xf numFmtId="0" fontId="53" fillId="0" borderId="3" applyNumberFormat="0" applyFill="0" applyBorder="0" applyAlignment="0" applyProtection="0"/>
    <xf numFmtId="0" fontId="54" fillId="17" borderId="3" applyNumberFormat="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3" applyNumberFormat="0" applyFill="0" applyBorder="0" applyAlignment="0" applyProtection="0"/>
    <xf numFmtId="0" fontId="35" fillId="0" borderId="3" applyNumberFormat="0" applyFill="0" applyBorder="0" applyAlignment="0" applyProtection="0"/>
    <xf numFmtId="0" fontId="55" fillId="0" borderId="3" applyNumberFormat="0" applyFill="0" applyBorder="0" applyAlignment="0" applyProtection="0"/>
    <xf numFmtId="0" fontId="56" fillId="20" borderId="43" applyNumberFormat="0" applyAlignment="0" applyProtection="0"/>
    <xf numFmtId="0" fontId="57" fillId="0" borderId="45" applyNumberFormat="0" applyFill="0" applyAlignment="0" applyProtection="0"/>
    <xf numFmtId="0" fontId="58" fillId="19" borderId="3" applyNumberFormat="0" applyBorder="0" applyAlignment="0" applyProtection="0"/>
    <xf numFmtId="0" fontId="14" fillId="0" borderId="3">
      <alignment vertical="center"/>
    </xf>
    <xf numFmtId="0" fontId="14"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14" fillId="0" borderId="3"/>
    <xf numFmtId="0" fontId="14" fillId="0" borderId="3"/>
    <xf numFmtId="0" fontId="3" fillId="0" borderId="3"/>
    <xf numFmtId="0" fontId="14" fillId="0" borderId="3"/>
    <xf numFmtId="0" fontId="45" fillId="0" borderId="3"/>
    <xf numFmtId="0" fontId="14" fillId="0" borderId="3">
      <alignment vertical="center"/>
    </xf>
    <xf numFmtId="0" fontId="14" fillId="0" borderId="3"/>
    <xf numFmtId="0" fontId="14" fillId="0" borderId="3"/>
    <xf numFmtId="0" fontId="36" fillId="0" borderId="3"/>
    <xf numFmtId="43" fontId="45" fillId="0" borderId="3"/>
    <xf numFmtId="43" fontId="45" fillId="0" borderId="3"/>
    <xf numFmtId="43" fontId="45" fillId="0" borderId="3"/>
    <xf numFmtId="43" fontId="45" fillId="0" borderId="3"/>
    <xf numFmtId="191" fontId="59" fillId="0" borderId="3">
      <alignment vertical="center"/>
    </xf>
    <xf numFmtId="0" fontId="14" fillId="0" borderId="3"/>
    <xf numFmtId="0" fontId="14" fillId="0" borderId="3"/>
    <xf numFmtId="0" fontId="36" fillId="0" borderId="3"/>
    <xf numFmtId="0" fontId="45" fillId="0" borderId="3"/>
    <xf numFmtId="0" fontId="14" fillId="0" borderId="3"/>
    <xf numFmtId="0" fontId="49" fillId="0" borderId="3"/>
    <xf numFmtId="0" fontId="14" fillId="0" borderId="3"/>
    <xf numFmtId="0" fontId="49" fillId="0" borderId="3"/>
    <xf numFmtId="0" fontId="14" fillId="0" borderId="3"/>
    <xf numFmtId="0" fontId="49" fillId="0" borderId="3"/>
    <xf numFmtId="0" fontId="49" fillId="0" borderId="3"/>
    <xf numFmtId="0" fontId="49" fillId="0" borderId="3"/>
    <xf numFmtId="0" fontId="49" fillId="0" borderId="3"/>
    <xf numFmtId="0" fontId="49" fillId="0" borderId="3"/>
    <xf numFmtId="0" fontId="49" fillId="0" borderId="3"/>
    <xf numFmtId="0" fontId="49" fillId="0" borderId="3"/>
    <xf numFmtId="0" fontId="14" fillId="0" borderId="3"/>
    <xf numFmtId="0" fontId="45" fillId="0" borderId="3"/>
    <xf numFmtId="0" fontId="45" fillId="0" borderId="3"/>
    <xf numFmtId="0" fontId="49" fillId="0" borderId="3"/>
    <xf numFmtId="0" fontId="14" fillId="0" borderId="3"/>
    <xf numFmtId="0" fontId="14" fillId="0" borderId="3"/>
    <xf numFmtId="0" fontId="60" fillId="0" borderId="3"/>
    <xf numFmtId="0" fontId="14" fillId="0" borderId="3">
      <alignment vertical="center"/>
    </xf>
    <xf numFmtId="0" fontId="49" fillId="0" borderId="3"/>
    <xf numFmtId="0" fontId="49" fillId="0" borderId="3"/>
    <xf numFmtId="0" fontId="14" fillId="0" borderId="3"/>
    <xf numFmtId="0" fontId="49" fillId="0" borderId="3"/>
    <xf numFmtId="0" fontId="49" fillId="0" borderId="3"/>
    <xf numFmtId="0" fontId="49" fillId="0" borderId="3"/>
    <xf numFmtId="0" fontId="49" fillId="0" borderId="3"/>
    <xf numFmtId="0" fontId="49" fillId="0" borderId="3"/>
    <xf numFmtId="0" fontId="45" fillId="0" borderId="3"/>
    <xf numFmtId="0" fontId="45" fillId="0" borderId="3"/>
    <xf numFmtId="0" fontId="49" fillId="0" borderId="3"/>
    <xf numFmtId="0" fontId="49" fillId="0" borderId="3"/>
    <xf numFmtId="0" fontId="49" fillId="0" borderId="3"/>
    <xf numFmtId="0" fontId="49" fillId="0" borderId="3"/>
    <xf numFmtId="0" fontId="49" fillId="0" borderId="3"/>
    <xf numFmtId="0" fontId="14" fillId="0" borderId="3"/>
    <xf numFmtId="0" fontId="49" fillId="0" borderId="3"/>
    <xf numFmtId="0" fontId="14" fillId="0" borderId="3"/>
    <xf numFmtId="0" fontId="14" fillId="0" borderId="3"/>
    <xf numFmtId="0" fontId="45" fillId="0" borderId="3"/>
    <xf numFmtId="0" fontId="47" fillId="0" borderId="3"/>
    <xf numFmtId="0" fontId="14" fillId="0" borderId="3">
      <alignment vertical="center"/>
    </xf>
    <xf numFmtId="0" fontId="49" fillId="0" borderId="3"/>
    <xf numFmtId="0" fontId="45" fillId="0" borderId="3"/>
    <xf numFmtId="0" fontId="14" fillId="0" borderId="3"/>
    <xf numFmtId="0" fontId="61" fillId="0" borderId="3"/>
    <xf numFmtId="0" fontId="45" fillId="0" borderId="3"/>
    <xf numFmtId="0" fontId="47" fillId="0" borderId="3"/>
    <xf numFmtId="0" fontId="14" fillId="0" borderId="3">
      <alignment vertical="center"/>
    </xf>
    <xf numFmtId="0" fontId="60" fillId="0" borderId="3"/>
    <xf numFmtId="0" fontId="45" fillId="0" borderId="3"/>
    <xf numFmtId="0" fontId="14" fillId="0" borderId="3">
      <alignment vertical="center"/>
    </xf>
    <xf numFmtId="0" fontId="60" fillId="0" borderId="3"/>
    <xf numFmtId="0" fontId="14" fillId="0" borderId="3"/>
    <xf numFmtId="0" fontId="14" fillId="0" borderId="3"/>
    <xf numFmtId="0" fontId="14" fillId="0" borderId="3">
      <alignment vertical="center"/>
    </xf>
    <xf numFmtId="0" fontId="45" fillId="0" borderId="3"/>
    <xf numFmtId="0" fontId="14" fillId="0" borderId="3">
      <alignment vertical="center"/>
    </xf>
    <xf numFmtId="0" fontId="45" fillId="0" borderId="3"/>
    <xf numFmtId="0" fontId="14" fillId="0" borderId="3">
      <alignment vertical="center"/>
    </xf>
    <xf numFmtId="0" fontId="14" fillId="23" borderId="47" applyNumberFormat="0" applyFont="0" applyAlignment="0" applyProtection="0"/>
    <xf numFmtId="0" fontId="62" fillId="21" borderId="44" applyNumberFormat="0" applyAlignment="0" applyProtection="0"/>
    <xf numFmtId="9" fontId="14" fillId="0" borderId="3" applyFont="0" applyFill="0" applyBorder="0" applyAlignment="0" applyProtection="0"/>
    <xf numFmtId="9" fontId="45" fillId="0" borderId="3" applyFont="0" applyFill="0" applyBorder="0" applyAlignment="0" applyProtection="0"/>
    <xf numFmtId="9" fontId="47" fillId="0" borderId="3" applyFont="0" applyFill="0" applyBorder="0" applyAlignment="0" applyProtection="0"/>
    <xf numFmtId="9" fontId="14" fillId="0" borderId="3" applyFont="0" applyFill="0" applyBorder="0" applyAlignment="0" applyProtection="0"/>
    <xf numFmtId="9" fontId="49" fillId="0" borderId="3" applyFont="0" applyFill="0" applyBorder="0" applyAlignment="0" applyProtection="0"/>
    <xf numFmtId="9" fontId="14" fillId="0" borderId="3" applyFont="0" applyFill="0" applyBorder="0" applyAlignment="0" applyProtection="0"/>
    <xf numFmtId="9" fontId="48" fillId="0" borderId="3" applyFont="0" applyFill="0" applyBorder="0" applyAlignment="0" applyProtection="0"/>
    <xf numFmtId="0" fontId="37" fillId="0" borderId="3" applyNumberFormat="0" applyFill="0" applyBorder="0" applyAlignment="0" applyProtection="0"/>
    <xf numFmtId="0" fontId="63" fillId="0" borderId="48" applyNumberFormat="0" applyFill="0" applyAlignment="0" applyProtection="0"/>
    <xf numFmtId="0" fontId="64" fillId="0" borderId="3" applyNumberFormat="0" applyFill="0" applyBorder="0" applyAlignment="0" applyProtection="0"/>
    <xf numFmtId="0" fontId="2" fillId="0" borderId="3"/>
    <xf numFmtId="166" fontId="2" fillId="0" borderId="3" applyFont="0" applyFill="0" applyBorder="0" applyAlignment="0" applyProtection="0"/>
    <xf numFmtId="41" fontId="2" fillId="0" borderId="3" applyFont="0" applyFill="0" applyBorder="0" applyAlignment="0" applyProtection="0"/>
    <xf numFmtId="43" fontId="2" fillId="0" borderId="3"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1" fillId="0" borderId="3" applyFont="0" applyFill="0" applyBorder="0" applyAlignment="0" applyProtection="0"/>
    <xf numFmtId="0" fontId="1" fillId="0" borderId="3"/>
    <xf numFmtId="43" fontId="45" fillId="0" borderId="3" applyFont="0" applyFill="0" applyBorder="0" applyAlignment="0" applyProtection="0"/>
    <xf numFmtId="164" fontId="1" fillId="0" borderId="3" applyFont="0" applyFill="0" applyBorder="0" applyAlignment="0" applyProtection="0"/>
    <xf numFmtId="165" fontId="1" fillId="0" borderId="3" applyFont="0" applyFill="0" applyBorder="0" applyAlignment="0" applyProtection="0"/>
    <xf numFmtId="41"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43" fontId="14" fillId="0" borderId="3" applyFont="0" applyFill="0" applyBorder="0" applyAlignment="0" applyProtection="0"/>
    <xf numFmtId="181" fontId="14" fillId="0" borderId="3" applyFont="0" applyFill="0" applyBorder="0" applyAlignment="0" applyProtection="0">
      <alignment vertical="center"/>
    </xf>
    <xf numFmtId="181" fontId="14" fillId="0" borderId="3" applyFont="0" applyFill="0" applyBorder="0" applyAlignment="0" applyProtection="0">
      <alignment vertical="center"/>
    </xf>
    <xf numFmtId="43" fontId="14" fillId="0" borderId="3" applyFont="0" applyFill="0" applyBorder="0" applyAlignment="0" applyProtection="0"/>
    <xf numFmtId="43" fontId="14" fillId="0" borderId="3" applyFont="0" applyFill="0" applyBorder="0" applyAlignment="0" applyProtection="0"/>
    <xf numFmtId="200" fontId="14" fillId="0" borderId="3" applyFont="0" applyFill="0" applyBorder="0" applyAlignment="0" applyProtection="0"/>
    <xf numFmtId="0" fontId="14" fillId="0" borderId="3">
      <alignment vertical="center"/>
    </xf>
    <xf numFmtId="0" fontId="14" fillId="0" borderId="3">
      <alignment vertical="center"/>
    </xf>
    <xf numFmtId="0" fontId="14" fillId="0" borderId="3"/>
    <xf numFmtId="0" fontId="14" fillId="0" borderId="3"/>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0" fontId="14" fillId="0" borderId="3">
      <alignment vertical="center"/>
    </xf>
    <xf numFmtId="9" fontId="14" fillId="0" borderId="3" applyFont="0" applyFill="0" applyBorder="0" applyAlignment="0" applyProtection="0"/>
    <xf numFmtId="41" fontId="1" fillId="0" borderId="3" applyFont="0" applyFill="0" applyBorder="0" applyAlignment="0" applyProtection="0"/>
    <xf numFmtId="43" fontId="1" fillId="0" borderId="3" applyFont="0" applyFill="0" applyBorder="0" applyAlignment="0" applyProtection="0"/>
  </cellStyleXfs>
  <cellXfs count="1030">
    <xf numFmtId="0" fontId="0" fillId="0" borderId="0" xfId="0"/>
    <xf numFmtId="0" fontId="0" fillId="0" borderId="1" xfId="0" applyBorder="1" applyAlignment="1">
      <alignment horizontal="left" vertical="top" wrapText="1"/>
    </xf>
    <xf numFmtId="0" fontId="7"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wrapText="1"/>
    </xf>
    <xf numFmtId="0" fontId="8" fillId="2" borderId="1" xfId="0" applyFont="1" applyFill="1" applyBorder="1" applyAlignment="1">
      <alignment horizontal="center"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1" xfId="0" applyFont="1" applyBorder="1" applyAlignment="1">
      <alignment vertical="top" wrapText="1"/>
    </xf>
    <xf numFmtId="0" fontId="7" fillId="0" borderId="1" xfId="0" quotePrefix="1" applyFont="1" applyBorder="1" applyAlignment="1">
      <alignment vertical="top"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1" xfId="0" applyFont="1" applyBorder="1" applyAlignment="1">
      <alignment vertical="center" wrapText="1"/>
    </xf>
    <xf numFmtId="0" fontId="7" fillId="0" borderId="1" xfId="0" applyFont="1" applyBorder="1" applyAlignment="1">
      <alignment horizontal="left" vertical="top"/>
    </xf>
    <xf numFmtId="0" fontId="7" fillId="0" borderId="1" xfId="0" applyFont="1" applyBorder="1" applyAlignment="1">
      <alignment horizontal="left" wrapText="1"/>
    </xf>
    <xf numFmtId="0" fontId="7" fillId="0" borderId="1" xfId="0" applyFont="1" applyBorder="1" applyAlignment="1">
      <alignment horizontal="left"/>
    </xf>
    <xf numFmtId="0" fontId="7" fillId="0" borderId="4" xfId="0" applyFont="1" applyBorder="1" applyAlignment="1">
      <alignment horizontal="left" vertical="top" wrapText="1"/>
    </xf>
    <xf numFmtId="167" fontId="7" fillId="0" borderId="1" xfId="0" applyNumberFormat="1" applyFont="1" applyBorder="1" applyAlignment="1">
      <alignment vertical="top" wrapText="1"/>
    </xf>
    <xf numFmtId="0" fontId="8" fillId="2" borderId="3" xfId="0" applyFont="1" applyFill="1" applyBorder="1" applyAlignment="1">
      <alignment horizontal="left"/>
    </xf>
    <xf numFmtId="0" fontId="7" fillId="0" borderId="0" xfId="0" applyFont="1" applyAlignment="1">
      <alignment horizontal="left"/>
    </xf>
    <xf numFmtId="0" fontId="8" fillId="2" borderId="1" xfId="0" applyFont="1" applyFill="1" applyBorder="1" applyAlignment="1">
      <alignment horizontal="center" vertical="top"/>
    </xf>
    <xf numFmtId="0" fontId="7" fillId="0" borderId="1" xfId="0" applyFont="1" applyBorder="1" applyAlignment="1">
      <alignment vertical="center"/>
    </xf>
    <xf numFmtId="170" fontId="7" fillId="0" borderId="1" xfId="0" applyNumberFormat="1" applyFont="1" applyBorder="1" applyAlignment="1">
      <alignment horizontal="left" wrapText="1"/>
    </xf>
    <xf numFmtId="0" fontId="7" fillId="0" borderId="0" xfId="0" applyFont="1" applyAlignment="1">
      <alignment vertical="center"/>
    </xf>
    <xf numFmtId="17" fontId="7" fillId="0" borderId="1" xfId="0" applyNumberFormat="1" applyFont="1" applyBorder="1" applyAlignment="1">
      <alignment horizontal="left" vertical="center" wrapText="1"/>
    </xf>
    <xf numFmtId="0" fontId="7" fillId="0" borderId="1" xfId="0" quotePrefix="1" applyFont="1" applyBorder="1" applyAlignment="1">
      <alignment horizontal="left" wrapText="1"/>
    </xf>
    <xf numFmtId="170" fontId="7" fillId="0" borderId="1" xfId="0" applyNumberFormat="1" applyFont="1" applyBorder="1" applyAlignment="1">
      <alignment vertical="top" wrapText="1"/>
    </xf>
    <xf numFmtId="166" fontId="7" fillId="0" borderId="1" xfId="0" applyNumberFormat="1" applyFont="1" applyBorder="1" applyAlignment="1">
      <alignment horizontal="left" wrapText="1"/>
    </xf>
    <xf numFmtId="49" fontId="7" fillId="5" borderId="1" xfId="0" applyNumberFormat="1" applyFont="1" applyFill="1" applyBorder="1" applyAlignment="1">
      <alignment horizontal="left" wrapText="1"/>
    </xf>
    <xf numFmtId="4" fontId="7" fillId="0" borderId="1" xfId="0" applyNumberFormat="1" applyFont="1" applyBorder="1" applyAlignment="1">
      <alignment horizontal="left" wrapText="1"/>
    </xf>
    <xf numFmtId="0" fontId="7" fillId="6" borderId="1" xfId="0" applyFont="1" applyFill="1" applyBorder="1" applyAlignment="1">
      <alignment horizontal="left"/>
    </xf>
    <xf numFmtId="0" fontId="7" fillId="0" borderId="0" xfId="0" applyFont="1" applyAlignment="1">
      <alignment horizontal="left" vertical="top"/>
    </xf>
    <xf numFmtId="0" fontId="12" fillId="0" borderId="1" xfId="0" applyFont="1" applyBorder="1" applyAlignment="1">
      <alignment horizontal="left" vertical="top" wrapText="1"/>
    </xf>
    <xf numFmtId="170" fontId="7" fillId="0" borderId="1" xfId="0" applyNumberFormat="1" applyFont="1" applyBorder="1" applyAlignment="1">
      <alignment horizontal="left" vertical="top" wrapText="1"/>
    </xf>
    <xf numFmtId="0" fontId="7" fillId="0" borderId="1" xfId="0" quotePrefix="1" applyFont="1" applyBorder="1" applyAlignment="1">
      <alignment horizontal="left" vertical="top" wrapText="1"/>
    </xf>
    <xf numFmtId="49" fontId="7" fillId="0" borderId="1" xfId="0" applyNumberFormat="1" applyFont="1" applyBorder="1" applyAlignment="1">
      <alignment horizontal="left" vertical="top" wrapText="1"/>
    </xf>
    <xf numFmtId="0" fontId="13" fillId="0" borderId="3" xfId="0" applyFont="1" applyBorder="1" applyAlignment="1">
      <alignment horizontal="left"/>
    </xf>
    <xf numFmtId="0" fontId="13" fillId="0" borderId="3" xfId="0" applyFont="1" applyBorder="1" applyAlignment="1">
      <alignment horizontal="center" vertical="center"/>
    </xf>
    <xf numFmtId="0" fontId="7" fillId="0" borderId="0" xfId="0" applyFont="1"/>
    <xf numFmtId="49" fontId="7" fillId="0" borderId="1" xfId="0" applyNumberFormat="1" applyFont="1" applyBorder="1" applyAlignment="1">
      <alignment vertical="top"/>
    </xf>
    <xf numFmtId="0" fontId="0" fillId="0" borderId="1" xfId="0" applyBorder="1"/>
    <xf numFmtId="0" fontId="11" fillId="0" borderId="17" xfId="5" applyFont="1" applyBorder="1" applyAlignment="1">
      <alignment vertical="center" wrapText="1"/>
    </xf>
    <xf numFmtId="0" fontId="0" fillId="0" borderId="0" xfId="0" applyAlignment="1">
      <alignment horizontal="left"/>
    </xf>
    <xf numFmtId="0" fontId="11" fillId="0" borderId="17" xfId="5" applyFont="1" applyBorder="1" applyAlignment="1">
      <alignment horizontal="center" vertical="center"/>
    </xf>
    <xf numFmtId="0" fontId="11" fillId="0" borderId="19" xfId="5" applyFont="1" applyBorder="1" applyAlignment="1">
      <alignment vertical="center" wrapText="1"/>
    </xf>
    <xf numFmtId="0" fontId="12" fillId="0" borderId="1" xfId="0" applyFont="1" applyBorder="1" applyAlignment="1">
      <alignment vertical="center" wrapText="1"/>
    </xf>
    <xf numFmtId="167" fontId="0" fillId="0" borderId="0" xfId="6" applyNumberFormat="1" applyFont="1" applyAlignment="1"/>
    <xf numFmtId="0" fontId="14" fillId="0" borderId="17" xfId="5" applyBorder="1" applyAlignment="1">
      <alignment horizontal="center" vertical="center"/>
    </xf>
    <xf numFmtId="0" fontId="7" fillId="0" borderId="3" xfId="19" applyFont="1" applyAlignment="1">
      <alignment vertical="top"/>
    </xf>
    <xf numFmtId="0" fontId="7" fillId="0" borderId="3" xfId="19" applyFont="1" applyAlignment="1">
      <alignment horizontal="center" vertical="top"/>
    </xf>
    <xf numFmtId="0" fontId="7" fillId="0" borderId="3" xfId="19" applyFont="1" applyAlignment="1">
      <alignment horizontal="left" vertical="top" wrapText="1"/>
    </xf>
    <xf numFmtId="0" fontId="7" fillId="0" borderId="3" xfId="19" applyFont="1" applyAlignment="1">
      <alignment vertical="top" wrapText="1"/>
    </xf>
    <xf numFmtId="167" fontId="7" fillId="0" borderId="3" xfId="19" applyNumberFormat="1" applyFont="1" applyAlignment="1">
      <alignment vertical="top"/>
    </xf>
    <xf numFmtId="0" fontId="15" fillId="0" borderId="3" xfId="19"/>
    <xf numFmtId="0" fontId="13" fillId="2" borderId="3" xfId="19" applyFont="1" applyFill="1" applyAlignment="1">
      <alignment horizontal="center" vertical="center"/>
    </xf>
    <xf numFmtId="0" fontId="13" fillId="2" borderId="1" xfId="19" applyFont="1" applyFill="1" applyBorder="1" applyAlignment="1">
      <alignment horizontal="center" vertical="center" wrapText="1"/>
    </xf>
    <xf numFmtId="167" fontId="13" fillId="2" borderId="1" xfId="19" applyNumberFormat="1" applyFont="1" applyFill="1" applyBorder="1" applyAlignment="1">
      <alignment horizontal="center" vertical="center" wrapText="1"/>
    </xf>
    <xf numFmtId="0" fontId="7" fillId="0" borderId="1" xfId="19" applyFont="1" applyBorder="1" applyAlignment="1">
      <alignment horizontal="center" vertical="top"/>
    </xf>
    <xf numFmtId="0" fontId="7" fillId="0" borderId="1" xfId="19" applyFont="1" applyBorder="1" applyAlignment="1">
      <alignment horizontal="left" vertical="top" wrapText="1"/>
    </xf>
    <xf numFmtId="0" fontId="7" fillId="0" borderId="1" xfId="19" applyFont="1" applyBorder="1" applyAlignment="1">
      <alignment horizontal="center" vertical="top" wrapText="1"/>
    </xf>
    <xf numFmtId="0" fontId="7" fillId="0" borderId="1" xfId="19" applyFont="1" applyBorder="1" applyAlignment="1">
      <alignment vertical="top" wrapText="1"/>
    </xf>
    <xf numFmtId="167" fontId="7" fillId="0" borderId="1" xfId="19" applyNumberFormat="1" applyFont="1" applyBorder="1" applyAlignment="1">
      <alignment horizontal="center" vertical="top"/>
    </xf>
    <xf numFmtId="0" fontId="7" fillId="0" borderId="3" xfId="19" applyFont="1" applyAlignment="1">
      <alignment horizontal="left" vertical="top"/>
    </xf>
    <xf numFmtId="0" fontId="12" fillId="0" borderId="1" xfId="19" applyFont="1" applyBorder="1" applyAlignment="1">
      <alignment horizontal="center" vertical="top"/>
    </xf>
    <xf numFmtId="0" fontId="12" fillId="0" borderId="1" xfId="19" applyFont="1" applyBorder="1" applyAlignment="1">
      <alignment horizontal="left" vertical="top" wrapText="1"/>
    </xf>
    <xf numFmtId="167" fontId="7" fillId="0" borderId="1" xfId="19" applyNumberFormat="1" applyFont="1" applyBorder="1" applyAlignment="1">
      <alignment horizontal="left" vertical="top"/>
    </xf>
    <xf numFmtId="0" fontId="7" fillId="4" borderId="1" xfId="19" applyFont="1" applyFill="1" applyBorder="1" applyAlignment="1">
      <alignment horizontal="left" vertical="top"/>
    </xf>
    <xf numFmtId="0" fontId="7" fillId="0" borderId="1" xfId="19" applyFont="1" applyBorder="1" applyAlignment="1">
      <alignment horizontal="left" vertical="top"/>
    </xf>
    <xf numFmtId="0" fontId="7" fillId="4" borderId="1" xfId="19" applyFont="1" applyFill="1" applyBorder="1" applyAlignment="1">
      <alignment horizontal="left" vertical="top" wrapText="1"/>
    </xf>
    <xf numFmtId="170" fontId="7" fillId="4" borderId="1" xfId="19" applyNumberFormat="1" applyFont="1" applyFill="1" applyBorder="1" applyAlignment="1">
      <alignment horizontal="left" vertical="top" wrapText="1"/>
    </xf>
    <xf numFmtId="167" fontId="7" fillId="4" borderId="1" xfId="19" applyNumberFormat="1" applyFont="1" applyFill="1" applyBorder="1" applyAlignment="1">
      <alignment horizontal="left" vertical="top"/>
    </xf>
    <xf numFmtId="169" fontId="7" fillId="0" borderId="1" xfId="19" applyNumberFormat="1" applyFont="1" applyBorder="1" applyAlignment="1">
      <alignment horizontal="left" vertical="top" wrapText="1"/>
    </xf>
    <xf numFmtId="167" fontId="7" fillId="0" borderId="1" xfId="19" applyNumberFormat="1" applyFont="1" applyBorder="1" applyAlignment="1">
      <alignment horizontal="left" vertical="top" wrapText="1"/>
    </xf>
    <xf numFmtId="166" fontId="7" fillId="0" borderId="1" xfId="19" applyNumberFormat="1" applyFont="1" applyBorder="1" applyAlignment="1">
      <alignment horizontal="left" vertical="top" wrapText="1"/>
    </xf>
    <xf numFmtId="180" fontId="7" fillId="0" borderId="1" xfId="19" applyNumberFormat="1" applyFont="1" applyBorder="1" applyAlignment="1">
      <alignment horizontal="left" vertical="top" wrapText="1"/>
    </xf>
    <xf numFmtId="2" fontId="7" fillId="0" borderId="1" xfId="19" applyNumberFormat="1" applyFont="1" applyBorder="1" applyAlignment="1">
      <alignment horizontal="center" vertical="top" wrapText="1"/>
    </xf>
    <xf numFmtId="3" fontId="7" fillId="0" borderId="1" xfId="19" applyNumberFormat="1" applyFont="1" applyBorder="1" applyAlignment="1">
      <alignment horizontal="left" vertical="top" wrapText="1"/>
    </xf>
    <xf numFmtId="170" fontId="7" fillId="0" borderId="1" xfId="19" applyNumberFormat="1" applyFont="1" applyBorder="1" applyAlignment="1">
      <alignment horizontal="left" vertical="top" wrapText="1"/>
    </xf>
    <xf numFmtId="170" fontId="7" fillId="0" borderId="1" xfId="19" applyNumberFormat="1" applyFont="1" applyBorder="1" applyAlignment="1">
      <alignment horizontal="left" vertical="top"/>
    </xf>
    <xf numFmtId="167" fontId="7" fillId="0" borderId="1" xfId="19" applyNumberFormat="1" applyFont="1" applyBorder="1" applyAlignment="1">
      <alignment vertical="top"/>
    </xf>
    <xf numFmtId="0" fontId="7" fillId="0" borderId="1" xfId="19" quotePrefix="1" applyFont="1" applyBorder="1" applyAlignment="1">
      <alignment horizontal="left" vertical="top" wrapText="1"/>
    </xf>
    <xf numFmtId="167" fontId="7" fillId="0" borderId="1" xfId="19" quotePrefix="1" applyNumberFormat="1" applyFont="1" applyBorder="1" applyAlignment="1">
      <alignment horizontal="left" vertical="top"/>
    </xf>
    <xf numFmtId="0" fontId="7" fillId="4" borderId="1" xfId="19" quotePrefix="1" applyFont="1" applyFill="1" applyBorder="1" applyAlignment="1">
      <alignment horizontal="left" vertical="top" wrapText="1"/>
    </xf>
    <xf numFmtId="0" fontId="15" fillId="0" borderId="1" xfId="19" applyBorder="1" applyAlignment="1">
      <alignment horizontal="left" vertical="top" wrapText="1"/>
    </xf>
    <xf numFmtId="0" fontId="7" fillId="0" borderId="1" xfId="19" applyFont="1" applyBorder="1" applyAlignment="1">
      <alignment horizontal="center" vertical="center"/>
    </xf>
    <xf numFmtId="0" fontId="7" fillId="0" borderId="7" xfId="19" applyFont="1" applyBorder="1" applyAlignment="1">
      <alignment vertical="top" wrapText="1"/>
    </xf>
    <xf numFmtId="0" fontId="7" fillId="0" borderId="7" xfId="19" applyFont="1" applyBorder="1" applyAlignment="1">
      <alignment vertical="center" wrapText="1"/>
    </xf>
    <xf numFmtId="0" fontId="7" fillId="0" borderId="1" xfId="19" applyFont="1" applyBorder="1" applyAlignment="1">
      <alignment horizontal="center" vertical="center" wrapText="1"/>
    </xf>
    <xf numFmtId="3" fontId="7" fillId="0" borderId="1" xfId="19" applyNumberFormat="1" applyFont="1" applyBorder="1" applyAlignment="1">
      <alignment horizontal="center" vertical="center" wrapText="1"/>
    </xf>
    <xf numFmtId="0" fontId="7" fillId="0" borderId="2" xfId="19" applyFont="1" applyBorder="1" applyAlignment="1">
      <alignment vertical="center" wrapText="1"/>
    </xf>
    <xf numFmtId="169" fontId="7" fillId="0" borderId="1" xfId="19" applyNumberFormat="1" applyFont="1" applyBorder="1" applyAlignment="1">
      <alignment horizontal="center" vertical="center"/>
    </xf>
    <xf numFmtId="0" fontId="7" fillId="0" borderId="9" xfId="19" applyFont="1" applyBorder="1" applyAlignment="1">
      <alignment vertical="top" wrapText="1"/>
    </xf>
    <xf numFmtId="0" fontId="7" fillId="0" borderId="1" xfId="19" applyFont="1" applyBorder="1" applyAlignment="1">
      <alignment vertical="center" wrapText="1"/>
    </xf>
    <xf numFmtId="0" fontId="7" fillId="0" borderId="1" xfId="19" applyFont="1" applyBorder="1" applyAlignment="1">
      <alignment vertical="top"/>
    </xf>
    <xf numFmtId="167" fontId="7" fillId="0" borderId="1" xfId="19" applyNumberFormat="1" applyFont="1" applyBorder="1" applyAlignment="1">
      <alignment vertical="top" wrapText="1"/>
    </xf>
    <xf numFmtId="0" fontId="7" fillId="7" borderId="1" xfId="19" applyFont="1" applyFill="1" applyBorder="1" applyAlignment="1">
      <alignment horizontal="left" vertical="top" wrapText="1"/>
    </xf>
    <xf numFmtId="0" fontId="7" fillId="7" borderId="1" xfId="19" applyFont="1" applyFill="1" applyBorder="1" applyAlignment="1">
      <alignment horizontal="left" vertical="top"/>
    </xf>
    <xf numFmtId="167" fontId="7" fillId="7" borderId="1" xfId="19" applyNumberFormat="1" applyFont="1" applyFill="1" applyBorder="1" applyAlignment="1">
      <alignment horizontal="left" vertical="top"/>
    </xf>
    <xf numFmtId="167" fontId="12" fillId="0" borderId="1" xfId="19" applyNumberFormat="1" applyFont="1" applyBorder="1" applyAlignment="1">
      <alignment horizontal="left" vertical="top" wrapText="1"/>
    </xf>
    <xf numFmtId="167" fontId="12" fillId="0" borderId="1" xfId="19" applyNumberFormat="1" applyFont="1" applyBorder="1" applyAlignment="1">
      <alignment horizontal="left" vertical="top"/>
    </xf>
    <xf numFmtId="0" fontId="12" fillId="0" borderId="1" xfId="19" applyFont="1" applyBorder="1" applyAlignment="1">
      <alignment horizontal="left" vertical="top"/>
    </xf>
    <xf numFmtId="0" fontId="7" fillId="8" borderId="1" xfId="19" applyFont="1" applyFill="1" applyBorder="1" applyAlignment="1">
      <alignment horizontal="left" vertical="top" wrapText="1"/>
    </xf>
    <xf numFmtId="0" fontId="7" fillId="8" borderId="1" xfId="19" applyFont="1" applyFill="1" applyBorder="1" applyAlignment="1">
      <alignment horizontal="left" vertical="top"/>
    </xf>
    <xf numFmtId="167" fontId="7" fillId="8" borderId="1" xfId="19" applyNumberFormat="1" applyFont="1" applyFill="1" applyBorder="1" applyAlignment="1">
      <alignment horizontal="left" vertical="top"/>
    </xf>
    <xf numFmtId="3" fontId="7" fillId="0" borderId="1" xfId="19" applyNumberFormat="1" applyFont="1" applyBorder="1" applyAlignment="1">
      <alignment horizontal="left" vertical="top"/>
    </xf>
    <xf numFmtId="167" fontId="7" fillId="8" borderId="1" xfId="19" applyNumberFormat="1" applyFont="1" applyFill="1" applyBorder="1" applyAlignment="1">
      <alignment horizontal="left" vertical="top" wrapText="1"/>
    </xf>
    <xf numFmtId="164" fontId="7" fillId="0" borderId="1" xfId="19" applyNumberFormat="1" applyFont="1" applyBorder="1" applyAlignment="1">
      <alignment horizontal="left" vertical="top" wrapText="1"/>
    </xf>
    <xf numFmtId="0" fontId="15" fillId="0" borderId="4" xfId="19" applyBorder="1" applyAlignment="1">
      <alignment horizontal="left" vertical="top" wrapText="1"/>
    </xf>
    <xf numFmtId="167" fontId="12" fillId="0" borderId="1" xfId="19" applyNumberFormat="1" applyFont="1" applyBorder="1" applyAlignment="1">
      <alignment vertical="top" shrinkToFit="1"/>
    </xf>
    <xf numFmtId="167" fontId="12" fillId="5" borderId="1" xfId="19" applyNumberFormat="1" applyFont="1" applyFill="1" applyBorder="1" applyAlignment="1">
      <alignment horizontal="left" vertical="top"/>
    </xf>
    <xf numFmtId="0" fontId="7" fillId="0" borderId="4" xfId="19" applyFont="1" applyBorder="1" applyAlignment="1">
      <alignment horizontal="center" vertical="top"/>
    </xf>
    <xf numFmtId="0" fontId="7" fillId="0" borderId="4" xfId="19" applyFont="1" applyBorder="1" applyAlignment="1">
      <alignment horizontal="left" vertical="top" wrapText="1"/>
    </xf>
    <xf numFmtId="167" fontId="7" fillId="0" borderId="4" xfId="19" applyNumberFormat="1" applyFont="1" applyBorder="1" applyAlignment="1">
      <alignment horizontal="left" vertical="top"/>
    </xf>
    <xf numFmtId="0" fontId="7" fillId="0" borderId="17" xfId="19" applyFont="1" applyBorder="1" applyAlignment="1">
      <alignment horizontal="center" vertical="top"/>
    </xf>
    <xf numFmtId="0" fontId="15" fillId="0" borderId="17" xfId="19" applyBorder="1" applyAlignment="1">
      <alignment horizontal="left" vertical="top" wrapText="1"/>
    </xf>
    <xf numFmtId="0" fontId="15" fillId="0" borderId="17" xfId="19" applyBorder="1" applyAlignment="1">
      <alignment wrapText="1"/>
    </xf>
    <xf numFmtId="183" fontId="15" fillId="0" borderId="17" xfId="20" applyNumberFormat="1" applyBorder="1" applyAlignment="1">
      <alignment horizontal="center" vertical="center"/>
    </xf>
    <xf numFmtId="0" fontId="15" fillId="0" borderId="17" xfId="19" applyBorder="1"/>
    <xf numFmtId="41" fontId="20" fillId="0" borderId="17" xfId="19" applyNumberFormat="1" applyFont="1" applyBorder="1" applyAlignment="1">
      <alignment horizontal="center" vertical="center"/>
    </xf>
    <xf numFmtId="0" fontId="15" fillId="0" borderId="17" xfId="19" applyBorder="1" applyAlignment="1">
      <alignment horizontal="left" vertical="center" wrapText="1"/>
    </xf>
    <xf numFmtId="0" fontId="11" fillId="0" borderId="17" xfId="5" applyFont="1" applyBorder="1" applyAlignment="1">
      <alignment horizontal="center" vertical="center" wrapText="1"/>
    </xf>
    <xf numFmtId="0" fontId="7" fillId="0" borderId="1" xfId="19" applyFont="1" applyBorder="1" applyAlignment="1">
      <alignment wrapText="1"/>
    </xf>
    <xf numFmtId="0" fontId="7" fillId="0" borderId="1" xfId="19" applyFont="1" applyBorder="1" applyAlignment="1">
      <alignment horizontal="center" wrapText="1"/>
    </xf>
    <xf numFmtId="0" fontId="11" fillId="0" borderId="18" xfId="5" applyFont="1" applyBorder="1" applyAlignment="1">
      <alignment horizontal="left" vertical="center" wrapText="1"/>
    </xf>
    <xf numFmtId="0" fontId="15" fillId="0" borderId="3" xfId="19" applyAlignment="1">
      <alignment wrapText="1"/>
    </xf>
    <xf numFmtId="0" fontId="7" fillId="0" borderId="3" xfId="19" applyFont="1"/>
    <xf numFmtId="0" fontId="7" fillId="0" borderId="3" xfId="19" applyFont="1" applyAlignment="1">
      <alignment horizontal="center" wrapText="1"/>
    </xf>
    <xf numFmtId="0" fontId="7" fillId="0" borderId="3" xfId="19" applyFont="1" applyAlignment="1">
      <alignment wrapText="1"/>
    </xf>
    <xf numFmtId="9" fontId="7" fillId="0" borderId="3" xfId="19" applyNumberFormat="1" applyFont="1" applyAlignment="1">
      <alignment horizontal="left" wrapText="1"/>
    </xf>
    <xf numFmtId="0" fontId="8" fillId="2" borderId="1" xfId="19" applyFont="1" applyFill="1" applyBorder="1" applyAlignment="1">
      <alignment horizontal="center" vertical="top" wrapText="1"/>
    </xf>
    <xf numFmtId="9" fontId="8" fillId="2" borderId="1" xfId="19" applyNumberFormat="1" applyFont="1" applyFill="1" applyBorder="1" applyAlignment="1">
      <alignment horizontal="left" vertical="top" wrapText="1"/>
    </xf>
    <xf numFmtId="0" fontId="15" fillId="0" borderId="1" xfId="19" applyBorder="1" applyAlignment="1">
      <alignment horizontal="center" vertical="top" wrapText="1"/>
    </xf>
    <xf numFmtId="9" fontId="7" fillId="0" borderId="1" xfId="19" applyNumberFormat="1" applyFont="1" applyBorder="1" applyAlignment="1">
      <alignment horizontal="left" vertical="top" wrapText="1"/>
    </xf>
    <xf numFmtId="10" fontId="7" fillId="0" borderId="1" xfId="19" applyNumberFormat="1" applyFont="1" applyBorder="1" applyAlignment="1">
      <alignment horizontal="left" vertical="top" wrapText="1"/>
    </xf>
    <xf numFmtId="0" fontId="15" fillId="0" borderId="1" xfId="19" applyBorder="1" applyAlignment="1">
      <alignment vertical="top" wrapText="1"/>
    </xf>
    <xf numFmtId="0" fontId="7" fillId="0" borderId="1" xfId="19" applyFont="1" applyBorder="1"/>
    <xf numFmtId="0" fontId="7" fillId="0" borderId="10" xfId="19" applyFont="1" applyBorder="1" applyAlignment="1">
      <alignment vertical="top" wrapText="1"/>
    </xf>
    <xf numFmtId="0" fontId="10" fillId="0" borderId="1" xfId="19" applyFont="1" applyBorder="1" applyAlignment="1">
      <alignment vertical="top" wrapText="1"/>
    </xf>
    <xf numFmtId="168" fontId="7" fillId="0" borderId="1" xfId="19" applyNumberFormat="1" applyFont="1" applyBorder="1" applyAlignment="1">
      <alignment horizontal="left" vertical="top" wrapText="1"/>
    </xf>
    <xf numFmtId="0" fontId="7" fillId="0" borderId="11" xfId="19" applyFont="1" applyBorder="1" applyAlignment="1">
      <alignment vertical="center"/>
    </xf>
    <xf numFmtId="0" fontId="7" fillId="0" borderId="12" xfId="19" applyFont="1" applyBorder="1" applyAlignment="1">
      <alignment vertical="center"/>
    </xf>
    <xf numFmtId="0" fontId="7" fillId="0" borderId="3" xfId="19" applyFont="1" applyAlignment="1">
      <alignment vertical="center"/>
    </xf>
    <xf numFmtId="0" fontId="7" fillId="0" borderId="10" xfId="19" applyFont="1" applyBorder="1" applyAlignment="1">
      <alignment vertical="center"/>
    </xf>
    <xf numFmtId="9" fontId="7" fillId="0" borderId="1" xfId="19" applyNumberFormat="1" applyFont="1" applyBorder="1" applyAlignment="1">
      <alignment horizontal="left" vertical="top"/>
    </xf>
    <xf numFmtId="0" fontId="7" fillId="0" borderId="13" xfId="19" applyFont="1" applyBorder="1" applyAlignment="1">
      <alignment vertical="center"/>
    </xf>
    <xf numFmtId="0" fontId="7" fillId="0" borderId="14" xfId="19" applyFont="1" applyBorder="1" applyAlignment="1">
      <alignment vertical="center"/>
    </xf>
    <xf numFmtId="0" fontId="7" fillId="0" borderId="15" xfId="19" applyFont="1" applyBorder="1" applyAlignment="1">
      <alignment vertical="center" wrapText="1"/>
    </xf>
    <xf numFmtId="0" fontId="7" fillId="0" borderId="1" xfId="19" applyFont="1" applyBorder="1" applyAlignment="1">
      <alignment horizontal="left" wrapText="1"/>
    </xf>
    <xf numFmtId="0" fontId="7" fillId="0" borderId="2" xfId="19" applyFont="1" applyBorder="1" applyAlignment="1">
      <alignment horizontal="left" vertical="top" wrapText="1"/>
    </xf>
    <xf numFmtId="15" fontId="7" fillId="0" borderId="1" xfId="19" applyNumberFormat="1" applyFont="1" applyBorder="1" applyAlignment="1">
      <alignment horizontal="left" vertical="center"/>
    </xf>
    <xf numFmtId="9" fontId="7" fillId="0" borderId="1" xfId="19" applyNumberFormat="1" applyFont="1" applyBorder="1" applyAlignment="1">
      <alignment horizontal="left" vertical="center" wrapText="1"/>
    </xf>
    <xf numFmtId="0" fontId="9" fillId="0" borderId="1" xfId="19" applyFont="1" applyBorder="1" applyAlignment="1">
      <alignment horizontal="left" vertical="top" wrapText="1"/>
    </xf>
    <xf numFmtId="0" fontId="10" fillId="0" borderId="3" xfId="19" applyFont="1" applyAlignment="1">
      <alignment vertical="top" wrapText="1"/>
    </xf>
    <xf numFmtId="0" fontId="10" fillId="0" borderId="16" xfId="19" applyFont="1" applyBorder="1" applyAlignment="1">
      <alignment vertical="top" wrapText="1"/>
    </xf>
    <xf numFmtId="0" fontId="7" fillId="0" borderId="1" xfId="19" applyFont="1" applyBorder="1" applyAlignment="1">
      <alignment vertical="center"/>
    </xf>
    <xf numFmtId="9" fontId="7" fillId="0" borderId="1" xfId="19" applyNumberFormat="1" applyFont="1" applyBorder="1" applyAlignment="1">
      <alignment horizontal="left" wrapText="1"/>
    </xf>
    <xf numFmtId="0" fontId="7" fillId="0" borderId="1" xfId="19" quotePrefix="1" applyFont="1" applyBorder="1" applyAlignment="1">
      <alignment horizontal="left" vertical="top"/>
    </xf>
    <xf numFmtId="0" fontId="7" fillId="0" borderId="1" xfId="19" quotePrefix="1" applyFont="1" applyBorder="1" applyAlignment="1">
      <alignment wrapText="1"/>
    </xf>
    <xf numFmtId="0" fontId="16" fillId="0" borderId="1" xfId="21" applyBorder="1" applyAlignment="1">
      <alignment wrapText="1"/>
    </xf>
    <xf numFmtId="0" fontId="15" fillId="0" borderId="3" xfId="19" applyAlignment="1">
      <alignment horizontal="left"/>
    </xf>
    <xf numFmtId="0" fontId="7" fillId="0" borderId="1" xfId="11" applyFont="1" applyBorder="1" applyAlignment="1">
      <alignment horizontal="left" vertical="center"/>
    </xf>
    <xf numFmtId="0" fontId="0" fillId="0" borderId="1" xfId="0" applyBorder="1" applyAlignment="1">
      <alignment horizontal="left"/>
    </xf>
    <xf numFmtId="0" fontId="12" fillId="0" borderId="1" xfId="0" applyFont="1" applyBorder="1" applyAlignment="1">
      <alignment horizontal="left"/>
    </xf>
    <xf numFmtId="0" fontId="11" fillId="0" borderId="19" xfId="4" applyFont="1" applyBorder="1">
      <alignment vertical="center"/>
    </xf>
    <xf numFmtId="0" fontId="8" fillId="2" borderId="1" xfId="0" applyFont="1" applyFill="1" applyBorder="1" applyAlignment="1">
      <alignment horizontal="left" vertical="top" wrapText="1"/>
    </xf>
    <xf numFmtId="17" fontId="7" fillId="0" borderId="1" xfId="0" applyNumberFormat="1" applyFont="1" applyBorder="1" applyAlignment="1">
      <alignment horizontal="left" vertical="center"/>
    </xf>
    <xf numFmtId="17" fontId="7" fillId="0" borderId="1" xfId="0" applyNumberFormat="1" applyFont="1" applyBorder="1" applyAlignment="1">
      <alignment horizontal="left" vertical="top" wrapText="1"/>
    </xf>
    <xf numFmtId="49" fontId="7" fillId="5" borderId="1" xfId="0" applyNumberFormat="1" applyFont="1" applyFill="1" applyBorder="1" applyAlignment="1">
      <alignment horizontal="left" vertical="top" wrapText="1"/>
    </xf>
    <xf numFmtId="167" fontId="5" fillId="0" borderId="8" xfId="6" applyNumberFormat="1" applyFont="1" applyBorder="1"/>
    <xf numFmtId="167" fontId="8" fillId="2" borderId="1" xfId="6" applyNumberFormat="1" applyFont="1" applyFill="1" applyBorder="1" applyAlignment="1">
      <alignment horizontal="center" vertical="top" wrapText="1"/>
    </xf>
    <xf numFmtId="167" fontId="8" fillId="2" borderId="7" xfId="6" applyNumberFormat="1" applyFont="1" applyFill="1" applyBorder="1" applyAlignment="1">
      <alignment horizontal="center" vertical="top" wrapText="1"/>
    </xf>
    <xf numFmtId="167" fontId="7" fillId="0" borderId="1" xfId="6" applyNumberFormat="1" applyFont="1" applyBorder="1" applyAlignment="1">
      <alignment vertical="center"/>
    </xf>
    <xf numFmtId="167" fontId="7" fillId="0" borderId="7" xfId="6" applyNumberFormat="1" applyFont="1" applyBorder="1" applyAlignment="1">
      <alignment horizontal="left" wrapText="1"/>
    </xf>
    <xf numFmtId="167" fontId="7" fillId="0" borderId="7" xfId="6" applyNumberFormat="1" applyFont="1" applyBorder="1" applyAlignment="1">
      <alignment vertical="center"/>
    </xf>
    <xf numFmtId="167" fontId="12" fillId="5" borderId="1" xfId="6" applyNumberFormat="1" applyFont="1" applyFill="1" applyBorder="1" applyAlignment="1">
      <alignment vertical="top" wrapText="1"/>
    </xf>
    <xf numFmtId="167" fontId="12" fillId="5" borderId="7" xfId="6" applyNumberFormat="1" applyFont="1" applyFill="1" applyBorder="1" applyAlignment="1">
      <alignment vertical="top" wrapText="1"/>
    </xf>
    <xf numFmtId="167" fontId="12" fillId="5" borderId="1" xfId="6" applyNumberFormat="1" applyFont="1" applyFill="1" applyBorder="1" applyAlignment="1">
      <alignment horizontal="left" vertical="center" wrapText="1"/>
    </xf>
    <xf numFmtId="167" fontId="12" fillId="5" borderId="7" xfId="6" applyNumberFormat="1" applyFont="1" applyFill="1" applyBorder="1" applyAlignment="1">
      <alignment horizontal="left" vertical="center" wrapText="1"/>
    </xf>
    <xf numFmtId="167" fontId="7" fillId="0" borderId="1" xfId="6" quotePrefix="1" applyNumberFormat="1" applyFont="1" applyBorder="1" applyAlignment="1">
      <alignment vertical="top" wrapText="1"/>
    </xf>
    <xf numFmtId="167" fontId="7" fillId="0" borderId="7" xfId="6" quotePrefix="1" applyNumberFormat="1" applyFont="1" applyBorder="1" applyAlignment="1">
      <alignment vertical="top" wrapText="1"/>
    </xf>
    <xf numFmtId="167" fontId="7" fillId="0" borderId="1" xfId="6" quotePrefix="1" applyNumberFormat="1" applyFont="1" applyBorder="1" applyAlignment="1">
      <alignment horizontal="left" wrapText="1"/>
    </xf>
    <xf numFmtId="167" fontId="7" fillId="0" borderId="7" xfId="6" quotePrefix="1" applyNumberFormat="1" applyFont="1" applyBorder="1" applyAlignment="1">
      <alignment horizontal="left" wrapText="1"/>
    </xf>
    <xf numFmtId="167" fontId="7" fillId="0" borderId="1" xfId="6" applyNumberFormat="1" applyFont="1" applyBorder="1" applyAlignment="1">
      <alignment vertical="top" wrapText="1"/>
    </xf>
    <xf numFmtId="167" fontId="7" fillId="0" borderId="7" xfId="6" applyNumberFormat="1" applyFont="1" applyBorder="1" applyAlignment="1">
      <alignment vertical="top" wrapText="1"/>
    </xf>
    <xf numFmtId="167" fontId="7" fillId="0" borderId="1" xfId="6" applyNumberFormat="1" applyFont="1" applyBorder="1" applyAlignment="1">
      <alignment horizontal="left" vertical="center" wrapText="1"/>
    </xf>
    <xf numFmtId="167" fontId="7" fillId="0" borderId="7" xfId="6" applyNumberFormat="1" applyFont="1" applyBorder="1" applyAlignment="1">
      <alignment horizontal="left" vertical="center" wrapText="1"/>
    </xf>
    <xf numFmtId="167" fontId="7" fillId="0" borderId="1" xfId="6" applyNumberFormat="1" applyFont="1" applyBorder="1" applyAlignment="1">
      <alignment horizontal="left" wrapText="1"/>
    </xf>
    <xf numFmtId="167" fontId="7" fillId="0" borderId="1" xfId="6" applyNumberFormat="1" applyFont="1" applyBorder="1" applyAlignment="1">
      <alignment horizontal="left"/>
    </xf>
    <xf numFmtId="167" fontId="7" fillId="0" borderId="7" xfId="6" applyNumberFormat="1" applyFont="1" applyBorder="1" applyAlignment="1">
      <alignment horizontal="left"/>
    </xf>
    <xf numFmtId="167" fontId="0" fillId="0" borderId="3" xfId="6" applyNumberFormat="1" applyFont="1" applyBorder="1" applyAlignment="1"/>
    <xf numFmtId="17" fontId="11" fillId="0" borderId="1" xfId="4" applyNumberFormat="1" applyFont="1" applyBorder="1" applyAlignment="1">
      <alignment horizontal="left" vertical="center"/>
    </xf>
    <xf numFmtId="0" fontId="22" fillId="0" borderId="1" xfId="4" applyFont="1" applyBorder="1" applyAlignment="1">
      <alignment horizontal="left" vertical="center"/>
    </xf>
    <xf numFmtId="167" fontId="11" fillId="0" borderId="1" xfId="6" applyNumberFormat="1" applyFont="1" applyBorder="1" applyAlignment="1">
      <alignment horizontal="left" vertical="center"/>
    </xf>
    <xf numFmtId="0" fontId="11" fillId="0" borderId="1" xfId="4" applyFont="1" applyBorder="1" applyAlignment="1">
      <alignment horizontal="left" vertical="center"/>
    </xf>
    <xf numFmtId="167" fontId="0" fillId="0" borderId="1" xfId="6" applyNumberFormat="1" applyFont="1" applyBorder="1" applyAlignment="1">
      <alignment horizontal="left"/>
    </xf>
    <xf numFmtId="167" fontId="11" fillId="0" borderId="1" xfId="6" applyNumberFormat="1" applyFont="1" applyBorder="1" applyAlignment="1">
      <alignment horizontal="left"/>
    </xf>
    <xf numFmtId="167" fontId="22" fillId="0" borderId="1" xfId="6" applyNumberFormat="1" applyFont="1" applyBorder="1" applyAlignment="1">
      <alignment horizontal="left" vertical="center"/>
    </xf>
    <xf numFmtId="167" fontId="23" fillId="0" borderId="1" xfId="6" applyNumberFormat="1" applyFont="1" applyBorder="1" applyAlignment="1">
      <alignment horizontal="left" vertical="center"/>
    </xf>
    <xf numFmtId="0" fontId="11" fillId="0" borderId="1" xfId="4" applyFont="1" applyBorder="1" applyAlignment="1">
      <alignment horizontal="left" vertical="center" wrapText="1"/>
    </xf>
    <xf numFmtId="166" fontId="11" fillId="0" borderId="1" xfId="6" applyFont="1" applyBorder="1" applyAlignment="1">
      <alignment horizontal="left" vertical="center"/>
    </xf>
    <xf numFmtId="43" fontId="11" fillId="0" borderId="1" xfId="4" applyNumberFormat="1" applyFont="1" applyBorder="1" applyAlignment="1">
      <alignment horizontal="left" vertical="center"/>
    </xf>
    <xf numFmtId="167" fontId="0" fillId="0" borderId="1" xfId="6" applyNumberFormat="1" applyFont="1" applyFill="1" applyBorder="1" applyAlignment="1">
      <alignment horizontal="left"/>
    </xf>
    <xf numFmtId="0" fontId="18" fillId="9" borderId="17" xfId="8" applyFont="1" applyFill="1" applyBorder="1"/>
    <xf numFmtId="0" fontId="26" fillId="9" borderId="17" xfId="8" applyFont="1" applyFill="1" applyBorder="1"/>
    <xf numFmtId="0" fontId="18" fillId="0" borderId="17" xfId="8" applyFont="1" applyBorder="1"/>
    <xf numFmtId="0" fontId="26" fillId="0" borderId="17" xfId="8" applyFont="1" applyBorder="1"/>
    <xf numFmtId="184" fontId="18" fillId="0" borderId="17" xfId="17" applyNumberFormat="1" applyFont="1" applyBorder="1"/>
    <xf numFmtId="184" fontId="18" fillId="9" borderId="17" xfId="17" applyNumberFormat="1" applyFont="1" applyFill="1" applyBorder="1"/>
    <xf numFmtId="0" fontId="18" fillId="13" borderId="17" xfId="8" applyFont="1" applyFill="1" applyBorder="1"/>
    <xf numFmtId="0" fontId="26" fillId="13" borderId="17" xfId="8" applyFont="1" applyFill="1" applyBorder="1"/>
    <xf numFmtId="184" fontId="18" fillId="9" borderId="17" xfId="24" applyNumberFormat="1" applyFont="1" applyFill="1" applyBorder="1"/>
    <xf numFmtId="184" fontId="18" fillId="0" borderId="17" xfId="24" applyNumberFormat="1" applyFont="1" applyBorder="1"/>
    <xf numFmtId="184" fontId="18" fillId="13" borderId="17" xfId="24" applyNumberFormat="1" applyFont="1" applyFill="1" applyBorder="1"/>
    <xf numFmtId="183" fontId="18" fillId="0" borderId="17" xfId="24" applyNumberFormat="1" applyFont="1" applyBorder="1"/>
    <xf numFmtId="183" fontId="18" fillId="9" borderId="17" xfId="24" applyNumberFormat="1" applyFont="1" applyFill="1" applyBorder="1"/>
    <xf numFmtId="183" fontId="18" fillId="13" borderId="17" xfId="24" applyNumberFormat="1" applyFont="1" applyFill="1" applyBorder="1"/>
    <xf numFmtId="0" fontId="18" fillId="9" borderId="17" xfId="8" applyFont="1" applyFill="1" applyBorder="1" applyAlignment="1">
      <alignment horizontal="center"/>
    </xf>
    <xf numFmtId="0" fontId="18" fillId="9" borderId="6" xfId="8" applyFont="1" applyFill="1" applyBorder="1"/>
    <xf numFmtId="0" fontId="18" fillId="0" borderId="6" xfId="8" applyFont="1" applyBorder="1"/>
    <xf numFmtId="0" fontId="18" fillId="0" borderId="17" xfId="8" applyFont="1" applyBorder="1" applyAlignment="1">
      <alignment horizontal="center"/>
    </xf>
    <xf numFmtId="0" fontId="18" fillId="13" borderId="6" xfId="8" applyFont="1" applyFill="1" applyBorder="1"/>
    <xf numFmtId="184" fontId="18" fillId="9" borderId="17" xfId="17" applyNumberFormat="1" applyFont="1" applyFill="1" applyBorder="1" applyAlignment="1">
      <alignment horizontal="center"/>
    </xf>
    <xf numFmtId="184" fontId="18" fillId="0" borderId="17" xfId="17" applyNumberFormat="1" applyFont="1" applyBorder="1" applyAlignment="1">
      <alignment horizontal="center"/>
    </xf>
    <xf numFmtId="183" fontId="18" fillId="0" borderId="17" xfId="24" applyNumberFormat="1" applyFont="1" applyBorder="1" applyAlignment="1">
      <alignment horizontal="center"/>
    </xf>
    <xf numFmtId="183" fontId="18" fillId="0" borderId="17" xfId="24" applyNumberFormat="1" applyFont="1" applyBorder="1" applyAlignment="1">
      <alignment horizontal="left"/>
    </xf>
    <xf numFmtId="184" fontId="18" fillId="9" borderId="17" xfId="24" applyNumberFormat="1" applyFont="1" applyFill="1" applyBorder="1" applyAlignment="1">
      <alignment horizontal="center"/>
    </xf>
    <xf numFmtId="184" fontId="18" fillId="0" borderId="17" xfId="24" applyNumberFormat="1" applyFont="1" applyBorder="1" applyAlignment="1">
      <alignment horizontal="center"/>
    </xf>
    <xf numFmtId="184" fontId="18" fillId="13" borderId="17" xfId="17" applyNumberFormat="1" applyFont="1" applyFill="1" applyBorder="1" applyAlignment="1">
      <alignment horizontal="center"/>
    </xf>
    <xf numFmtId="184" fontId="27" fillId="0" borderId="17" xfId="17" applyNumberFormat="1" applyFont="1" applyBorder="1"/>
    <xf numFmtId="184" fontId="27" fillId="9" borderId="17" xfId="17" applyNumberFormat="1" applyFont="1" applyFill="1" applyBorder="1"/>
    <xf numFmtId="184" fontId="27" fillId="0" borderId="17" xfId="24" applyNumberFormat="1" applyFont="1" applyBorder="1"/>
    <xf numFmtId="184" fontId="27" fillId="9" borderId="17" xfId="24" applyNumberFormat="1" applyFont="1" applyFill="1" applyBorder="1"/>
    <xf numFmtId="184" fontId="27" fillId="9" borderId="17" xfId="24" applyNumberFormat="1" applyFont="1" applyFill="1" applyBorder="1" applyAlignment="1">
      <alignment vertical="center"/>
    </xf>
    <xf numFmtId="184" fontId="27" fillId="0" borderId="17" xfId="24" applyNumberFormat="1" applyFont="1" applyBorder="1" applyAlignment="1">
      <alignment vertical="center"/>
    </xf>
    <xf numFmtId="184" fontId="27" fillId="13" borderId="17" xfId="17" applyNumberFormat="1" applyFont="1" applyFill="1" applyBorder="1"/>
    <xf numFmtId="184" fontId="0" fillId="0" borderId="17" xfId="17" applyNumberFormat="1" applyFont="1" applyBorder="1"/>
    <xf numFmtId="184" fontId="0" fillId="9" borderId="17" xfId="17" applyNumberFormat="1" applyFont="1" applyFill="1" applyBorder="1"/>
    <xf numFmtId="184" fontId="0" fillId="0" borderId="17" xfId="24" applyNumberFormat="1" applyFont="1" applyBorder="1"/>
    <xf numFmtId="184" fontId="0" fillId="9" borderId="17" xfId="24" applyNumberFormat="1" applyFont="1" applyFill="1" applyBorder="1"/>
    <xf numFmtId="184" fontId="0" fillId="9" borderId="17" xfId="24" applyNumberFormat="1" applyFont="1" applyFill="1" applyBorder="1" applyAlignment="1">
      <alignment vertical="center"/>
    </xf>
    <xf numFmtId="184" fontId="0" fillId="0" borderId="17" xfId="24" applyNumberFormat="1" applyFont="1" applyBorder="1" applyAlignment="1">
      <alignment vertical="center"/>
    </xf>
    <xf numFmtId="184" fontId="0" fillId="13" borderId="17" xfId="17" applyNumberFormat="1" applyFont="1" applyFill="1" applyBorder="1"/>
    <xf numFmtId="166" fontId="18" fillId="0" borderId="17" xfId="17" applyNumberFormat="1" applyFont="1" applyBorder="1"/>
    <xf numFmtId="166" fontId="18" fillId="9" borderId="17" xfId="17" applyNumberFormat="1" applyFont="1" applyFill="1" applyBorder="1"/>
    <xf numFmtId="38" fontId="25" fillId="9" borderId="17" xfId="26" applyNumberFormat="1" applyFont="1" applyFill="1" applyBorder="1" applyAlignment="1"/>
    <xf numFmtId="184" fontId="18" fillId="13" borderId="17" xfId="17" applyNumberFormat="1" applyFont="1" applyFill="1" applyBorder="1"/>
    <xf numFmtId="184" fontId="18" fillId="9" borderId="17" xfId="17" quotePrefix="1" applyNumberFormat="1" applyFont="1" applyFill="1" applyBorder="1" applyAlignment="1">
      <alignment horizontal="right"/>
    </xf>
    <xf numFmtId="184" fontId="18" fillId="0" borderId="17" xfId="17" quotePrefix="1" applyNumberFormat="1" applyFont="1" applyBorder="1" applyAlignment="1">
      <alignment horizontal="right"/>
    </xf>
    <xf numFmtId="184" fontId="18" fillId="9" borderId="17" xfId="24" quotePrefix="1" applyNumberFormat="1" applyFont="1" applyFill="1" applyBorder="1" applyAlignment="1">
      <alignment horizontal="right"/>
    </xf>
    <xf numFmtId="184" fontId="18" fillId="0" borderId="17" xfId="24" quotePrefix="1" applyNumberFormat="1" applyFont="1" applyBorder="1" applyAlignment="1">
      <alignment horizontal="right"/>
    </xf>
    <xf numFmtId="184" fontId="18" fillId="9" borderId="17" xfId="17" applyNumberFormat="1" applyFont="1" applyFill="1" applyBorder="1" applyAlignment="1">
      <alignment horizontal="right"/>
    </xf>
    <xf numFmtId="184" fontId="18" fillId="0" borderId="17" xfId="17" applyNumberFormat="1" applyFont="1" applyBorder="1" applyAlignment="1">
      <alignment horizontal="right"/>
    </xf>
    <xf numFmtId="184" fontId="18" fillId="9" borderId="17" xfId="24" applyNumberFormat="1" applyFont="1" applyFill="1" applyBorder="1" applyAlignment="1">
      <alignment horizontal="right"/>
    </xf>
    <xf numFmtId="184" fontId="18" fillId="0" borderId="17" xfId="24" applyNumberFormat="1" applyFont="1" applyBorder="1" applyAlignment="1">
      <alignment horizontal="right"/>
    </xf>
    <xf numFmtId="4" fontId="0" fillId="0" borderId="17" xfId="27" applyNumberFormat="1" applyFont="1" applyBorder="1" applyAlignment="1">
      <alignment vertical="center"/>
    </xf>
    <xf numFmtId="4" fontId="0" fillId="9" borderId="17" xfId="27" applyNumberFormat="1" applyFont="1" applyFill="1" applyBorder="1" applyAlignment="1">
      <alignment vertical="center"/>
    </xf>
    <xf numFmtId="183" fontId="0" fillId="0" borderId="17" xfId="24" applyNumberFormat="1" applyFont="1" applyBorder="1"/>
    <xf numFmtId="184" fontId="18" fillId="9" borderId="6" xfId="17" applyNumberFormat="1" applyFont="1" applyFill="1" applyBorder="1"/>
    <xf numFmtId="184" fontId="18" fillId="0" borderId="6" xfId="17" applyNumberFormat="1" applyFont="1" applyBorder="1"/>
    <xf numFmtId="167" fontId="18" fillId="0" borderId="17" xfId="24" applyNumberFormat="1" applyFont="1" applyBorder="1"/>
    <xf numFmtId="184" fontId="18" fillId="9" borderId="17" xfId="28" applyNumberFormat="1" applyFont="1" applyFill="1" applyBorder="1"/>
    <xf numFmtId="184" fontId="18" fillId="0" borderId="17" xfId="28" applyNumberFormat="1" applyFont="1" applyBorder="1"/>
    <xf numFmtId="184" fontId="25" fillId="9" borderId="17" xfId="17" applyNumberFormat="1" applyFont="1" applyFill="1" applyBorder="1"/>
    <xf numFmtId="184" fontId="25" fillId="0" borderId="17" xfId="17" applyNumberFormat="1" applyFont="1" applyBorder="1"/>
    <xf numFmtId="166" fontId="25" fillId="0" borderId="17" xfId="17" applyNumberFormat="1" applyFont="1" applyBorder="1"/>
    <xf numFmtId="184" fontId="25" fillId="9" borderId="17" xfId="28" applyNumberFormat="1" applyFont="1" applyFill="1" applyBorder="1"/>
    <xf numFmtId="184" fontId="25" fillId="0" borderId="17" xfId="28" applyNumberFormat="1" applyFont="1" applyBorder="1"/>
    <xf numFmtId="184" fontId="18" fillId="10" borderId="17" xfId="17" applyNumberFormat="1" applyFont="1" applyFill="1" applyBorder="1"/>
    <xf numFmtId="184" fontId="18" fillId="10" borderId="17" xfId="28" applyNumberFormat="1" applyFont="1" applyFill="1" applyBorder="1"/>
    <xf numFmtId="184" fontId="18" fillId="14" borderId="17" xfId="17" applyNumberFormat="1" applyFont="1" applyFill="1" applyBorder="1"/>
    <xf numFmtId="184" fontId="18" fillId="14" borderId="17" xfId="28" applyNumberFormat="1" applyFont="1" applyFill="1" applyBorder="1"/>
    <xf numFmtId="184" fontId="14" fillId="0" borderId="17" xfId="17" applyNumberFormat="1" applyFont="1" applyBorder="1"/>
    <xf numFmtId="184" fontId="14" fillId="9" borderId="17" xfId="17" applyNumberFormat="1" applyFont="1" applyFill="1" applyBorder="1"/>
    <xf numFmtId="184" fontId="14" fillId="9" borderId="17" xfId="28" applyNumberFormat="1" applyFont="1" applyFill="1" applyBorder="1"/>
    <xf numFmtId="184" fontId="14" fillId="9" borderId="17" xfId="28" applyNumberFormat="1" applyFont="1" applyFill="1" applyBorder="1" applyAlignment="1">
      <alignment vertical="center"/>
    </xf>
    <xf numFmtId="184" fontId="14" fillId="0" borderId="17" xfId="28" applyNumberFormat="1" applyFont="1" applyBorder="1" applyAlignment="1">
      <alignment vertical="center"/>
    </xf>
    <xf numFmtId="181" fontId="14" fillId="9" borderId="17" xfId="28" applyNumberFormat="1" applyFont="1" applyFill="1" applyBorder="1" applyAlignment="1">
      <alignment vertical="center"/>
    </xf>
    <xf numFmtId="184" fontId="14" fillId="0" borderId="17" xfId="28" applyNumberFormat="1" applyFont="1" applyBorder="1"/>
    <xf numFmtId="167" fontId="14" fillId="9" borderId="17" xfId="28" applyNumberFormat="1" applyFont="1" applyFill="1" applyBorder="1"/>
    <xf numFmtId="166" fontId="14" fillId="9" borderId="17" xfId="17" applyNumberFormat="1" applyFont="1" applyFill="1" applyBorder="1"/>
    <xf numFmtId="185" fontId="14" fillId="9" borderId="17" xfId="29" applyNumberFormat="1" applyFont="1" applyFill="1" applyBorder="1"/>
    <xf numFmtId="184" fontId="18" fillId="0" borderId="17" xfId="31" applyNumberFormat="1" applyFont="1" applyBorder="1"/>
    <xf numFmtId="184" fontId="18" fillId="9" borderId="17" xfId="31" applyNumberFormat="1" applyFont="1" applyFill="1" applyBorder="1"/>
    <xf numFmtId="183" fontId="18" fillId="0" borderId="17" xfId="28" applyNumberFormat="1" applyFont="1" applyBorder="1" applyAlignment="1">
      <alignment horizontal="right"/>
    </xf>
    <xf numFmtId="184" fontId="18" fillId="0" borderId="17" xfId="28" quotePrefix="1" applyNumberFormat="1" applyFont="1" applyBorder="1" applyAlignment="1">
      <alignment horizontal="right"/>
    </xf>
    <xf numFmtId="184" fontId="18" fillId="9" borderId="17" xfId="28" quotePrefix="1" applyNumberFormat="1" applyFont="1" applyFill="1" applyBorder="1" applyAlignment="1">
      <alignment horizontal="right"/>
    </xf>
    <xf numFmtId="183" fontId="18" fillId="0" borderId="17" xfId="28" applyNumberFormat="1" applyFont="1" applyBorder="1"/>
    <xf numFmtId="41" fontId="18" fillId="9" borderId="17" xfId="8" applyNumberFormat="1" applyFont="1" applyFill="1" applyBorder="1"/>
    <xf numFmtId="3" fontId="18" fillId="9" borderId="17" xfId="8" applyNumberFormat="1" applyFont="1" applyFill="1" applyBorder="1"/>
    <xf numFmtId="0" fontId="22" fillId="16" borderId="24" xfId="34" applyFont="1" applyFill="1" applyBorder="1" applyAlignment="1">
      <alignment horizontal="center" vertical="center" wrapText="1"/>
    </xf>
    <xf numFmtId="0" fontId="7" fillId="0" borderId="17" xfId="34" applyFont="1" applyBorder="1" applyAlignment="1">
      <alignment horizontal="left" vertical="top" wrapText="1"/>
    </xf>
    <xf numFmtId="0" fontId="11" fillId="13" borderId="25" xfId="34" applyFont="1" applyFill="1" applyBorder="1" applyAlignment="1">
      <alignment vertical="center" wrapText="1"/>
    </xf>
    <xf numFmtId="0" fontId="7" fillId="13" borderId="17" xfId="34" applyFont="1" applyFill="1" applyBorder="1" applyAlignment="1">
      <alignment horizontal="left" vertical="top" wrapText="1"/>
    </xf>
    <xf numFmtId="0" fontId="7" fillId="0" borderId="17" xfId="35" applyFont="1" applyBorder="1" applyAlignment="1">
      <alignment horizontal="left" vertical="top"/>
    </xf>
    <xf numFmtId="17" fontId="11" fillId="0" borderId="17" xfId="4" applyNumberFormat="1" applyFont="1" applyBorder="1">
      <alignment vertical="center"/>
    </xf>
    <xf numFmtId="0" fontId="11" fillId="0" borderId="17" xfId="4" applyFont="1" applyBorder="1">
      <alignment vertical="center"/>
    </xf>
    <xf numFmtId="183" fontId="11" fillId="0" borderId="17" xfId="24" applyNumberFormat="1" applyFont="1" applyBorder="1" applyAlignment="1">
      <alignment horizontal="center" vertical="center"/>
    </xf>
    <xf numFmtId="0" fontId="11" fillId="0" borderId="29" xfId="4" applyFont="1" applyBorder="1">
      <alignment vertical="center"/>
    </xf>
    <xf numFmtId="0" fontId="11" fillId="0" borderId="30" xfId="4" applyFont="1" applyBorder="1">
      <alignment vertical="center"/>
    </xf>
    <xf numFmtId="0" fontId="11" fillId="0" borderId="31" xfId="4" applyFont="1" applyBorder="1">
      <alignment vertical="center"/>
    </xf>
    <xf numFmtId="0" fontId="11" fillId="0" borderId="32" xfId="4" applyFont="1" applyBorder="1">
      <alignment vertical="center"/>
    </xf>
    <xf numFmtId="0" fontId="11" fillId="0" borderId="33" xfId="4" applyFont="1" applyBorder="1">
      <alignment vertical="center"/>
    </xf>
    <xf numFmtId="0" fontId="11" fillId="0" borderId="34" xfId="4" applyFont="1" applyBorder="1">
      <alignment vertical="center"/>
    </xf>
    <xf numFmtId="0" fontId="21" fillId="0" borderId="21" xfId="0" applyFont="1" applyBorder="1" applyAlignment="1">
      <alignment vertical="center"/>
    </xf>
    <xf numFmtId="0" fontId="11" fillId="0" borderId="17" xfId="4" applyFont="1" applyBorder="1" applyAlignment="1">
      <alignment horizontal="center" vertical="center"/>
    </xf>
    <xf numFmtId="41" fontId="11" fillId="0" borderId="35" xfId="29" applyFont="1" applyBorder="1" applyAlignment="1">
      <alignment vertical="center"/>
    </xf>
    <xf numFmtId="41" fontId="11" fillId="0" borderId="36" xfId="29" applyFont="1" applyBorder="1" applyAlignment="1">
      <alignment vertical="center"/>
    </xf>
    <xf numFmtId="41" fontId="11" fillId="0" borderId="18" xfId="29" applyFont="1" applyBorder="1" applyAlignment="1">
      <alignment vertical="center"/>
    </xf>
    <xf numFmtId="41" fontId="11" fillId="0" borderId="19" xfId="29" applyFont="1" applyBorder="1" applyAlignment="1">
      <alignment vertical="center"/>
    </xf>
    <xf numFmtId="41" fontId="11" fillId="0" borderId="33" xfId="4" applyNumberFormat="1" applyFont="1" applyBorder="1">
      <alignment vertical="center"/>
    </xf>
    <xf numFmtId="4" fontId="11" fillId="0" borderId="27" xfId="4" applyNumberFormat="1" applyFont="1" applyBorder="1">
      <alignment vertical="center"/>
    </xf>
    <xf numFmtId="4" fontId="11" fillId="0" borderId="18" xfId="4" applyNumberFormat="1" applyFont="1" applyBorder="1">
      <alignment vertical="center"/>
    </xf>
    <xf numFmtId="4" fontId="22" fillId="0" borderId="37" xfId="4" applyNumberFormat="1" applyFont="1" applyBorder="1">
      <alignment vertical="center"/>
    </xf>
    <xf numFmtId="43" fontId="11" fillId="0" borderId="35" xfId="4" applyNumberFormat="1" applyFont="1" applyBorder="1">
      <alignment vertical="center"/>
    </xf>
    <xf numFmtId="0" fontId="11" fillId="0" borderId="36" xfId="4" applyFont="1" applyBorder="1">
      <alignment vertical="center"/>
    </xf>
    <xf numFmtId="43" fontId="11" fillId="0" borderId="18" xfId="4" applyNumberFormat="1" applyFont="1" applyBorder="1">
      <alignment vertical="center"/>
    </xf>
    <xf numFmtId="43" fontId="11" fillId="0" borderId="38" xfId="4" applyNumberFormat="1" applyFont="1" applyBorder="1">
      <alignment vertical="center"/>
    </xf>
    <xf numFmtId="0" fontId="11" fillId="0" borderId="39" xfId="4" applyFont="1" applyBorder="1">
      <alignment vertical="center"/>
    </xf>
    <xf numFmtId="17" fontId="11" fillId="0" borderId="3" xfId="4" applyNumberFormat="1" applyFont="1">
      <alignment vertical="center"/>
    </xf>
    <xf numFmtId="0" fontId="11" fillId="0" borderId="3" xfId="4" applyFont="1">
      <alignment vertical="center"/>
    </xf>
    <xf numFmtId="4" fontId="11" fillId="0" borderId="3" xfId="4" applyNumberFormat="1" applyFont="1" applyAlignment="1">
      <alignment horizontal="center" vertical="center"/>
    </xf>
    <xf numFmtId="0" fontId="11" fillId="0" borderId="3" xfId="4" applyFont="1" applyAlignment="1">
      <alignment horizontal="center" vertical="center"/>
    </xf>
    <xf numFmtId="4" fontId="11" fillId="0" borderId="35" xfId="4" applyNumberFormat="1" applyFont="1" applyBorder="1">
      <alignment vertical="center"/>
    </xf>
    <xf numFmtId="0" fontId="20" fillId="0" borderId="17" xfId="0" applyFont="1" applyBorder="1"/>
    <xf numFmtId="0" fontId="20" fillId="0" borderId="19" xfId="0" applyFont="1" applyBorder="1"/>
    <xf numFmtId="0" fontId="20" fillId="0" borderId="25" xfId="0" applyFont="1" applyBorder="1"/>
    <xf numFmtId="0" fontId="20" fillId="0" borderId="28" xfId="0" applyFont="1" applyBorder="1"/>
    <xf numFmtId="0" fontId="36" fillId="0" borderId="0" xfId="0" applyFont="1"/>
    <xf numFmtId="4" fontId="20" fillId="0" borderId="35" xfId="0" applyNumberFormat="1" applyFont="1" applyBorder="1"/>
    <xf numFmtId="0" fontId="20" fillId="0" borderId="30" xfId="0" applyFont="1" applyBorder="1"/>
    <xf numFmtId="4" fontId="20" fillId="0" borderId="18" xfId="0" applyNumberFormat="1" applyFont="1" applyBorder="1"/>
    <xf numFmtId="0" fontId="20" fillId="0" borderId="32" xfId="0" applyFont="1" applyBorder="1"/>
    <xf numFmtId="4" fontId="20" fillId="0" borderId="33" xfId="0" applyNumberFormat="1" applyFont="1" applyBorder="1"/>
    <xf numFmtId="0" fontId="20" fillId="0" borderId="39" xfId="0" applyFont="1" applyBorder="1"/>
    <xf numFmtId="17" fontId="11" fillId="0" borderId="17" xfId="4" applyNumberFormat="1" applyFont="1" applyBorder="1" applyAlignment="1">
      <alignment horizontal="left" vertical="center"/>
    </xf>
    <xf numFmtId="166" fontId="20" fillId="0" borderId="35" xfId="0" applyNumberFormat="1" applyFont="1" applyBorder="1"/>
    <xf numFmtId="166" fontId="20" fillId="0" borderId="36" xfId="0" applyNumberFormat="1" applyFont="1" applyBorder="1"/>
    <xf numFmtId="166" fontId="20" fillId="0" borderId="18" xfId="0" applyNumberFormat="1" applyFont="1" applyBorder="1"/>
    <xf numFmtId="166" fontId="20" fillId="0" borderId="19" xfId="0" applyNumberFormat="1" applyFont="1" applyBorder="1"/>
    <xf numFmtId="166" fontId="11" fillId="0" borderId="33" xfId="4" applyNumberFormat="1" applyFont="1" applyBorder="1">
      <alignment vertical="center"/>
    </xf>
    <xf numFmtId="0" fontId="18" fillId="9" borderId="17" xfId="8" applyFont="1" applyFill="1" applyBorder="1" applyAlignment="1">
      <alignment horizontal="center" vertical="center"/>
    </xf>
    <xf numFmtId="0" fontId="18" fillId="0" borderId="17" xfId="8" applyFont="1" applyBorder="1" applyAlignment="1">
      <alignment horizontal="center" vertical="center"/>
    </xf>
    <xf numFmtId="0" fontId="7" fillId="13" borderId="17" xfId="35" applyFont="1" applyFill="1" applyBorder="1" applyAlignment="1">
      <alignment horizontal="left" vertical="top"/>
    </xf>
    <xf numFmtId="0" fontId="11" fillId="13" borderId="17" xfId="34" applyFont="1" applyFill="1" applyBorder="1" applyAlignment="1">
      <alignment vertical="center" wrapText="1"/>
    </xf>
    <xf numFmtId="0" fontId="11" fillId="0" borderId="17" xfId="34" applyFont="1" applyBorder="1">
      <alignment vertical="center"/>
    </xf>
    <xf numFmtId="0" fontId="1" fillId="0" borderId="0" xfId="0" applyFont="1" applyAlignment="1">
      <alignment vertical="top" wrapText="1"/>
    </xf>
    <xf numFmtId="0" fontId="34" fillId="2" borderId="1" xfId="0" applyFont="1" applyFill="1" applyBorder="1" applyAlignment="1">
      <alignment vertical="top" wrapText="1"/>
    </xf>
    <xf numFmtId="167" fontId="34" fillId="2" borderId="1" xfId="0" applyNumberFormat="1" applyFont="1" applyFill="1" applyBorder="1" applyAlignment="1">
      <alignment vertical="top" wrapText="1"/>
    </xf>
    <xf numFmtId="0" fontId="1" fillId="0" borderId="0" xfId="0" applyFont="1" applyAlignment="1">
      <alignment vertical="top"/>
    </xf>
    <xf numFmtId="0" fontId="1" fillId="0" borderId="1" xfId="0" applyFont="1" applyBorder="1" applyAlignment="1">
      <alignment vertical="top" wrapText="1"/>
    </xf>
    <xf numFmtId="167" fontId="1" fillId="0" borderId="1" xfId="0" applyNumberFormat="1" applyFont="1" applyBorder="1" applyAlignment="1">
      <alignment vertical="top" wrapText="1"/>
    </xf>
    <xf numFmtId="0" fontId="1" fillId="11" borderId="1" xfId="0" applyFont="1" applyFill="1" applyBorder="1" applyAlignment="1">
      <alignment vertical="top" wrapText="1"/>
    </xf>
    <xf numFmtId="15" fontId="1" fillId="0" borderId="1" xfId="0" applyNumberFormat="1" applyFont="1" applyBorder="1" applyAlignment="1">
      <alignment vertical="top" wrapText="1"/>
    </xf>
    <xf numFmtId="166" fontId="1" fillId="0" borderId="1" xfId="0" applyNumberFormat="1" applyFont="1" applyBorder="1" applyAlignment="1">
      <alignment vertical="top" wrapText="1"/>
    </xf>
    <xf numFmtId="167" fontId="1" fillId="3" borderId="1" xfId="0" applyNumberFormat="1" applyFont="1" applyFill="1" applyBorder="1" applyAlignment="1">
      <alignment vertical="top" wrapText="1"/>
    </xf>
    <xf numFmtId="0" fontId="1" fillId="0" borderId="1" xfId="0" applyFont="1" applyBorder="1" applyAlignment="1">
      <alignment vertical="top"/>
    </xf>
    <xf numFmtId="0" fontId="1" fillId="0" borderId="4" xfId="0" applyFont="1" applyBorder="1" applyAlignment="1">
      <alignment vertical="top" wrapText="1"/>
    </xf>
    <xf numFmtId="167" fontId="1" fillId="0" borderId="4" xfId="0" applyNumberFormat="1" applyFont="1" applyBorder="1" applyAlignment="1">
      <alignment vertical="top" wrapText="1"/>
    </xf>
    <xf numFmtId="1" fontId="1" fillId="0" borderId="1" xfId="0" applyNumberFormat="1" applyFont="1" applyBorder="1" applyAlignment="1">
      <alignment vertical="top" wrapText="1"/>
    </xf>
    <xf numFmtId="167" fontId="1" fillId="0" borderId="1" xfId="6" applyNumberFormat="1" applyFont="1" applyBorder="1" applyAlignment="1">
      <alignment vertical="top" wrapText="1"/>
    </xf>
    <xf numFmtId="0" fontId="1" fillId="0" borderId="1" xfId="0" quotePrefix="1" applyFont="1" applyBorder="1" applyAlignment="1">
      <alignment vertical="top" wrapText="1"/>
    </xf>
    <xf numFmtId="0" fontId="1" fillId="0" borderId="1" xfId="11" applyFont="1" applyBorder="1" applyAlignment="1">
      <alignment vertical="top"/>
    </xf>
    <xf numFmtId="0" fontId="1" fillId="0" borderId="1" xfId="11" applyFont="1" applyBorder="1" applyAlignment="1">
      <alignment vertical="top" wrapText="1"/>
    </xf>
    <xf numFmtId="0" fontId="1" fillId="0" borderId="3" xfId="0" applyFont="1" applyBorder="1" applyAlignment="1">
      <alignment vertical="top" wrapText="1"/>
    </xf>
    <xf numFmtId="0" fontId="1" fillId="0" borderId="1" xfId="14" applyFont="1" applyBorder="1" applyAlignment="1">
      <alignment vertical="top" wrapText="1"/>
    </xf>
    <xf numFmtId="0" fontId="67" fillId="0" borderId="1" xfId="0" applyFont="1" applyBorder="1" applyAlignment="1">
      <alignment vertical="top" wrapText="1"/>
    </xf>
    <xf numFmtId="0" fontId="1" fillId="0" borderId="1" xfId="14" applyFont="1" applyBorder="1" applyAlignment="1">
      <alignment vertical="top"/>
    </xf>
    <xf numFmtId="3" fontId="1" fillId="0" borderId="1" xfId="0" applyNumberFormat="1" applyFont="1" applyBorder="1" applyAlignment="1">
      <alignment vertical="top" wrapText="1"/>
    </xf>
    <xf numFmtId="0" fontId="66" fillId="0" borderId="1" xfId="11" applyFont="1" applyBorder="1" applyAlignment="1">
      <alignment vertical="top"/>
    </xf>
    <xf numFmtId="0" fontId="66" fillId="0" borderId="1" xfId="11" applyFont="1" applyBorder="1" applyAlignment="1">
      <alignment vertical="top" wrapText="1"/>
    </xf>
    <xf numFmtId="167" fontId="1" fillId="0" borderId="0" xfId="0" applyNumberFormat="1" applyFont="1" applyAlignment="1">
      <alignment vertical="top" wrapText="1"/>
    </xf>
    <xf numFmtId="0" fontId="1" fillId="0" borderId="0" xfId="0" applyFont="1" applyAlignment="1">
      <alignment horizontal="left" vertical="top"/>
    </xf>
    <xf numFmtId="0" fontId="1" fillId="0" borderId="0" xfId="0" applyFont="1" applyAlignment="1">
      <alignment horizontal="left" vertical="top" wrapText="1"/>
    </xf>
    <xf numFmtId="0" fontId="1" fillId="0" borderId="1" xfId="0" applyFont="1" applyBorder="1" applyAlignment="1">
      <alignment horizontal="left" vertical="top"/>
    </xf>
    <xf numFmtId="0" fontId="1" fillId="0" borderId="1" xfId="0" applyFont="1" applyBorder="1" applyAlignment="1">
      <alignment horizontal="left" vertical="top" wrapText="1"/>
    </xf>
    <xf numFmtId="1" fontId="1" fillId="0" borderId="1" xfId="0" applyNumberFormat="1" applyFont="1" applyBorder="1" applyAlignment="1">
      <alignment horizontal="left" vertical="top" wrapText="1"/>
    </xf>
    <xf numFmtId="0" fontId="1" fillId="4" borderId="1" xfId="0" applyFont="1" applyFill="1" applyBorder="1" applyAlignment="1">
      <alignment vertical="top" wrapText="1"/>
    </xf>
    <xf numFmtId="0" fontId="1" fillId="4" borderId="1" xfId="0" applyFont="1" applyFill="1" applyBorder="1" applyAlignment="1">
      <alignment horizontal="left" vertical="top" wrapText="1"/>
    </xf>
    <xf numFmtId="0" fontId="1" fillId="0" borderId="1" xfId="0" quotePrefix="1" applyFont="1" applyBorder="1" applyAlignment="1">
      <alignment horizontal="left" vertical="top" wrapText="1"/>
    </xf>
    <xf numFmtId="0" fontId="1" fillId="4" borderId="1" xfId="0" applyFont="1" applyFill="1" applyBorder="1" applyAlignment="1">
      <alignment horizontal="left" vertical="top"/>
    </xf>
    <xf numFmtId="1" fontId="1" fillId="4" borderId="1" xfId="0" applyNumberFormat="1" applyFont="1" applyFill="1" applyBorder="1" applyAlignment="1">
      <alignment horizontal="left" vertical="top" wrapText="1"/>
    </xf>
    <xf numFmtId="0" fontId="1" fillId="0" borderId="4" xfId="0" applyFont="1" applyBorder="1" applyAlignment="1">
      <alignment horizontal="left" vertical="top" wrapText="1"/>
    </xf>
    <xf numFmtId="0" fontId="69" fillId="0" borderId="1" xfId="0" applyFont="1" applyBorder="1" applyAlignment="1">
      <alignment vertical="center" wrapText="1"/>
    </xf>
    <xf numFmtId="0" fontId="1" fillId="0" borderId="1" xfId="1" applyFont="1" applyBorder="1" applyAlignment="1">
      <alignment vertical="center" wrapText="1"/>
    </xf>
    <xf numFmtId="0" fontId="1" fillId="0" borderId="1" xfId="1" applyFont="1" applyBorder="1">
      <alignment vertical="center"/>
    </xf>
    <xf numFmtId="0" fontId="1" fillId="0" borderId="1" xfId="0" applyFont="1" applyBorder="1" applyAlignment="1">
      <alignment vertical="center" wrapText="1"/>
    </xf>
    <xf numFmtId="0" fontId="1" fillId="0" borderId="1" xfId="0" applyFont="1" applyBorder="1" applyAlignment="1">
      <alignment vertical="center"/>
    </xf>
    <xf numFmtId="0" fontId="69" fillId="0" borderId="1" xfId="0" applyFont="1" applyBorder="1" applyAlignment="1">
      <alignment wrapText="1"/>
    </xf>
    <xf numFmtId="1" fontId="1" fillId="0" borderId="1" xfId="0" quotePrefix="1" applyNumberFormat="1" applyFont="1" applyBorder="1" applyAlignment="1">
      <alignment vertical="top" wrapText="1"/>
    </xf>
    <xf numFmtId="0" fontId="55" fillId="0" borderId="1" xfId="0" applyFont="1" applyBorder="1" applyAlignment="1">
      <alignment vertical="top" wrapText="1"/>
    </xf>
    <xf numFmtId="0" fontId="71" fillId="0" borderId="1" xfId="0" applyFont="1" applyBorder="1" applyAlignment="1">
      <alignment vertical="top" wrapText="1"/>
    </xf>
    <xf numFmtId="0" fontId="71" fillId="4" borderId="1" xfId="0" applyFont="1" applyFill="1" applyBorder="1" applyAlignment="1">
      <alignment vertical="top" wrapText="1"/>
    </xf>
    <xf numFmtId="0" fontId="1" fillId="4" borderId="1" xfId="0" applyFont="1" applyFill="1" applyBorder="1" applyAlignment="1">
      <alignment vertical="top"/>
    </xf>
    <xf numFmtId="0" fontId="55" fillId="4" borderId="1" xfId="0" applyFont="1" applyFill="1" applyBorder="1" applyAlignment="1">
      <alignment vertical="top"/>
    </xf>
    <xf numFmtId="0" fontId="1" fillId="0" borderId="1" xfId="0" quotePrefix="1" applyFont="1" applyBorder="1" applyAlignment="1">
      <alignment vertical="top"/>
    </xf>
    <xf numFmtId="1" fontId="1" fillId="4" borderId="1" xfId="0" applyNumberFormat="1" applyFont="1" applyFill="1" applyBorder="1" applyAlignment="1">
      <alignment vertical="top" wrapText="1"/>
    </xf>
    <xf numFmtId="0" fontId="71" fillId="5" borderId="1" xfId="0" applyFont="1" applyFill="1" applyBorder="1" applyAlignment="1">
      <alignment vertical="top" wrapText="1"/>
    </xf>
    <xf numFmtId="1" fontId="69" fillId="0" borderId="1" xfId="2" applyNumberFormat="1" applyFont="1" applyBorder="1" applyAlignment="1">
      <alignment vertical="center" wrapText="1"/>
    </xf>
    <xf numFmtId="1" fontId="67" fillId="0" borderId="1" xfId="2" applyNumberFormat="1" applyFont="1" applyBorder="1" applyAlignment="1">
      <alignment vertical="center" wrapText="1"/>
    </xf>
    <xf numFmtId="1" fontId="1" fillId="0" borderId="1" xfId="2" applyNumberFormat="1" applyFont="1" applyBorder="1" applyAlignment="1">
      <alignment vertical="center" wrapText="1"/>
    </xf>
    <xf numFmtId="0" fontId="55" fillId="0" borderId="1" xfId="7" applyFont="1" applyFill="1" applyBorder="1" applyAlignment="1">
      <alignment vertical="center" wrapText="1"/>
    </xf>
    <xf numFmtId="0" fontId="55" fillId="0" borderId="1" xfId="7" applyFont="1" applyFill="1" applyBorder="1" applyAlignment="1">
      <alignment vertical="center"/>
    </xf>
    <xf numFmtId="1" fontId="69" fillId="0" borderId="1" xfId="2" applyNumberFormat="1" applyFont="1" applyFill="1" applyBorder="1" applyAlignment="1">
      <alignment vertical="center" wrapText="1"/>
    </xf>
    <xf numFmtId="0" fontId="1" fillId="0" borderId="1" xfId="1" quotePrefix="1" applyFont="1" applyBorder="1" applyAlignment="1">
      <alignment vertical="center" wrapText="1"/>
    </xf>
    <xf numFmtId="0" fontId="1" fillId="0" borderId="1" xfId="11" applyFont="1" applyBorder="1">
      <alignment vertical="center"/>
    </xf>
    <xf numFmtId="0" fontId="55" fillId="0" borderId="1" xfId="7" applyFont="1" applyBorder="1" applyAlignment="1">
      <alignment vertical="center"/>
    </xf>
    <xf numFmtId="10" fontId="1" fillId="0" borderId="1" xfId="1" applyNumberFormat="1" applyFont="1" applyBorder="1" applyAlignment="1">
      <alignment vertical="center" wrapText="1"/>
    </xf>
    <xf numFmtId="0" fontId="55" fillId="0" borderId="1" xfId="7" applyFont="1" applyBorder="1" applyAlignment="1">
      <alignment vertical="center" wrapText="1"/>
    </xf>
    <xf numFmtId="0" fontId="69" fillId="0" borderId="1" xfId="7" applyFont="1" applyBorder="1" applyAlignment="1">
      <alignment vertical="center"/>
    </xf>
    <xf numFmtId="0" fontId="69" fillId="10" borderId="1" xfId="1" applyFont="1" applyFill="1" applyBorder="1">
      <alignment vertical="center"/>
    </xf>
    <xf numFmtId="0" fontId="69" fillId="0" borderId="1" xfId="1" applyFont="1" applyBorder="1">
      <alignment vertical="center"/>
    </xf>
    <xf numFmtId="0" fontId="70" fillId="0" borderId="1" xfId="7" applyFont="1" applyBorder="1" applyAlignment="1">
      <alignment vertical="center"/>
    </xf>
    <xf numFmtId="0" fontId="55" fillId="0" borderId="1" xfId="7" quotePrefix="1" applyFont="1" applyBorder="1" applyAlignment="1"/>
    <xf numFmtId="0" fontId="1" fillId="0" borderId="1" xfId="0" applyFont="1" applyBorder="1" applyAlignment="1">
      <alignment wrapText="1"/>
    </xf>
    <xf numFmtId="1" fontId="1" fillId="0" borderId="1" xfId="15" applyNumberFormat="1" applyFont="1" applyBorder="1" applyAlignment="1">
      <alignment vertical="center" wrapText="1"/>
    </xf>
    <xf numFmtId="1" fontId="1" fillId="0" borderId="1" xfId="17" applyNumberFormat="1" applyFont="1" applyBorder="1" applyAlignment="1">
      <alignment vertical="center" wrapText="1"/>
    </xf>
    <xf numFmtId="1" fontId="1" fillId="0" borderId="1" xfId="17" applyNumberFormat="1" applyFont="1" applyFill="1" applyBorder="1" applyAlignment="1">
      <alignment vertical="center" wrapText="1"/>
    </xf>
    <xf numFmtId="0" fontId="66" fillId="0" borderId="1" xfId="0" applyFont="1" applyBorder="1" applyAlignment="1">
      <alignment vertical="center" wrapText="1"/>
    </xf>
    <xf numFmtId="0" fontId="66" fillId="0" borderId="1" xfId="0" quotePrefix="1" applyFont="1" applyBorder="1" applyAlignment="1">
      <alignment vertical="center"/>
    </xf>
    <xf numFmtId="0" fontId="55" fillId="0" borderId="1" xfId="7" applyFont="1" applyBorder="1" applyAlignment="1"/>
    <xf numFmtId="0" fontId="70" fillId="0" borderId="1" xfId="7" applyFont="1" applyBorder="1" applyAlignment="1"/>
    <xf numFmtId="1" fontId="1" fillId="0" borderId="1" xfId="2" quotePrefix="1" applyNumberFormat="1" applyFont="1" applyBorder="1" applyAlignment="1">
      <alignment vertical="center" wrapText="1"/>
    </xf>
    <xf numFmtId="0" fontId="1" fillId="0" borderId="1" xfId="1" quotePrefix="1" applyFont="1" applyBorder="1">
      <alignment vertical="center"/>
    </xf>
    <xf numFmtId="0" fontId="1" fillId="0" borderId="1" xfId="11" quotePrefix="1" applyFont="1" applyBorder="1">
      <alignment vertical="center"/>
    </xf>
    <xf numFmtId="0" fontId="72" fillId="0" borderId="1" xfId="7" applyFont="1" applyBorder="1" applyAlignment="1">
      <alignment vertical="center" wrapText="1"/>
    </xf>
    <xf numFmtId="0" fontId="66" fillId="0" borderId="1" xfId="11" applyFont="1" applyBorder="1">
      <alignment vertical="center"/>
    </xf>
    <xf numFmtId="0" fontId="68" fillId="2" borderId="1" xfId="0" applyFont="1" applyFill="1" applyBorder="1" applyAlignment="1">
      <alignment horizontal="left" vertical="top" wrapText="1"/>
    </xf>
    <xf numFmtId="0" fontId="1" fillId="0" borderId="17" xfId="0" applyFont="1" applyBorder="1" applyAlignment="1">
      <alignment horizontal="left" vertical="top"/>
    </xf>
    <xf numFmtId="0" fontId="1" fillId="0" borderId="17" xfId="0" applyFont="1" applyBorder="1" applyAlignment="1">
      <alignment horizontal="left" vertical="top" wrapText="1"/>
    </xf>
    <xf numFmtId="0" fontId="66" fillId="0" borderId="17" xfId="0" applyFont="1" applyBorder="1" applyAlignment="1">
      <alignment horizontal="left" vertical="top"/>
    </xf>
    <xf numFmtId="0" fontId="1" fillId="0" borderId="17" xfId="11" applyFont="1" applyBorder="1" applyAlignment="1">
      <alignment horizontal="left" vertical="center"/>
    </xf>
    <xf numFmtId="0" fontId="1" fillId="0" borderId="17" xfId="1" applyFont="1" applyBorder="1" applyAlignment="1">
      <alignment horizontal="left" vertical="top" wrapText="1"/>
    </xf>
    <xf numFmtId="0" fontId="71" fillId="0" borderId="17" xfId="7" applyFont="1" applyBorder="1" applyAlignment="1">
      <alignment horizontal="left" vertical="top" wrapText="1"/>
    </xf>
    <xf numFmtId="1" fontId="1" fillId="0" borderId="17" xfId="2" applyNumberFormat="1" applyFont="1" applyBorder="1" applyAlignment="1">
      <alignment horizontal="left" vertical="top" wrapText="1"/>
    </xf>
    <xf numFmtId="0" fontId="1" fillId="0" borderId="25" xfId="0" applyFont="1" applyBorder="1" applyAlignment="1">
      <alignment horizontal="left" vertical="top"/>
    </xf>
    <xf numFmtId="0" fontId="1" fillId="0" borderId="25" xfId="0" applyFont="1" applyBorder="1" applyAlignment="1">
      <alignment horizontal="left" vertical="top" wrapText="1"/>
    </xf>
    <xf numFmtId="0" fontId="1" fillId="0" borderId="17" xfId="11" applyFont="1" applyBorder="1" applyAlignment="1">
      <alignment horizontal="left" vertical="top"/>
    </xf>
    <xf numFmtId="0" fontId="55" fillId="0" borderId="17" xfId="213" applyFont="1" applyFill="1" applyBorder="1" applyAlignment="1">
      <alignment horizontal="left" vertical="top"/>
    </xf>
    <xf numFmtId="0" fontId="1" fillId="0" borderId="17" xfId="0" applyFont="1" applyBorder="1" applyAlignment="1">
      <alignment vertical="top" wrapText="1"/>
    </xf>
    <xf numFmtId="0" fontId="1" fillId="0" borderId="17" xfId="11" applyFont="1" applyBorder="1" applyAlignment="1">
      <alignment vertical="top"/>
    </xf>
    <xf numFmtId="0" fontId="1" fillId="0" borderId="17" xfId="14" applyFont="1" applyBorder="1" applyAlignment="1">
      <alignment horizontal="left" vertical="top"/>
    </xf>
    <xf numFmtId="0" fontId="68" fillId="2" borderId="1" xfId="0" applyFont="1" applyFill="1" applyBorder="1" applyAlignment="1">
      <alignment vertical="top" wrapText="1"/>
    </xf>
    <xf numFmtId="0" fontId="1" fillId="0" borderId="17" xfId="0" applyFont="1" applyBorder="1" applyAlignment="1">
      <alignment vertical="top"/>
    </xf>
    <xf numFmtId="0" fontId="1" fillId="0" borderId="25" xfId="0" applyFont="1" applyBorder="1" applyAlignment="1">
      <alignment vertical="top"/>
    </xf>
    <xf numFmtId="1" fontId="1" fillId="0" borderId="1" xfId="2" applyNumberFormat="1" applyFont="1" applyBorder="1" applyAlignment="1">
      <alignment vertical="top" wrapText="1"/>
    </xf>
    <xf numFmtId="0" fontId="55" fillId="0" borderId="1" xfId="213" applyFont="1" applyFill="1" applyBorder="1" applyAlignment="1">
      <alignment vertical="top"/>
    </xf>
    <xf numFmtId="0" fontId="55" fillId="0" borderId="1" xfId="213" applyFont="1" applyBorder="1" applyAlignment="1">
      <alignment vertical="top"/>
    </xf>
    <xf numFmtId="0" fontId="1" fillId="0" borderId="1" xfId="12" applyFont="1" applyBorder="1">
      <alignment vertical="center"/>
    </xf>
    <xf numFmtId="0" fontId="55" fillId="10" borderId="1" xfId="7" applyFont="1" applyFill="1" applyBorder="1" applyAlignment="1">
      <alignment vertical="center"/>
    </xf>
    <xf numFmtId="49" fontId="1" fillId="0" borderId="1" xfId="1" applyNumberFormat="1" applyFont="1" applyBorder="1" applyAlignment="1">
      <alignment vertical="center" wrapText="1"/>
    </xf>
    <xf numFmtId="0" fontId="8" fillId="2" borderId="3" xfId="0" applyFont="1" applyFill="1" applyBorder="1" applyAlignment="1">
      <alignment vertical="center"/>
    </xf>
    <xf numFmtId="0" fontId="8" fillId="2" borderId="1" xfId="0" applyFont="1" applyFill="1" applyBorder="1" applyAlignment="1">
      <alignment vertical="center" wrapText="1"/>
    </xf>
    <xf numFmtId="0" fontId="7" fillId="6" borderId="1" xfId="0" applyFont="1" applyFill="1" applyBorder="1" applyAlignment="1">
      <alignment vertical="center" wrapText="1"/>
    </xf>
    <xf numFmtId="49" fontId="1" fillId="0" borderId="1" xfId="0" applyNumberFormat="1" applyFont="1" applyBorder="1" applyAlignment="1">
      <alignment horizontal="left" vertical="top"/>
    </xf>
    <xf numFmtId="0" fontId="1" fillId="0" borderId="4" xfId="0" applyFont="1" applyBorder="1" applyAlignment="1">
      <alignment horizontal="left" vertical="top"/>
    </xf>
    <xf numFmtId="1" fontId="1" fillId="0" borderId="5" xfId="0" applyNumberFormat="1" applyFont="1" applyBorder="1" applyAlignment="1">
      <alignment horizontal="left" vertical="top" wrapText="1"/>
    </xf>
    <xf numFmtId="0" fontId="1" fillId="0" borderId="5" xfId="0" applyFont="1" applyBorder="1" applyAlignment="1">
      <alignment horizontal="left" vertical="top" wrapText="1"/>
    </xf>
    <xf numFmtId="0" fontId="1" fillId="0" borderId="9" xfId="0" applyFont="1" applyBorder="1" applyAlignment="1">
      <alignment horizontal="left" vertical="top" wrapText="1"/>
    </xf>
    <xf numFmtId="0" fontId="1" fillId="0" borderId="17" xfId="1" applyFont="1" applyBorder="1" applyAlignment="1">
      <alignment horizontal="left" vertical="top"/>
    </xf>
    <xf numFmtId="0" fontId="69" fillId="0" borderId="17" xfId="7" quotePrefix="1" applyFont="1" applyBorder="1" applyAlignment="1">
      <alignment horizontal="left" vertical="top"/>
    </xf>
    <xf numFmtId="1" fontId="1" fillId="0" borderId="17" xfId="2" applyNumberFormat="1" applyFont="1" applyFill="1" applyBorder="1" applyAlignment="1">
      <alignment horizontal="left" vertical="top" wrapText="1"/>
    </xf>
    <xf numFmtId="0" fontId="71" fillId="0" borderId="17" xfId="7" applyFont="1" applyFill="1" applyBorder="1" applyAlignment="1">
      <alignment horizontal="left" vertical="top" wrapText="1"/>
    </xf>
    <xf numFmtId="0" fontId="55" fillId="0" borderId="17" xfId="7" applyFont="1" applyBorder="1" applyAlignment="1">
      <alignment horizontal="left" vertical="top"/>
    </xf>
    <xf numFmtId="0" fontId="55" fillId="0" borderId="17" xfId="7" applyFont="1" applyBorder="1" applyAlignment="1">
      <alignment horizontal="left" vertical="top" wrapText="1"/>
    </xf>
    <xf numFmtId="49" fontId="1" fillId="0" borderId="17" xfId="0" applyNumberFormat="1" applyFont="1" applyBorder="1" applyAlignment="1">
      <alignment horizontal="left" vertical="top"/>
    </xf>
    <xf numFmtId="0" fontId="1" fillId="0" borderId="17" xfId="12" applyFont="1" applyBorder="1" applyAlignment="1">
      <alignment horizontal="left" vertical="top"/>
    </xf>
    <xf numFmtId="0" fontId="71" fillId="0" borderId="17" xfId="7" applyFont="1" applyBorder="1" applyAlignment="1">
      <alignment horizontal="left" vertical="top"/>
    </xf>
    <xf numFmtId="0" fontId="1" fillId="0" borderId="17" xfId="1" applyFont="1" applyBorder="1" applyAlignment="1">
      <alignment vertical="top"/>
    </xf>
    <xf numFmtId="0" fontId="1" fillId="0" borderId="17" xfId="7" applyFont="1" applyFill="1" applyBorder="1" applyAlignment="1">
      <alignment horizontal="left" vertical="top"/>
    </xf>
    <xf numFmtId="0" fontId="1" fillId="10" borderId="17" xfId="0" applyFont="1" applyFill="1" applyBorder="1" applyAlignment="1">
      <alignment horizontal="left" vertical="top"/>
    </xf>
    <xf numFmtId="0" fontId="71" fillId="10" borderId="17" xfId="7" applyFont="1" applyFill="1" applyBorder="1" applyAlignment="1" applyProtection="1">
      <alignment horizontal="left" vertical="top"/>
    </xf>
    <xf numFmtId="0" fontId="1" fillId="0" borderId="17" xfId="13" applyFont="1" applyBorder="1" applyAlignment="1">
      <alignment horizontal="left" vertical="top" wrapText="1"/>
    </xf>
    <xf numFmtId="0" fontId="1" fillId="13" borderId="17" xfId="1" applyFont="1" applyFill="1" applyBorder="1" applyAlignment="1">
      <alignment horizontal="left" vertical="top" wrapText="1"/>
    </xf>
    <xf numFmtId="0" fontId="1" fillId="0" borderId="17" xfId="11" applyFont="1" applyBorder="1" applyAlignment="1">
      <alignment horizontal="left" vertical="top" wrapText="1"/>
    </xf>
    <xf numFmtId="1" fontId="1" fillId="0" borderId="17" xfId="16" applyNumberFormat="1" applyFont="1" applyBorder="1" applyAlignment="1">
      <alignment horizontal="left" vertical="top" wrapText="1"/>
    </xf>
    <xf numFmtId="0" fontId="55" fillId="0" borderId="17" xfId="7" applyFont="1" applyBorder="1" applyAlignment="1" applyProtection="1">
      <alignment horizontal="left" vertical="top"/>
    </xf>
    <xf numFmtId="0" fontId="1" fillId="0" borderId="17" xfId="1" quotePrefix="1" applyFont="1" applyBorder="1" applyAlignment="1">
      <alignment horizontal="left" vertical="top"/>
    </xf>
    <xf numFmtId="0" fontId="1" fillId="0" borderId="17" xfId="1" quotePrefix="1" applyFont="1" applyBorder="1" applyAlignment="1">
      <alignment horizontal="left" vertical="top" wrapText="1"/>
    </xf>
    <xf numFmtId="0" fontId="1" fillId="0" borderId="17" xfId="18" applyFont="1" applyBorder="1" applyAlignment="1">
      <alignment horizontal="left" vertical="top"/>
    </xf>
    <xf numFmtId="0" fontId="1" fillId="0" borderId="17" xfId="11" quotePrefix="1" applyFont="1" applyBorder="1" applyAlignment="1">
      <alignment horizontal="left" vertical="top"/>
    </xf>
    <xf numFmtId="1" fontId="1" fillId="0" borderId="17" xfId="17" applyNumberFormat="1" applyFont="1" applyBorder="1" applyAlignment="1">
      <alignment horizontal="left" vertical="top" wrapText="1"/>
    </xf>
    <xf numFmtId="0" fontId="71" fillId="0" borderId="17" xfId="7" applyFont="1" applyFill="1" applyBorder="1" applyAlignment="1">
      <alignment horizontal="left" vertical="top"/>
    </xf>
    <xf numFmtId="0" fontId="1" fillId="0" borderId="17" xfId="7" applyFont="1" applyBorder="1" applyAlignment="1">
      <alignment horizontal="left" vertical="top"/>
    </xf>
    <xf numFmtId="0" fontId="66" fillId="0" borderId="17" xfId="11" applyFont="1" applyBorder="1" applyAlignment="1">
      <alignment horizontal="left" vertical="top"/>
    </xf>
    <xf numFmtId="0" fontId="66" fillId="0" borderId="5" xfId="11" applyFont="1" applyBorder="1" applyAlignment="1">
      <alignment horizontal="left" vertical="top"/>
    </xf>
    <xf numFmtId="0" fontId="1" fillId="10" borderId="25" xfId="0" applyFont="1" applyFill="1" applyBorder="1" applyAlignment="1">
      <alignment horizontal="left" vertical="top"/>
    </xf>
    <xf numFmtId="1" fontId="1" fillId="0" borderId="25" xfId="2" applyNumberFormat="1" applyFont="1" applyBorder="1" applyAlignment="1">
      <alignment horizontal="left" vertical="top" wrapText="1"/>
    </xf>
    <xf numFmtId="0" fontId="0" fillId="0" borderId="3" xfId="0" applyBorder="1" applyAlignment="1">
      <alignment horizontal="left"/>
    </xf>
    <xf numFmtId="167" fontId="0" fillId="0" borderId="3" xfId="6" applyNumberFormat="1" applyFont="1" applyBorder="1" applyAlignment="1">
      <alignment horizontal="left"/>
    </xf>
    <xf numFmtId="0" fontId="11" fillId="0" borderId="13" xfId="4" applyFont="1" applyBorder="1">
      <alignment vertical="center"/>
    </xf>
    <xf numFmtId="167" fontId="74" fillId="48" borderId="17" xfId="326" applyNumberFormat="1" applyFont="1" applyFill="1" applyBorder="1" applyAlignment="1">
      <alignment horizontal="left" vertical="top" wrapText="1"/>
    </xf>
    <xf numFmtId="0" fontId="74" fillId="48" borderId="17" xfId="326" applyNumberFormat="1" applyFont="1" applyFill="1" applyBorder="1" applyAlignment="1">
      <alignment horizontal="left" vertical="top" wrapText="1"/>
    </xf>
    <xf numFmtId="41" fontId="74" fillId="48" borderId="17" xfId="29" applyFont="1" applyFill="1" applyBorder="1" applyAlignment="1">
      <alignment horizontal="left" vertical="top" wrapText="1"/>
    </xf>
    <xf numFmtId="167" fontId="74" fillId="49" borderId="17" xfId="326" applyNumberFormat="1" applyFont="1" applyFill="1" applyBorder="1" applyAlignment="1">
      <alignment horizontal="left" vertical="top" wrapText="1"/>
    </xf>
    <xf numFmtId="167" fontId="1" fillId="0" borderId="3" xfId="326" applyNumberFormat="1" applyFont="1" applyAlignment="1">
      <alignment horizontal="left"/>
    </xf>
    <xf numFmtId="167" fontId="1" fillId="0" borderId="17" xfId="326" applyNumberFormat="1" applyFont="1" applyBorder="1" applyAlignment="1">
      <alignment horizontal="left" vertical="center"/>
    </xf>
    <xf numFmtId="0" fontId="1" fillId="0" borderId="17" xfId="327" applyBorder="1" applyAlignment="1">
      <alignment horizontal="left" vertical="top" wrapText="1"/>
    </xf>
    <xf numFmtId="0" fontId="66" fillId="0" borderId="28" xfId="327" applyFont="1" applyBorder="1" applyAlignment="1">
      <alignment horizontal="left"/>
    </xf>
    <xf numFmtId="0" fontId="11" fillId="0" borderId="18" xfId="219" applyFont="1" applyBorder="1" applyAlignment="1">
      <alignment vertical="center"/>
    </xf>
    <xf numFmtId="41" fontId="1" fillId="0" borderId="17" xfId="29" applyFont="1" applyBorder="1" applyAlignment="1">
      <alignment vertical="center" wrapText="1"/>
    </xf>
    <xf numFmtId="3" fontId="1" fillId="0" borderId="17" xfId="327" applyNumberFormat="1" applyBorder="1"/>
    <xf numFmtId="0" fontId="1" fillId="0" borderId="17" xfId="327" applyBorder="1"/>
    <xf numFmtId="183" fontId="11" fillId="0" borderId="17" xfId="24" applyNumberFormat="1" applyFont="1" applyBorder="1" applyAlignment="1">
      <alignment vertical="center"/>
    </xf>
    <xf numFmtId="0" fontId="1" fillId="0" borderId="3" xfId="327"/>
    <xf numFmtId="164" fontId="1" fillId="0" borderId="17" xfId="3" applyNumberFormat="1" applyFont="1" applyBorder="1">
      <alignment vertical="center"/>
    </xf>
    <xf numFmtId="171" fontId="1" fillId="0" borderId="17" xfId="74" applyNumberFormat="1" applyFont="1" applyBorder="1" applyAlignment="1">
      <alignment vertical="center"/>
    </xf>
    <xf numFmtId="164" fontId="1" fillId="0" borderId="17" xfId="74" applyFont="1" applyBorder="1" applyAlignment="1">
      <alignment vertical="center"/>
    </xf>
    <xf numFmtId="172" fontId="1" fillId="0" borderId="17" xfId="74" applyNumberFormat="1" applyFont="1" applyBorder="1" applyAlignment="1">
      <alignment vertical="center"/>
    </xf>
    <xf numFmtId="0" fontId="11" fillId="0" borderId="18" xfId="3" applyFont="1" applyBorder="1">
      <alignment vertical="center"/>
    </xf>
    <xf numFmtId="183" fontId="11" fillId="0" borderId="18" xfId="24" applyNumberFormat="1" applyFont="1" applyBorder="1" applyAlignment="1">
      <alignment vertical="center"/>
    </xf>
    <xf numFmtId="43" fontId="11" fillId="0" borderId="17" xfId="24" applyFont="1" applyBorder="1" applyAlignment="1">
      <alignment vertical="center"/>
    </xf>
    <xf numFmtId="0" fontId="11" fillId="0" borderId="17" xfId="3" applyFont="1" applyBorder="1">
      <alignment vertical="center"/>
    </xf>
    <xf numFmtId="41" fontId="11" fillId="0" borderId="17" xfId="29" applyFont="1" applyBorder="1" applyAlignment="1">
      <alignment vertical="center"/>
    </xf>
    <xf numFmtId="43" fontId="20" fillId="0" borderId="17" xfId="24" applyFont="1" applyFill="1" applyBorder="1" applyAlignment="1">
      <alignment vertical="center"/>
    </xf>
    <xf numFmtId="183" fontId="1" fillId="0" borderId="19" xfId="24" applyNumberFormat="1" applyFont="1" applyBorder="1" applyAlignment="1">
      <alignment vertical="center"/>
    </xf>
    <xf numFmtId="0" fontId="11" fillId="0" borderId="17" xfId="295" applyFont="1" applyBorder="1">
      <alignment vertical="center"/>
    </xf>
    <xf numFmtId="3" fontId="11" fillId="0" borderId="17" xfId="295" applyNumberFormat="1" applyFont="1" applyBorder="1" applyAlignment="1">
      <alignment horizontal="center" vertical="center"/>
    </xf>
    <xf numFmtId="183" fontId="1" fillId="0" borderId="17" xfId="163" applyNumberFormat="1" applyFont="1" applyFill="1" applyBorder="1" applyAlignment="1">
      <alignment vertical="center"/>
    </xf>
    <xf numFmtId="41" fontId="11" fillId="0" borderId="18" xfId="219" applyNumberFormat="1" applyFont="1" applyBorder="1" applyAlignment="1">
      <alignment vertical="center"/>
    </xf>
    <xf numFmtId="0" fontId="11" fillId="0" borderId="19" xfId="219" applyFont="1" applyBorder="1" applyAlignment="1">
      <alignment vertical="center"/>
    </xf>
    <xf numFmtId="183" fontId="1" fillId="0" borderId="26" xfId="163" applyNumberFormat="1" applyFont="1" applyFill="1" applyBorder="1" applyAlignment="1">
      <alignment vertical="center"/>
    </xf>
    <xf numFmtId="3" fontId="1" fillId="0" borderId="20" xfId="327" applyNumberFormat="1" applyBorder="1"/>
    <xf numFmtId="0" fontId="11" fillId="0" borderId="18" xfId="295" applyFont="1" applyBorder="1">
      <alignment vertical="center"/>
    </xf>
    <xf numFmtId="183" fontId="1" fillId="0" borderId="20" xfId="163" applyNumberFormat="1" applyFont="1" applyFill="1" applyBorder="1" applyAlignment="1">
      <alignment vertical="center"/>
    </xf>
    <xf numFmtId="164" fontId="1" fillId="0" borderId="20" xfId="3" applyNumberFormat="1" applyFont="1" applyBorder="1">
      <alignment vertical="center"/>
    </xf>
    <xf numFmtId="0" fontId="11" fillId="0" borderId="17" xfId="295" applyFont="1" applyBorder="1" applyAlignment="1">
      <alignment horizontal="center" vertical="center"/>
    </xf>
    <xf numFmtId="41" fontId="65" fillId="0" borderId="18" xfId="29" applyFont="1" applyFill="1" applyBorder="1" applyAlignment="1">
      <alignment vertical="center"/>
    </xf>
    <xf numFmtId="183" fontId="65" fillId="0" borderId="18" xfId="24" applyNumberFormat="1" applyFont="1" applyFill="1" applyBorder="1" applyAlignment="1">
      <alignment vertical="center"/>
    </xf>
    <xf numFmtId="183" fontId="65" fillId="0" borderId="17" xfId="24" applyNumberFormat="1" applyFont="1" applyBorder="1" applyAlignment="1">
      <alignment vertical="center"/>
    </xf>
    <xf numFmtId="0" fontId="65" fillId="0" borderId="17" xfId="3" applyFont="1" applyBorder="1">
      <alignment vertical="center"/>
    </xf>
    <xf numFmtId="183" fontId="65" fillId="0" borderId="17" xfId="24" quotePrefix="1" applyNumberFormat="1" applyFont="1" applyFill="1" applyBorder="1" applyAlignment="1">
      <alignment horizontal="center" vertical="center"/>
    </xf>
    <xf numFmtId="3" fontId="75" fillId="0" borderId="17" xfId="3" applyNumberFormat="1" applyFont="1" applyBorder="1">
      <alignment vertical="center"/>
    </xf>
    <xf numFmtId="3" fontId="65" fillId="0" borderId="18" xfId="219" applyNumberFormat="1" applyFont="1" applyBorder="1" applyAlignment="1">
      <alignment vertical="center"/>
    </xf>
    <xf numFmtId="183" fontId="65" fillId="0" borderId="17" xfId="24" applyNumberFormat="1" applyFont="1" applyFill="1" applyBorder="1" applyAlignment="1">
      <alignment horizontal="center" vertical="center"/>
    </xf>
    <xf numFmtId="3" fontId="65" fillId="0" borderId="17" xfId="3" applyNumberFormat="1" applyFont="1" applyBorder="1">
      <alignment vertical="center"/>
    </xf>
    <xf numFmtId="183" fontId="65" fillId="0" borderId="17" xfId="24" applyNumberFormat="1" applyFont="1" applyFill="1" applyBorder="1" applyAlignment="1">
      <alignment vertical="center"/>
    </xf>
    <xf numFmtId="183" fontId="65" fillId="0" borderId="17" xfId="3" applyNumberFormat="1" applyFont="1" applyBorder="1">
      <alignment vertical="center"/>
    </xf>
    <xf numFmtId="41" fontId="65" fillId="0" borderId="17" xfId="29" applyFont="1" applyBorder="1" applyAlignment="1">
      <alignment vertical="center"/>
    </xf>
    <xf numFmtId="41" fontId="1" fillId="0" borderId="25" xfId="29" applyFont="1" applyBorder="1" applyAlignment="1">
      <alignment vertical="center" wrapText="1"/>
    </xf>
    <xf numFmtId="3" fontId="1" fillId="0" borderId="25" xfId="327" applyNumberFormat="1" applyBorder="1"/>
    <xf numFmtId="0" fontId="1" fillId="0" borderId="25" xfId="327" applyBorder="1"/>
    <xf numFmtId="41" fontId="65" fillId="0" borderId="17" xfId="29" applyFont="1" applyFill="1" applyBorder="1" applyAlignment="1">
      <alignment vertical="center"/>
    </xf>
    <xf numFmtId="164" fontId="1" fillId="0" borderId="25" xfId="3" applyNumberFormat="1" applyFont="1" applyBorder="1">
      <alignment vertical="center"/>
    </xf>
    <xf numFmtId="171" fontId="1" fillId="0" borderId="25" xfId="74" applyNumberFormat="1" applyFont="1" applyBorder="1" applyAlignment="1">
      <alignment vertical="center"/>
    </xf>
    <xf numFmtId="164" fontId="1" fillId="0" borderId="25" xfId="74" applyFont="1" applyBorder="1" applyAlignment="1">
      <alignment vertical="center"/>
    </xf>
    <xf numFmtId="172" fontId="1" fillId="0" borderId="25" xfId="74" applyNumberFormat="1" applyFont="1" applyBorder="1" applyAlignment="1">
      <alignment vertical="center"/>
    </xf>
    <xf numFmtId="166" fontId="11" fillId="0" borderId="17" xfId="3" applyNumberFormat="1" applyFont="1" applyBorder="1">
      <alignment vertical="center"/>
    </xf>
    <xf numFmtId="0" fontId="1" fillId="0" borderId="28" xfId="327" applyBorder="1" applyAlignment="1">
      <alignment horizontal="left" vertical="top" wrapText="1"/>
    </xf>
    <xf numFmtId="183" fontId="1" fillId="10" borderId="17" xfId="24" applyNumberFormat="1" applyFont="1" applyFill="1" applyBorder="1" applyAlignment="1">
      <alignment vertical="center"/>
    </xf>
    <xf numFmtId="182" fontId="11" fillId="0" borderId="18" xfId="24" applyNumberFormat="1" applyFont="1" applyBorder="1" applyAlignment="1">
      <alignment vertical="center"/>
    </xf>
    <xf numFmtId="0" fontId="14" fillId="0" borderId="17" xfId="219" applyBorder="1"/>
    <xf numFmtId="182" fontId="11" fillId="0" borderId="17" xfId="24" applyNumberFormat="1" applyFont="1" applyBorder="1" applyAlignment="1">
      <alignment vertical="center"/>
    </xf>
    <xf numFmtId="0" fontId="1" fillId="0" borderId="17" xfId="327" applyBorder="1" applyAlignment="1">
      <alignment vertical="center" wrapText="1"/>
    </xf>
    <xf numFmtId="43" fontId="11" fillId="0" borderId="18" xfId="24" applyFont="1" applyBorder="1" applyAlignment="1">
      <alignment vertical="center"/>
    </xf>
    <xf numFmtId="0" fontId="1" fillId="0" borderId="17" xfId="3" applyFont="1" applyBorder="1">
      <alignment vertical="center"/>
    </xf>
    <xf numFmtId="185" fontId="11" fillId="0" borderId="17" xfId="29" applyNumberFormat="1" applyFont="1" applyBorder="1" applyAlignment="1">
      <alignment vertical="center"/>
    </xf>
    <xf numFmtId="0" fontId="1" fillId="0" borderId="25" xfId="3" applyFont="1" applyBorder="1">
      <alignment vertical="center"/>
    </xf>
    <xf numFmtId="41" fontId="11" fillId="0" borderId="18" xfId="3" applyNumberFormat="1" applyFont="1" applyBorder="1">
      <alignment vertical="center"/>
    </xf>
    <xf numFmtId="41" fontId="11" fillId="0" borderId="17" xfId="3" applyNumberFormat="1" applyFont="1" applyBorder="1">
      <alignment vertical="center"/>
    </xf>
    <xf numFmtId="179" fontId="11" fillId="0" borderId="18" xfId="219" applyNumberFormat="1" applyFont="1" applyBorder="1" applyAlignment="1">
      <alignment vertical="center"/>
    </xf>
    <xf numFmtId="0" fontId="1" fillId="0" borderId="18" xfId="3" applyFont="1" applyBorder="1">
      <alignment vertical="center"/>
    </xf>
    <xf numFmtId="43" fontId="11" fillId="0" borderId="17" xfId="24" quotePrefix="1" applyFont="1" applyBorder="1" applyAlignment="1">
      <alignment horizontal="center" vertical="center"/>
    </xf>
    <xf numFmtId="43" fontId="11" fillId="0" borderId="18" xfId="3" applyNumberFormat="1" applyFont="1" applyBorder="1">
      <alignment vertical="center"/>
    </xf>
    <xf numFmtId="0" fontId="11" fillId="0" borderId="17" xfId="219" applyFont="1" applyBorder="1" applyAlignment="1">
      <alignment vertical="center"/>
    </xf>
    <xf numFmtId="183" fontId="11" fillId="0" borderId="17" xfId="295" applyNumberFormat="1" applyFont="1" applyBorder="1">
      <alignment vertical="center"/>
    </xf>
    <xf numFmtId="167" fontId="11" fillId="0" borderId="18" xfId="328" applyNumberFormat="1" applyFont="1" applyBorder="1" applyAlignment="1">
      <alignment vertical="center"/>
    </xf>
    <xf numFmtId="43" fontId="11" fillId="0" borderId="17" xfId="328" applyFont="1" applyBorder="1" applyAlignment="1">
      <alignment vertical="center"/>
    </xf>
    <xf numFmtId="167" fontId="11" fillId="0" borderId="17" xfId="328" applyNumberFormat="1" applyFont="1" applyBorder="1" applyAlignment="1">
      <alignment vertical="center"/>
    </xf>
    <xf numFmtId="4" fontId="20" fillId="0" borderId="28" xfId="219" applyNumberFormat="1" applyFont="1" applyBorder="1"/>
    <xf numFmtId="4" fontId="20" fillId="0" borderId="49" xfId="219" applyNumberFormat="1" applyFont="1" applyBorder="1"/>
    <xf numFmtId="0" fontId="20" fillId="0" borderId="28" xfId="219" applyFont="1" applyBorder="1"/>
    <xf numFmtId="0" fontId="20" fillId="0" borderId="49" xfId="219" applyFont="1" applyBorder="1"/>
    <xf numFmtId="0" fontId="6" fillId="0" borderId="17" xfId="219" applyFont="1" applyBorder="1" applyAlignment="1">
      <alignment vertical="center"/>
    </xf>
    <xf numFmtId="183" fontId="11" fillId="0" borderId="19" xfId="24" applyNumberFormat="1" applyFont="1" applyBorder="1" applyAlignment="1">
      <alignment vertical="center"/>
    </xf>
    <xf numFmtId="183" fontId="1" fillId="0" borderId="17" xfId="326" applyNumberFormat="1" applyFont="1" applyFill="1" applyBorder="1" applyAlignment="1">
      <alignment vertical="center"/>
    </xf>
    <xf numFmtId="171" fontId="1" fillId="0" borderId="25" xfId="74" applyNumberFormat="1" applyFont="1" applyFill="1" applyBorder="1" applyAlignment="1"/>
    <xf numFmtId="164" fontId="1" fillId="0" borderId="25" xfId="74" applyFont="1" applyFill="1" applyBorder="1" applyAlignment="1">
      <alignment vertical="center"/>
    </xf>
    <xf numFmtId="172" fontId="1" fillId="0" borderId="25" xfId="74" applyNumberFormat="1" applyFont="1" applyFill="1" applyBorder="1" applyAlignment="1"/>
    <xf numFmtId="0" fontId="11" fillId="0" borderId="17" xfId="3" quotePrefix="1" applyFont="1" applyBorder="1" applyAlignment="1">
      <alignment horizontal="right" vertical="center"/>
    </xf>
    <xf numFmtId="3" fontId="11" fillId="0" borderId="17" xfId="3" applyNumberFormat="1" applyFont="1" applyBorder="1">
      <alignment vertical="center"/>
    </xf>
    <xf numFmtId="0" fontId="1" fillId="0" borderId="17" xfId="327" applyBorder="1" applyAlignment="1">
      <alignment horizontal="left" wrapText="1"/>
    </xf>
    <xf numFmtId="0" fontId="1" fillId="0" borderId="17" xfId="327" applyBorder="1" applyAlignment="1">
      <alignment horizontal="left" vertical="center" wrapText="1"/>
    </xf>
    <xf numFmtId="0" fontId="1" fillId="0" borderId="17" xfId="3" applyFont="1" applyBorder="1" applyAlignment="1">
      <alignment vertical="center" wrapText="1"/>
    </xf>
    <xf numFmtId="166" fontId="1" fillId="0" borderId="17" xfId="326" applyFont="1" applyBorder="1" applyAlignment="1">
      <alignment vertical="center"/>
    </xf>
    <xf numFmtId="43" fontId="1" fillId="0" borderId="17" xfId="3" applyNumberFormat="1" applyFont="1" applyBorder="1">
      <alignment vertical="center"/>
    </xf>
    <xf numFmtId="0" fontId="66" fillId="0" borderId="17" xfId="327" applyFont="1" applyBorder="1" applyAlignment="1">
      <alignment horizontal="left"/>
    </xf>
    <xf numFmtId="40" fontId="1" fillId="0" borderId="17" xfId="3" applyNumberFormat="1" applyFont="1" applyBorder="1">
      <alignment vertical="center"/>
    </xf>
    <xf numFmtId="166" fontId="11" fillId="0" borderId="18" xfId="3" applyNumberFormat="1" applyFont="1" applyBorder="1">
      <alignment vertical="center"/>
    </xf>
    <xf numFmtId="183" fontId="11" fillId="0" borderId="17" xfId="3" applyNumberFormat="1" applyFont="1" applyBorder="1">
      <alignment vertical="center"/>
    </xf>
    <xf numFmtId="0" fontId="1" fillId="0" borderId="17" xfId="327" applyBorder="1" applyAlignment="1">
      <alignment wrapText="1"/>
    </xf>
    <xf numFmtId="43" fontId="1" fillId="0" borderId="17" xfId="328" applyFont="1" applyBorder="1" applyAlignment="1">
      <alignment vertical="center"/>
    </xf>
    <xf numFmtId="183" fontId="1" fillId="0" borderId="17" xfId="328" applyNumberFormat="1" applyFont="1" applyBorder="1" applyAlignment="1">
      <alignment vertical="center"/>
    </xf>
    <xf numFmtId="167" fontId="1" fillId="0" borderId="17" xfId="3" applyNumberFormat="1" applyFont="1" applyBorder="1">
      <alignment vertical="center"/>
    </xf>
    <xf numFmtId="183" fontId="1" fillId="0" borderId="17" xfId="3" applyNumberFormat="1" applyFont="1" applyBorder="1">
      <alignment vertical="center"/>
    </xf>
    <xf numFmtId="4" fontId="11" fillId="0" borderId="18" xfId="295" applyNumberFormat="1" applyFont="1" applyBorder="1">
      <alignment vertical="center"/>
    </xf>
    <xf numFmtId="4" fontId="11" fillId="0" borderId="17" xfId="295" applyNumberFormat="1" applyFont="1" applyBorder="1">
      <alignment vertical="center"/>
    </xf>
    <xf numFmtId="0" fontId="1" fillId="0" borderId="17" xfId="295" applyFont="1" applyBorder="1" applyAlignment="1">
      <alignment vertical="center" wrapText="1"/>
    </xf>
    <xf numFmtId="185" fontId="76" fillId="0" borderId="18" xfId="29" applyNumberFormat="1" applyFont="1" applyBorder="1" applyAlignment="1">
      <alignment horizontal="center" vertical="center"/>
    </xf>
    <xf numFmtId="185" fontId="76" fillId="0" borderId="18" xfId="29" applyNumberFormat="1" applyFont="1" applyBorder="1" applyAlignment="1">
      <alignment horizontal="center"/>
    </xf>
    <xf numFmtId="41" fontId="76" fillId="0" borderId="17" xfId="29" applyFont="1" applyBorder="1" applyAlignment="1">
      <alignment horizontal="center" vertical="center"/>
    </xf>
    <xf numFmtId="164" fontId="1" fillId="0" borderId="17" xfId="329" applyFont="1" applyBorder="1" applyAlignment="1">
      <alignment vertical="center"/>
    </xf>
    <xf numFmtId="0" fontId="76" fillId="0" borderId="17" xfId="3" applyFont="1" applyBorder="1">
      <alignment vertical="center"/>
    </xf>
    <xf numFmtId="185" fontId="76" fillId="0" borderId="17" xfId="29" applyNumberFormat="1" applyFont="1" applyBorder="1" applyAlignment="1">
      <alignment vertical="center"/>
    </xf>
    <xf numFmtId="41" fontId="76" fillId="0" borderId="17" xfId="29" applyFont="1" applyBorder="1" applyAlignment="1">
      <alignment vertical="center"/>
    </xf>
    <xf numFmtId="0" fontId="1" fillId="0" borderId="17" xfId="295" applyFont="1" applyBorder="1">
      <alignment vertical="center"/>
    </xf>
    <xf numFmtId="41" fontId="1" fillId="0" borderId="17" xfId="295" applyNumberFormat="1" applyFont="1" applyBorder="1">
      <alignment vertical="center"/>
    </xf>
    <xf numFmtId="0" fontId="77" fillId="0" borderId="18" xfId="3" quotePrefix="1" applyFont="1" applyBorder="1" applyAlignment="1">
      <alignment horizontal="center" vertical="center"/>
    </xf>
    <xf numFmtId="41" fontId="77" fillId="0" borderId="18" xfId="3" quotePrefix="1" applyNumberFormat="1" applyFont="1" applyBorder="1" applyAlignment="1">
      <alignment horizontal="center" vertical="center"/>
    </xf>
    <xf numFmtId="164" fontId="1" fillId="10" borderId="17" xfId="329" applyFont="1" applyFill="1" applyBorder="1" applyAlignment="1">
      <alignment vertical="center"/>
    </xf>
    <xf numFmtId="41" fontId="1" fillId="10" borderId="17" xfId="295" applyNumberFormat="1" applyFont="1" applyFill="1" applyBorder="1">
      <alignment vertical="center"/>
    </xf>
    <xf numFmtId="166" fontId="1" fillId="0" borderId="17" xfId="326" applyFont="1" applyBorder="1" applyAlignment="1">
      <alignment horizontal="center" vertical="center"/>
    </xf>
    <xf numFmtId="185" fontId="76" fillId="0" borderId="18" xfId="29" applyNumberFormat="1" applyFont="1" applyBorder="1" applyAlignment="1"/>
    <xf numFmtId="0" fontId="1" fillId="0" borderId="17" xfId="298" applyFont="1" applyBorder="1">
      <alignment vertical="center"/>
    </xf>
    <xf numFmtId="0" fontId="1" fillId="0" borderId="17" xfId="298" applyFont="1" applyBorder="1" applyAlignment="1">
      <alignment horizontal="center" vertical="center"/>
    </xf>
    <xf numFmtId="171" fontId="11" fillId="0" borderId="18" xfId="74" applyNumberFormat="1" applyFont="1" applyBorder="1" applyAlignment="1">
      <alignment vertical="center"/>
    </xf>
    <xf numFmtId="171" fontId="11" fillId="0" borderId="17" xfId="74" applyNumberFormat="1" applyFont="1" applyBorder="1" applyAlignment="1">
      <alignment vertical="center"/>
    </xf>
    <xf numFmtId="172" fontId="11" fillId="0" borderId="17" xfId="74" applyNumberFormat="1" applyFont="1" applyBorder="1" applyAlignment="1">
      <alignment vertical="center"/>
    </xf>
    <xf numFmtId="171" fontId="11" fillId="0" borderId="17" xfId="74" applyNumberFormat="1" applyFont="1" applyFill="1" applyBorder="1" applyAlignment="1">
      <alignment vertical="center"/>
    </xf>
    <xf numFmtId="183" fontId="11" fillId="0" borderId="17" xfId="24" applyNumberFormat="1" applyFont="1" applyFill="1" applyBorder="1" applyAlignment="1">
      <alignment vertical="center"/>
    </xf>
    <xf numFmtId="172" fontId="11" fillId="0" borderId="17" xfId="74" applyNumberFormat="1" applyFont="1" applyFill="1" applyBorder="1" applyAlignment="1">
      <alignment vertical="center"/>
    </xf>
    <xf numFmtId="174" fontId="1" fillId="0" borderId="17" xfId="326" applyNumberFormat="1" applyFont="1" applyBorder="1" applyAlignment="1">
      <alignment vertical="center"/>
    </xf>
    <xf numFmtId="167" fontId="1" fillId="0" borderId="17" xfId="326" applyNumberFormat="1" applyFont="1" applyBorder="1" applyAlignment="1">
      <alignment vertical="center"/>
    </xf>
    <xf numFmtId="167" fontId="1" fillId="0" borderId="17" xfId="298" applyNumberFormat="1" applyFont="1" applyBorder="1">
      <alignment vertical="center"/>
    </xf>
    <xf numFmtId="183" fontId="1" fillId="0" borderId="17" xfId="326" applyNumberFormat="1" applyFont="1" applyBorder="1" applyAlignment="1">
      <alignment vertical="center"/>
    </xf>
    <xf numFmtId="179" fontId="1" fillId="0" borderId="18" xfId="266" applyNumberFormat="1" applyFont="1" applyBorder="1">
      <alignment vertical="center"/>
    </xf>
    <xf numFmtId="4" fontId="1" fillId="0" borderId="17" xfId="3" applyNumberFormat="1" applyFont="1" applyBorder="1">
      <alignment vertical="center"/>
    </xf>
    <xf numFmtId="0" fontId="1" fillId="0" borderId="18" xfId="11" applyFont="1" applyBorder="1">
      <alignment vertical="center"/>
    </xf>
    <xf numFmtId="179" fontId="1" fillId="0" borderId="18" xfId="266" applyNumberFormat="1" applyFont="1" applyBorder="1" applyAlignment="1">
      <alignment horizontal="right" vertical="center"/>
    </xf>
    <xf numFmtId="0" fontId="11" fillId="0" borderId="18" xfId="219" applyFont="1" applyBorder="1" applyAlignment="1">
      <alignment vertical="top"/>
    </xf>
    <xf numFmtId="183" fontId="11" fillId="0" borderId="17" xfId="24" applyNumberFormat="1" applyFont="1" applyBorder="1" applyAlignment="1">
      <alignment horizontal="right" vertical="center"/>
    </xf>
    <xf numFmtId="192" fontId="11" fillId="0" borderId="18" xfId="3" applyNumberFormat="1" applyFont="1" applyBorder="1">
      <alignment vertical="center"/>
    </xf>
    <xf numFmtId="164" fontId="11" fillId="0" borderId="17" xfId="3" applyNumberFormat="1" applyFont="1" applyBorder="1">
      <alignment vertical="center"/>
    </xf>
    <xf numFmtId="192" fontId="11" fillId="0" borderId="17" xfId="3" applyNumberFormat="1" applyFont="1" applyBorder="1">
      <alignment vertical="center"/>
    </xf>
    <xf numFmtId="164" fontId="11" fillId="0" borderId="18" xfId="74" applyFont="1" applyBorder="1" applyAlignment="1">
      <alignment vertical="center"/>
    </xf>
    <xf numFmtId="164" fontId="11" fillId="0" borderId="17" xfId="74" applyFont="1" applyBorder="1" applyAlignment="1">
      <alignment vertical="center"/>
    </xf>
    <xf numFmtId="193" fontId="1" fillId="0" borderId="17" xfId="326" applyNumberFormat="1" applyFont="1" applyBorder="1" applyAlignment="1">
      <alignment horizontal="center" vertical="center"/>
    </xf>
    <xf numFmtId="175" fontId="1" fillId="0" borderId="17" xfId="298" applyNumberFormat="1" applyFont="1" applyBorder="1" applyAlignment="1">
      <alignment horizontal="center" vertical="center"/>
    </xf>
    <xf numFmtId="43" fontId="1" fillId="0" borderId="17" xfId="298" applyNumberFormat="1" applyFont="1" applyBorder="1">
      <alignment vertical="center"/>
    </xf>
    <xf numFmtId="166" fontId="1" fillId="0" borderId="17" xfId="298" applyNumberFormat="1" applyFont="1" applyBorder="1">
      <alignment vertical="center"/>
    </xf>
    <xf numFmtId="166" fontId="1" fillId="0" borderId="17" xfId="298" applyNumberFormat="1" applyFont="1" applyBorder="1" applyAlignment="1">
      <alignment horizontal="center" vertical="center"/>
    </xf>
    <xf numFmtId="1" fontId="11" fillId="0" borderId="17" xfId="3" applyNumberFormat="1" applyFont="1" applyBorder="1">
      <alignment vertical="center"/>
    </xf>
    <xf numFmtId="0" fontId="1" fillId="0" borderId="17" xfId="3" applyFont="1" applyBorder="1" applyAlignment="1">
      <alignment horizontal="center" vertical="center"/>
    </xf>
    <xf numFmtId="1" fontId="1" fillId="0" borderId="17" xfId="3" applyNumberFormat="1" applyFont="1" applyBorder="1">
      <alignment vertical="center"/>
    </xf>
    <xf numFmtId="166" fontId="78" fillId="0" borderId="17" xfId="327" applyNumberFormat="1" applyFont="1" applyBorder="1"/>
    <xf numFmtId="166" fontId="1" fillId="0" borderId="17" xfId="327" applyNumberFormat="1" applyBorder="1"/>
    <xf numFmtId="166" fontId="1" fillId="0" borderId="17" xfId="3" applyNumberFormat="1" applyFont="1" applyBorder="1">
      <alignment vertical="center"/>
    </xf>
    <xf numFmtId="4" fontId="11" fillId="0" borderId="18" xfId="219" applyNumberFormat="1" applyFont="1" applyBorder="1" applyAlignment="1">
      <alignment vertical="center"/>
    </xf>
    <xf numFmtId="4" fontId="11" fillId="0" borderId="18" xfId="3" applyNumberFormat="1" applyFont="1" applyBorder="1">
      <alignment vertical="center"/>
    </xf>
    <xf numFmtId="4" fontId="11" fillId="0" borderId="17" xfId="3" applyNumberFormat="1" applyFont="1" applyBorder="1">
      <alignment vertical="center"/>
    </xf>
    <xf numFmtId="43" fontId="11" fillId="0" borderId="19" xfId="24" applyFont="1" applyBorder="1" applyAlignment="1">
      <alignment vertical="center"/>
    </xf>
    <xf numFmtId="41" fontId="1" fillId="0" borderId="17" xfId="3" applyNumberFormat="1" applyFont="1" applyBorder="1">
      <alignment vertical="center"/>
    </xf>
    <xf numFmtId="194" fontId="11" fillId="0" borderId="17" xfId="295" applyNumberFormat="1" applyFont="1" applyBorder="1">
      <alignment vertical="center"/>
    </xf>
    <xf numFmtId="195" fontId="1" fillId="0" borderId="17" xfId="3" applyNumberFormat="1" applyFont="1" applyBorder="1">
      <alignment vertical="center"/>
    </xf>
    <xf numFmtId="196" fontId="11" fillId="0" borderId="17" xfId="295" applyNumberFormat="1" applyFont="1" applyBorder="1">
      <alignment vertical="center"/>
    </xf>
    <xf numFmtId="174" fontId="11" fillId="0" borderId="18" xfId="24" applyNumberFormat="1" applyFont="1" applyBorder="1" applyAlignment="1">
      <alignment vertical="center"/>
    </xf>
    <xf numFmtId="43" fontId="11" fillId="0" borderId="17" xfId="3" applyNumberFormat="1" applyFont="1" applyBorder="1">
      <alignment vertical="center"/>
    </xf>
    <xf numFmtId="174" fontId="11" fillId="0" borderId="17" xfId="24" applyNumberFormat="1" applyFont="1" applyBorder="1" applyAlignment="1">
      <alignment vertical="center"/>
    </xf>
    <xf numFmtId="172" fontId="1" fillId="0" borderId="18" xfId="329" applyNumberFormat="1" applyFont="1" applyFill="1" applyBorder="1" applyAlignment="1">
      <alignment vertical="center"/>
    </xf>
    <xf numFmtId="172" fontId="1" fillId="0" borderId="17" xfId="329" applyNumberFormat="1" applyFont="1" applyFill="1" applyBorder="1" applyAlignment="1">
      <alignment vertical="center"/>
    </xf>
    <xf numFmtId="3" fontId="11" fillId="0" borderId="17" xfId="3" applyNumberFormat="1" applyFont="1" applyBorder="1" applyAlignment="1">
      <alignment horizontal="center" vertical="center"/>
    </xf>
    <xf numFmtId="186" fontId="11" fillId="0" borderId="17" xfId="3" applyNumberFormat="1" applyFont="1" applyBorder="1">
      <alignment vertical="center"/>
    </xf>
    <xf numFmtId="172" fontId="1" fillId="0" borderId="18" xfId="329" applyNumberFormat="1" applyFont="1" applyBorder="1" applyAlignment="1">
      <alignment vertical="center"/>
    </xf>
    <xf numFmtId="185" fontId="11" fillId="0" borderId="19" xfId="29" applyNumberFormat="1" applyFont="1" applyBorder="1" applyAlignment="1">
      <alignment vertical="center"/>
    </xf>
    <xf numFmtId="41" fontId="1" fillId="0" borderId="18" xfId="29" applyFont="1" applyBorder="1" applyAlignment="1">
      <alignment vertical="center" wrapText="1"/>
    </xf>
    <xf numFmtId="166" fontId="1" fillId="0" borderId="18" xfId="3" applyNumberFormat="1" applyFont="1" applyBorder="1">
      <alignment vertical="center"/>
    </xf>
    <xf numFmtId="176" fontId="1" fillId="0" borderId="17" xfId="3" applyNumberFormat="1" applyFont="1" applyBorder="1">
      <alignment vertical="center"/>
    </xf>
    <xf numFmtId="177" fontId="1" fillId="0" borderId="17" xfId="330" applyNumberFormat="1" applyFont="1" applyBorder="1" applyAlignment="1">
      <alignment vertical="center"/>
    </xf>
    <xf numFmtId="177" fontId="1" fillId="0" borderId="17" xfId="3" applyNumberFormat="1" applyFont="1" applyBorder="1">
      <alignment vertical="center"/>
    </xf>
    <xf numFmtId="0" fontId="20" fillId="0" borderId="27" xfId="219" applyFont="1" applyBorder="1"/>
    <xf numFmtId="4" fontId="11" fillId="0" borderId="17" xfId="3" applyNumberFormat="1" applyFont="1" applyBorder="1" applyAlignment="1">
      <alignment horizontal="center" vertical="center"/>
    </xf>
    <xf numFmtId="166" fontId="1" fillId="0" borderId="18" xfId="326" applyFont="1" applyBorder="1" applyAlignment="1">
      <alignment vertical="center"/>
    </xf>
    <xf numFmtId="0" fontId="11" fillId="0" borderId="17" xfId="3" applyFont="1" applyBorder="1" applyAlignment="1">
      <alignment horizontal="center" vertical="center"/>
    </xf>
    <xf numFmtId="178" fontId="1" fillId="0" borderId="18" xfId="326" applyNumberFormat="1" applyFont="1" applyBorder="1" applyAlignment="1">
      <alignment vertical="center"/>
    </xf>
    <xf numFmtId="41" fontId="1" fillId="0" borderId="17" xfId="29" applyFont="1" applyBorder="1" applyAlignment="1">
      <alignment vertical="center"/>
    </xf>
    <xf numFmtId="41" fontId="1" fillId="0" borderId="25" xfId="29" applyFont="1" applyFill="1" applyBorder="1" applyAlignment="1">
      <alignment wrapText="1"/>
    </xf>
    <xf numFmtId="167" fontId="1" fillId="0" borderId="17" xfId="326" applyNumberFormat="1" applyFont="1" applyBorder="1" applyAlignment="1">
      <alignment horizontal="left" vertical="center" wrapText="1"/>
    </xf>
    <xf numFmtId="0" fontId="66" fillId="0" borderId="17" xfId="326" applyNumberFormat="1" applyFont="1" applyBorder="1" applyAlignment="1">
      <alignment horizontal="left" vertical="center"/>
    </xf>
    <xf numFmtId="41" fontId="1" fillId="0" borderId="17" xfId="29" applyFont="1" applyBorder="1" applyAlignment="1">
      <alignment horizontal="left" vertical="center" wrapText="1"/>
    </xf>
    <xf numFmtId="41" fontId="11" fillId="0" borderId="18" xfId="29" applyFont="1" applyFill="1" applyBorder="1" applyAlignment="1">
      <alignment vertical="center"/>
    </xf>
    <xf numFmtId="41" fontId="11" fillId="0" borderId="17" xfId="29" applyFont="1" applyFill="1" applyBorder="1" applyAlignment="1">
      <alignment vertical="center"/>
    </xf>
    <xf numFmtId="185" fontId="11" fillId="0" borderId="17" xfId="29" applyNumberFormat="1" applyFont="1" applyFill="1" applyBorder="1" applyAlignment="1">
      <alignment vertical="center"/>
    </xf>
    <xf numFmtId="167" fontId="1" fillId="0" borderId="3" xfId="326" applyNumberFormat="1" applyFont="1" applyAlignment="1">
      <alignment horizontal="left" vertical="center"/>
    </xf>
    <xf numFmtId="167" fontId="1" fillId="0" borderId="17" xfId="326" applyNumberFormat="1" applyFont="1" applyBorder="1" applyAlignment="1">
      <alignment horizontal="left" vertical="top" wrapText="1"/>
    </xf>
    <xf numFmtId="41" fontId="1" fillId="0" borderId="17" xfId="29" applyFont="1" applyBorder="1" applyAlignment="1">
      <alignment horizontal="left" wrapText="1"/>
    </xf>
    <xf numFmtId="167" fontId="1" fillId="0" borderId="17" xfId="326" quotePrefix="1" applyNumberFormat="1" applyFont="1" applyBorder="1" applyAlignment="1">
      <alignment horizontal="left"/>
    </xf>
    <xf numFmtId="167" fontId="1" fillId="0" borderId="17" xfId="326" quotePrefix="1" applyNumberFormat="1" applyFont="1" applyBorder="1" applyAlignment="1">
      <alignment horizontal="left" wrapText="1"/>
    </xf>
    <xf numFmtId="167" fontId="1" fillId="0" borderId="17" xfId="326" applyNumberFormat="1" applyFont="1" applyBorder="1" applyAlignment="1">
      <alignment horizontal="left"/>
    </xf>
    <xf numFmtId="167" fontId="1" fillId="0" borderId="17" xfId="326" applyNumberFormat="1" applyFont="1" applyBorder="1" applyAlignment="1">
      <alignment horizontal="left" wrapText="1"/>
    </xf>
    <xf numFmtId="0" fontId="11" fillId="0" borderId="19" xfId="3" applyFont="1" applyBorder="1">
      <alignment vertical="center"/>
    </xf>
    <xf numFmtId="41" fontId="1" fillId="0" borderId="3" xfId="29" applyFont="1" applyAlignment="1">
      <alignment horizontal="left" wrapText="1"/>
    </xf>
    <xf numFmtId="167" fontId="66" fillId="0" borderId="17" xfId="326" applyNumberFormat="1" applyFont="1" applyBorder="1" applyAlignment="1">
      <alignment horizontal="left"/>
    </xf>
    <xf numFmtId="0" fontId="66" fillId="0" borderId="17" xfId="326" applyNumberFormat="1" applyFont="1" applyBorder="1" applyAlignment="1">
      <alignment horizontal="left"/>
    </xf>
    <xf numFmtId="167" fontId="1" fillId="10" borderId="17" xfId="326" applyNumberFormat="1" applyFont="1" applyFill="1" applyBorder="1" applyAlignment="1">
      <alignment horizontal="left" vertical="center"/>
    </xf>
    <xf numFmtId="3" fontId="11" fillId="0" borderId="19" xfId="29" applyNumberFormat="1" applyFont="1" applyBorder="1" applyAlignment="1">
      <alignment vertical="center"/>
    </xf>
    <xf numFmtId="3" fontId="11" fillId="0" borderId="18" xfId="29" applyNumberFormat="1" applyFont="1" applyBorder="1" applyAlignment="1">
      <alignment vertical="center"/>
    </xf>
    <xf numFmtId="197" fontId="11" fillId="0" borderId="17" xfId="29" applyNumberFormat="1" applyFont="1" applyBorder="1" applyAlignment="1">
      <alignment vertical="center"/>
    </xf>
    <xf numFmtId="3" fontId="11" fillId="0" borderId="19" xfId="219" applyNumberFormat="1" applyFont="1" applyBorder="1" applyAlignment="1">
      <alignment vertical="center"/>
    </xf>
    <xf numFmtId="3" fontId="11" fillId="0" borderId="18" xfId="3" applyNumberFormat="1" applyFont="1" applyBorder="1">
      <alignment vertical="center"/>
    </xf>
    <xf numFmtId="198" fontId="11" fillId="0" borderId="19" xfId="24" applyNumberFormat="1" applyFont="1" applyBorder="1" applyAlignment="1">
      <alignment vertical="center"/>
    </xf>
    <xf numFmtId="198" fontId="11" fillId="0" borderId="17" xfId="24" applyNumberFormat="1" applyFont="1" applyBorder="1" applyAlignment="1">
      <alignment vertical="center"/>
    </xf>
    <xf numFmtId="2" fontId="11" fillId="0" borderId="18" xfId="219" applyNumberFormat="1" applyFont="1" applyBorder="1" applyAlignment="1">
      <alignment vertical="center"/>
    </xf>
    <xf numFmtId="2" fontId="11" fillId="0" borderId="18" xfId="295" applyNumberFormat="1" applyFont="1" applyBorder="1">
      <alignment vertical="center"/>
    </xf>
    <xf numFmtId="199" fontId="11" fillId="0" borderId="17" xfId="219" applyNumberFormat="1" applyFont="1" applyBorder="1"/>
    <xf numFmtId="167" fontId="1" fillId="0" borderId="3" xfId="326" applyNumberFormat="1" applyFont="1" applyAlignment="1">
      <alignment horizontal="left" wrapText="1"/>
    </xf>
    <xf numFmtId="167" fontId="1" fillId="0" borderId="17" xfId="326" applyNumberFormat="1" applyFont="1" applyFill="1" applyBorder="1" applyAlignment="1">
      <alignment horizontal="left" vertical="center"/>
    </xf>
    <xf numFmtId="167" fontId="1" fillId="0" borderId="17" xfId="326" applyNumberFormat="1" applyFont="1" applyFill="1" applyBorder="1" applyAlignment="1">
      <alignment horizontal="left" vertical="center" wrapText="1"/>
    </xf>
    <xf numFmtId="0" fontId="6" fillId="0" borderId="17" xfId="3" applyFont="1" applyBorder="1">
      <alignment vertical="center"/>
    </xf>
    <xf numFmtId="182" fontId="11" fillId="0" borderId="19" xfId="24" applyNumberFormat="1" applyFont="1" applyBorder="1" applyAlignment="1">
      <alignment vertical="center"/>
    </xf>
    <xf numFmtId="182" fontId="11" fillId="0" borderId="17" xfId="3" applyNumberFormat="1" applyFont="1" applyBorder="1">
      <alignment vertical="center"/>
    </xf>
    <xf numFmtId="164" fontId="1" fillId="0" borderId="17" xfId="74" applyFont="1" applyFill="1" applyBorder="1" applyAlignment="1">
      <alignment vertical="center"/>
    </xf>
    <xf numFmtId="164" fontId="69" fillId="0" borderId="17" xfId="74" applyFont="1" applyFill="1" applyBorder="1" applyAlignment="1">
      <alignment vertical="center"/>
    </xf>
    <xf numFmtId="0" fontId="69" fillId="0" borderId="17" xfId="3" applyFont="1" applyBorder="1">
      <alignment vertical="center"/>
    </xf>
    <xf numFmtId="0" fontId="1" fillId="0" borderId="17" xfId="327" applyBorder="1" applyAlignment="1">
      <alignment vertical="top" wrapText="1"/>
    </xf>
    <xf numFmtId="179" fontId="1" fillId="0" borderId="17" xfId="266" applyNumberFormat="1" applyFont="1" applyBorder="1">
      <alignment vertical="center"/>
    </xf>
    <xf numFmtId="4" fontId="1" fillId="0" borderId="17" xfId="266" applyNumberFormat="1" applyFont="1" applyBorder="1">
      <alignment vertical="center"/>
    </xf>
    <xf numFmtId="179" fontId="68" fillId="0" borderId="17" xfId="3" applyNumberFormat="1" applyFont="1" applyBorder="1">
      <alignment vertical="center"/>
    </xf>
    <xf numFmtId="4" fontId="68" fillId="0" borderId="17" xfId="266" applyNumberFormat="1" applyFont="1" applyBorder="1">
      <alignment vertical="center"/>
    </xf>
    <xf numFmtId="179" fontId="1" fillId="0" borderId="17" xfId="3" applyNumberFormat="1" applyFont="1" applyBorder="1">
      <alignment vertical="center"/>
    </xf>
    <xf numFmtId="167" fontId="1" fillId="0" borderId="17" xfId="326" applyNumberFormat="1" applyFont="1" applyBorder="1" applyAlignment="1">
      <alignment horizontal="left" vertical="top"/>
    </xf>
    <xf numFmtId="0" fontId="66" fillId="0" borderId="17" xfId="326" applyNumberFormat="1" applyFont="1" applyBorder="1" applyAlignment="1">
      <alignment horizontal="left" vertical="top"/>
    </xf>
    <xf numFmtId="41" fontId="1" fillId="0" borderId="17" xfId="29" applyFont="1" applyBorder="1" applyAlignment="1">
      <alignment horizontal="left" vertical="top" wrapText="1"/>
    </xf>
    <xf numFmtId="43" fontId="1" fillId="0" borderId="17" xfId="24" applyFont="1" applyBorder="1" applyAlignment="1">
      <alignment vertical="top"/>
    </xf>
    <xf numFmtId="183" fontId="1" fillId="0" borderId="17" xfId="24" applyNumberFormat="1" applyFont="1" applyBorder="1" applyAlignment="1">
      <alignment vertical="top"/>
    </xf>
    <xf numFmtId="0" fontId="1" fillId="0" borderId="17" xfId="295" applyFont="1" applyBorder="1" applyAlignment="1">
      <alignment vertical="top" wrapText="1"/>
    </xf>
    <xf numFmtId="167" fontId="1" fillId="0" borderId="3" xfId="326" applyNumberFormat="1" applyFont="1" applyAlignment="1">
      <alignment horizontal="left" vertical="top"/>
    </xf>
    <xf numFmtId="0" fontId="11" fillId="0" borderId="17" xfId="295" applyFont="1" applyBorder="1" applyAlignment="1">
      <alignment vertical="top"/>
    </xf>
    <xf numFmtId="164" fontId="11" fillId="0" borderId="17" xfId="74" applyFont="1" applyBorder="1" applyAlignment="1">
      <alignment vertical="top"/>
    </xf>
    <xf numFmtId="183" fontId="1" fillId="0" borderId="17" xfId="24" applyNumberFormat="1" applyFont="1" applyBorder="1" applyAlignment="1">
      <alignment vertical="center"/>
    </xf>
    <xf numFmtId="43" fontId="1" fillId="0" borderId="17" xfId="24" applyFont="1" applyBorder="1" applyAlignment="1">
      <alignment vertical="center"/>
    </xf>
    <xf numFmtId="183" fontId="1" fillId="0" borderId="17" xfId="295" applyNumberFormat="1" applyFont="1" applyBorder="1">
      <alignment vertical="center"/>
    </xf>
    <xf numFmtId="43" fontId="1" fillId="0" borderId="17" xfId="295" applyNumberFormat="1" applyFont="1" applyBorder="1">
      <alignment vertical="center"/>
    </xf>
    <xf numFmtId="43" fontId="1" fillId="0" borderId="17" xfId="24" applyFont="1" applyBorder="1" applyAlignment="1">
      <alignment vertical="center" wrapText="1"/>
    </xf>
    <xf numFmtId="41" fontId="66" fillId="0" borderId="17" xfId="29" applyFont="1" applyBorder="1" applyAlignment="1">
      <alignment horizontal="left" wrapText="1"/>
    </xf>
    <xf numFmtId="0" fontId="66" fillId="0" borderId="17" xfId="326" applyNumberFormat="1" applyFont="1" applyBorder="1" applyAlignment="1">
      <alignment horizontal="left" wrapText="1"/>
    </xf>
    <xf numFmtId="0" fontId="1" fillId="0" borderId="17" xfId="11" applyFont="1" applyBorder="1">
      <alignment vertical="center"/>
    </xf>
    <xf numFmtId="0" fontId="1" fillId="0" borderId="3" xfId="327" applyAlignment="1">
      <alignment horizontal="left" vertical="top" wrapText="1"/>
    </xf>
    <xf numFmtId="41" fontId="66" fillId="0" borderId="18" xfId="29" applyFont="1" applyBorder="1" applyAlignment="1">
      <alignment horizontal="left" wrapText="1"/>
    </xf>
    <xf numFmtId="4" fontId="11" fillId="0" borderId="19" xfId="219" applyNumberFormat="1" applyFont="1" applyBorder="1" applyAlignment="1">
      <alignment vertical="center"/>
    </xf>
    <xf numFmtId="167" fontId="0" fillId="0" borderId="17" xfId="326" applyNumberFormat="1" applyFont="1" applyBorder="1" applyAlignment="1">
      <alignment horizontal="left" wrapText="1"/>
    </xf>
    <xf numFmtId="167" fontId="11" fillId="0" borderId="17" xfId="219" applyNumberFormat="1" applyFont="1" applyBorder="1" applyAlignment="1">
      <alignment vertical="center"/>
    </xf>
    <xf numFmtId="167" fontId="11" fillId="0" borderId="19" xfId="3" applyNumberFormat="1" applyFont="1" applyBorder="1" applyAlignment="1">
      <alignment horizontal="center" vertical="center"/>
    </xf>
    <xf numFmtId="167" fontId="11" fillId="0" borderId="17" xfId="3" applyNumberFormat="1" applyFont="1" applyBorder="1">
      <alignment vertical="center"/>
    </xf>
    <xf numFmtId="41" fontId="1" fillId="0" borderId="3" xfId="29" applyFont="1" applyAlignment="1">
      <alignment horizontal="left"/>
    </xf>
    <xf numFmtId="0" fontId="7" fillId="0" borderId="3" xfId="327" applyFont="1" applyAlignment="1">
      <alignment horizontal="center" vertical="top" wrapText="1"/>
    </xf>
    <xf numFmtId="183" fontId="11" fillId="0" borderId="18" xfId="326" applyNumberFormat="1" applyFont="1" applyBorder="1" applyAlignment="1">
      <alignment vertical="center"/>
    </xf>
    <xf numFmtId="183" fontId="11" fillId="0" borderId="17" xfId="326" applyNumberFormat="1" applyFont="1" applyBorder="1" applyAlignment="1">
      <alignment vertical="center"/>
    </xf>
    <xf numFmtId="166" fontId="20" fillId="0" borderId="19" xfId="219" applyNumberFormat="1" applyFont="1" applyBorder="1"/>
    <xf numFmtId="166" fontId="20" fillId="0" borderId="18" xfId="219" applyNumberFormat="1" applyFont="1" applyBorder="1"/>
    <xf numFmtId="166" fontId="20" fillId="0" borderId="17" xfId="219" applyNumberFormat="1" applyFont="1" applyBorder="1"/>
    <xf numFmtId="0" fontId="20" fillId="0" borderId="18" xfId="219" applyFont="1" applyBorder="1" applyAlignment="1">
      <alignment vertical="center"/>
    </xf>
    <xf numFmtId="183" fontId="11" fillId="0" borderId="18" xfId="24" applyNumberFormat="1" applyFont="1" applyBorder="1" applyAlignment="1"/>
    <xf numFmtId="43" fontId="11" fillId="0" borderId="3" xfId="295" applyNumberFormat="1" applyFont="1">
      <alignment vertical="center"/>
    </xf>
    <xf numFmtId="183" fontId="11" fillId="0" borderId="3" xfId="295" applyNumberFormat="1" applyFont="1">
      <alignment vertical="center"/>
    </xf>
    <xf numFmtId="4" fontId="11" fillId="0" borderId="17" xfId="295" applyNumberFormat="1" applyFont="1" applyBorder="1" applyAlignment="1">
      <alignment horizontal="center" vertical="center"/>
    </xf>
    <xf numFmtId="166" fontId="20" fillId="0" borderId="49" xfId="219" applyNumberFormat="1" applyFont="1" applyBorder="1"/>
    <xf numFmtId="179" fontId="1" fillId="0" borderId="18" xfId="266" applyNumberFormat="1" applyFont="1" applyBorder="1" applyAlignment="1">
      <alignment horizontal="center" vertical="center"/>
    </xf>
    <xf numFmtId="3" fontId="1" fillId="0" borderId="17" xfId="3" applyNumberFormat="1" applyFont="1" applyBorder="1">
      <alignment vertical="center"/>
    </xf>
    <xf numFmtId="185" fontId="1" fillId="0" borderId="17" xfId="29" applyNumberFormat="1" applyFont="1" applyFill="1" applyBorder="1" applyAlignment="1">
      <alignment vertical="center"/>
    </xf>
    <xf numFmtId="167" fontId="1" fillId="50" borderId="17" xfId="326" applyNumberFormat="1" applyFont="1" applyFill="1" applyBorder="1" applyAlignment="1">
      <alignment horizontal="left"/>
    </xf>
    <xf numFmtId="41" fontId="1" fillId="50" borderId="17" xfId="29" applyFont="1" applyFill="1" applyBorder="1" applyAlignment="1">
      <alignment horizontal="left"/>
    </xf>
    <xf numFmtId="167" fontId="1" fillId="50" borderId="17" xfId="326" applyNumberFormat="1" applyFont="1" applyFill="1" applyBorder="1" applyAlignment="1">
      <alignment horizontal="left" wrapText="1"/>
    </xf>
    <xf numFmtId="0" fontId="1" fillId="0" borderId="3" xfId="326" applyNumberFormat="1" applyFont="1" applyAlignment="1">
      <alignment horizontal="left"/>
    </xf>
    <xf numFmtId="0" fontId="12" fillId="0" borderId="17" xfId="19" applyFont="1" applyBorder="1" applyAlignment="1">
      <alignment horizontal="center" vertical="top"/>
    </xf>
    <xf numFmtId="0" fontId="22" fillId="15" borderId="20" xfId="327" applyFont="1" applyFill="1" applyBorder="1" applyAlignment="1">
      <alignment horizontal="center" vertical="center" wrapText="1"/>
    </xf>
    <xf numFmtId="0" fontId="22" fillId="15" borderId="20" xfId="327" applyFont="1" applyFill="1" applyBorder="1" applyAlignment="1">
      <alignment vertical="center" wrapText="1"/>
    </xf>
    <xf numFmtId="0" fontId="7" fillId="0" borderId="17" xfId="327" applyFont="1" applyBorder="1" applyAlignment="1">
      <alignment horizontal="left" vertical="top" wrapText="1"/>
    </xf>
    <xf numFmtId="0" fontId="7" fillId="0" borderId="17" xfId="327" applyFont="1" applyBorder="1" applyAlignment="1">
      <alignment horizontal="left" vertical="top"/>
    </xf>
    <xf numFmtId="0" fontId="7" fillId="0" borderId="17" xfId="327" applyFont="1" applyBorder="1" applyAlignment="1">
      <alignment vertical="top"/>
    </xf>
    <xf numFmtId="0" fontId="1" fillId="13" borderId="3" xfId="327" applyFill="1"/>
    <xf numFmtId="0" fontId="7" fillId="13" borderId="17" xfId="327" applyFont="1" applyFill="1" applyBorder="1" applyAlignment="1">
      <alignment horizontal="left" vertical="top" wrapText="1"/>
    </xf>
    <xf numFmtId="0" fontId="7" fillId="13" borderId="17" xfId="327" applyFont="1" applyFill="1" applyBorder="1" applyAlignment="1">
      <alignment horizontal="left" vertical="top"/>
    </xf>
    <xf numFmtId="0" fontId="1" fillId="13" borderId="25" xfId="327" applyFill="1" applyBorder="1"/>
    <xf numFmtId="0" fontId="1" fillId="13" borderId="17" xfId="327" applyFill="1" applyBorder="1"/>
    <xf numFmtId="0" fontId="1" fillId="13" borderId="17" xfId="327" applyFill="1" applyBorder="1" applyAlignment="1">
      <alignment horizontal="left" vertical="top" wrapText="1"/>
    </xf>
    <xf numFmtId="0" fontId="11" fillId="0" borderId="17" xfId="34" quotePrefix="1" applyFont="1" applyBorder="1">
      <alignment vertical="center"/>
    </xf>
    <xf numFmtId="0" fontId="7" fillId="13" borderId="17" xfId="327" applyFont="1" applyFill="1" applyBorder="1" applyAlignment="1">
      <alignment vertical="top"/>
    </xf>
    <xf numFmtId="0" fontId="1" fillId="0" borderId="20" xfId="327" applyBorder="1"/>
    <xf numFmtId="0" fontId="11" fillId="0" borderId="17" xfId="266" applyFont="1" applyBorder="1">
      <alignment vertical="center"/>
    </xf>
    <xf numFmtId="0" fontId="65" fillId="0" borderId="17" xfId="266" applyFont="1" applyBorder="1">
      <alignment vertical="center"/>
    </xf>
    <xf numFmtId="0" fontId="1" fillId="13" borderId="17" xfId="327" applyFill="1" applyBorder="1" applyAlignment="1">
      <alignment horizontal="center"/>
    </xf>
    <xf numFmtId="0" fontId="1" fillId="13" borderId="20" xfId="327" applyFill="1" applyBorder="1" applyAlignment="1">
      <alignment horizontal="left" vertical="top" wrapText="1"/>
    </xf>
    <xf numFmtId="0" fontId="7" fillId="13" borderId="20" xfId="327" applyFont="1" applyFill="1" applyBorder="1" applyAlignment="1">
      <alignment horizontal="left" vertical="top"/>
    </xf>
    <xf numFmtId="0" fontId="7" fillId="13" borderId="20" xfId="34" applyFont="1" applyFill="1" applyBorder="1" applyAlignment="1">
      <alignment horizontal="left" vertical="top" wrapText="1"/>
    </xf>
    <xf numFmtId="0" fontId="1" fillId="13" borderId="20" xfId="327" applyFill="1" applyBorder="1"/>
    <xf numFmtId="0" fontId="1" fillId="0" borderId="20" xfId="327" applyBorder="1" applyAlignment="1">
      <alignment horizontal="left" vertical="top" wrapText="1"/>
    </xf>
    <xf numFmtId="0" fontId="7" fillId="0" borderId="17" xfId="34" applyFont="1" applyBorder="1" applyAlignment="1">
      <alignment vertical="top"/>
    </xf>
    <xf numFmtId="0" fontId="79" fillId="13" borderId="21" xfId="327" applyFont="1" applyFill="1" applyBorder="1" applyAlignment="1">
      <alignment vertical="center"/>
    </xf>
    <xf numFmtId="0" fontId="1" fillId="0" borderId="17" xfId="327" applyBorder="1" applyAlignment="1">
      <alignment horizontal="center"/>
    </xf>
    <xf numFmtId="0" fontId="1" fillId="0" borderId="17" xfId="327" applyBorder="1" applyAlignment="1">
      <alignment horizontal="right"/>
    </xf>
    <xf numFmtId="0" fontId="1" fillId="0" borderId="20" xfId="327" applyBorder="1" applyAlignment="1">
      <alignment horizontal="right"/>
    </xf>
    <xf numFmtId="0" fontId="7" fillId="0" borderId="17" xfId="327" applyFont="1" applyBorder="1" applyAlignment="1">
      <alignment horizontal="right" vertical="top"/>
    </xf>
    <xf numFmtId="0" fontId="79" fillId="13" borderId="3" xfId="327" applyFont="1" applyFill="1" applyAlignment="1">
      <alignment horizontal="center" vertical="center"/>
    </xf>
    <xf numFmtId="0" fontId="1" fillId="13" borderId="17" xfId="327" applyFill="1" applyBorder="1" applyAlignment="1">
      <alignment horizontal="right"/>
    </xf>
    <xf numFmtId="0" fontId="66" fillId="0" borderId="17" xfId="327" applyFont="1" applyBorder="1" applyAlignment="1">
      <alignment horizontal="center"/>
    </xf>
    <xf numFmtId="0" fontId="1" fillId="13" borderId="3" xfId="327" applyFill="1" applyAlignment="1">
      <alignment horizontal="center"/>
    </xf>
    <xf numFmtId="0" fontId="1" fillId="0" borderId="3" xfId="327" applyAlignment="1">
      <alignment horizontal="center"/>
    </xf>
    <xf numFmtId="0" fontId="24" fillId="12" borderId="22" xfId="8" applyFont="1" applyFill="1" applyBorder="1"/>
    <xf numFmtId="0" fontId="24" fillId="12" borderId="22" xfId="8" applyFont="1" applyFill="1" applyBorder="1" applyAlignment="1">
      <alignment horizontal="center"/>
    </xf>
    <xf numFmtId="0" fontId="24" fillId="12" borderId="23" xfId="8" applyFont="1" applyFill="1" applyBorder="1"/>
    <xf numFmtId="184" fontId="25" fillId="9" borderId="17" xfId="326" applyNumberFormat="1" applyFont="1" applyFill="1" applyBorder="1"/>
    <xf numFmtId="0" fontId="18" fillId="9" borderId="6" xfId="8" applyFont="1" applyFill="1" applyBorder="1" applyAlignment="1">
      <alignment horizontal="center"/>
    </xf>
    <xf numFmtId="184" fontId="25" fillId="0" borderId="17" xfId="326" applyNumberFormat="1" applyFont="1" applyBorder="1"/>
    <xf numFmtId="184" fontId="25" fillId="13" borderId="17" xfId="326" applyNumberFormat="1" applyFont="1" applyFill="1" applyBorder="1"/>
    <xf numFmtId="0" fontId="18" fillId="13" borderId="6" xfId="8" applyFont="1" applyFill="1" applyBorder="1" applyAlignment="1">
      <alignment horizontal="center"/>
    </xf>
    <xf numFmtId="184" fontId="25" fillId="0" borderId="6" xfId="326" applyNumberFormat="1" applyFont="1" applyBorder="1"/>
    <xf numFmtId="181" fontId="18" fillId="13" borderId="17" xfId="17" applyFont="1" applyFill="1" applyBorder="1"/>
    <xf numFmtId="0" fontId="18" fillId="13" borderId="17" xfId="8" applyFont="1" applyFill="1" applyBorder="1" applyAlignment="1">
      <alignment horizontal="center"/>
    </xf>
    <xf numFmtId="181" fontId="18" fillId="9" borderId="17" xfId="17" applyFont="1" applyFill="1" applyBorder="1"/>
    <xf numFmtId="0" fontId="18" fillId="0" borderId="6" xfId="8" applyFont="1" applyBorder="1" applyAlignment="1">
      <alignment horizontal="center"/>
    </xf>
    <xf numFmtId="43" fontId="18" fillId="0" borderId="17" xfId="24" applyFont="1" applyBorder="1" applyAlignment="1">
      <alignment horizontal="center"/>
    </xf>
    <xf numFmtId="0" fontId="18" fillId="0" borderId="19" xfId="8" applyFont="1" applyBorder="1"/>
    <xf numFmtId="0" fontId="18" fillId="9" borderId="19" xfId="8" applyFont="1" applyFill="1" applyBorder="1"/>
    <xf numFmtId="0" fontId="18" fillId="13" borderId="19" xfId="8" applyFont="1" applyFill="1" applyBorder="1"/>
    <xf numFmtId="183" fontId="18" fillId="9" borderId="17" xfId="8" applyNumberFormat="1" applyFont="1" applyFill="1" applyBorder="1"/>
    <xf numFmtId="183" fontId="18" fillId="0" borderId="17" xfId="8" applyNumberFormat="1" applyFont="1" applyBorder="1"/>
    <xf numFmtId="43" fontId="18" fillId="0" borderId="17" xfId="8" applyNumberFormat="1" applyFont="1" applyBorder="1"/>
    <xf numFmtId="183" fontId="18" fillId="13" borderId="17" xfId="8" applyNumberFormat="1" applyFont="1" applyFill="1" applyBorder="1"/>
    <xf numFmtId="184" fontId="18" fillId="9" borderId="17" xfId="326" applyNumberFormat="1" applyFont="1" applyFill="1" applyBorder="1"/>
    <xf numFmtId="184" fontId="18" fillId="0" borderId="17" xfId="326" applyNumberFormat="1" applyFont="1" applyBorder="1"/>
    <xf numFmtId="184" fontId="18" fillId="13" borderId="17" xfId="326" applyNumberFormat="1" applyFont="1" applyFill="1" applyBorder="1"/>
    <xf numFmtId="181" fontId="18" fillId="0" borderId="17" xfId="17" applyFont="1" applyBorder="1" applyAlignment="1">
      <alignment horizontal="center"/>
    </xf>
    <xf numFmtId="0" fontId="18" fillId="9" borderId="17" xfId="8" applyFont="1" applyFill="1" applyBorder="1" applyAlignment="1">
      <alignment horizontal="left"/>
    </xf>
    <xf numFmtId="0" fontId="18" fillId="0" borderId="17" xfId="8" applyFont="1" applyBorder="1" applyAlignment="1">
      <alignment horizontal="left"/>
    </xf>
    <xf numFmtId="43" fontId="18" fillId="0" borderId="17" xfId="24" applyFont="1" applyBorder="1"/>
    <xf numFmtId="181" fontId="27" fillId="9" borderId="17" xfId="17" applyFont="1" applyFill="1" applyBorder="1"/>
    <xf numFmtId="0" fontId="28" fillId="9" borderId="17" xfId="8" applyFont="1" applyFill="1" applyBorder="1"/>
    <xf numFmtId="0" fontId="28" fillId="9" borderId="6" xfId="8" applyFont="1" applyFill="1" applyBorder="1"/>
    <xf numFmtId="0" fontId="28" fillId="0" borderId="17" xfId="8" applyFont="1" applyBorder="1"/>
    <xf numFmtId="0" fontId="28" fillId="0" borderId="6" xfId="8" applyFont="1" applyBorder="1"/>
    <xf numFmtId="181" fontId="27" fillId="0" borderId="17" xfId="17" applyFont="1" applyBorder="1"/>
    <xf numFmtId="0" fontId="28" fillId="0" borderId="6" xfId="8" applyFont="1" applyBorder="1" applyAlignment="1">
      <alignment wrapText="1"/>
    </xf>
    <xf numFmtId="0" fontId="28" fillId="9" borderId="6" xfId="8" applyFont="1" applyFill="1" applyBorder="1" applyAlignment="1">
      <alignment wrapText="1"/>
    </xf>
    <xf numFmtId="0" fontId="28" fillId="13" borderId="17" xfId="8" applyFont="1" applyFill="1" applyBorder="1"/>
    <xf numFmtId="0" fontId="28" fillId="13" borderId="6" xfId="8" applyFont="1" applyFill="1" applyBorder="1"/>
    <xf numFmtId="181" fontId="0" fillId="9" borderId="17" xfId="17" applyFont="1" applyFill="1" applyBorder="1"/>
    <xf numFmtId="0" fontId="29" fillId="9" borderId="17" xfId="8" applyFont="1" applyFill="1" applyBorder="1"/>
    <xf numFmtId="0" fontId="29" fillId="9" borderId="6" xfId="8" applyFont="1" applyFill="1" applyBorder="1"/>
    <xf numFmtId="0" fontId="29" fillId="0" borderId="17" xfId="8" applyFont="1" applyBorder="1"/>
    <xf numFmtId="0" fontId="29" fillId="0" borderId="6" xfId="8" applyFont="1" applyBorder="1"/>
    <xf numFmtId="181" fontId="0" fillId="0" borderId="17" xfId="17" applyFont="1" applyBorder="1"/>
    <xf numFmtId="0" fontId="29" fillId="0" borderId="6" xfId="8" applyFont="1" applyBorder="1" applyAlignment="1">
      <alignment wrapText="1"/>
    </xf>
    <xf numFmtId="0" fontId="29" fillId="9" borderId="6" xfId="8" applyFont="1" applyFill="1" applyBorder="1" applyAlignment="1">
      <alignment wrapText="1"/>
    </xf>
    <xf numFmtId="0" fontId="29" fillId="13" borderId="17" xfId="8" applyFont="1" applyFill="1" applyBorder="1"/>
    <xf numFmtId="0" fontId="29" fillId="13" borderId="6" xfId="8" applyFont="1" applyFill="1" applyBorder="1"/>
    <xf numFmtId="43" fontId="18" fillId="9" borderId="17" xfId="24" applyFont="1" applyFill="1" applyBorder="1"/>
    <xf numFmtId="41" fontId="18" fillId="0" borderId="17" xfId="361" applyFont="1" applyBorder="1" applyAlignment="1">
      <alignment horizontal="center"/>
    </xf>
    <xf numFmtId="181" fontId="18" fillId="0" borderId="17" xfId="17" applyFont="1" applyBorder="1"/>
    <xf numFmtId="43" fontId="18" fillId="13" borderId="17" xfId="24" applyFont="1" applyFill="1" applyBorder="1"/>
    <xf numFmtId="0" fontId="18" fillId="9" borderId="17" xfId="8" quotePrefix="1" applyFont="1" applyFill="1" applyBorder="1"/>
    <xf numFmtId="41" fontId="18" fillId="0" borderId="17" xfId="361" applyFont="1" applyBorder="1" applyAlignment="1"/>
    <xf numFmtId="43" fontId="0" fillId="0" borderId="17" xfId="24" applyFont="1" applyBorder="1"/>
    <xf numFmtId="43" fontId="0" fillId="9" borderId="17" xfId="24" applyFont="1" applyFill="1" applyBorder="1"/>
    <xf numFmtId="43" fontId="0" fillId="13" borderId="17" xfId="24" applyFont="1" applyFill="1" applyBorder="1"/>
    <xf numFmtId="181" fontId="0" fillId="13" borderId="17" xfId="17" applyFont="1" applyFill="1" applyBorder="1"/>
    <xf numFmtId="184" fontId="18" fillId="13" borderId="6" xfId="17" applyNumberFormat="1" applyFont="1" applyFill="1" applyBorder="1"/>
    <xf numFmtId="0" fontId="18" fillId="10" borderId="17" xfId="8" applyFont="1" applyFill="1" applyBorder="1"/>
    <xf numFmtId="184" fontId="18" fillId="13" borderId="17" xfId="28" applyNumberFormat="1" applyFont="1" applyFill="1" applyBorder="1"/>
    <xf numFmtId="43" fontId="18" fillId="0" borderId="17" xfId="28" applyFont="1" applyBorder="1"/>
    <xf numFmtId="166" fontId="18" fillId="0" borderId="17" xfId="8" applyNumberFormat="1" applyFont="1" applyBorder="1"/>
    <xf numFmtId="3" fontId="18" fillId="0" borderId="17" xfId="8" applyNumberFormat="1" applyFont="1" applyBorder="1"/>
    <xf numFmtId="0" fontId="28" fillId="0" borderId="3" xfId="8" applyFont="1" applyAlignment="1">
      <alignment wrapText="1"/>
    </xf>
    <xf numFmtId="0" fontId="25" fillId="9" borderId="17" xfId="8" applyFont="1" applyFill="1" applyBorder="1"/>
    <xf numFmtId="0" fontId="30" fillId="9" borderId="17" xfId="8" applyFont="1" applyFill="1" applyBorder="1"/>
    <xf numFmtId="0" fontId="30" fillId="9" borderId="6" xfId="8" applyFont="1" applyFill="1" applyBorder="1"/>
    <xf numFmtId="0" fontId="25" fillId="0" borderId="17" xfId="8" applyFont="1" applyBorder="1"/>
    <xf numFmtId="0" fontId="30" fillId="0" borderId="17" xfId="8" applyFont="1" applyBorder="1"/>
    <xf numFmtId="0" fontId="30" fillId="0" borderId="6" xfId="8" applyFont="1" applyBorder="1"/>
    <xf numFmtId="0" fontId="25" fillId="0" borderId="6" xfId="8" applyFont="1" applyBorder="1"/>
    <xf numFmtId="0" fontId="31" fillId="9" borderId="17" xfId="8" applyFont="1" applyFill="1" applyBorder="1"/>
    <xf numFmtId="0" fontId="31" fillId="9" borderId="6" xfId="8" applyFont="1" applyFill="1" applyBorder="1"/>
    <xf numFmtId="0" fontId="31" fillId="0" borderId="17" xfId="8" applyFont="1" applyBorder="1"/>
    <xf numFmtId="0" fontId="31" fillId="0" borderId="6" xfId="8" applyFont="1" applyBorder="1"/>
    <xf numFmtId="0" fontId="18" fillId="10" borderId="6" xfId="8" applyFont="1" applyFill="1" applyBorder="1"/>
    <xf numFmtId="41" fontId="18" fillId="9" borderId="17" xfId="29" applyFont="1" applyFill="1" applyBorder="1"/>
    <xf numFmtId="41" fontId="18" fillId="0" borderId="17" xfId="8" applyNumberFormat="1" applyFont="1" applyBorder="1"/>
    <xf numFmtId="41" fontId="18" fillId="0" borderId="17" xfId="29" applyFont="1" applyBorder="1"/>
    <xf numFmtId="0" fontId="18" fillId="14" borderId="17" xfId="8" applyFont="1" applyFill="1" applyBorder="1"/>
    <xf numFmtId="0" fontId="18" fillId="14" borderId="6" xfId="8" applyFont="1" applyFill="1" applyBorder="1"/>
    <xf numFmtId="41" fontId="18" fillId="13" borderId="17" xfId="29" applyFont="1" applyFill="1" applyBorder="1"/>
    <xf numFmtId="181" fontId="14" fillId="9" borderId="17" xfId="17" applyFont="1" applyFill="1" applyBorder="1"/>
    <xf numFmtId="181" fontId="14" fillId="0" borderId="17" xfId="17" applyFont="1" applyBorder="1"/>
    <xf numFmtId="0" fontId="18" fillId="0" borderId="6" xfId="8" applyFont="1" applyBorder="1" applyAlignment="1">
      <alignment wrapText="1"/>
    </xf>
    <xf numFmtId="0" fontId="18" fillId="9" borderId="17" xfId="8" applyFont="1" applyFill="1" applyBorder="1" applyAlignment="1">
      <alignment vertical="center"/>
    </xf>
    <xf numFmtId="0" fontId="18" fillId="9" borderId="6" xfId="8" applyFont="1" applyFill="1" applyBorder="1" applyAlignment="1">
      <alignment vertical="center" wrapText="1"/>
    </xf>
    <xf numFmtId="0" fontId="18" fillId="0" borderId="17" xfId="8" applyFont="1" applyBorder="1" applyAlignment="1">
      <alignment vertical="center"/>
    </xf>
    <xf numFmtId="0" fontId="18" fillId="0" borderId="6" xfId="8" applyFont="1" applyBorder="1" applyAlignment="1">
      <alignment vertical="center" wrapText="1"/>
    </xf>
    <xf numFmtId="184" fontId="14" fillId="13" borderId="17" xfId="17" applyNumberFormat="1" applyFont="1" applyFill="1" applyBorder="1"/>
    <xf numFmtId="43" fontId="18" fillId="9" borderId="17" xfId="28" applyFont="1" applyFill="1" applyBorder="1" applyAlignment="1">
      <alignment horizontal="center"/>
    </xf>
    <xf numFmtId="43" fontId="18" fillId="0" borderId="17" xfId="28" applyFont="1" applyBorder="1" applyAlignment="1">
      <alignment horizontal="center"/>
    </xf>
    <xf numFmtId="43" fontId="18" fillId="0" borderId="17" xfId="28" applyFont="1" applyBorder="1" applyAlignment="1"/>
    <xf numFmtId="43" fontId="18" fillId="9" borderId="17" xfId="28" applyFont="1" applyFill="1" applyBorder="1" applyAlignment="1"/>
    <xf numFmtId="43" fontId="18" fillId="13" borderId="17" xfId="28" applyFont="1" applyFill="1" applyBorder="1" applyAlignment="1">
      <alignment horizontal="center"/>
    </xf>
    <xf numFmtId="0" fontId="29" fillId="9" borderId="17" xfId="8" applyFont="1" applyFill="1" applyBorder="1" applyAlignment="1">
      <alignment vertical="center"/>
    </xf>
    <xf numFmtId="0" fontId="18" fillId="9" borderId="17" xfId="8" applyFont="1" applyFill="1" applyBorder="1" applyAlignment="1">
      <alignment horizontal="left" vertical="center"/>
    </xf>
    <xf numFmtId="0" fontId="18" fillId="9" borderId="6" xfId="8" applyFont="1" applyFill="1" applyBorder="1" applyAlignment="1">
      <alignment wrapText="1"/>
    </xf>
    <xf numFmtId="0" fontId="29" fillId="0" borderId="17" xfId="8" applyFont="1" applyBorder="1" applyAlignment="1">
      <alignment vertical="center"/>
    </xf>
    <xf numFmtId="0" fontId="18" fillId="0" borderId="17" xfId="8" applyFont="1" applyBorder="1" applyAlignment="1">
      <alignment horizontal="left" vertical="center"/>
    </xf>
    <xf numFmtId="0" fontId="18" fillId="13" borderId="17" xfId="8" applyFont="1" applyFill="1" applyBorder="1" applyAlignment="1">
      <alignment horizontal="left"/>
    </xf>
    <xf numFmtId="181" fontId="14" fillId="13" borderId="17" xfId="17" applyFont="1" applyFill="1" applyBorder="1"/>
    <xf numFmtId="43" fontId="18" fillId="0" borderId="17" xfId="28" quotePrefix="1" applyFont="1" applyBorder="1" applyAlignment="1">
      <alignment horizontal="left"/>
    </xf>
    <xf numFmtId="0" fontId="18" fillId="9" borderId="17" xfId="8" quotePrefix="1" applyFont="1" applyFill="1" applyBorder="1" applyAlignment="1">
      <alignment horizontal="center"/>
    </xf>
    <xf numFmtId="0" fontId="18" fillId="9" borderId="6" xfId="8" quotePrefix="1" applyFont="1" applyFill="1" applyBorder="1" applyAlignment="1">
      <alignment horizontal="center" vertical="center"/>
    </xf>
    <xf numFmtId="0" fontId="18" fillId="0" borderId="17" xfId="8" quotePrefix="1" applyFont="1" applyBorder="1" applyAlignment="1">
      <alignment horizontal="center"/>
    </xf>
    <xf numFmtId="0" fontId="18" fillId="0" borderId="6" xfId="8" quotePrefix="1" applyFont="1" applyBorder="1" applyAlignment="1">
      <alignment horizontal="center" vertical="center"/>
    </xf>
    <xf numFmtId="184" fontId="18" fillId="13" borderId="17" xfId="28" quotePrefix="1" applyNumberFormat="1" applyFont="1" applyFill="1" applyBorder="1" applyAlignment="1">
      <alignment horizontal="right"/>
    </xf>
    <xf numFmtId="0" fontId="18" fillId="13" borderId="17" xfId="8" quotePrefix="1" applyFont="1" applyFill="1" applyBorder="1" applyAlignment="1">
      <alignment horizontal="center"/>
    </xf>
    <xf numFmtId="0" fontId="18" fillId="13" borderId="6" xfId="8" quotePrefix="1" applyFont="1" applyFill="1" applyBorder="1" applyAlignment="1">
      <alignment horizontal="center" vertical="center"/>
    </xf>
    <xf numFmtId="0" fontId="18" fillId="9" borderId="6" xfId="8" quotePrefix="1" applyFont="1" applyFill="1" applyBorder="1" applyAlignment="1">
      <alignment horizontal="center"/>
    </xf>
    <xf numFmtId="0" fontId="18" fillId="0" borderId="6" xfId="8" quotePrefix="1" applyFont="1" applyBorder="1" applyAlignment="1">
      <alignment horizontal="center"/>
    </xf>
    <xf numFmtId="0" fontId="18" fillId="13" borderId="6" xfId="8" quotePrefix="1" applyFont="1" applyFill="1" applyBorder="1" applyAlignment="1">
      <alignment horizontal="center"/>
    </xf>
    <xf numFmtId="4" fontId="18" fillId="9" borderId="17" xfId="8" applyNumberFormat="1" applyFont="1" applyFill="1" applyBorder="1"/>
    <xf numFmtId="0" fontId="25" fillId="10" borderId="17" xfId="8" applyFont="1" applyFill="1" applyBorder="1"/>
    <xf numFmtId="4" fontId="18" fillId="10" borderId="17" xfId="8" applyNumberFormat="1" applyFont="1" applyFill="1" applyBorder="1"/>
    <xf numFmtId="43" fontId="18" fillId="9" borderId="17" xfId="28" applyFont="1" applyFill="1" applyBorder="1"/>
    <xf numFmtId="164" fontId="18" fillId="0" borderId="17" xfId="32" applyFont="1" applyBorder="1"/>
    <xf numFmtId="183" fontId="18" fillId="9" borderId="17" xfId="362" applyNumberFormat="1" applyFont="1" applyFill="1" applyBorder="1"/>
    <xf numFmtId="183" fontId="18" fillId="0" borderId="17" xfId="362" applyNumberFormat="1" applyFont="1" applyBorder="1"/>
    <xf numFmtId="184" fontId="18" fillId="9" borderId="17" xfId="362" applyNumberFormat="1" applyFont="1" applyFill="1" applyBorder="1"/>
    <xf numFmtId="184" fontId="18" fillId="0" borderId="17" xfId="362" applyNumberFormat="1" applyFont="1" applyBorder="1"/>
    <xf numFmtId="41" fontId="18" fillId="9" borderId="17" xfId="361" applyFont="1" applyFill="1" applyBorder="1"/>
    <xf numFmtId="184" fontId="18" fillId="9" borderId="17" xfId="362" applyNumberFormat="1" applyFont="1" applyFill="1" applyBorder="1" applyAlignment="1">
      <alignment horizontal="center"/>
    </xf>
    <xf numFmtId="184" fontId="18" fillId="9" borderId="6" xfId="362" applyNumberFormat="1" applyFont="1" applyFill="1" applyBorder="1" applyAlignment="1">
      <alignment horizontal="center"/>
    </xf>
    <xf numFmtId="184" fontId="18" fillId="0" borderId="17" xfId="362" applyNumberFormat="1" applyFont="1" applyBorder="1" applyAlignment="1">
      <alignment horizontal="center"/>
    </xf>
    <xf numFmtId="184" fontId="18" fillId="0" borderId="6" xfId="362" applyNumberFormat="1" applyFont="1" applyBorder="1" applyAlignment="1">
      <alignment horizontal="center"/>
    </xf>
    <xf numFmtId="0" fontId="18" fillId="9" borderId="17" xfId="362" applyNumberFormat="1" applyFont="1" applyFill="1" applyBorder="1" applyAlignment="1">
      <alignment horizontal="center"/>
    </xf>
    <xf numFmtId="184" fontId="18" fillId="13" borderId="17" xfId="362" applyNumberFormat="1" applyFont="1" applyFill="1" applyBorder="1"/>
    <xf numFmtId="164" fontId="25" fillId="9" borderId="17" xfId="361" applyNumberFormat="1" applyFont="1" applyFill="1" applyBorder="1"/>
    <xf numFmtId="164" fontId="18" fillId="9" borderId="17" xfId="361" applyNumberFormat="1" applyFont="1" applyFill="1" applyBorder="1"/>
    <xf numFmtId="184" fontId="25" fillId="9" borderId="17" xfId="362" applyNumberFormat="1" applyFont="1" applyFill="1" applyBorder="1"/>
    <xf numFmtId="184" fontId="25" fillId="0" borderId="17" xfId="362" applyNumberFormat="1" applyFont="1" applyBorder="1"/>
    <xf numFmtId="0" fontId="1" fillId="0" borderId="19" xfId="327" applyBorder="1"/>
    <xf numFmtId="0" fontId="15" fillId="0" borderId="3" xfId="19" applyAlignment="1">
      <alignment vertical="center"/>
    </xf>
    <xf numFmtId="0" fontId="1" fillId="0" borderId="7" xfId="0" applyFont="1" applyBorder="1" applyAlignment="1">
      <alignment horizontal="left" vertical="top" wrapText="1"/>
    </xf>
    <xf numFmtId="0" fontId="5" fillId="0" borderId="13" xfId="0" applyFont="1" applyBorder="1"/>
    <xf numFmtId="0" fontId="8" fillId="2" borderId="13" xfId="0" applyFont="1" applyFill="1" applyBorder="1" applyAlignment="1">
      <alignment horizontal="left"/>
    </xf>
    <xf numFmtId="167" fontId="5" fillId="0" borderId="13" xfId="6" applyNumberFormat="1" applyFont="1" applyBorder="1"/>
    <xf numFmtId="0" fontId="1" fillId="0" borderId="1" xfId="327" applyBorder="1"/>
    <xf numFmtId="164" fontId="1" fillId="0" borderId="1" xfId="3" applyNumberFormat="1" applyFont="1" applyBorder="1">
      <alignment vertical="center"/>
    </xf>
    <xf numFmtId="182" fontId="11" fillId="0" borderId="1" xfId="24" applyNumberFormat="1" applyFont="1" applyBorder="1" applyAlignment="1">
      <alignment vertical="center"/>
    </xf>
    <xf numFmtId="183" fontId="11" fillId="0" borderId="1" xfId="24" applyNumberFormat="1" applyFont="1" applyBorder="1" applyAlignment="1">
      <alignment vertical="center"/>
    </xf>
    <xf numFmtId="171" fontId="1" fillId="0" borderId="1" xfId="74" applyNumberFormat="1" applyFont="1" applyBorder="1" applyAlignment="1">
      <alignment vertical="center"/>
    </xf>
    <xf numFmtId="164" fontId="1" fillId="0" borderId="1" xfId="74" applyFont="1" applyBorder="1" applyAlignment="1">
      <alignment vertical="center"/>
    </xf>
    <xf numFmtId="172" fontId="1" fillId="0" borderId="1" xfId="74" applyNumberFormat="1" applyFont="1" applyBorder="1" applyAlignment="1">
      <alignment vertical="center"/>
    </xf>
    <xf numFmtId="0" fontId="11" fillId="0" borderId="1" xfId="3" applyFont="1" applyBorder="1">
      <alignment vertical="center"/>
    </xf>
    <xf numFmtId="166" fontId="11" fillId="0" borderId="1" xfId="3" applyNumberFormat="1" applyFont="1" applyBorder="1">
      <alignment vertical="center"/>
    </xf>
    <xf numFmtId="172" fontId="1" fillId="0" borderId="27" xfId="74" applyNumberFormat="1" applyFont="1" applyBorder="1" applyAlignment="1">
      <alignment vertical="center"/>
    </xf>
    <xf numFmtId="171" fontId="1" fillId="0" borderId="27" xfId="74" applyNumberFormat="1" applyFont="1" applyBorder="1" applyAlignment="1">
      <alignment vertical="center"/>
    </xf>
    <xf numFmtId="164" fontId="1" fillId="0" borderId="28" xfId="3" applyNumberFormat="1" applyFont="1" applyBorder="1">
      <alignment vertical="center"/>
    </xf>
    <xf numFmtId="182" fontId="11" fillId="0" borderId="20" xfId="24" applyNumberFormat="1" applyFont="1" applyBorder="1" applyAlignment="1">
      <alignment vertical="center"/>
    </xf>
    <xf numFmtId="183" fontId="11" fillId="0" borderId="20" xfId="24" applyNumberFormat="1" applyFont="1" applyBorder="1" applyAlignment="1">
      <alignment vertical="center"/>
    </xf>
    <xf numFmtId="0" fontId="1" fillId="0" borderId="26" xfId="327" applyBorder="1"/>
    <xf numFmtId="0" fontId="15" fillId="0" borderId="3" xfId="19" applyAlignment="1">
      <alignment horizontal="left" vertical="top" wrapText="1"/>
    </xf>
    <xf numFmtId="0" fontId="11" fillId="0" borderId="3" xfId="5" applyFont="1" applyAlignment="1">
      <alignment vertical="center" wrapText="1"/>
    </xf>
    <xf numFmtId="0" fontId="11" fillId="0" borderId="3" xfId="5" applyFont="1" applyAlignment="1">
      <alignment horizontal="center" vertical="center" wrapText="1"/>
    </xf>
    <xf numFmtId="41" fontId="20" fillId="0" borderId="3" xfId="19" applyNumberFormat="1" applyFont="1" applyAlignment="1">
      <alignment horizontal="center" vertical="center"/>
    </xf>
    <xf numFmtId="0" fontId="7" fillId="0" borderId="4" xfId="19" applyFont="1" applyBorder="1" applyAlignment="1">
      <alignment horizontal="center" wrapText="1"/>
    </xf>
    <xf numFmtId="0" fontId="7" fillId="0" borderId="4" xfId="19" applyFont="1" applyBorder="1" applyAlignment="1">
      <alignment wrapText="1"/>
    </xf>
    <xf numFmtId="0" fontId="15" fillId="0" borderId="20" xfId="19" applyBorder="1" applyAlignment="1">
      <alignment wrapText="1"/>
    </xf>
    <xf numFmtId="0" fontId="11" fillId="0" borderId="20" xfId="5" applyFont="1" applyBorder="1" applyAlignment="1">
      <alignment vertical="center" wrapText="1"/>
    </xf>
    <xf numFmtId="0" fontId="11" fillId="0" borderId="20" xfId="5" applyFont="1" applyBorder="1" applyAlignment="1">
      <alignment horizontal="center" vertical="center" wrapText="1"/>
    </xf>
    <xf numFmtId="0" fontId="15" fillId="0" borderId="20" xfId="19" applyBorder="1"/>
    <xf numFmtId="41" fontId="20" fillId="0" borderId="20" xfId="19" applyNumberFormat="1" applyFont="1" applyBorder="1" applyAlignment="1">
      <alignment horizontal="center" vertical="center"/>
    </xf>
    <xf numFmtId="0" fontId="15" fillId="0" borderId="1" xfId="19" applyBorder="1" applyAlignment="1">
      <alignment wrapText="1"/>
    </xf>
    <xf numFmtId="0" fontId="11" fillId="0" borderId="1" xfId="5" applyFont="1" applyBorder="1" applyAlignment="1">
      <alignment vertical="center" wrapText="1"/>
    </xf>
    <xf numFmtId="0" fontId="11" fillId="0" borderId="1" xfId="5" applyFont="1" applyBorder="1" applyAlignment="1">
      <alignment horizontal="center" vertical="center" wrapText="1"/>
    </xf>
    <xf numFmtId="0" fontId="15" fillId="0" borderId="1" xfId="19" applyBorder="1"/>
    <xf numFmtId="41" fontId="20" fillId="0" borderId="1" xfId="19" applyNumberFormat="1" applyFont="1" applyBorder="1" applyAlignment="1">
      <alignment horizontal="center" vertical="center"/>
    </xf>
    <xf numFmtId="0" fontId="69" fillId="0" borderId="1" xfId="1" applyFont="1" applyBorder="1" applyAlignment="1">
      <alignment vertical="center" wrapText="1"/>
    </xf>
    <xf numFmtId="1" fontId="1" fillId="0" borderId="1" xfId="2" applyNumberFormat="1" applyFont="1" applyFill="1" applyBorder="1" applyAlignment="1">
      <alignment vertical="center" wrapText="1"/>
    </xf>
    <xf numFmtId="0" fontId="69" fillId="0" borderId="1" xfId="0" applyFont="1" applyBorder="1"/>
    <xf numFmtId="0" fontId="1" fillId="0" borderId="1" xfId="1" applyFont="1" applyBorder="1" applyAlignment="1">
      <alignment vertical="top" wrapText="1"/>
    </xf>
    <xf numFmtId="0" fontId="1" fillId="0" borderId="1" xfId="11" applyFont="1" applyBorder="1" applyAlignment="1">
      <alignment vertical="center" wrapText="1"/>
    </xf>
    <xf numFmtId="0" fontId="7" fillId="0" borderId="17" xfId="34" applyFont="1" applyBorder="1" applyAlignment="1">
      <alignment horizontal="left" vertical="top"/>
    </xf>
    <xf numFmtId="0" fontId="11" fillId="0" borderId="25" xfId="34" applyFont="1" applyBorder="1" applyAlignment="1">
      <alignment vertical="center" wrapText="1"/>
    </xf>
    <xf numFmtId="0" fontId="11" fillId="0" borderId="17" xfId="34" applyFont="1" applyBorder="1" applyAlignment="1">
      <alignment vertical="center" wrapText="1"/>
    </xf>
    <xf numFmtId="0" fontId="7" fillId="0" borderId="20" xfId="34" applyFont="1" applyBorder="1" applyAlignment="1">
      <alignment horizontal="left" vertical="top"/>
    </xf>
    <xf numFmtId="0" fontId="7" fillId="0" borderId="20" xfId="34" applyFont="1" applyBorder="1" applyAlignment="1">
      <alignment horizontal="left" vertical="top" wrapText="1"/>
    </xf>
    <xf numFmtId="0" fontId="22" fillId="14" borderId="20" xfId="327" applyFont="1" applyFill="1" applyBorder="1" applyAlignment="1">
      <alignment horizontal="center" vertical="center" wrapText="1"/>
    </xf>
    <xf numFmtId="0" fontId="22" fillId="14" borderId="24" xfId="34" applyFont="1" applyFill="1" applyBorder="1" applyAlignment="1">
      <alignment horizontal="center" vertical="center" wrapText="1"/>
    </xf>
    <xf numFmtId="0" fontId="80" fillId="51" borderId="1" xfId="0" applyFont="1" applyFill="1" applyBorder="1" applyAlignment="1">
      <alignment vertical="top" wrapText="1"/>
    </xf>
    <xf numFmtId="166" fontId="1" fillId="0" borderId="0" xfId="6" applyFont="1" applyFill="1" applyAlignment="1">
      <alignment vertical="top"/>
    </xf>
    <xf numFmtId="166" fontId="1" fillId="0" borderId="1" xfId="6" applyFont="1" applyFill="1" applyBorder="1" applyAlignment="1">
      <alignment vertical="top" wrapText="1"/>
    </xf>
    <xf numFmtId="166" fontId="1" fillId="0" borderId="1" xfId="6" applyFont="1" applyFill="1" applyBorder="1" applyAlignment="1">
      <alignment vertical="top"/>
    </xf>
    <xf numFmtId="166" fontId="1" fillId="0" borderId="1" xfId="6" applyFont="1" applyFill="1" applyBorder="1" applyAlignment="1">
      <alignment vertical="center" wrapText="1"/>
    </xf>
    <xf numFmtId="166" fontId="1" fillId="0" borderId="1" xfId="6" quotePrefix="1" applyFont="1" applyFill="1" applyBorder="1" applyAlignment="1">
      <alignment vertical="center" wrapText="1"/>
    </xf>
    <xf numFmtId="166" fontId="1" fillId="0" borderId="1" xfId="6" applyFont="1" applyFill="1" applyBorder="1" applyAlignment="1">
      <alignment vertical="center"/>
    </xf>
    <xf numFmtId="166" fontId="69" fillId="0" borderId="1" xfId="6" applyFont="1" applyFill="1" applyBorder="1" applyAlignment="1"/>
    <xf numFmtId="166" fontId="80" fillId="51" borderId="1" xfId="6" applyFont="1" applyFill="1" applyBorder="1" applyAlignment="1">
      <alignment vertical="top" wrapText="1"/>
    </xf>
    <xf numFmtId="0" fontId="34" fillId="2" borderId="1" xfId="0" applyFont="1" applyFill="1" applyBorder="1" applyAlignment="1">
      <alignment vertical="top" wrapText="1"/>
    </xf>
    <xf numFmtId="0" fontId="69" fillId="0" borderId="1" xfId="0" applyFont="1" applyBorder="1" applyAlignment="1">
      <alignment vertical="top"/>
    </xf>
    <xf numFmtId="0" fontId="55" fillId="0" borderId="1" xfId="7" applyFont="1" applyBorder="1" applyAlignment="1">
      <alignment vertical="center" wrapText="1"/>
    </xf>
    <xf numFmtId="0" fontId="1" fillId="0" borderId="1" xfId="1" applyFont="1" applyBorder="1">
      <alignment vertical="center"/>
    </xf>
    <xf numFmtId="1" fontId="1" fillId="0" borderId="17" xfId="2" applyNumberFormat="1" applyFont="1" applyBorder="1" applyAlignment="1">
      <alignment horizontal="left" vertical="top" wrapText="1"/>
    </xf>
    <xf numFmtId="0" fontId="1" fillId="0" borderId="20" xfId="327" applyBorder="1" applyAlignment="1">
      <alignment horizontal="right" vertical="center"/>
    </xf>
    <xf numFmtId="0" fontId="1" fillId="0" borderId="25" xfId="327" applyBorder="1" applyAlignment="1">
      <alignment horizontal="right" vertical="center"/>
    </xf>
    <xf numFmtId="0" fontId="79" fillId="0" borderId="21" xfId="327" applyFont="1" applyBorder="1" applyAlignment="1">
      <alignment horizontal="center" vertical="center"/>
    </xf>
    <xf numFmtId="41" fontId="1" fillId="0" borderId="20" xfId="29" applyFont="1" applyBorder="1" applyAlignment="1">
      <alignment horizontal="center" vertical="center" wrapText="1"/>
    </xf>
    <xf numFmtId="41" fontId="1" fillId="0" borderId="26" xfId="29" applyFont="1" applyBorder="1" applyAlignment="1">
      <alignment horizontal="center" vertical="center" wrapText="1"/>
    </xf>
    <xf numFmtId="41" fontId="1" fillId="0" borderId="25" xfId="29" applyFont="1" applyBorder="1" applyAlignment="1">
      <alignment horizontal="center" vertical="center" wrapText="1"/>
    </xf>
    <xf numFmtId="41" fontId="1" fillId="0" borderId="20" xfId="29" applyFont="1" applyBorder="1" applyAlignment="1">
      <alignment horizontal="center" vertical="center"/>
    </xf>
    <xf numFmtId="41" fontId="1" fillId="0" borderId="26" xfId="29" applyFont="1" applyBorder="1" applyAlignment="1">
      <alignment horizontal="center" vertical="center"/>
    </xf>
    <xf numFmtId="41" fontId="1" fillId="0" borderId="25" xfId="29" applyFont="1" applyBorder="1" applyAlignment="1">
      <alignment horizontal="center" vertical="center"/>
    </xf>
    <xf numFmtId="0" fontId="8" fillId="2" borderId="13" xfId="0" applyFont="1" applyFill="1" applyBorder="1" applyAlignment="1">
      <alignment horizontal="center"/>
    </xf>
    <xf numFmtId="0" fontId="5" fillId="0" borderId="13" xfId="0" applyFont="1" applyBorder="1"/>
    <xf numFmtId="0" fontId="7" fillId="0" borderId="7" xfId="19" applyFont="1" applyBorder="1" applyAlignment="1">
      <alignment horizontal="left" vertical="top"/>
    </xf>
    <xf numFmtId="0" fontId="5" fillId="0" borderId="2" xfId="19" applyFont="1" applyBorder="1"/>
    <xf numFmtId="0" fontId="7" fillId="0" borderId="7" xfId="19" applyFont="1" applyBorder="1" applyAlignment="1">
      <alignment horizontal="left" vertical="top" wrapText="1"/>
    </xf>
    <xf numFmtId="0" fontId="1" fillId="10" borderId="1" xfId="0" applyFont="1" applyFill="1" applyBorder="1" applyAlignment="1">
      <alignment vertical="top" wrapText="1"/>
    </xf>
    <xf numFmtId="0" fontId="1" fillId="10" borderId="0" xfId="0" applyFont="1" applyFill="1" applyAlignment="1">
      <alignment vertical="top" wrapText="1"/>
    </xf>
    <xf numFmtId="0" fontId="1" fillId="10" borderId="0" xfId="0" applyFont="1" applyFill="1" applyAlignment="1">
      <alignment vertical="top"/>
    </xf>
    <xf numFmtId="0" fontId="34" fillId="51" borderId="1" xfId="0" applyFont="1" applyFill="1" applyBorder="1" applyAlignment="1">
      <alignment vertical="top" wrapText="1"/>
    </xf>
    <xf numFmtId="0" fontId="1" fillId="10" borderId="17" xfId="327" applyFill="1" applyBorder="1"/>
    <xf numFmtId="0" fontId="1" fillId="10" borderId="17" xfId="327" applyFill="1" applyBorder="1" applyAlignment="1">
      <alignment horizontal="left" vertical="top" wrapText="1"/>
    </xf>
    <xf numFmtId="0" fontId="1" fillId="10" borderId="3" xfId="327" applyFill="1"/>
    <xf numFmtId="0" fontId="24" fillId="52" borderId="22" xfId="8" applyFont="1" applyFill="1" applyBorder="1"/>
    <xf numFmtId="167" fontId="1" fillId="50" borderId="17" xfId="326" applyNumberFormat="1" applyFont="1" applyFill="1" applyBorder="1" applyAlignment="1"/>
    <xf numFmtId="167" fontId="74" fillId="0" borderId="17" xfId="326" applyNumberFormat="1" applyFont="1" applyFill="1" applyBorder="1" applyAlignment="1">
      <alignment horizontal="left" vertical="top" wrapText="1"/>
    </xf>
    <xf numFmtId="0" fontId="1" fillId="0" borderId="3" xfId="327" applyFill="1"/>
    <xf numFmtId="0" fontId="1" fillId="0" borderId="17" xfId="327" applyFill="1" applyBorder="1"/>
    <xf numFmtId="167" fontId="1" fillId="0" borderId="17" xfId="326" applyNumberFormat="1" applyFont="1" applyFill="1" applyBorder="1" applyAlignment="1">
      <alignment horizontal="left"/>
    </xf>
    <xf numFmtId="167" fontId="1" fillId="0" borderId="17" xfId="326" applyNumberFormat="1" applyFont="1" applyFill="1" applyBorder="1" applyAlignment="1">
      <alignment horizontal="left" vertical="top"/>
    </xf>
    <xf numFmtId="167" fontId="1" fillId="0" borderId="3" xfId="326" applyNumberFormat="1" applyFont="1" applyFill="1" applyAlignment="1">
      <alignment horizontal="left"/>
    </xf>
    <xf numFmtId="0" fontId="7" fillId="0" borderId="3" xfId="19" applyFont="1" applyFill="1" applyAlignment="1">
      <alignment horizontal="center" wrapText="1"/>
    </xf>
    <xf numFmtId="0" fontId="7" fillId="0" borderId="1" xfId="19" applyFont="1" applyFill="1" applyBorder="1" applyAlignment="1">
      <alignment horizontal="center" wrapText="1"/>
    </xf>
    <xf numFmtId="0" fontId="7" fillId="0" borderId="1" xfId="19" applyFont="1" applyFill="1" applyBorder="1" applyAlignment="1">
      <alignment horizontal="center" vertical="center" wrapText="1"/>
    </xf>
    <xf numFmtId="0" fontId="7" fillId="0" borderId="17" xfId="19" applyFont="1" applyFill="1" applyBorder="1" applyAlignment="1">
      <alignment horizontal="center" vertical="top"/>
    </xf>
    <xf numFmtId="0" fontId="15" fillId="0" borderId="3" xfId="19" applyFill="1" applyAlignment="1">
      <alignment horizontal="center"/>
    </xf>
    <xf numFmtId="0" fontId="8" fillId="51" borderId="1" xfId="19" applyFont="1" applyFill="1" applyBorder="1" applyAlignment="1">
      <alignment horizontal="center" vertical="top" wrapText="1"/>
    </xf>
    <xf numFmtId="0" fontId="8" fillId="0" borderId="3" xfId="19" applyFont="1" applyFill="1" applyAlignment="1">
      <alignment horizontal="center" vertical="top"/>
    </xf>
    <xf numFmtId="0" fontId="15" fillId="0" borderId="3" xfId="19" applyFill="1"/>
  </cellXfs>
  <cellStyles count="363">
    <cellStyle name="20% - Accent1 2" xfId="44" xr:uid="{00000000-0005-0000-0000-000000000000}"/>
    <cellStyle name="20% - Accent2 2" xfId="45" xr:uid="{00000000-0005-0000-0000-000001000000}"/>
    <cellStyle name="20% - Accent3 2" xfId="46" xr:uid="{00000000-0005-0000-0000-000002000000}"/>
    <cellStyle name="20% - Accent4 2" xfId="47" xr:uid="{00000000-0005-0000-0000-000003000000}"/>
    <cellStyle name="20% - Accent5 2" xfId="48" xr:uid="{00000000-0005-0000-0000-000004000000}"/>
    <cellStyle name="20% - Accent6 2" xfId="49" xr:uid="{00000000-0005-0000-0000-000005000000}"/>
    <cellStyle name="40% - Accent1 2" xfId="50" xr:uid="{00000000-0005-0000-0000-000006000000}"/>
    <cellStyle name="40% - Accent2 2" xfId="51" xr:uid="{00000000-0005-0000-0000-000007000000}"/>
    <cellStyle name="40% - Accent3 2" xfId="52" xr:uid="{00000000-0005-0000-0000-000008000000}"/>
    <cellStyle name="40% - Accent4 2" xfId="53" xr:uid="{00000000-0005-0000-0000-000009000000}"/>
    <cellStyle name="40% - Accent5 2" xfId="54" xr:uid="{00000000-0005-0000-0000-00000A000000}"/>
    <cellStyle name="40% - Accent6 2" xfId="55" xr:uid="{00000000-0005-0000-0000-00000B000000}"/>
    <cellStyle name="60% - Accent1 2" xfId="56" xr:uid="{00000000-0005-0000-0000-00000C000000}"/>
    <cellStyle name="60% - Accent2 2" xfId="57" xr:uid="{00000000-0005-0000-0000-00000D000000}"/>
    <cellStyle name="60% - Accent3 2" xfId="58" xr:uid="{00000000-0005-0000-0000-00000E000000}"/>
    <cellStyle name="60% - Accent4 2" xfId="59" xr:uid="{00000000-0005-0000-0000-00000F000000}"/>
    <cellStyle name="60% - Accent5 2" xfId="60" xr:uid="{00000000-0005-0000-0000-000010000000}"/>
    <cellStyle name="60% - Accent6 2" xfId="61" xr:uid="{00000000-0005-0000-0000-000011000000}"/>
    <cellStyle name="Accent1 2" xfId="62" xr:uid="{00000000-0005-0000-0000-000012000000}"/>
    <cellStyle name="Accent2 2" xfId="63" xr:uid="{00000000-0005-0000-0000-000013000000}"/>
    <cellStyle name="Accent3 2" xfId="64" xr:uid="{00000000-0005-0000-0000-000014000000}"/>
    <cellStyle name="Accent4 2" xfId="65" xr:uid="{00000000-0005-0000-0000-000015000000}"/>
    <cellStyle name="Accent5 2" xfId="66" xr:uid="{00000000-0005-0000-0000-000016000000}"/>
    <cellStyle name="Accent6 2" xfId="67" xr:uid="{00000000-0005-0000-0000-000017000000}"/>
    <cellStyle name="Bad 2" xfId="68" xr:uid="{00000000-0005-0000-0000-000018000000}"/>
    <cellStyle name="Calculation 2" xfId="69" xr:uid="{00000000-0005-0000-0000-000019000000}"/>
    <cellStyle name="Check Cell 2" xfId="70" xr:uid="{00000000-0005-0000-0000-00001A000000}"/>
    <cellStyle name="Comma" xfId="6" builtinId="3"/>
    <cellStyle name="Comma [0] 10" xfId="71" xr:uid="{00000000-0005-0000-0000-00001C000000}"/>
    <cellStyle name="Comma [0] 11" xfId="72" xr:uid="{00000000-0005-0000-0000-00001D000000}"/>
    <cellStyle name="Comma [0] 12" xfId="73" xr:uid="{00000000-0005-0000-0000-00001E000000}"/>
    <cellStyle name="Comma [0] 12 2" xfId="74" xr:uid="{00000000-0005-0000-0000-00001F000000}"/>
    <cellStyle name="Comma [0] 13" xfId="75" xr:uid="{00000000-0005-0000-0000-000020000000}"/>
    <cellStyle name="Comma [0] 14" xfId="76" xr:uid="{00000000-0005-0000-0000-000021000000}"/>
    <cellStyle name="Comma [0] 14 2" xfId="77" xr:uid="{00000000-0005-0000-0000-000022000000}"/>
    <cellStyle name="Comma [0] 14 2 2" xfId="78" xr:uid="{00000000-0005-0000-0000-000023000000}"/>
    <cellStyle name="Comma [0] 15" xfId="79" xr:uid="{00000000-0005-0000-0000-000024000000}"/>
    <cellStyle name="Comma [0] 16" xfId="80" xr:uid="{00000000-0005-0000-0000-000025000000}"/>
    <cellStyle name="Comma [0] 17" xfId="81" xr:uid="{00000000-0005-0000-0000-000026000000}"/>
    <cellStyle name="Comma [0] 18" xfId="82" xr:uid="{00000000-0005-0000-0000-000027000000}"/>
    <cellStyle name="Comma [0] 19" xfId="83" xr:uid="{00000000-0005-0000-0000-000028000000}"/>
    <cellStyle name="Comma [0] 2" xfId="84" xr:uid="{00000000-0005-0000-0000-000029000000}"/>
    <cellStyle name="Comma [0] 2 2" xfId="85" xr:uid="{00000000-0005-0000-0000-00002A000000}"/>
    <cellStyle name="Comma [0] 2 2 2" xfId="86" xr:uid="{00000000-0005-0000-0000-00002B000000}"/>
    <cellStyle name="Comma [0] 2 2 3" xfId="87" xr:uid="{00000000-0005-0000-0000-00002C000000}"/>
    <cellStyle name="Comma [0] 2 3" xfId="88" xr:uid="{00000000-0005-0000-0000-00002D000000}"/>
    <cellStyle name="Comma [0] 2 4" xfId="89" xr:uid="{00000000-0005-0000-0000-00002E000000}"/>
    <cellStyle name="Comma [0] 2 4 2" xfId="90" xr:uid="{00000000-0005-0000-0000-00002F000000}"/>
    <cellStyle name="Comma [0] 2 4 2 2" xfId="91" xr:uid="{00000000-0005-0000-0000-000030000000}"/>
    <cellStyle name="Comma [0] 2 5" xfId="92" xr:uid="{00000000-0005-0000-0000-000031000000}"/>
    <cellStyle name="Comma [0] 2 6" xfId="29" xr:uid="{00000000-0005-0000-0000-000032000000}"/>
    <cellStyle name="Comma [0] 2 7" xfId="329" xr:uid="{00000000-0005-0000-0000-000033000000}"/>
    <cellStyle name="Comma [0] 20" xfId="93" xr:uid="{00000000-0005-0000-0000-000034000000}"/>
    <cellStyle name="Comma [0] 21" xfId="94" xr:uid="{00000000-0005-0000-0000-000035000000}"/>
    <cellStyle name="Comma [0] 22" xfId="95" xr:uid="{00000000-0005-0000-0000-000036000000}"/>
    <cellStyle name="Comma [0] 23" xfId="96" xr:uid="{00000000-0005-0000-0000-000037000000}"/>
    <cellStyle name="Comma [0] 24" xfId="97" xr:uid="{00000000-0005-0000-0000-000038000000}"/>
    <cellStyle name="Comma [0] 24 3" xfId="98" xr:uid="{00000000-0005-0000-0000-000039000000}"/>
    <cellStyle name="Comma [0] 25" xfId="99" xr:uid="{00000000-0005-0000-0000-00003A000000}"/>
    <cellStyle name="Comma [0] 26" xfId="100" xr:uid="{00000000-0005-0000-0000-00003B000000}"/>
    <cellStyle name="Comma [0] 26 2" xfId="101" xr:uid="{00000000-0005-0000-0000-00003C000000}"/>
    <cellStyle name="Comma [0] 26 3" xfId="102" xr:uid="{00000000-0005-0000-0000-00003D000000}"/>
    <cellStyle name="Comma [0] 27" xfId="103" xr:uid="{00000000-0005-0000-0000-00003E000000}"/>
    <cellStyle name="Comma [0] 28" xfId="104" xr:uid="{00000000-0005-0000-0000-00003F000000}"/>
    <cellStyle name="Comma [0] 28 2" xfId="105" xr:uid="{00000000-0005-0000-0000-000040000000}"/>
    <cellStyle name="Comma [0] 29" xfId="106" xr:uid="{00000000-0005-0000-0000-000041000000}"/>
    <cellStyle name="Comma [0] 3" xfId="107" xr:uid="{00000000-0005-0000-0000-000042000000}"/>
    <cellStyle name="Comma [0] 3 2" xfId="108" xr:uid="{00000000-0005-0000-0000-000043000000}"/>
    <cellStyle name="Comma [0] 3 2 2" xfId="109" xr:uid="{00000000-0005-0000-0000-000044000000}"/>
    <cellStyle name="Comma [0] 3 3" xfId="110" xr:uid="{00000000-0005-0000-0000-000045000000}"/>
    <cellStyle name="Comma [0] 3 4" xfId="32" xr:uid="{00000000-0005-0000-0000-000046000000}"/>
    <cellStyle name="Comma [0] 30" xfId="111" xr:uid="{00000000-0005-0000-0000-000047000000}"/>
    <cellStyle name="Comma [0] 31" xfId="112" xr:uid="{00000000-0005-0000-0000-000048000000}"/>
    <cellStyle name="Comma [0] 32" xfId="113" xr:uid="{00000000-0005-0000-0000-000049000000}"/>
    <cellStyle name="Comma [0] 33" xfId="114" xr:uid="{00000000-0005-0000-0000-00004A000000}"/>
    <cellStyle name="Comma [0] 34" xfId="25" xr:uid="{00000000-0005-0000-0000-00004B000000}"/>
    <cellStyle name="Comma [0] 34 2" xfId="42" xr:uid="{00000000-0005-0000-0000-00004C000000}"/>
    <cellStyle name="Comma [0] 34 3" xfId="321" xr:uid="{00000000-0005-0000-0000-00004D000000}"/>
    <cellStyle name="Comma [0] 34 4" xfId="361" xr:uid="{00000000-0005-0000-0000-00004E000000}"/>
    <cellStyle name="Comma [0] 35" xfId="331" xr:uid="{00000000-0005-0000-0000-00004F000000}"/>
    <cellStyle name="Comma [0] 4" xfId="115" xr:uid="{00000000-0005-0000-0000-000050000000}"/>
    <cellStyle name="Comma [0] 4 2" xfId="116" xr:uid="{00000000-0005-0000-0000-000051000000}"/>
    <cellStyle name="Comma [0] 4 3" xfId="117" xr:uid="{00000000-0005-0000-0000-000052000000}"/>
    <cellStyle name="Comma [0] 4 5" xfId="118" xr:uid="{00000000-0005-0000-0000-000053000000}"/>
    <cellStyle name="Comma [0] 4 5 2" xfId="119" xr:uid="{00000000-0005-0000-0000-000054000000}"/>
    <cellStyle name="Comma [0] 5" xfId="120" xr:uid="{00000000-0005-0000-0000-000055000000}"/>
    <cellStyle name="Comma [0] 5 2" xfId="121" xr:uid="{00000000-0005-0000-0000-000056000000}"/>
    <cellStyle name="Comma [0] 6" xfId="122" xr:uid="{00000000-0005-0000-0000-000057000000}"/>
    <cellStyle name="Comma [0] 6 2" xfId="123" xr:uid="{00000000-0005-0000-0000-000058000000}"/>
    <cellStyle name="Comma [0] 7" xfId="124" xr:uid="{00000000-0005-0000-0000-000059000000}"/>
    <cellStyle name="Comma [0] 8" xfId="125" xr:uid="{00000000-0005-0000-0000-00005A000000}"/>
    <cellStyle name="Comma [0] 8 3" xfId="126" xr:uid="{00000000-0005-0000-0000-00005B000000}"/>
    <cellStyle name="Comma [0] 8 3 2" xfId="127" xr:uid="{00000000-0005-0000-0000-00005C000000}"/>
    <cellStyle name="Comma [0] 9" xfId="128" xr:uid="{00000000-0005-0000-0000-00005D000000}"/>
    <cellStyle name="Comma 10" xfId="129" xr:uid="{00000000-0005-0000-0000-00005E000000}"/>
    <cellStyle name="Comma 10 2" xfId="130" xr:uid="{00000000-0005-0000-0000-00005F000000}"/>
    <cellStyle name="Comma 10 2 2" xfId="131" xr:uid="{00000000-0005-0000-0000-000060000000}"/>
    <cellStyle name="Comma 11" xfId="16" xr:uid="{00000000-0005-0000-0000-000061000000}"/>
    <cellStyle name="Comma 11 3" xfId="132" xr:uid="{00000000-0005-0000-0000-000062000000}"/>
    <cellStyle name="Comma 11 3 2" xfId="133" xr:uid="{00000000-0005-0000-0000-000063000000}"/>
    <cellStyle name="Comma 12" xfId="134" xr:uid="{00000000-0005-0000-0000-000064000000}"/>
    <cellStyle name="Comma 13" xfId="135" xr:uid="{00000000-0005-0000-0000-000065000000}"/>
    <cellStyle name="Comma 14" xfId="136" xr:uid="{00000000-0005-0000-0000-000066000000}"/>
    <cellStyle name="Comma 15" xfId="137" xr:uid="{00000000-0005-0000-0000-000067000000}"/>
    <cellStyle name="Comma 15 2" xfId="138" xr:uid="{00000000-0005-0000-0000-000068000000}"/>
    <cellStyle name="Comma 15 3" xfId="24" xr:uid="{00000000-0005-0000-0000-000069000000}"/>
    <cellStyle name="Comma 16" xfId="139" xr:uid="{00000000-0005-0000-0000-00006A000000}"/>
    <cellStyle name="Comma 17" xfId="140" xr:uid="{00000000-0005-0000-0000-00006B000000}"/>
    <cellStyle name="Comma 18" xfId="141" xr:uid="{00000000-0005-0000-0000-00006C000000}"/>
    <cellStyle name="Comma 19" xfId="142" xr:uid="{00000000-0005-0000-0000-00006D000000}"/>
    <cellStyle name="Comma 2" xfId="17" xr:uid="{00000000-0005-0000-0000-00006E000000}"/>
    <cellStyle name="Comma 2 2" xfId="143" xr:uid="{00000000-0005-0000-0000-00006F000000}"/>
    <cellStyle name="Comma 2 2 2" xfId="144" xr:uid="{00000000-0005-0000-0000-000070000000}"/>
    <cellStyle name="Comma 2 2 3" xfId="145" xr:uid="{00000000-0005-0000-0000-000071000000}"/>
    <cellStyle name="Comma 2 3" xfId="146" xr:uid="{00000000-0005-0000-0000-000072000000}"/>
    <cellStyle name="Comma 2 4" xfId="147" xr:uid="{00000000-0005-0000-0000-000073000000}"/>
    <cellStyle name="Comma 2 4 2" xfId="148" xr:uid="{00000000-0005-0000-0000-000074000000}"/>
    <cellStyle name="Comma 2 4 2 2" xfId="149" xr:uid="{00000000-0005-0000-0000-000075000000}"/>
    <cellStyle name="Comma 2 4 3" xfId="150" xr:uid="{00000000-0005-0000-0000-000076000000}"/>
    <cellStyle name="Comma 2 4 4" xfId="151" xr:uid="{00000000-0005-0000-0000-000077000000}"/>
    <cellStyle name="Comma 2 5" xfId="152" xr:uid="{00000000-0005-0000-0000-000078000000}"/>
    <cellStyle name="Comma 2 6" xfId="153" xr:uid="{00000000-0005-0000-0000-000079000000}"/>
    <cellStyle name="Comma 20" xfId="154" xr:uid="{00000000-0005-0000-0000-00007A000000}"/>
    <cellStyle name="Comma 20 2" xfId="155" xr:uid="{00000000-0005-0000-0000-00007B000000}"/>
    <cellStyle name="Comma 21" xfId="156" xr:uid="{00000000-0005-0000-0000-00007C000000}"/>
    <cellStyle name="Comma 22" xfId="157" xr:uid="{00000000-0005-0000-0000-00007D000000}"/>
    <cellStyle name="Comma 23" xfId="33" xr:uid="{00000000-0005-0000-0000-00007E000000}"/>
    <cellStyle name="Comma 23 2" xfId="43" xr:uid="{00000000-0005-0000-0000-00007F000000}"/>
    <cellStyle name="Comma 23 2 8" xfId="158" xr:uid="{00000000-0005-0000-0000-000080000000}"/>
    <cellStyle name="Comma 23 2 8 2" xfId="159" xr:uid="{00000000-0005-0000-0000-000081000000}"/>
    <cellStyle name="Comma 23 3" xfId="322" xr:uid="{00000000-0005-0000-0000-000082000000}"/>
    <cellStyle name="Comma 23 4" xfId="362" xr:uid="{00000000-0005-0000-0000-000083000000}"/>
    <cellStyle name="Comma 24" xfId="160" xr:uid="{00000000-0005-0000-0000-000084000000}"/>
    <cellStyle name="Comma 24 2" xfId="161" xr:uid="{00000000-0005-0000-0000-000085000000}"/>
    <cellStyle name="Comma 24 2 2" xfId="326" xr:uid="{00000000-0005-0000-0000-000086000000}"/>
    <cellStyle name="Comma 25" xfId="320" xr:uid="{00000000-0005-0000-0000-000087000000}"/>
    <cellStyle name="Comma 26" xfId="332" xr:uid="{00000000-0005-0000-0000-000088000000}"/>
    <cellStyle name="Comma 27" xfId="333" xr:uid="{00000000-0005-0000-0000-000089000000}"/>
    <cellStyle name="Comma 28" xfId="334" xr:uid="{00000000-0005-0000-0000-00008A000000}"/>
    <cellStyle name="Comma 29" xfId="335" xr:uid="{00000000-0005-0000-0000-00008B000000}"/>
    <cellStyle name="Comma 3" xfId="2" xr:uid="{00000000-0005-0000-0000-00008C000000}"/>
    <cellStyle name="Comma 3 2" xfId="162" xr:uid="{00000000-0005-0000-0000-00008D000000}"/>
    <cellStyle name="Comma 3 2 2" xfId="28" xr:uid="{00000000-0005-0000-0000-00008E000000}"/>
    <cellStyle name="Comma 3 3" xfId="163" xr:uid="{00000000-0005-0000-0000-00008F000000}"/>
    <cellStyle name="Comma 3 4" xfId="164" xr:uid="{00000000-0005-0000-0000-000090000000}"/>
    <cellStyle name="Comma 3 5" xfId="165" xr:uid="{00000000-0005-0000-0000-000091000000}"/>
    <cellStyle name="Comma 3 6" xfId="166" xr:uid="{00000000-0005-0000-0000-000092000000}"/>
    <cellStyle name="Comma 3 7" xfId="336" xr:uid="{00000000-0005-0000-0000-000093000000}"/>
    <cellStyle name="Comma 3 8" xfId="337" xr:uid="{00000000-0005-0000-0000-000094000000}"/>
    <cellStyle name="Comma 30" xfId="338" xr:uid="{00000000-0005-0000-0000-000095000000}"/>
    <cellStyle name="Comma 31" xfId="339" xr:uid="{00000000-0005-0000-0000-000096000000}"/>
    <cellStyle name="Comma 39" xfId="167" xr:uid="{00000000-0005-0000-0000-000097000000}"/>
    <cellStyle name="Comma 4" xfId="20" xr:uid="{00000000-0005-0000-0000-000098000000}"/>
    <cellStyle name="Comma 4 2" xfId="31" xr:uid="{00000000-0005-0000-0000-000099000000}"/>
    <cellStyle name="Comma 4 3" xfId="168" xr:uid="{00000000-0005-0000-0000-00009A000000}"/>
    <cellStyle name="Comma 4 4" xfId="328" xr:uid="{00000000-0005-0000-0000-00009B000000}"/>
    <cellStyle name="Comma 45" xfId="169" xr:uid="{00000000-0005-0000-0000-00009C000000}"/>
    <cellStyle name="Comma 45 2" xfId="170" xr:uid="{00000000-0005-0000-0000-00009D000000}"/>
    <cellStyle name="Comma 5" xfId="41" xr:uid="{00000000-0005-0000-0000-00009E000000}"/>
    <cellStyle name="Comma 5 2" xfId="171" xr:uid="{00000000-0005-0000-0000-00009F000000}"/>
    <cellStyle name="Comma 6" xfId="172" xr:uid="{00000000-0005-0000-0000-0000A0000000}"/>
    <cellStyle name="Comma 6 2" xfId="173" xr:uid="{00000000-0005-0000-0000-0000A1000000}"/>
    <cellStyle name="Comma 6 2 2" xfId="174" xr:uid="{00000000-0005-0000-0000-0000A2000000}"/>
    <cellStyle name="Comma 6 3" xfId="175" xr:uid="{00000000-0005-0000-0000-0000A3000000}"/>
    <cellStyle name="Comma 6 3 2" xfId="176" xr:uid="{00000000-0005-0000-0000-0000A4000000}"/>
    <cellStyle name="Comma 6 4" xfId="177" xr:uid="{00000000-0005-0000-0000-0000A5000000}"/>
    <cellStyle name="Comma 6 4 2" xfId="178" xr:uid="{00000000-0005-0000-0000-0000A6000000}"/>
    <cellStyle name="Comma 6 4 2 2" xfId="179" xr:uid="{00000000-0005-0000-0000-0000A7000000}"/>
    <cellStyle name="Comma 6 5" xfId="180" xr:uid="{00000000-0005-0000-0000-0000A8000000}"/>
    <cellStyle name="Comma 6 6" xfId="181" xr:uid="{00000000-0005-0000-0000-0000A9000000}"/>
    <cellStyle name="Comma 7" xfId="182" xr:uid="{00000000-0005-0000-0000-0000AA000000}"/>
    <cellStyle name="Comma 7 2" xfId="183" xr:uid="{00000000-0005-0000-0000-0000AB000000}"/>
    <cellStyle name="Comma 8" xfId="184" xr:uid="{00000000-0005-0000-0000-0000AC000000}"/>
    <cellStyle name="Comma 8 2" xfId="185" xr:uid="{00000000-0005-0000-0000-0000AD000000}"/>
    <cellStyle name="Comma 8 3" xfId="186" xr:uid="{00000000-0005-0000-0000-0000AE000000}"/>
    <cellStyle name="Comma 9" xfId="15" xr:uid="{00000000-0005-0000-0000-0000AF000000}"/>
    <cellStyle name="Comma 9 3" xfId="187" xr:uid="{00000000-0005-0000-0000-0000B0000000}"/>
    <cellStyle name="Currency [0] 2" xfId="188" xr:uid="{00000000-0005-0000-0000-0000B1000000}"/>
    <cellStyle name="Currency [0] 2 2" xfId="189" xr:uid="{00000000-0005-0000-0000-0000B2000000}"/>
    <cellStyle name="Currency [0] 2 2 2" xfId="190" xr:uid="{00000000-0005-0000-0000-0000B3000000}"/>
    <cellStyle name="Currency [0] 2 2 4" xfId="191" xr:uid="{00000000-0005-0000-0000-0000B4000000}"/>
    <cellStyle name="Currency [0] 2 2 4 2" xfId="192" xr:uid="{00000000-0005-0000-0000-0000B5000000}"/>
    <cellStyle name="Currency [0] 2 4 2" xfId="193" xr:uid="{00000000-0005-0000-0000-0000B6000000}"/>
    <cellStyle name="Currency [0] 3" xfId="194" xr:uid="{00000000-0005-0000-0000-0000B7000000}"/>
    <cellStyle name="Currency [0] 3 2" xfId="195" xr:uid="{00000000-0005-0000-0000-0000B8000000}"/>
    <cellStyle name="Currency [0] 3 2 2" xfId="196" xr:uid="{00000000-0005-0000-0000-0000B9000000}"/>
    <cellStyle name="Currency 2" xfId="197" xr:uid="{00000000-0005-0000-0000-0000BA000000}"/>
    <cellStyle name="Currency 2 2" xfId="198" xr:uid="{00000000-0005-0000-0000-0000BB000000}"/>
    <cellStyle name="Currency 2 2 2" xfId="199" xr:uid="{00000000-0005-0000-0000-0000BC000000}"/>
    <cellStyle name="Currency 2 2 2 2" xfId="200" xr:uid="{00000000-0005-0000-0000-0000BD000000}"/>
    <cellStyle name="Currency 2 2 2 2 2" xfId="201" xr:uid="{00000000-0005-0000-0000-0000BE000000}"/>
    <cellStyle name="Currency 2 3" xfId="202" xr:uid="{00000000-0005-0000-0000-0000BF000000}"/>
    <cellStyle name="Currency 2 3 2" xfId="203" xr:uid="{00000000-0005-0000-0000-0000C0000000}"/>
    <cellStyle name="Currency 2 4" xfId="204" xr:uid="{00000000-0005-0000-0000-0000C1000000}"/>
    <cellStyle name="Currency 2 5" xfId="330" xr:uid="{00000000-0005-0000-0000-0000C2000000}"/>
    <cellStyle name="Currency 3" xfId="205" xr:uid="{00000000-0005-0000-0000-0000C3000000}"/>
    <cellStyle name="Currency 3 2" xfId="206" xr:uid="{00000000-0005-0000-0000-0000C4000000}"/>
    <cellStyle name="Currency 4" xfId="340" xr:uid="{00000000-0005-0000-0000-0000C5000000}"/>
    <cellStyle name="Explanatory Text 2" xfId="207" xr:uid="{00000000-0005-0000-0000-0000C6000000}"/>
    <cellStyle name="Followed Hyperlink" xfId="37" builtinId="9" hidden="1"/>
    <cellStyle name="Followed Hyperlink" xfId="323" builtinId="9" hidden="1"/>
    <cellStyle name="Followed Hyperlink" xfId="324" builtinId="9" hidden="1"/>
    <cellStyle name="Followed Hyperlink" xfId="39" builtinId="9" hidden="1"/>
    <cellStyle name="Followed Hyperlink" xfId="9" builtinId="9" hidden="1"/>
    <cellStyle name="Followed Hyperlink" xfId="325" builtinId="9" hidden="1"/>
    <cellStyle name="Followed Hyperlink" xfId="23" builtinId="9" hidden="1"/>
    <cellStyle name="Followed Hyperlink" xfId="36" builtinId="9" hidden="1"/>
    <cellStyle name="Followed Hyperlink" xfId="10" builtinId="9" hidden="1"/>
    <cellStyle name="Followed Hyperlink" xfId="22" builtinId="9" hidden="1"/>
    <cellStyle name="Followed Hyperlink" xfId="38" builtinId="9" hidden="1"/>
    <cellStyle name="Good 2" xfId="208" xr:uid="{00000000-0005-0000-0000-0000D2000000}"/>
    <cellStyle name="Heading 1 2" xfId="209" xr:uid="{00000000-0005-0000-0000-0000D3000000}"/>
    <cellStyle name="Heading 2 2" xfId="210" xr:uid="{00000000-0005-0000-0000-0000D4000000}"/>
    <cellStyle name="Heading 3 2" xfId="211" xr:uid="{00000000-0005-0000-0000-0000D5000000}"/>
    <cellStyle name="Heading 4 2" xfId="212" xr:uid="{00000000-0005-0000-0000-0000D6000000}"/>
    <cellStyle name="Hyperlink" xfId="7" builtinId="8"/>
    <cellStyle name="Hyperlink 2" xfId="21" xr:uid="{00000000-0005-0000-0000-0000D8000000}"/>
    <cellStyle name="Hyperlink 3" xfId="213" xr:uid="{00000000-0005-0000-0000-0000D9000000}"/>
    <cellStyle name="Hyperlink 4" xfId="214" xr:uid="{00000000-0005-0000-0000-0000DA000000}"/>
    <cellStyle name="Input 2" xfId="215" xr:uid="{00000000-0005-0000-0000-0000DB000000}"/>
    <cellStyle name="Linked Cell 2" xfId="216" xr:uid="{00000000-0005-0000-0000-0000DC000000}"/>
    <cellStyle name="Neutral 2" xfId="217" xr:uid="{00000000-0005-0000-0000-0000DD000000}"/>
    <cellStyle name="Normal" xfId="0" builtinId="0"/>
    <cellStyle name="Normal 10" xfId="12" xr:uid="{00000000-0005-0000-0000-0000DF000000}"/>
    <cellStyle name="Normal 10 2" xfId="218" xr:uid="{00000000-0005-0000-0000-0000E0000000}"/>
    <cellStyle name="Normal 10 4 2" xfId="219" xr:uid="{00000000-0005-0000-0000-0000E1000000}"/>
    <cellStyle name="Normal 11" xfId="40" xr:uid="{00000000-0005-0000-0000-0000E2000000}"/>
    <cellStyle name="Normal 12" xfId="220" xr:uid="{00000000-0005-0000-0000-0000E3000000}"/>
    <cellStyle name="Normal 13" xfId="221" xr:uid="{00000000-0005-0000-0000-0000E4000000}"/>
    <cellStyle name="Normal 14" xfId="222" xr:uid="{00000000-0005-0000-0000-0000E5000000}"/>
    <cellStyle name="Normal 15" xfId="223" xr:uid="{00000000-0005-0000-0000-0000E6000000}"/>
    <cellStyle name="Normal 16" xfId="224" xr:uid="{00000000-0005-0000-0000-0000E7000000}"/>
    <cellStyle name="Normal 17" xfId="225" xr:uid="{00000000-0005-0000-0000-0000E8000000}"/>
    <cellStyle name="Normal 18" xfId="226" xr:uid="{00000000-0005-0000-0000-0000E9000000}"/>
    <cellStyle name="Normal 19" xfId="227" xr:uid="{00000000-0005-0000-0000-0000EA000000}"/>
    <cellStyle name="Normal 2" xfId="8" xr:uid="{00000000-0005-0000-0000-0000EB000000}"/>
    <cellStyle name="Normal 2 10" xfId="228" xr:uid="{00000000-0005-0000-0000-0000EC000000}"/>
    <cellStyle name="Normal 2 11 10 2" xfId="229" xr:uid="{00000000-0005-0000-0000-0000ED000000}"/>
    <cellStyle name="Normal 2 11 10 2 2" xfId="230" xr:uid="{00000000-0005-0000-0000-0000EE000000}"/>
    <cellStyle name="Normal 2 2" xfId="231" xr:uid="{00000000-0005-0000-0000-0000EF000000}"/>
    <cellStyle name="Normal 2 2 2" xfId="11" xr:uid="{00000000-0005-0000-0000-0000F0000000}"/>
    <cellStyle name="Normal 2 2 2 2" xfId="232" xr:uid="{00000000-0005-0000-0000-0000F1000000}"/>
    <cellStyle name="Normal 2 2 2 3" xfId="233" xr:uid="{00000000-0005-0000-0000-0000F2000000}"/>
    <cellStyle name="Normal 2 2 2 4" xfId="234" xr:uid="{00000000-0005-0000-0000-0000F3000000}"/>
    <cellStyle name="Normal 2 2 2 5" xfId="341" xr:uid="{00000000-0005-0000-0000-0000F4000000}"/>
    <cellStyle name="Normal 2 2 2 6" xfId="342" xr:uid="{00000000-0005-0000-0000-0000F5000000}"/>
    <cellStyle name="Normal 2 2 3" xfId="235" xr:uid="{00000000-0005-0000-0000-0000F6000000}"/>
    <cellStyle name="Normal 2 2 4" xfId="236" xr:uid="{00000000-0005-0000-0000-0000F7000000}"/>
    <cellStyle name="Normal 2 3" xfId="18" xr:uid="{00000000-0005-0000-0000-0000F8000000}"/>
    <cellStyle name="Normal 2 3 2" xfId="237" xr:uid="{00000000-0005-0000-0000-0000F9000000}"/>
    <cellStyle name="Normal 2 3 2 2" xfId="238" xr:uid="{00000000-0005-0000-0000-0000FA000000}"/>
    <cellStyle name="Normal 2 3 2 2 2" xfId="239" xr:uid="{00000000-0005-0000-0000-0000FB000000}"/>
    <cellStyle name="Normal 2 3 2 3" xfId="240" xr:uid="{00000000-0005-0000-0000-0000FC000000}"/>
    <cellStyle name="Normal 2 3 2 4" xfId="241" xr:uid="{00000000-0005-0000-0000-0000FD000000}"/>
    <cellStyle name="Normal 2 3 3" xfId="242" xr:uid="{00000000-0005-0000-0000-0000FE000000}"/>
    <cellStyle name="Normal 2 3 4" xfId="243" xr:uid="{00000000-0005-0000-0000-0000FF000000}"/>
    <cellStyle name="Normal 2 3 5" xfId="343" xr:uid="{00000000-0005-0000-0000-000000010000}"/>
    <cellStyle name="Normal 2 3 6" xfId="344" xr:uid="{00000000-0005-0000-0000-000001010000}"/>
    <cellStyle name="Normal 2 4" xfId="244" xr:uid="{00000000-0005-0000-0000-000002010000}"/>
    <cellStyle name="Normal 2 5" xfId="245" xr:uid="{00000000-0005-0000-0000-000003010000}"/>
    <cellStyle name="Normal 2 6" xfId="246" xr:uid="{00000000-0005-0000-0000-000004010000}"/>
    <cellStyle name="Normal 2 7" xfId="327" xr:uid="{00000000-0005-0000-0000-000005010000}"/>
    <cellStyle name="Normal 20" xfId="247" xr:uid="{00000000-0005-0000-0000-000006010000}"/>
    <cellStyle name="Normal 21" xfId="248" xr:uid="{00000000-0005-0000-0000-000007010000}"/>
    <cellStyle name="Normal 22" xfId="249" xr:uid="{00000000-0005-0000-0000-000008010000}"/>
    <cellStyle name="Normal 23" xfId="250" xr:uid="{00000000-0005-0000-0000-000009010000}"/>
    <cellStyle name="Normal 24" xfId="251" xr:uid="{00000000-0005-0000-0000-00000A010000}"/>
    <cellStyle name="Normal 25" xfId="252" xr:uid="{00000000-0005-0000-0000-00000B010000}"/>
    <cellStyle name="Normal 25 2" xfId="253" xr:uid="{00000000-0005-0000-0000-00000C010000}"/>
    <cellStyle name="Normal 26" xfId="254" xr:uid="{00000000-0005-0000-0000-00000D010000}"/>
    <cellStyle name="Normal 26 2" xfId="255" xr:uid="{00000000-0005-0000-0000-00000E010000}"/>
    <cellStyle name="Normal 27" xfId="256" xr:uid="{00000000-0005-0000-0000-00000F010000}"/>
    <cellStyle name="Normal 28" xfId="257" xr:uid="{00000000-0005-0000-0000-000010010000}"/>
    <cellStyle name="Normal 28 2" xfId="258" xr:uid="{00000000-0005-0000-0000-000011010000}"/>
    <cellStyle name="Normal 29" xfId="259" xr:uid="{00000000-0005-0000-0000-000012010000}"/>
    <cellStyle name="Normal 3" xfId="19" xr:uid="{00000000-0005-0000-0000-000013010000}"/>
    <cellStyle name="Normal 3 10" xfId="345" xr:uid="{00000000-0005-0000-0000-000014010000}"/>
    <cellStyle name="Normal 3 11" xfId="346" xr:uid="{00000000-0005-0000-0000-000015010000}"/>
    <cellStyle name="Normal 3 2" xfId="260" xr:uid="{00000000-0005-0000-0000-000016010000}"/>
    <cellStyle name="Normal 3 3" xfId="261" xr:uid="{00000000-0005-0000-0000-000017010000}"/>
    <cellStyle name="Normal 3 4" xfId="262" xr:uid="{00000000-0005-0000-0000-000018010000}"/>
    <cellStyle name="Normal 3 5" xfId="263" xr:uid="{00000000-0005-0000-0000-000019010000}"/>
    <cellStyle name="Normal 3 6" xfId="264" xr:uid="{00000000-0005-0000-0000-00001A010000}"/>
    <cellStyle name="Normal 3 7" xfId="265" xr:uid="{00000000-0005-0000-0000-00001B010000}"/>
    <cellStyle name="Normal 3 8" xfId="266" xr:uid="{00000000-0005-0000-0000-00001C010000}"/>
    <cellStyle name="Normal 3 9" xfId="34" xr:uid="{00000000-0005-0000-0000-00001D010000}"/>
    <cellStyle name="Normal 30" xfId="267" xr:uid="{00000000-0005-0000-0000-00001E010000}"/>
    <cellStyle name="Normal 30 2" xfId="268" xr:uid="{00000000-0005-0000-0000-00001F010000}"/>
    <cellStyle name="Normal 31" xfId="269" xr:uid="{00000000-0005-0000-0000-000020010000}"/>
    <cellStyle name="Normal 32" xfId="270" xr:uid="{00000000-0005-0000-0000-000021010000}"/>
    <cellStyle name="Normal 32 2" xfId="271" xr:uid="{00000000-0005-0000-0000-000022010000}"/>
    <cellStyle name="Normal 33" xfId="272" xr:uid="{00000000-0005-0000-0000-000023010000}"/>
    <cellStyle name="Normal 34" xfId="273" xr:uid="{00000000-0005-0000-0000-000024010000}"/>
    <cellStyle name="Normal 34 2" xfId="274" xr:uid="{00000000-0005-0000-0000-000025010000}"/>
    <cellStyle name="Normal 35" xfId="275" xr:uid="{00000000-0005-0000-0000-000026010000}"/>
    <cellStyle name="Normal 35 2" xfId="276" xr:uid="{00000000-0005-0000-0000-000027010000}"/>
    <cellStyle name="Normal 36" xfId="277" xr:uid="{00000000-0005-0000-0000-000028010000}"/>
    <cellStyle name="Normal 36 2" xfId="278" xr:uid="{00000000-0005-0000-0000-000029010000}"/>
    <cellStyle name="Normal 37" xfId="279" xr:uid="{00000000-0005-0000-0000-00002A010000}"/>
    <cellStyle name="Normal 37 2" xfId="280" xr:uid="{00000000-0005-0000-0000-00002B010000}"/>
    <cellStyle name="Normal 38" xfId="281" xr:uid="{00000000-0005-0000-0000-00002C010000}"/>
    <cellStyle name="Normal 38 2" xfId="282" xr:uid="{00000000-0005-0000-0000-00002D010000}"/>
    <cellStyle name="Normal 38 3" xfId="283" xr:uid="{00000000-0005-0000-0000-00002E010000}"/>
    <cellStyle name="Normal 39" xfId="284" xr:uid="{00000000-0005-0000-0000-00002F010000}"/>
    <cellStyle name="Normal 39 2" xfId="285" xr:uid="{00000000-0005-0000-0000-000030010000}"/>
    <cellStyle name="Normal 4" xfId="14" xr:uid="{00000000-0005-0000-0000-000031010000}"/>
    <cellStyle name="Normal 4 2" xfId="286" xr:uid="{00000000-0005-0000-0000-000032010000}"/>
    <cellStyle name="Normal 4 2 2" xfId="26" xr:uid="{00000000-0005-0000-0000-000033010000}"/>
    <cellStyle name="Normal 4 3" xfId="287" xr:uid="{00000000-0005-0000-0000-000034010000}"/>
    <cellStyle name="Normal 4 4" xfId="288" xr:uid="{00000000-0005-0000-0000-000035010000}"/>
    <cellStyle name="Normal 4 5" xfId="27" xr:uid="{00000000-0005-0000-0000-000036010000}"/>
    <cellStyle name="Normal 4 6" xfId="347" xr:uid="{00000000-0005-0000-0000-000037010000}"/>
    <cellStyle name="Normal 4 7" xfId="348" xr:uid="{00000000-0005-0000-0000-000038010000}"/>
    <cellStyle name="Normal 40" xfId="289" xr:uid="{00000000-0005-0000-0000-000039010000}"/>
    <cellStyle name="Normal 41" xfId="290" xr:uid="{00000000-0005-0000-0000-00003A010000}"/>
    <cellStyle name="Normal 42" xfId="291" xr:uid="{00000000-0005-0000-0000-00003B010000}"/>
    <cellStyle name="Normal 43" xfId="319" xr:uid="{00000000-0005-0000-0000-00003C010000}"/>
    <cellStyle name="Normal 44" xfId="349" xr:uid="{00000000-0005-0000-0000-00003D010000}"/>
    <cellStyle name="Normal 45" xfId="292" xr:uid="{00000000-0005-0000-0000-00003E010000}"/>
    <cellStyle name="Normal 48" xfId="293" xr:uid="{00000000-0005-0000-0000-00003F010000}"/>
    <cellStyle name="Normal 5" xfId="13" xr:uid="{00000000-0005-0000-0000-000040010000}"/>
    <cellStyle name="Normal 5 2" xfId="30" xr:uid="{00000000-0005-0000-0000-000041010000}"/>
    <cellStyle name="Normal 5 3" xfId="294" xr:uid="{00000000-0005-0000-0000-000042010000}"/>
    <cellStyle name="Normal 5 4" xfId="295" xr:uid="{00000000-0005-0000-0000-000043010000}"/>
    <cellStyle name="Normal 5 5" xfId="350" xr:uid="{00000000-0005-0000-0000-000044010000}"/>
    <cellStyle name="Normal 5 6" xfId="351" xr:uid="{00000000-0005-0000-0000-000045010000}"/>
    <cellStyle name="Normal 6" xfId="3" xr:uid="{00000000-0005-0000-0000-000046010000}"/>
    <cellStyle name="Normal 6 2" xfId="296" xr:uid="{00000000-0005-0000-0000-000047010000}"/>
    <cellStyle name="Normal 6 3" xfId="297" xr:uid="{00000000-0005-0000-0000-000048010000}"/>
    <cellStyle name="Normal 6 4" xfId="298" xr:uid="{00000000-0005-0000-0000-000049010000}"/>
    <cellStyle name="Normal 6 5" xfId="299" xr:uid="{00000000-0005-0000-0000-00004A010000}"/>
    <cellStyle name="Normal 6 6" xfId="352" xr:uid="{00000000-0005-0000-0000-00004B010000}"/>
    <cellStyle name="Normal 6 7" xfId="353" xr:uid="{00000000-0005-0000-0000-00004C010000}"/>
    <cellStyle name="Normal 60 6 2 2" xfId="300" xr:uid="{00000000-0005-0000-0000-00004D010000}"/>
    <cellStyle name="Normal 7" xfId="5" xr:uid="{00000000-0005-0000-0000-00004E010000}"/>
    <cellStyle name="Normal 7 2" xfId="301" xr:uid="{00000000-0005-0000-0000-00004F010000}"/>
    <cellStyle name="Normal 7 3" xfId="302" xr:uid="{00000000-0005-0000-0000-000050010000}"/>
    <cellStyle name="Normal 7 4" xfId="354" xr:uid="{00000000-0005-0000-0000-000051010000}"/>
    <cellStyle name="Normal 7 5" xfId="355" xr:uid="{00000000-0005-0000-0000-000052010000}"/>
    <cellStyle name="Normal 8" xfId="1" xr:uid="{00000000-0005-0000-0000-000053010000}"/>
    <cellStyle name="Normal 8 2" xfId="303" xr:uid="{00000000-0005-0000-0000-000054010000}"/>
    <cellStyle name="Normal 8 3" xfId="304" xr:uid="{00000000-0005-0000-0000-000055010000}"/>
    <cellStyle name="Normal 8 4" xfId="35" xr:uid="{00000000-0005-0000-0000-000056010000}"/>
    <cellStyle name="Normal 8 5" xfId="356" xr:uid="{00000000-0005-0000-0000-000057010000}"/>
    <cellStyle name="Normal 8 6" xfId="357" xr:uid="{00000000-0005-0000-0000-000058010000}"/>
    <cellStyle name="Normal 9" xfId="4" xr:uid="{00000000-0005-0000-0000-000059010000}"/>
    <cellStyle name="Normal 9 2" xfId="305" xr:uid="{00000000-0005-0000-0000-00005A010000}"/>
    <cellStyle name="Normal 9 3" xfId="306" xr:uid="{00000000-0005-0000-0000-00005B010000}"/>
    <cellStyle name="Normal 9 4" xfId="358" xr:uid="{00000000-0005-0000-0000-00005C010000}"/>
    <cellStyle name="Normal 9 5" xfId="359" xr:uid="{00000000-0005-0000-0000-00005D010000}"/>
    <cellStyle name="Note 2" xfId="307" xr:uid="{00000000-0005-0000-0000-00005E010000}"/>
    <cellStyle name="Output 2" xfId="308" xr:uid="{00000000-0005-0000-0000-00005F010000}"/>
    <cellStyle name="Percent 17" xfId="309" xr:uid="{00000000-0005-0000-0000-000060010000}"/>
    <cellStyle name="Percent 2" xfId="310" xr:uid="{00000000-0005-0000-0000-000061010000}"/>
    <cellStyle name="Percent 2 2" xfId="311" xr:uid="{00000000-0005-0000-0000-000062010000}"/>
    <cellStyle name="Percent 2 3" xfId="312" xr:uid="{00000000-0005-0000-0000-000063010000}"/>
    <cellStyle name="Percent 3" xfId="313" xr:uid="{00000000-0005-0000-0000-000064010000}"/>
    <cellStyle name="Percent 3 2" xfId="314" xr:uid="{00000000-0005-0000-0000-000065010000}"/>
    <cellStyle name="Percent 4" xfId="315" xr:uid="{00000000-0005-0000-0000-000066010000}"/>
    <cellStyle name="Percent 5" xfId="360" xr:uid="{00000000-0005-0000-0000-000067010000}"/>
    <cellStyle name="Title 2" xfId="316" xr:uid="{00000000-0005-0000-0000-000068010000}"/>
    <cellStyle name="Total 2" xfId="317" xr:uid="{00000000-0005-0000-0000-000069010000}"/>
    <cellStyle name="Warning Text 2" xfId="318" xr:uid="{00000000-0005-0000-0000-00006A01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sheetMetadata" Target="metadata.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microsoft.com/office/2017/06/relationships/rdRichValue" Target="richData/rdrichvalue.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microsoft.com/office/2017/06/relationships/rdRichValueStructure" Target="richData/rdrichvaluestructure.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microsoft.com/office/2017/06/relationships/rdRichValueTypes" Target="richData/rdRichValueType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calcChain" Target="calcChain.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11546</xdr:colOff>
      <xdr:row>60</xdr:row>
      <xdr:rowOff>1</xdr:rowOff>
    </xdr:from>
    <xdr:to>
      <xdr:col>10</xdr:col>
      <xdr:colOff>2620819</xdr:colOff>
      <xdr:row>60</xdr:row>
      <xdr:rowOff>2216728</xdr:rowOff>
    </xdr:to>
    <xdr:pic>
      <xdr:nvPicPr>
        <xdr:cNvPr id="5" name="Picture 4">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853" b="466"/>
        <a:stretch/>
      </xdr:blipFill>
      <xdr:spPr bwMode="auto">
        <a:xfrm>
          <a:off x="16175182" y="4860637"/>
          <a:ext cx="2609273" cy="221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23091</xdr:colOff>
      <xdr:row>60</xdr:row>
      <xdr:rowOff>69273</xdr:rowOff>
    </xdr:from>
    <xdr:to>
      <xdr:col>11</xdr:col>
      <xdr:colOff>2860675</xdr:colOff>
      <xdr:row>61</xdr:row>
      <xdr:rowOff>288</xdr:rowOff>
    </xdr:to>
    <xdr:pic>
      <xdr:nvPicPr>
        <xdr:cNvPr id="6" name="Picture 5">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557" b="571"/>
        <a:stretch/>
      </xdr:blipFill>
      <xdr:spPr bwMode="auto">
        <a:xfrm>
          <a:off x="18819091" y="4929909"/>
          <a:ext cx="2837584" cy="230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46182</xdr:colOff>
      <xdr:row>60</xdr:row>
      <xdr:rowOff>150091</xdr:rowOff>
    </xdr:from>
    <xdr:to>
      <xdr:col>12</xdr:col>
      <xdr:colOff>1674957</xdr:colOff>
      <xdr:row>60</xdr:row>
      <xdr:rowOff>2031999</xdr:rowOff>
    </xdr:to>
    <xdr:pic>
      <xdr:nvPicPr>
        <xdr:cNvPr id="7" name="Picture 6">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241"/>
        <a:stretch/>
      </xdr:blipFill>
      <xdr:spPr bwMode="auto">
        <a:xfrm>
          <a:off x="21763182" y="4618182"/>
          <a:ext cx="1628775" cy="188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885825</xdr:colOff>
      <xdr:row>2311</xdr:row>
      <xdr:rowOff>133350</xdr:rowOff>
    </xdr:from>
    <xdr:ext cx="6541599" cy="593304"/>
    <xdr:sp macro="" textlink="">
      <xdr:nvSpPr>
        <xdr:cNvPr id="2" name="TextBox 1">
          <a:extLst>
            <a:ext uri="{FF2B5EF4-FFF2-40B4-BE49-F238E27FC236}">
              <a16:creationId xmlns:a16="http://schemas.microsoft.com/office/drawing/2014/main" id="{43EA6C12-2A83-4C05-9F8E-4BD6962BEA11}"/>
            </a:ext>
          </a:extLst>
        </xdr:cNvPr>
        <xdr:cNvSpPr txBox="1"/>
      </xdr:nvSpPr>
      <xdr:spPr>
        <a:xfrm>
          <a:off x="15389225" y="471328750"/>
          <a:ext cx="654159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Tidak Ada</a:t>
          </a:r>
          <a:r>
            <a:rPr lang="en-US" sz="3200" b="1" baseline="0"/>
            <a:t> Kegiatan Operasi Produksi </a:t>
          </a:r>
          <a:endParaRPr lang="en-US" sz="3200" b="1"/>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nta%20Adrian%20Ahnaf\Desktop\imojembatan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SGAABS1735\aws\Documents%20and%20Settings\780000\Desktop\ESKO\Other%20WP\Alks\2001\0112\011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Beahk01\finance\PSREPORTS\TB\2001-06-30_TB-MO-L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ocuments%20and%20Settings\MARTIN.HAUWITA\My%20Documents\Martin\Kerjaan\Klien\Suryaraya\2005\Oktober%202005\PBC\My%20Documents\My%20Document\OST%20Fibre\indogift%20Chuenner-BI-Rat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Documents%20and%20Settings\Simon.Ho\Desktop\SMOE\HBO%20AWS\Section%20K\Working%20Files\Temporary%20Files\Assets%20Test\2004\Projects\Budget\1998\Budget%201998\Budget_Draft\Scenario%20F%20(major%20accounts%2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Blok%203%202009\LAP%20HARIAN\SPBK%20mei%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Venta%20Adrian%20Ahnaf\Desktop\FORM-RKA20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JK001333\aws\SHARED\TAX\CRIST\B_Soc\1998\CITR98\marshall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007%20Accounts\Nor%20offshore\Prior%20year%20files%20of%20NO\NO\AWP\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ocuments%20and%20Settings\yanz.IPC_NAMERICA\Local%20Settings\Temporary%20Internet%20Files\OLK43\Funnel%20NY%2004-25-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ABS1566\aws\FinShare\Katrina%20Randle\KATRINA\CANACTG\Provision\MRP11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JK001333\aws\TEMP\hardware100445_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WINDOWS\TEMP\notesE1EF34\WS%20DOVER%2020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WINDOWS\Temp\Client\Project%20H20%20-%20Feixiang\Zhangfei%20leads%20and%20AWPs\program%20files\eudora\attach\Op_Plan\Fred_Op_Plan\Submitted_CAP_KPIs\Budget%20Targe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Budgets%20and%20Forecasts\FY2006\Budget%20Template_Final%20Version_Adjustment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WINDOWS\TEMP\notesE1EF34\Projects\Bounty\ColonialFS_FM_Valuatio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ABS1669\aws\Engagements\Willett%20Coding%20&amp;%20Labelling%20Pte%20Ltd\For%20the%20year%20ended%2031%20March%202002\Documents\S.Commitments%20&amp;%20Contingencie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Users\Folder%20Group\F1%2012000\Quarter\1Q_9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Documents%20and%20Settings\janette.manigque\My%20Documents\AABS\My%20Clients\State%20Street%20Bank\2004\General%20Audit\Jan\Documents%20and%20Settings\yeohni\Desktop\MCC\Financials%20MFC-%20Sep%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WINDOWS\TEMP\notesE1EF34\26282\Endang%20M\Transaction%20Repor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WINDOWS\Desktop\Current%20jobs\23076%20-%20Wycliffe%20Bible%20(09-02)\Current%20jobs\25032-Yunsheng%20Crude(03-02)\Audit%20dept's%20folders%20Desktop%20Folder\The%20Beach\Client%20schedule\hrenta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design0205-BARU-11-04-0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ATA\COMPANIES\Matthew%20Clark\B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c_st6\DATA\data\2001\SL\COVE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WINDOWS\Temp\SSDC\O101-Provision%20for%20taxation%20lead%20schedul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ocuments%20and%20Settings\Simon.Ho\Desktop\SMOE\2%20EY%20Clients\Clients\Vivendi\FY%202001\Statutory%20Audit\ASIA%20WIP%20-%202001\WIP%20ACTIVE%20DEC%20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6D993B92\O%20sectio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Finance\Report\Report%202\Fin.%20Report%20YEJ'05\TB_Y05\Finance\Report\Report%202\Fin.%20Report%20YEJ'04\TCM\TCM_Input_Template_PT%20Bima_04-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tax\V\VSG\VSG%20TEAM%202\VSG%20CLIENTS\Gentek\Analysis\Gentec%20IPRD.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WINDOWS\TEMP\notesFFF692\Backup\Melchers%20Project%20Investments\Huimin\Taiwan\WINDOWS\TEMP\notesD30550\Documents%20and%20Settings\All%20Users\Documents\aws\Engagements\C.Steinweg%20(Hong%20Kong)%20Limited\YE311204\Documents\E%20"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WINDOWS\TEMP\notesFFF692\WINDOWS\TEMP\notesD30550\Documents%20and%20Settings\All%20Users\Documents\aws\Engagements\C.Steinweg%20(Hong%20Kong)%20Limited\YE311204\Documents\E%20Trade%20debtor_%20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WINDOWS\Temp\Client\Project%20H20%20-%20Feixiang\Zhangfei%20leads%20and%20AWPs\program%20files\eudora\attach\Pkg1009\Final_Package\Expense%20Tgt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Documents%20and%20Settings\MARTIN.HAUWITA\My%20Documents\Martin\Kerjaan\Klien\Suryaraya\2005\Oktober%202005\PBC\My%20Documents\windows\TEMP\PPh\BARU.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s%20and%20Settings\MARTIN.HAUWITA\My%20Documents\Martin\Kerjaan\Klien\Suryaraya\2005\Oktober%202005\PBC\My%20Documents\windows\TEMP\PPh\BAR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Rach\Goh%20Ban%20Huat\GBH%20Bathroom%20Products\Corryn\Schedule%2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Desktop\May%20Teo's%20backup\16086-PLMC(07-02)\16086%20-%20PLMC%20(07-01)\Tax%20dept%20foldersSystem%20Folder\Preferences\Translated%20Documents\SPEC29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NTC\DATA\SMP\SMP97\SMP97%20Laporan%20Keuangan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ABS2464\aws\Engagements\C.K.Tang%20Limited\CKT\Documents\CKT%20(2003%20Finals)%20-%20Leads.22.04.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User\Downloads\EITI\Perusahaan%20Minerba\ANTANG%20GUNUNG%20MERATUS_08\ANTANG%20GUNUNG%20MERATUS_008.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4b6e282cc8c0619/Desktop/Data%20Perusahaan%20Minerba/MNB_BARAMULTI%20SUKSESSARANA_038.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pamapersada.sharepoint.com/-%20SUPRABARI%20MAPANINDO%20MINERAL/REPORT/FOR%20BUDGET/2021/1221AJE/All%20Variable_SMM_1221%20AJ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uiz\2000\2-Prod.(cons.&amp;balance)\@Monthly\Sep\PROBAL03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ffendi\UIC_FS\2006%2003%20March\My%20Documents\sharing\My%20Documents\UIC%20Report\BFBPP\BPP0600B-(R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y%20Documents\Avon\Equss%20Tricots%20Ltd-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JK000753\aws\Acc\lampiran\usd%202002%20stl%20adj.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WINDOWS\Temp\Client\Project%20H20%20-%20Feixiang\Zhangfei%20leads%20and%20AWPs\Documents%20and%20Settings\priscilla.ching\My%20Documents\Jobs\VB\Finals%202003\GRFI%20Finals\Documents%20and%20Settings\kohso\Desktop\Soon%20Bee%20Docu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KLAUDNIBM413\aws\GYL\Kiso\Kiso2001\Audit\MTC\Tax\YA00%20CY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Vernando\File%20kirim%20ke%20Audit\fixed%20ass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odi\share\Customer%20Add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DOWS\Desktop\May%20Teo's%20backup\16086-PLMC(07-02)\16086%20-%20PLMC%20(07-01)\PL%20FOLDER19049-Seaview(6-99)\19094%20-%20Tax%20comp%20YA99%20(6\9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Finance\Corporate%20Finance\Finance%20-%202002\Consolidations%202002\Q302\May%2002\_.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My%20Documents\My%20Documents\My%20Workpapers\Data%20-%20Audit\Accpac\FA%20Projects\Recalculation-Final\Stock%20Movement%20by%20Logistics-upd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Monthly%20Folders\Year%202003\122003\Schedule%20Q%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JK001305\aws\MIS\BUDGET\2005%20Budget\Forecast\2005%20Forecas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WINDOWS\TEMP\notesE1EF34\Galeleo%205%20jul%202004%20AW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WINDOWS\TEMP\notesFFF692\Backup\Melchers%20Project%20Investments\Huimin\Taiwan\WINDOWS\TEMP\notesD30550\Documents%20and%20Settings\All%20Users\Documents\aws\Engagements\C.Steinweg%20(Hong%20Kong)%20Limited\YE311204\Documents\U%2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WINDOWS\TEMP\notesFFF692\WINDOWS\TEMP\notesD30550\Documents%20and%20Settings\All%20Users\Documents\aws\Engagements\C.Steinweg%20(Hong%20Kong)%20Limited\YE311204\Documents\U%20P&amp;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KLAUDNIBM670\aws\GYL\DRSM\Audit2001\Audsche\MTC\Tax\YA00%20CY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JK001314\aws\Documents%20and%20Settings\OGANIR\My%20Documents\My%20ClienTs\TAM\Worksheet%20NewTAM-Dec'03baru\cash-rikaw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KLAUDNIBM670\aws\GYL\Kiso%20Bumi\MTC\Tax\YA00%20CY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KLAUDNIBM670\aws\GYL\DRSL\Audit2001\Audsche\MTC\Tax\YA00%20CY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s%20and%20Settings\Theresa.Tan\My%20Documents\Engagements\WesTech\Westech%202004\Westech%20Electronics%20Ltd%202004\O%20section\O%20sec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catur\Downloads\en_eiti_summary_data_template_2.0_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JK001314\aws\WINDOWS\TEMP\Acc\2001\2003\usd%202002%20stl%20ad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AEP\QC%20&amp;%20SP,Hep\Blok%203%202009\Lap%20Bulanan\data%20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JK001331\aws\Documents%20and%20Settings\any.susanty\My%20Documents\Any's%20clients\MORIC\Audit%202004\A%20Sec\A3%20TB\mah%20sing\KKPmahsin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SGAABS1735\aws\Documents%20and%20Settings\780000\Desktop\ESKO\Other%20WP\Alks\9908EST\1999Bud\9999\Bud9\KS\99BUDMIS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WINDOWS\TEMP\notesE1EF34\26282\My%20Documents\My%20Workpapers\Data%20-%20Audit\AccReceivables\Customers\0105\Customer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JK001305\aws\BUDGET\2002%20Budget\Actual\2002%2008%20Actual%20vs%20Budget%20By%20Department%20New%20Ver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vendor%20li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2002\Orn334\Ornapaper_Perak\AWP\Andersen\Pustaka%20Group\2001\FSA\KLSE\KLSE\DATA\Inter-Pacific%20Capital\Dormant\Inter-Pac%20Mgmt\IPM-AW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JK001314\aws\Documents%20and%20Settings\OGANIR\My%20Documents\My%20ClienTs\JJP\I%20Section\I%20secti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Venta%20Adrian%20Ahnaf\Desktop\Biaya%20satuan%20by%20pusa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WINDOWS\TEMP\PSAK%2048%20-%20depr%20and%20deple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WINDOWS\TEMP\IPC%20Projection%20-%20AA%20Valu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idjk1304\DIV\INDTAX\HOND0001\ACR2002\Documents%20and%20Settings\budiha\Local%20Settings\Temporary%20Internet%20Files\Content.IE5\WJ2FATOD\SAD%20Template(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Operator\data1\WINDOWS\TEMP\BS%20Fixed%20Asset%20200212%20yg%20lagi%20dikerja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Simon.Ho\Desktop\SMOE\2%20EY%20Clients\WINDOWS\TEMP\CTP20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JK000512\aws\WINDOWS\TEMP\2002%2005%20Actual%20vs%20Budget%20By%20Department%20New%20Versi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Model_Tobru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aajkap\Desktop\BTI\Working%20Paper\BTI%20AA%20Loa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WINDOWS\TEMP\notesFFF692\Backup\Melchers%20Project%20Investments\Huimin\Taiwan\WINDOWS\TEMP\notesD30550\Documents%20and%20Settings\eric.ooi\My%20Documents\Audit\C.STEINWEG\FY2004\CSW%205-Online\AWP\CSW%20Online%20-FY20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WINDOWS\TEMP\notesFFF692\WINDOWS\TEMP\notesD30550\Documents%20and%20Settings\eric.ooi\My%20Documents\Audit\C.STEINWEG\FY2004\CSW%205-Online\AWP\CSW%20Online%20-FY2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cuments%20and%20Settings\Melvin-CE.Tsun\Desktop\Vantec\Documents%20and%20Settings\Joanna.Yang\My%20Documents\Template%20Company\JP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Documents%20and%20Settings\Ronnie.Yee\My%20Documents\Ronnie.yee\@work\MEC\MEC%202005%20AWP\MEC%20Mechatronics-2005\Completed\C%20-%20Cash%20&amp;%20Bank%20Balances%20(Mechatronics)%2020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ocuments%20and%20Settings\janette.manigque\My%20Documents\AABS\My%20Clients\State%20Street%20Bank\2004\General%20Audit\Jan\Documents%20and%20Settings\Ivan-MK.Wong\My%20Documents\Banca%20di%20Roma\C%20Cash%20and%20Bank%20Balanc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nny\072004\xy\2004\032004\xy\2004\022004\SALE_02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Audit_WP\Berjaya%20Soutex\awpsoutex02\WINDOWS\TEMP\AUDIT\1998\Exc036\Mmc_pl\MMC-P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May%20Teo's%20macDesktop%20Folder\Orchard%20501%20T_B3\9"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WINDOWS\TEMP\notesFFF692\Backup\Melchers%20Project%20Investments\Huimin\Taiwan\WINDOWS\TEMP\notesD30550\Documents%20and%20Settings\All%20Users\Documents\aws\Engagements\C.Steinweg%20(Hong%20Kong)%20Limited\YE311204\Documents\M%20"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WINDOWS\TEMP\notesFFF692\WINDOWS\TEMP\notesD30550\Documents%20and%20Settings\All%20Users\Documents\aws\Engagements\C.Steinweg%20(Hong%20Kong)%20Limited\YE311204\Documents\M%20Trade%20creditors_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perator\d\Documents%20and%20Settings\AAJKAP\My%20Documents\supporting%20documents%20gak%20usah%20diprint(Paperless%20Example)\GL%20Covert%20to%20ID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vid\EY\Jobs\Chuang%20Uming\Final19lead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2002\Orn334\Ornapaper_Perak\AWP\DATA\ogh\Faber%20-%20Medi\30.6.01\AWP\CA%20COM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nts%20and%20Settings\meliza.loo\Desktop\Consulting\david\EY\Jobs\FoodJunction\2003%20Audit\Food%20Junction%20Holdings\FJ%20Holdings%20Lead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Tax\V\VSG\VSG%20TEAM%202\VSG%20CLIENTS\Choice%20One\Analysis\USXchange%20Analysi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sifera\Publik\EYTEAM\Rahma\SUPLEMENT-2007\BB\BB-12-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TEMP\5%20Year%202001-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J%20Section%20templat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VAL\IPC\Analysis\Old%20AA\PP%20Allocation%20GBLX.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Enny\072004\xy\2004\032004\xy\2004\022004\xy\2004\012004\xy\2003\122003\xy\2003\082003\2003\062003\Sale_06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JK001333\aws\SHARED\Clients\I-L\JW%20Thompson\1998\1998%20CITR\JWT%20Adforce-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JK001331\aws\Documents%20and%20Settings\any.susanty\My%20Documents\Any's%20clients\MORIC\Audit%202004\A%20Sec\A3%20TB\ZEBRA%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KLAUDNIBM425\aws\GYL\Kiso%20Bumi\MTC\Tax\YA00%20CY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temp\FILE%20USED%20TO%20ELIMINATE%20LINK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GYL\Kiso\Kiso2001\Audit\MTC\Tax\YA00%20CY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Operator\BLANK%202006\$$DATA\CLIENT%202006\PJA%20June%2006\WP%20PJA\Piutang%20Property\PIUTANG%20Tnh%20Bgnn%20(32-33)%20Juni'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perator\data1\2007\LAPORAN\APR\LK%20APR%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WINDOWS\Temp\WINNT\Temp\ATMI\FY2003%20AWPs\A5.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y%20Teo's%20macDesktop%20Folder\MAY%20TEO\Audit%20prog%202002\00000-AWP%20(20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ABS2010\aws\My%20Documents\Audit\Dollarland\U%2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KLAUDNIBM425\aws\GYL\DRSM\Audit2001\Audsche\MTC\Tax\YA00%20CY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AcctsShare\FY%202000\Consol%20FY%202000\0012\Stat%20Consol\consol%20(EY)\Consol%20CSC%20APv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Venta%20Adrian%20Ahnaf\Desktop\Program%20triwulan(Maret'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ERLIN\Minamas%202004\KLR%202004\Interim%20OCT'04\WBS-KLR\DETAIL%20WP%20KLR.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Bambang\bambang\DEBIT\Tabel.wk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DOCUME~1\SUKRIS~1.SUK\LOCALS~1\Temp\Rar$DI02.172\WINDOWS\TEMP\My%20Music\kompak\grdf\LAPBUL%202002\Laporan%20Bulanan\WINDOWS\Desktop\Teknik\Laporan%20Bulanan\Laporan%20Bengkel\Desember%2020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pisifera\Publik\EYTEAM\Rahma\SUPLEMENT-2007\AL\AL-12-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KTIVA%20USD\TBM%20RINCI.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Documents%20and%20Settings\ServerSIG\My%20Documents\2013\PENGAWASAN%20SPOP%20HUTAN%202013\FDM_RINANDA%20INTI%20LESTARI.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perator\data1\Documents%20and%20Settings\purwanto_s\Purwanto's%20Documents\HSBC\HSBC\HSBC-EKS%20RIZA\KKP&amp;LAMPIRAN\Banking-Master-Kap-Kk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JK001333\aws\INDTAX\ABHI0001\ACR%202002\INDTAX\BANK0001\ATR\ACR97\BPEDEC9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VE\Client\2.%20SNA,POS,GAI\SNA\WP%20PT%20SNA\12.31.04%20Final\Updated\01.04.05\Combined%20Lead%20sheet-POS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Rach\Goh%20Ban%20Huat\GBH%20Bathroom%20Products\shanti\SCH\DIR\Schedule%2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GAABS1735\aws\Documents%20and%20Settings\780000\Desktop\ESKO\Other%20WP\Alks\2000\2K12\Audit\001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WINDOWS\TEMP\notesFFF692\Backup\Melchers%20Project%20Investments\Huimin\Taiwan\WINDOWS\TEMP\notesD30550\Documents%20and%20Settings\All%20Users\Documents\aws\Engagements\C.Steinweg%20(Hong%20Kong)%20Limited\YE311204\Documents\K%20"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WINDOWS\TEMP\notesFFF692\WINDOWS\TEMP\notesD30550\Documents%20and%20Settings\All%20Users\Documents\aws\Engagements\C.Steinweg%20(Hong%20Kong)%20Limited\YE311204\Documents\K%20Fixed%20assets%20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Documents%20and%20Settings\MARTIN.HAUWITA\My%20Documents\Martin\Kerjaan\Klien\Suryaraya\2005\Oktober%202005\PBC\My%20Documents\PPN\BARU.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JK000522\aws\SHARED\Clients\C-D\Dong%20SUng\99CIT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LAUDNCOM094\aws\SJMAh\working%20paper\NihonDenkei02\NihonD-MainWP%20-mic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JK001333\aws\WIN95\TEMP\Marsall-EI-2001-Revision-emai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JK000522\aws\Documents%20and%20Settings\Dono%20Pertolo\My%20Documents\DBS%20CITR%202002\DBS-CITR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2003\KPI\RO%20Distribusi%20Feb03%20revis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JK001983\aws\Documents%20and%20Settings\NISYYU\My%20Documents\FFI\FAST0001\A-03\WP%20Mks%202003\C%20-%20V%20sect\N%20Lead%2003%20M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SHARED\TAX\Andi\ChaseBank\Annual98\23CITR98eFor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Data"/>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Cover"/>
      <sheetName val=" Sales "/>
      <sheetName val="Rekap Ekspor (KMK)"/>
      <sheetName val="EKSPOR (BI)"/>
      <sheetName val="Bahan Baku Impor (BI)"/>
      <sheetName val="Bahan Baku Impor (KMK) "/>
      <sheetName val="Bhn Baku-Lokal.1"/>
      <sheetName val="Bhn Baku-Lokal.2"/>
      <sheetName val="KKP SUSUT -AKHIR"/>
      <sheetName val="other revenue"/>
      <sheetName val="NAP"/>
      <sheetName val="Penjua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
      <sheetName val="Unit"/>
      <sheetName val="Produksi"/>
      <sheetName val="Report alat"/>
      <sheetName val="DAILY REPORT"/>
      <sheetName val="cek &amp; ricek"/>
    </sheetNames>
    <sheetDataSet>
      <sheetData sheetId="0"/>
      <sheetData sheetId="1"/>
      <sheetData sheetId="2"/>
      <sheetData sheetId="3" refreshError="1"/>
      <sheetData sheetId="4" refreshError="1"/>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7"/>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771-V"/>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1"/>
      <sheetName val="E401"/>
      <sheetName val="E501"/>
      <sheetName val="E502"/>
      <sheetName val="E601"/>
      <sheetName val="EE10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nel"/>
      <sheetName val="Win"/>
      <sheetName val="Loss_Cancelled"/>
      <sheetName val="Product Summary"/>
      <sheetName val="AE Summary"/>
      <sheetName val="AE fcst"/>
      <sheetName val="fcst summary"/>
      <sheetName val="Prod fcst"/>
      <sheetName val="Prod by AE"/>
      <sheetName val="Fcst Prob"/>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_RC_Cod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tical - Subsequent"/>
      <sheetName val="Cash Flows"/>
      <sheetName val="Income Taxes"/>
      <sheetName val="Reconcile income tax"/>
      <sheetName val="Sig-acc-PL"/>
      <sheetName val="Sig-acc-BS"/>
      <sheetName val="Analytical - ASM"/>
      <sheetName val="Sheet1"/>
      <sheetName val="WBS-1"/>
      <sheetName val="WBS-2"/>
      <sheetName val="WPL"/>
      <sheetName val="Details"/>
      <sheetName val="TB"/>
      <sheetName val="CARJE"/>
      <sheetName val="PRJE"/>
      <sheetName val="PAJe"/>
      <sheetName val="Unadjusted journal"/>
      <sheetName val="Income Taxes restasted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References"/>
      <sheetName val="Home"/>
      <sheetName val="Expense by Category Comp"/>
      <sheetName val="Expense by Category Trend"/>
      <sheetName val="Contribution Margin Comp"/>
      <sheetName val="Contribution Margin Trend"/>
      <sheetName val="Build Your Own"/>
      <sheetName val="Revenue Comp"/>
      <sheetName val="Revenue Trend"/>
      <sheetName val="GM Comp"/>
      <sheetName val="GM Trend"/>
      <sheetName val="GM% Comp"/>
      <sheetName val="GM% Trend"/>
      <sheetName val="FIN Comp"/>
      <sheetName val="FIN Trend"/>
      <sheetName val="FIN EX COMP"/>
      <sheetName val="FIN EX Trend"/>
      <sheetName val="ExpBUSumComp"/>
      <sheetName val="ExpBUSumTrend"/>
      <sheetName val="ExpActSumComp"/>
      <sheetName val="ExpActSumTrend"/>
      <sheetName val="Staff Comp"/>
      <sheetName val="Staff Trend"/>
      <sheetName val="Staff Sum Comp"/>
      <sheetName val="Staff Sum Trend"/>
      <sheetName val="Graph Referenc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BU P&amp;L"/>
      <sheetName val="Parameters"/>
      <sheetName val="Project Input Sheet"/>
      <sheetName val="Overheads"/>
      <sheetName val="Project Profiles"/>
      <sheetName val="Major Projects"/>
      <sheetName val="Project Forex Convers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ster"/>
      <sheetName val="P&amp;L"/>
      <sheetName val="B_Sheet"/>
      <sheetName val="Revenue"/>
      <sheetName val="FUM_Chart"/>
      <sheetName val="Expenses"/>
      <sheetName val="Dialog1"/>
    </sheetNames>
    <sheetDataSet>
      <sheetData sheetId="0"/>
      <sheetData sheetId="1"/>
      <sheetData sheetId="2"/>
      <sheetData sheetId="3"/>
      <sheetData sheetId="4"/>
      <sheetData sheetId="5"/>
      <sheetData sheetId="6"/>
      <sheetData sheetId="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201"/>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urrent"/>
      <sheetName val="PL"/>
      <sheetName val="OLDMAP"/>
      <sheetName val="0220"/>
      <sheetName val="PRASS99"/>
      <sheetName val="Ex_Rate"/>
      <sheetName val="Input"/>
      <sheetName val="K-5"/>
      <sheetName val="Résultats"/>
      <sheetName val="#REF"/>
      <sheetName val="tb1"/>
      <sheetName val="table"/>
      <sheetName val="Sub Acc"/>
      <sheetName val="FRN"/>
      <sheetName val="BQMP"/>
      <sheetName val="corp tax"/>
      <sheetName val="U-3.1.1 telephone"/>
      <sheetName val="Art 23"/>
      <sheetName val="Premi Iuran"/>
      <sheetName val="Q-PC1"/>
      <sheetName val="Q-PC2"/>
      <sheetName val="Ex-Rate"/>
      <sheetName val="SD"/>
      <sheetName val="BEP"/>
      <sheetName val="Module2"/>
      <sheetName val="A u g"/>
      <sheetName val="Marshal"/>
      <sheetName val="data"/>
      <sheetName val="Individual Gross Profit J - Aug"/>
      <sheetName val="PL (MONTHLY)"/>
      <sheetName val="9"/>
      <sheetName val="Revenue"/>
      <sheetName val="Assum"/>
      <sheetName val="Vendors"/>
      <sheetName val="1Q_97"/>
      <sheetName val="BS+PL"/>
      <sheetName val="IntBalheet"/>
      <sheetName val="Sch 16.1"/>
      <sheetName val="Sch 17.1"/>
      <sheetName val="Sch 14.2"/>
      <sheetName val="Sch 22.2"/>
      <sheetName val="Sch 22.4"/>
      <sheetName val="Sch 3.1"/>
      <sheetName val="Art_23"/>
      <sheetName val="Tax Rate 2012"/>
      <sheetName val="VC.4"/>
      <sheetName val="G.3.2.1 Rekon PPN In Premix"/>
      <sheetName val="REKAP PPH 21"/>
      <sheetName val="SA2"/>
      <sheetName val="Art_231"/>
      <sheetName val="Sub_Acc"/>
      <sheetName val="Premi_Iuran"/>
      <sheetName val="Approved SUMMARY-2013"/>
      <sheetName val="WBS1"/>
      <sheetName val="C1 NOV"/>
      <sheetName val="Trading Statement"/>
      <sheetName val="Sch_16_1"/>
      <sheetName val="Sch_17_1"/>
      <sheetName val="Sch_14_2"/>
      <sheetName val="Sch_22_2"/>
      <sheetName val="Sch_22_4"/>
      <sheetName val="Sch_3_1"/>
      <sheetName val="A_u_g"/>
      <sheetName val="corp_tax"/>
      <sheetName val="Tax_Rate_2012"/>
      <sheetName val="U-3_1_1_telephone"/>
      <sheetName val="Dropdown"/>
      <sheetName val="Master Cost Center"/>
      <sheetName val="TSGAR"/>
      <sheetName val="Alokasi Rutin"/>
      <sheetName val="Budget BS"/>
      <sheetName val="NAMA PERUSAHAAN"/>
      <sheetName val="Art_232"/>
      <sheetName val="Sub_Acc1"/>
      <sheetName val="VC_4"/>
      <sheetName val="G_3_2_1_Rekon_PPN_In_Premix"/>
      <sheetName val="REKAP_PPH_21"/>
      <sheetName val="Approved_SUMMARY-2013"/>
      <sheetName val="Art_233"/>
      <sheetName val="Sub_Acc2"/>
      <sheetName val="Premi_Iuran1"/>
      <sheetName val="A_u_g1"/>
      <sheetName val="corp_tax1"/>
      <sheetName val="U-3_1_1_telephone1"/>
      <sheetName val="Tax_Rate_20121"/>
      <sheetName val="VC_41"/>
      <sheetName val="G_3_2_1_Rekon_PPN_In_Premix1"/>
      <sheetName val="REKAP_PPH_211"/>
      <sheetName val="Approved_SUMMARY-20131"/>
      <sheetName val="Art_234"/>
      <sheetName val="Sub_Acc3"/>
      <sheetName val="Premi_Iuran2"/>
      <sheetName val="A_u_g2"/>
      <sheetName val="corp_tax2"/>
      <sheetName val="U-3_1_1_telephone2"/>
      <sheetName val="Tax_Rate_20122"/>
      <sheetName val="VC_42"/>
      <sheetName val="G_3_2_1_Rekon_PPN_In_Premix2"/>
      <sheetName val="REKAP_PPH_212"/>
      <sheetName val="Approved_SUMMARY-20132"/>
      <sheetName val="4334-Summary"/>
      <sheetName val="Cetak BG"/>
      <sheetName val="Art_235"/>
      <sheetName val="Sub_Acc4"/>
      <sheetName val="Premi_Iuran3"/>
      <sheetName val="A_u_g3"/>
      <sheetName val="corp_tax3"/>
      <sheetName val="U-3_1_1_telephone3"/>
      <sheetName val="Tax_Rate_20123"/>
      <sheetName val="VC_43"/>
      <sheetName val="G_3_2_1_Rekon_PPN_In_Premix3"/>
      <sheetName val="REKAP_PPH_213"/>
      <sheetName val="Approved_SUMMARY-20133"/>
      <sheetName val="Sch_16_11"/>
      <sheetName val="Sch_17_11"/>
      <sheetName val="Sch_14_21"/>
      <sheetName val="Sch_22_21"/>
      <sheetName val="Sch_22_41"/>
      <sheetName val="Sch_3_11"/>
      <sheetName val="7123885"/>
      <sheetName val="DATA WP"/>
      <sheetName val="WP"/>
      <sheetName val="CSG Overhead"/>
      <sheetName val="Plant Overhead"/>
      <sheetName val="EX RATE"/>
      <sheetName val="SE"/>
      <sheetName val="Note"/>
      <sheetName val="DATA LIST"/>
      <sheetName val="FKT_PJK"/>
      <sheetName val="ShareCapital "/>
      <sheetName val="Inventories"/>
      <sheetName val="CH_FL_QUAR"/>
      <sheetName val="PDPC0908"/>
      <sheetName val="Sheet1"/>
      <sheetName val="NERACA"/>
      <sheetName val="STN2006"/>
      <sheetName val="SC_FLDCOST_2004"/>
      <sheetName val="PLN Mar"/>
      <sheetName val="PK HJ  HP"/>
      <sheetName val="Renc.Prod"/>
      <sheetName val="PLN Des"/>
      <sheetName val="Biaya Tot PLN"/>
      <sheetName val="PLN Okt"/>
      <sheetName val="PLN Jan"/>
      <sheetName val="PLN Mei"/>
      <sheetName val="PLN Nov"/>
      <sheetName val="PLN Jun"/>
      <sheetName val="PLN Jul"/>
      <sheetName val="PLN Feb"/>
      <sheetName val="PLN Ags"/>
      <sheetName val="PLN Sep"/>
      <sheetName val="PLN Apr"/>
      <sheetName val="CY_CRS"/>
      <sheetName val="LS_CRS"/>
      <sheetName val="EMISI"/>
      <sheetName val="HEAT"/>
      <sheetName val="Biaya Tot PLN TDL 2003"/>
      <sheetName val="Renc.Semen Keluar prod kantong"/>
      <sheetName val="Tabel Kode"/>
      <sheetName val="Reaperdist"/>
      <sheetName val="GROWTH"/>
      <sheetName val="Journal Template"/>
      <sheetName val="dataPS"/>
      <sheetName val="laporan"/>
      <sheetName val="KODING"/>
      <sheetName val="Kode"/>
      <sheetName val="F1771-II"/>
      <sheetName val="F1771-III"/>
      <sheetName val="koding_komposisi"/>
      <sheetName val="KODINGharga"/>
      <sheetName val="PLN_Mar"/>
      <sheetName val="PK_HJ__HP"/>
      <sheetName val="Renc_Prod"/>
      <sheetName val="PLN_Des"/>
      <sheetName val="Biaya_Tot_PLN"/>
      <sheetName val="PLN_Okt"/>
      <sheetName val="PLN_Jan"/>
      <sheetName val="PLN_Mei"/>
      <sheetName val="PLN_Nov"/>
      <sheetName val="PLN_Jun"/>
      <sheetName val="PLN_Jul"/>
      <sheetName val="PLN_Feb"/>
      <sheetName val="PLN_Ags"/>
      <sheetName val="PLN_Sep"/>
      <sheetName val="PLN_Apr"/>
      <sheetName val="Biaya_Tot_PLN_TDL_2003"/>
      <sheetName val="Renc_Semen_Keluar_prod_kantong"/>
      <sheetName val="Tabel_Kode"/>
      <sheetName val="BASE"/>
      <sheetName val="A Grade Hiten - Local"/>
      <sheetName val="data (2)"/>
      <sheetName val="Compare to competitor ratio-BI"/>
      <sheetName val="TB avicena"/>
      <sheetName val="Tc"/>
      <sheetName val="DAF.INVEN U.O"/>
      <sheetName val="Auxiliary"/>
      <sheetName val="DL_13"/>
      <sheetName val="Biaya"/>
      <sheetName val="TelkomInfra - Revenue Monthly"/>
      <sheetName val="TB after Reval-Server"/>
      <sheetName val="TB2003"/>
      <sheetName val="당월(1)"/>
      <sheetName val="AKUN"/>
      <sheetName val="Penebusan"/>
      <sheetName val="Angs.B.Group"/>
      <sheetName val="IMPUT PENERIMAAN BULK WB"/>
      <sheetName val="HUTANG PER VENDOR 09"/>
      <sheetName val="IMPUT PENERIMAAN BAG PRODUKSI"/>
      <sheetName val="PEMAKAIAN BY PRODUKSI"/>
      <sheetName val="RP"/>
      <sheetName val="AJE"/>
      <sheetName val="RJE"/>
      <sheetName val="WPL"/>
      <sheetName val="Karet"/>
      <sheetName val="Sales Report MKTG"/>
      <sheetName val="D"/>
      <sheetName val="DPS OK"/>
      <sheetName val="GeneralInfo"/>
      <sheetName val="FE-1771-I"/>
      <sheetName val="Non-Statistical Sampling"/>
      <sheetName val="GRIR"/>
      <sheetName val="lm7-11"/>
      <sheetName val="Permanent info"/>
      <sheetName val="WBS2"/>
      <sheetName val="PROGRESS"/>
      <sheetName val="kary21"/>
      <sheetName val="WIL13"/>
      <sheetName val="WIL21"/>
      <sheetName val="Input Yield"/>
      <sheetName val="PH Data"/>
      <sheetName val="Local"/>
      <sheetName val="aktdit(WP)"/>
      <sheetName val="SE-C"/>
      <sheetName val="Sumber Hidup"/>
      <sheetName val="Sheet2"/>
      <sheetName val="UI - Brands"/>
      <sheetName val="AFFIRM"/>
      <sheetName val="UI - Pat Dyn"/>
      <sheetName val="Affirm Retrieve"/>
      <sheetName val="UI - Additional"/>
      <sheetName val="Main Title"/>
      <sheetName val="達成729"/>
      <sheetName val="上野ﾌｫｰﾑ台当たり"/>
      <sheetName val="ocean voyage"/>
      <sheetName val="PPH 23 - 26"/>
      <sheetName val="pm"/>
      <sheetName val="PPN-Januari-02"/>
      <sheetName val="Income S"/>
      <sheetName val="balance sheet"/>
      <sheetName val="Menu"/>
      <sheetName val="NAMA PT"/>
      <sheetName val="EXPO PER BUYER"/>
      <sheetName val="Petunjuk"/>
      <sheetName val="summary-1"/>
      <sheetName val="BSHO Report"/>
      <sheetName val="Front"/>
      <sheetName val="Check Sheet"/>
      <sheetName val="PLHO Report"/>
      <sheetName val="PLHOENG"/>
      <sheetName val="損益計算書(PL)"/>
      <sheetName val="Data_Umum"/>
      <sheetName val="ren.kerj 2014"/>
      <sheetName val="ANNUAL CJ20"/>
      <sheetName val="ANNUAL DM2"/>
      <sheetName val="r.tanam"/>
      <sheetName val="RATOON CJ20"/>
      <sheetName val="RATOON DM2"/>
      <sheetName val="JenisTransaksi"/>
      <sheetName val="DaftarBank"/>
      <sheetName val="C"/>
      <sheetName val="社員リスト"/>
      <sheetName val="worksheet"/>
      <sheetName val=""/>
      <sheetName val="12"/>
      <sheetName val="FIXASS"/>
      <sheetName val="BBM-03"/>
      <sheetName val="Instructions"/>
      <sheetName val="FE-1770-I"/>
      <sheetName val="FE-1770.P1"/>
      <sheetName val="FE-1770-II"/>
      <sheetName val="Form"/>
      <sheetName val="PIK_QUO"/>
      <sheetName val="EXC-R"/>
      <sheetName val="RESIDU-3"/>
      <sheetName val="ACM0131(GT)"/>
      <sheetName val="KU-Ajt'03"/>
      <sheetName val="TB"/>
      <sheetName val="bs"/>
      <sheetName val="Source Sumsel"/>
      <sheetName val="FINANCIAL ASSUMPTION"/>
      <sheetName val="RUPS"/>
      <sheetName val="DATA MASTER"/>
      <sheetName val="Atur"/>
      <sheetName val="Glossary-Index"/>
      <sheetName val="ekui"/>
      <sheetName val="MOTO"/>
      <sheetName val="基準ﾘｽﾄ"/>
      <sheetName val="software wp"/>
      <sheetName val="Div&amp;Grade List"/>
      <sheetName val="&quot;Specific&quot; COA List"/>
      <sheetName val="capacity"/>
      <sheetName val="Man power"/>
      <sheetName val="Journal_Template"/>
      <sheetName val="Journal_Template1"/>
      <sheetName val="Journal_Template2"/>
      <sheetName val="Journal_Template3"/>
      <sheetName val="pvt"/>
      <sheetName val="LEDGER 2019"/>
      <sheetName val="LEDGER 2020"/>
      <sheetName val="E-faktur (FP)"/>
      <sheetName val="RECAP (TIDAK ADA DI GL VAT)"/>
      <sheetName val="look up"/>
      <sheetName val="July19"/>
      <sheetName val="BKKAS"/>
      <sheetName val="Art_22"/>
      <sheetName val="Bukubesar"/>
      <sheetName val="DETAIL"/>
      <sheetName val="Region Code"/>
      <sheetName val="Product Group Code"/>
      <sheetName val="書換え条件"/>
      <sheetName val="OFF"/>
      <sheetName val="dasang1"/>
      <sheetName val="BUDGET_1999"/>
      <sheetName val="FA Movement"/>
      <sheetName val="Param"/>
      <sheetName val="MATERIALFINAL"/>
      <sheetName val="DAF-2"/>
      <sheetName val="I-ME"/>
      <sheetName val="70_qual_2"/>
      <sheetName val="Plan Prod"/>
      <sheetName val="CS"/>
      <sheetName val="Actual EWH_PA_UA"/>
      <sheetName val="PRO_COAL"/>
      <sheetName val="PS"/>
      <sheetName val="Summary"/>
      <sheetName val="DBASE"/>
      <sheetName val="_SAF 02"/>
      <sheetName val="NARF_bs"/>
      <sheetName val="EDP"/>
      <sheetName val="Map"/>
      <sheetName val="Sheet3"/>
      <sheetName val="AHSbj"/>
      <sheetName val="BQ-E20-02(Rp)"/>
      <sheetName val="Realisasi Acc Exp - BP"/>
      <sheetName val="New Ref"/>
      <sheetName val="Client AJE"/>
      <sheetName val="ESCON"/>
      <sheetName val="kriteria"/>
      <sheetName val="130"/>
      <sheetName val="020a"/>
      <sheetName val="020b"/>
      <sheetName val="150"/>
      <sheetName val="160"/>
      <sheetName val="175"/>
      <sheetName val="180"/>
      <sheetName val="185"/>
      <sheetName val="190"/>
      <sheetName val="196"/>
      <sheetName val="200"/>
      <sheetName val="230"/>
      <sheetName val="250"/>
      <sheetName val="020c"/>
      <sheetName val="300"/>
      <sheetName val="320"/>
      <sheetName val="340"/>
      <sheetName val="350"/>
      <sheetName val="355"/>
      <sheetName val="360"/>
      <sheetName val="375"/>
      <sheetName val="380"/>
      <sheetName val="390"/>
      <sheetName val="395"/>
      <sheetName val="020e"/>
      <sheetName val="399"/>
      <sheetName val="400"/>
      <sheetName val="420"/>
      <sheetName val="425"/>
      <sheetName val="430"/>
      <sheetName val="450"/>
      <sheetName val="500"/>
      <sheetName val="550"/>
      <sheetName val="560"/>
      <sheetName val="600"/>
      <sheetName val="100"/>
      <sheetName val="700"/>
      <sheetName val="840.01"/>
      <sheetName val="840.02"/>
      <sheetName val="120"/>
      <sheetName val="125"/>
      <sheetName val="135"/>
      <sheetName val="140"/>
      <sheetName val="Account Code"/>
      <sheetName val="Isolasi Luar Dalam"/>
      <sheetName val="Isolasi Luar"/>
      <sheetName val="Art_236"/>
      <sheetName val="Sub_Acc5"/>
      <sheetName val="PLN_Mar1"/>
      <sheetName val="Premi_Iuran4"/>
      <sheetName val="Sch_16_12"/>
      <sheetName val="Sch_17_12"/>
      <sheetName val="Sch_14_22"/>
      <sheetName val="Sch_22_22"/>
      <sheetName val="Sch_22_42"/>
      <sheetName val="Sch_3_12"/>
      <sheetName val="corp_tax4"/>
      <sheetName val="U-3_1_1_telephone4"/>
      <sheetName val="A_u_g4"/>
      <sheetName val="PK_HJ__HP1"/>
      <sheetName val="Renc_Prod1"/>
      <sheetName val="PLN_Des1"/>
      <sheetName val="Biaya_Tot_PLN1"/>
      <sheetName val="PLN_Okt1"/>
      <sheetName val="PLN_Jan1"/>
      <sheetName val="PLN_Mei1"/>
      <sheetName val="PLN_Nov1"/>
      <sheetName val="PLN_Jun1"/>
      <sheetName val="PLN_Jul1"/>
      <sheetName val="PLN_Feb1"/>
      <sheetName val="PLN_Ags1"/>
      <sheetName val="PLN_Sep1"/>
      <sheetName val="PLN_Apr1"/>
      <sheetName val="Biaya_Tot_PLN_TDL_20031"/>
      <sheetName val="Renc_Semen_Keluar_prod_kantong1"/>
      <sheetName val="Tabel_Kode1"/>
      <sheetName val="Tax_Rate_20124"/>
      <sheetName val="VC_44"/>
      <sheetName val="G_3_2_1_Rekon_PPN_In_Premix4"/>
      <sheetName val="REKAP_PPH_214"/>
      <sheetName val="Master_Cost_Center"/>
      <sheetName val="Individual_Gross_Profit_J_-_Aug"/>
      <sheetName val="PL_(MONTHLY)"/>
      <sheetName val="Approved_SUMMARY-20134"/>
      <sheetName val="DATA_WP"/>
      <sheetName val="Budget_BS"/>
      <sheetName val="Alokasi_Rutin"/>
      <sheetName val="NAMA_PERUSAHAAN"/>
      <sheetName val="ShareCapital_"/>
      <sheetName val="CSG_Overhead"/>
      <sheetName val="Plant_Overhead"/>
      <sheetName val="Permanent_info"/>
      <sheetName val="TB_after_Reval-Server"/>
      <sheetName val="C1_NOV"/>
      <sheetName val="Compare_to_competitor_ratio-BI"/>
      <sheetName val="DATA_LIST"/>
      <sheetName val="Angs_B_Group"/>
      <sheetName val="IMPUT_PENERIMAAN_BULK_WB"/>
      <sheetName val="HUTANG_PER_VENDOR_09"/>
      <sheetName val="IMPUT_PENERIMAAN_BAG_PRODUKSI"/>
      <sheetName val="PEMAKAIAN_BY_PRODUKSI"/>
      <sheetName val="data_(2)"/>
      <sheetName val="Trading_Statement"/>
      <sheetName val="DPS_OK"/>
      <sheetName val="Non-Statistical_Sampling"/>
      <sheetName val="Source_Sumsel"/>
      <sheetName val="TelkomInfra_-_Revenue_Monthly"/>
      <sheetName val="DAF_INVEN_U_O"/>
      <sheetName val="Sumber_Hidup"/>
      <sheetName val="ocean_voyage"/>
      <sheetName val="NAMA_PT"/>
      <sheetName val="FINANCIAL_ASSUMPTION"/>
      <sheetName val="Cetak_BG"/>
      <sheetName val="DATA_MASTER"/>
      <sheetName val="UI_-_Brands"/>
      <sheetName val="UI_-_Pat_Dyn"/>
      <sheetName val="Affirm_Retrieve"/>
      <sheetName val="UI_-_Additional"/>
      <sheetName val="Main_Title"/>
      <sheetName val="Sales_Report_MKTG"/>
      <sheetName val="EXPO_PER_BUYER"/>
      <sheetName val="TB_avicena"/>
      <sheetName val="PPH_23_-_26"/>
      <sheetName val="Income_S"/>
      <sheetName val="balance_sheet"/>
      <sheetName val="A_Grade_Hiten_-_Local"/>
      <sheetName val="O-5 Tax 23 Prepaid"/>
      <sheetName val="P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port"/>
      <sheetName val="financial statements"/>
      <sheetName val="intas data"/>
      <sheetName val="provisions"/>
    </sheetNames>
    <sheetDataSet>
      <sheetData sheetId="0" refreshError="1"/>
      <sheetData sheetId="1"/>
      <sheetData sheetId="2" refreshError="1"/>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JP &amp; TSP"/>
      <sheetName val="Sales"/>
      <sheetName val="stock system"/>
      <sheetName val="Transaction"/>
      <sheetName val="Report"/>
      <sheetName val="Sales Chart"/>
      <sheetName val="U1.6"/>
      <sheetName val="K 2.1"/>
      <sheetName val="TBM"/>
      <sheetName val="Hidden"/>
      <sheetName val="Penjuala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Ticks"/>
      <sheetName val="A1"/>
      <sheetName val="A"/>
      <sheetName val="TAX SCHEDULE"/>
      <sheetName val="Sheet1"/>
      <sheetName val="InvoiceList"/>
      <sheetName val="Resource Allocation"/>
      <sheetName val="FA Addition"/>
      <sheetName val="JobDetails"/>
      <sheetName val="E1"/>
      <sheetName val="Trial Balance"/>
      <sheetName val="DI-ESTI"/>
      <sheetName val="M_Maincomp"/>
      <sheetName val="P&amp;L"/>
      <sheetName val="Dropdowns - do not change"/>
      <sheetName val="U1"/>
      <sheetName val="1257"/>
      <sheetName val="Consol.Debt"/>
      <sheetName val="FF-50"/>
      <sheetName val="M&amp;E"/>
      <sheetName val="Sheet 1"/>
      <sheetName val="Currency deposit-MY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301"/>
      <sheetName val="Data_Umum"/>
      <sheetName val="Permanent info"/>
      <sheetName val="GeneralInfo"/>
      <sheetName val="Rekap"/>
      <sheetName val="設備費内訳"/>
      <sheetName val="検具"/>
      <sheetName val="仕様確認"/>
      <sheetName val="JUAL_STD"/>
      <sheetName val="fiscal depr(E)"/>
      <sheetName val="3800"/>
      <sheetName val="WS"/>
      <sheetName val="Detail_FA"/>
      <sheetName val="harga"/>
      <sheetName val="PPAP2"/>
      <sheetName val="ACT Cashflow"/>
      <sheetName val="PIK_QUO"/>
      <sheetName val="fixed asset"/>
      <sheetName val="daftar"/>
      <sheetName val="AA.1.1 BNI"/>
      <sheetName val="BS-RTI"/>
      <sheetName val="Data"/>
      <sheetName val="PL COPA"/>
      <sheetName val="Income Statement"/>
      <sheetName val="Operating Cycle"/>
      <sheetName val="CODE"/>
      <sheetName val="A6A"/>
      <sheetName val="asli"/>
      <sheetName val="COA"/>
      <sheetName val="Analysis"/>
      <sheetName val="Profile"/>
      <sheetName val="Balance Sheet"/>
      <sheetName val="Employees"/>
      <sheetName val="SAA"/>
      <sheetName val="A1"/>
      <sheetName val="Lookup"/>
      <sheetName val="Vendor List"/>
      <sheetName val="I.4.1 (2)"/>
      <sheetName val="FE-1770.P1"/>
      <sheetName val="FE-1770-I"/>
      <sheetName val="bdrl-usg"/>
      <sheetName val="HQ"/>
      <sheetName val="PEMAKAIAN PAKAN &amp; OBAT"/>
      <sheetName val="9E1.3"/>
      <sheetName val="TB2004"/>
      <sheetName val="0"/>
      <sheetName val="Reconcil.bal.sheet(out)"/>
      <sheetName val="Assets"/>
      <sheetName val="1A"/>
      <sheetName val="2100.1 Inventory by item "/>
      <sheetName val="JL_BEL"/>
      <sheetName val="DATA2"/>
      <sheetName val="hitung"/>
      <sheetName val="PDPC0908"/>
      <sheetName val="CRITERIA3"/>
      <sheetName val="Minilink Eqp EAB, CIP"/>
      <sheetName val="Working Paper"/>
      <sheetName val="Resource Costs"/>
      <sheetName val="Work Requirement"/>
      <sheetName val="Jan'09"/>
      <sheetName val="populasi"/>
      <sheetName val="CIP_USD"/>
      <sheetName val="ARPU-override"/>
      <sheetName val="Marshal -1"/>
      <sheetName val="DCF_VDF"/>
      <sheetName val="NOPAT_VDF"/>
      <sheetName val="Invested capital_VDF"/>
      <sheetName val="PV of Op Leases_VDF"/>
      <sheetName val="WACC_VDF"/>
      <sheetName val="Performance Detail SI"/>
      <sheetName val="PIVOT OH"/>
      <sheetName val="TB RBB"/>
      <sheetName val="TBSDW"/>
      <sheetName val="TBSL"/>
      <sheetName val="TB SME"/>
      <sheetName val="TBmaster"/>
      <sheetName val="PIVOT GM"/>
      <sheetName val="tabel"/>
      <sheetName val="Hutang"/>
      <sheetName val="decr_table"/>
      <sheetName val="Benefit_Tab"/>
      <sheetName val="Parameter"/>
      <sheetName val="output"/>
      <sheetName val="cALC"/>
      <sheetName val="PSC_Calc"/>
      <sheetName val="Difference Cons"/>
      <sheetName val="GAJI"/>
      <sheetName val="all data"/>
      <sheetName val="Lap PPh 21"/>
      <sheetName val="Harian"/>
      <sheetName val="Biaya"/>
      <sheetName val="LabaRugi"/>
      <sheetName val="Neraca"/>
      <sheetName val="CD&amp;Stok"/>
      <sheetName val="GL"/>
      <sheetName val="AA.1 BNI"/>
      <sheetName val="dec 09"/>
      <sheetName val="Daily Report"/>
      <sheetName val="DB LR"/>
      <sheetName val="DB Nrc"/>
      <sheetName val="Index"/>
      <sheetName val="Account Code"/>
      <sheetName val="Ex_Rate"/>
      <sheetName val="BELI _SEPTEMBER"/>
      <sheetName val="Lead-New'02"/>
      <sheetName val="Credit-22"/>
      <sheetName val="PROD.FRY-MONODON"/>
      <sheetName val="CRITERIA1"/>
      <sheetName val="JV Form"/>
      <sheetName val="Summary"/>
      <sheetName val="SALES_SUMMARY"/>
      <sheetName val="Instructions"/>
      <sheetName val="ACC_NUM"/>
      <sheetName val="1200-1.1"/>
      <sheetName val="1200-1.3"/>
      <sheetName val="1200-1.4"/>
      <sheetName val="Tes Building"/>
      <sheetName val="1200.5"/>
      <sheetName val="1200_7"/>
      <sheetName val="1200_8"/>
      <sheetName val="PPh Ps.21 Cabang"/>
      <sheetName val="Original"/>
      <sheetName val="Consolidated"/>
      <sheetName val="1200.1.1.1 Detail Mesin PA3"/>
      <sheetName val="AUG02"/>
      <sheetName val="Marshal"/>
      <sheetName val="Danamon LK"/>
      <sheetName val="Daf. KPP"/>
      <sheetName val="WP CF"/>
      <sheetName val="duct"/>
      <sheetName val="Daftmat"/>
      <sheetName val="GLdownload"/>
      <sheetName val="TELKOM"/>
      <sheetName val="Answer"/>
      <sheetName val="AT"/>
      <sheetName val="CH-OV"/>
      <sheetName val="Lamp-14(Manajemen)"/>
      <sheetName val="Pay-0898"/>
      <sheetName val="BAP "/>
      <sheetName val="Sample Confirmation"/>
      <sheetName val="BI Rate"/>
      <sheetName val="L1.1 Lead"/>
      <sheetName val="Department"/>
      <sheetName val="TB"/>
      <sheetName val="#REF"/>
      <sheetName val="date"/>
      <sheetName val="Raw data"/>
      <sheetName val="L12 Akt Tetap"/>
      <sheetName val="PRO"/>
      <sheetName val="List-Value"/>
      <sheetName val="Staff List"/>
      <sheetName val="des"/>
      <sheetName val="A 3-2"/>
      <sheetName val="COVER"/>
      <sheetName val="PENJ.NERACA"/>
      <sheetName val="MACHINE"/>
      <sheetName val="Other charges _income_"/>
      <sheetName val="HPP Crt"/>
      <sheetName val="data_val"/>
      <sheetName val="Ranges"/>
      <sheetName val="PPH GB"/>
      <sheetName val="Key drivers"/>
      <sheetName val="5"/>
      <sheetName val="Allowance"/>
      <sheetName val="Trainer"/>
      <sheetName val="Shareholders' Equity"/>
      <sheetName val="NAMA DEPT"/>
      <sheetName val="ASSUM-COMB-Prop"/>
      <sheetName val="Tabelle1"/>
      <sheetName val="table"/>
      <sheetName val="LOADLY"/>
      <sheetName val="RL"/>
      <sheetName val="3800-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nds"/>
      <sheetName val="Compare"/>
      <sheetName val="Comp956"/>
      <sheetName val="989ytd"/>
      <sheetName val="967sum"/>
      <sheetName val="978sum"/>
      <sheetName val="LE1989sum"/>
      <sheetName val="BP9900sum"/>
      <sheetName val="SP0001sum"/>
      <sheetName val="SP0002sum"/>
      <sheetName val="MATs"/>
      <sheetName val="Desc"/>
      <sheetName val="9697"/>
      <sheetName val="LE3"/>
      <sheetName val="Bud99"/>
      <sheetName val="9798"/>
      <sheetName val="LE19899"/>
      <sheetName val="BP9900"/>
      <sheetName val="SP0001"/>
      <sheetName val="SP0002"/>
      <sheetName val="LEsum"/>
      <sheetName val="Budsum"/>
      <sheetName val="Index"/>
      <sheetName val="Ass"/>
      <sheetName val="WARA"/>
      <sheetName val="P&amp;L"/>
      <sheetName val="Tradename"/>
      <sheetName val="Trademark"/>
      <sheetName val="Enterprise Valuation"/>
      <sheetName val="Wholesale V"/>
      <sheetName val="Strathmore V"/>
      <sheetName val="Brand V"/>
      <sheetName val="WC"/>
      <sheetName val="WF"/>
      <sheetName val="-Lsehld"/>
      <sheetName val="X-raEarn"/>
      <sheetName val="CustLife"/>
      <sheetName val="PPA"/>
      <sheetName val="Price"/>
      <sheetName val="Allocation"/>
      <sheetName val="WACC"/>
      <sheetName val="WACC2"/>
      <sheetName val="Cost of Equity"/>
      <sheetName val="Support (£)"/>
      <sheetName val="Support ($)"/>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MEMO"/>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101-Prov for tax lead schedule"/>
      <sheetName val="O102 Tax Payable"/>
      <sheetName val="O201 Tax Computation"/>
      <sheetName val="O301 TD"/>
      <sheetName val="O302 Tax Base"/>
      <sheetName val="O401 Tax Base - FA"/>
      <sheetName val="O402 Disposal of FA"/>
      <sheetName val="E201"/>
      <sheetName val="N2 Detailed Listing (Pre-final)"/>
    </sheetNames>
    <sheetDataSet>
      <sheetData sheetId="0"/>
      <sheetData sheetId="1" refreshError="1"/>
      <sheetData sheetId="2"/>
      <sheetData sheetId="3" refreshError="1"/>
      <sheetData sheetId="4"/>
      <sheetData sheetId="5"/>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regation"/>
      <sheetName val="ACTIVE JOB- REGEN"/>
      <sheetName val="CF % of completion"/>
      <sheetName val="Active Projects"/>
      <sheetName val="Cost"/>
      <sheetName val="Dec2001"/>
      <sheetName val="Dec2000"/>
      <sheetName val="Closed Dec 2001"/>
      <sheetName val="De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201 Tax comp"/>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M"/>
      <sheetName val="Ranges"/>
      <sheetName val="Other charges (income)"/>
      <sheetName val="Marshal"/>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dex"/>
      <sheetName val=" 1 Allocation."/>
      <sheetName val="2 HF"/>
      <sheetName val="3a Acu US"/>
      <sheetName val="3b Acu Japan"/>
      <sheetName val="3c Acu Europe &amp; others"/>
      <sheetName val="3d NeoTec US"/>
      <sheetName val="3e NeoTec Japan"/>
      <sheetName val="3f Neo Tec Europe &amp; Other"/>
      <sheetName val="3g 2045 US"/>
      <sheetName val="3h 2045 Japan"/>
      <sheetName val="3i 2045 Europe &amp; Other"/>
      <sheetName val="3j US P424"/>
      <sheetName val="3k Japan P424"/>
      <sheetName val="3l P424 Europe &amp; other"/>
      <sheetName val="ASS"/>
      <sheetName val="Original  Goodwill Test "/>
      <sheetName val="xx Prob Goodwill Test xx"/>
      <sheetName val="7 WARA SEC-Prob"/>
      <sheetName val="7A WARA SEC"/>
      <sheetName val="7B  WARA Corp"/>
      <sheetName val="8 WorkForce"/>
      <sheetName val="9 DCF-Acu SEC"/>
      <sheetName val=" 10 DCF-NeoTec SEC"/>
      <sheetName val=" 11 P2045 DCF SEC"/>
      <sheetName val="12 P424 DCF SEC"/>
      <sheetName val="9A  DCF-Acu SEC-Prob"/>
      <sheetName val=" 10A  DCF-NeoTec SEC-Prob"/>
      <sheetName val=" 11A P2045 DCF SEC-Prob"/>
      <sheetName val="12A P424 DCF SEC-Prob"/>
      <sheetName val=" 9a DCF-Acu IAS"/>
      <sheetName val=" 9b US AcuTect IAS"/>
      <sheetName val=" 9c DCF-Acu IAS Non US"/>
      <sheetName val=" 10a DCF-NeoTec IAS"/>
      <sheetName val=" 10b US NeoTect IAS"/>
      <sheetName val=" 10c  DCF-NeoTec IAS Non US"/>
      <sheetName val="11a  P2045 DCF IAS"/>
      <sheetName val=" 11b US  P2045 IAS"/>
      <sheetName val=" 11c P2045 DCF IAS Non US"/>
      <sheetName val="12a P424 DCF IAS"/>
      <sheetName val=" 12b US  P424 IAS"/>
      <sheetName val=" 12c P424 DCF IAS Non US"/>
      <sheetName val=" Apndx Acutect Revs "/>
      <sheetName val=" Apndx Neotect Revs"/>
      <sheetName val="Apndx P2045 Revs"/>
      <sheetName val="Apndx P424 Revs"/>
      <sheetName val="WACC"/>
      <sheetName val="Comp"/>
      <sheetName val="Summary"/>
      <sheetName val="Total U.S. Econ"/>
      <sheetName val=" Total US - Royalty"/>
      <sheetName val="Total Acu PL"/>
      <sheetName val="Total NeoTec PL"/>
      <sheetName val="Total 2045 PL"/>
      <sheetName val="Total P424 PL"/>
      <sheetName val="Total P483 PL"/>
      <sheetName val="P483 US"/>
      <sheetName val="P483 Japan"/>
      <sheetName val="P483 Europe &amp; other"/>
      <sheetName val="Total Sn PL"/>
      <sheetName val="Sn US"/>
      <sheetName val="Sn Japan"/>
      <sheetName val="Sn Europe &amp; other"/>
      <sheetName val="Sn-117"/>
      <sheetName val="483H"/>
      <sheetName val="IP-&quot;Bucket&quo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1 Lead"/>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1 Lead"/>
    </sheetNames>
    <sheetDataSet>
      <sheetData sheetId="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Unit"/>
      <sheetName val="pldt"/>
      <sheetName val="PROD"/>
      <sheetName val="PROD-ENG"/>
      <sheetName val="ENG-ATG"/>
      <sheetName val="ENG-DT"/>
      <sheetName val="ENG-GT"/>
      <sheetName val="ENG-LT"/>
      <sheetName val="ENG-OT"/>
      <sheetName val="ENG-PT"/>
      <sheetName val="ENG-SVCS"/>
      <sheetName val="PROD-MKTG"/>
      <sheetName val="MKTG-BS"/>
      <sheetName val="MKTG-DS"/>
      <sheetName val="MKTG-IS"/>
      <sheetName val="MKTG-OS"/>
      <sheetName val="MKTG-PS"/>
      <sheetName val="MKTG-SVCS"/>
      <sheetName val="PROD-OTHER"/>
      <sheetName val="CORP"/>
      <sheetName val="CORP-EXEC"/>
      <sheetName val="CORP-FAC"/>
      <sheetName val="CORP-FIN"/>
      <sheetName val="CORP-HR"/>
      <sheetName val="CORP-INV"/>
      <sheetName val="CORP-IS"/>
      <sheetName val="CORP-LEG"/>
      <sheetName val="CORP-MFG"/>
      <sheetName val="CORP-OTH"/>
      <sheetName val="CORP-VEN"/>
      <sheetName val="FO"/>
      <sheetName val="FO-NA"/>
      <sheetName val="FO-EUR"/>
      <sheetName val="FO-JPN"/>
      <sheetName val="FO-APL"/>
      <sheetName val="FO-OEM"/>
      <sheetName val="FO-WW"/>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5"/>
      <sheetName val="July"/>
      <sheetName val="TBM"/>
      <sheetName val="K 2.1"/>
      <sheetName val="A.4.3"/>
      <sheetName val="A.4.2"/>
      <sheetName val="Ist"/>
      <sheetName val="G301(01)"/>
      <sheetName val="#REF"/>
      <sheetName val="Lamp-14(Manajemen)"/>
      <sheetName val="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5"/>
      <sheetName val="DETAIL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OM"/>
      <sheetName val="W &amp; T"/>
      <sheetName val="TAX COMPUTATION"/>
      <sheetName val="ADDITIONS"/>
      <sheetName val="I1"/>
      <sheetName val="J"/>
      <sheetName val="DTCT"/>
      <sheetName val="FF-1"/>
      <sheetName val="Job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yusutan Kendaraan"/>
    </sheet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Details"/>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Profil Perusahaan"/>
      <sheetName val="II.a. Kepemilikan Saham_2019"/>
      <sheetName val="II.b. Kepemilikan Saham_2020"/>
      <sheetName val="III.a. Tenaga Kerja_2019"/>
      <sheetName val="III.b. Tenaga Kerja_2020"/>
      <sheetName val="IV.a. Revenue Data Minerba_2019"/>
      <sheetName val="IV.b.Revenue Data Minerba_2020 "/>
      <sheetName val="V.a. Penjualan Batubara_2019"/>
      <sheetName val="V.b. Penjualan Batubara_2020"/>
      <sheetName val="V.c. Penjualan Mineral_2019"/>
      <sheetName val="V.d. Penjualan Mineral_2020"/>
      <sheetName val="VI.a. Data Pembayaran Lain_2019"/>
      <sheetName val="VI.b.Data Pembayaran Lain_ 2020"/>
      <sheetName val="VII.a. Informasi CSR_2019"/>
      <sheetName val="VII.b. Informasi CSR_2020"/>
      <sheetName val="VIII. Beneficial Ownership"/>
      <sheetName val="IX.Sustainability Report"/>
      <sheetName val="X.Lembar Pernyataan"/>
      <sheetName val="XI.Lembar Otoris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B31">
            <v>0</v>
          </cell>
          <cell r="C31">
            <v>0</v>
          </cell>
        </row>
      </sheetData>
      <sheetData sheetId="14">
        <row r="36">
          <cell r="H36">
            <v>1290322400</v>
          </cell>
        </row>
      </sheetData>
      <sheetData sheetId="15"/>
      <sheetData sheetId="16"/>
      <sheetData sheetId="17"/>
      <sheetData sheetId="1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Profil Perusahaan"/>
      <sheetName val="II. Kepemilikan Saham_2021"/>
      <sheetName val="III. Tenaga Kerja_2021"/>
      <sheetName val="IV. Revenue Data Minerba_2021"/>
      <sheetName val="V.a. Produksi_Penjualan_BB_2021"/>
      <sheetName val="V.b. ProduksI_Penjualan Mn_2021"/>
      <sheetName val="VI. Data Pembayaran Lain_2021"/>
      <sheetName val="VII. Informasi CSR_2021"/>
      <sheetName val="VIII. Beneficial Ownership"/>
      <sheetName val="IX.Sustainability Report"/>
      <sheetName val="X.Lembar Pernyataan"/>
      <sheetName val="XI.Lembar Otorisas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TOP"/>
      <sheetName val="Operation DN"/>
      <sheetName val="Operation SMM"/>
      <sheetName val="Sales TOP to TTA"/>
      <sheetName val="Sales DN to TTA"/>
      <sheetName val="Sales TOP Coal to Ext by TTA"/>
      <sheetName val="Summary"/>
      <sheetName val="Sales DN Coal to Ext by TTA"/>
    </sheetNames>
    <sheetDataSet>
      <sheetData sheetId="0" refreshError="1"/>
      <sheetData sheetId="1" refreshError="1"/>
      <sheetData sheetId="2" refreshError="1">
        <row r="6">
          <cell r="P6">
            <v>304253809.59403288</v>
          </cell>
        </row>
        <row r="26">
          <cell r="P26">
            <v>2229811</v>
          </cell>
        </row>
      </sheetData>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Rat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dul"/>
      <sheetName val="Incst"/>
      <sheetName val="BS (2)"/>
      <sheetName val="Ind"/>
      <sheetName val="eng"/>
      <sheetName val="Ekuitas"/>
      <sheetName val="Dtlbs"/>
      <sheetName val="share"/>
      <sheetName val="fxrlzd"/>
      <sheetName val="BS"/>
      <sheetName val="Kassetara"/>
      <sheetName val="sales affiliasi"/>
      <sheetName val="sumfxass"/>
      <sheetName val="fxasuicv"/>
      <sheetName val="fxass"/>
      <sheetName val="inf.segmen"/>
      <sheetName val="Perubahan"/>
      <sheetName val="kwjbn monete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
      <sheetName val="UU"/>
      <sheetName val="U"/>
      <sheetName val="U1"/>
      <sheetName val="U2"/>
      <sheetName val="U2-1"/>
      <sheetName val="U3"/>
      <sheetName val="U3-1"/>
      <sheetName val="budget"/>
      <sheetName val="Sheet9"/>
      <sheetName val="Sheet10"/>
      <sheetName val="Sheet11"/>
      <sheetName val="Sheet12"/>
      <sheetName val="Sheet13"/>
      <sheetName val="Sheet14"/>
      <sheetName val="Sheet15"/>
      <sheetName val="Sheet16"/>
      <sheetName val="catatan"/>
      <sheetName val="Noodles (assumptions)"/>
      <sheetName val="J"/>
      <sheetName val="Sche-Harvest-Monodon"/>
      <sheetName val="Quantit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Rat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JantoJun'03"/>
      <sheetName val="1"/>
      <sheetName val="2"/>
      <sheetName val="3"/>
      <sheetName val="4"/>
      <sheetName val="5"/>
      <sheetName val="6"/>
      <sheetName val="7"/>
      <sheetName val="8"/>
      <sheetName val="9"/>
      <sheetName val="10"/>
      <sheetName val="11"/>
      <sheetName val="12"/>
      <sheetName val="13"/>
      <sheetName val="14"/>
      <sheetName val="15"/>
      <sheetName val="16"/>
      <sheetName val="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M  (3)"/>
      <sheetName val="CIP USD"/>
      <sheetName val="rekapSept"/>
      <sheetName val="tanah"/>
      <sheetName val="tm"/>
      <sheetName val="bgn"/>
      <sheetName val="pra"/>
      <sheetName val="kend "/>
      <sheetName val="bengk."/>
      <sheetName val="air&amp;lis"/>
      <sheetName val="invent."/>
      <sheetName val="SIMP&amp;subs"/>
      <sheetName val="MISP"/>
      <sheetName val="LPI"/>
      <sheetName val="9"/>
      <sheetName val="status"/>
      <sheetName val="Rinc"/>
      <sheetName val="SIMP-Pooling"/>
      <sheetName val="IIP"/>
      <sheetName val="SIL"/>
      <sheetName val="SAIN"/>
      <sheetName val="KMS"/>
      <sheetName val="MCP"/>
      <sheetName val="MSA"/>
      <sheetName val="SBN"/>
      <sheetName val="CBS"/>
      <sheetName val="HPIP"/>
      <sheetName val="Ex-Rate"/>
      <sheetName val="K.1.1.1 HGU"/>
      <sheetName val="FRN"/>
      <sheetName val="C1 NOV"/>
      <sheetName val="$Purchased"/>
      <sheetName val="CRITERIA3"/>
      <sheetName val="CRA-Detail"/>
      <sheetName val="data"/>
      <sheetName val="A.4.3"/>
      <sheetName val="A.4.2"/>
      <sheetName val="Stock-CSL&amp;CSF"/>
      <sheetName val="Marsh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mat"/>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OM"/>
      <sheetName val="TAX SCH"/>
      <sheetName val="SIN DIVIDEND"/>
      <sheetName val="HK DIVIDEND "/>
      <sheetName val="ADDITIONS"/>
      <sheetName val="DISPOSAL"/>
      <sheetName val="WT"/>
      <sheetName val="Module1"/>
      <sheetName val="Dialog1"/>
      <sheetName val="Summary"/>
      <sheetName val="ORC-TB"/>
      <sheetName val="DEPN 2001"/>
      <sheetName val="ACCLIST"/>
      <sheetName val="Sheet 1"/>
      <sheetName val="合成単価作成・-BLDG"/>
      <sheetName val="03ELITEBA"/>
      <sheetName val="03ELITENO"/>
      <sheetName val="CA Sheet"/>
      <sheetName val="CRITERIA2"/>
      <sheetName val="FF-6"/>
      <sheetName val="TB"/>
      <sheetName val="Main"/>
    </sheetNames>
    <sheetDataSet>
      <sheetData sheetId="0" refreshError="1"/>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SET"/>
      <sheetName val="QTY IDR (2)"/>
      <sheetName val="Accounts"/>
      <sheetName val="Ex-Rate"/>
      <sheetName val="U"/>
      <sheetName val="WBS2"/>
      <sheetName val="GeneralInfo"/>
      <sheetName val="Lookups"/>
      <sheetName val="Currency Table"/>
      <sheetName val="T_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solid"/>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100 AJE"/>
      <sheetName val="A2.200 CLA"/>
      <sheetName val="A2.300 SAD"/>
      <sheetName val="A2.400 RJE"/>
      <sheetName val="A3 Accounts Distri "/>
      <sheetName val="A6-1"/>
      <sheetName val="A6.200"/>
      <sheetName val="A6-3"/>
      <sheetName val="A6-4"/>
      <sheetName val="A7 memo"/>
      <sheetName val="BS"/>
      <sheetName val="C1"/>
      <sheetName val="C2-Cashbk"/>
      <sheetName val="C3-Bank rec"/>
      <sheetName val="E1"/>
      <sheetName val="E1-1"/>
      <sheetName val="E2 AR Aging"/>
      <sheetName val="E3"/>
      <sheetName val="E4"/>
      <sheetName val="E4-1"/>
      <sheetName val="E5"/>
      <sheetName val="EE memo"/>
      <sheetName val="F1"/>
      <sheetName val="F2"/>
      <sheetName val="G1"/>
      <sheetName val="H1"/>
      <sheetName val="I1"/>
      <sheetName val="I2"/>
      <sheetName val="I3"/>
      <sheetName val="K1"/>
      <sheetName val="K2"/>
      <sheetName val="K3"/>
      <sheetName val="M1"/>
      <sheetName val="M1-1"/>
      <sheetName val="M2"/>
      <sheetName val="M3"/>
      <sheetName val="M4"/>
      <sheetName val="MM memo"/>
      <sheetName val="N1"/>
      <sheetName val="NN Memo"/>
      <sheetName val="O101"/>
      <sheetName val="O102"/>
      <sheetName val="O201"/>
      <sheetName val="O301"/>
      <sheetName val="O302"/>
      <sheetName val="O401"/>
      <sheetName val="O402"/>
      <sheetName val="S1"/>
      <sheetName val="S2"/>
      <sheetName val="T1"/>
      <sheetName val="U memo"/>
      <sheetName val="U1"/>
      <sheetName val="U1-1"/>
      <sheetName val="U1-2"/>
      <sheetName val="U2"/>
      <sheetName val="U2-1"/>
      <sheetName val="U2-2"/>
      <sheetName val="U3"/>
      <sheetName val="I101"/>
      <sheetName val="M101"/>
      <sheetName val="T101"/>
      <sheetName val="Umemo"/>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sheetData sheetId="55" refreshError="1"/>
      <sheetData sheetId="56" refreshError="1"/>
      <sheetData sheetId="57"/>
      <sheetData sheetId="58" refreshError="1"/>
      <sheetData sheetId="59" refreshError="1"/>
      <sheetData sheetId="60" refreshError="1"/>
      <sheetData sheetId="6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101 P_L"/>
      <sheetName val="U601 Salary"/>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101 P_L"/>
      <sheetName val="U601 Salary"/>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Rate"/>
      <sheetName val="BUT-1"/>
      <sheetName val="JobDetails"/>
      <sheetName val="HEX-A"/>
      <sheetName val="HEX-E"/>
      <sheetName val="RD I-B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101"/>
      <sheetName val="O102"/>
      <sheetName val="O201 Tax comp"/>
      <sheetName val="O202"/>
      <sheetName val="O203"/>
      <sheetName val="O204"/>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sheetData sheetId="1"/>
      <sheetData sheetId="2"/>
      <sheetData sheetId="3"/>
      <sheetData sheetId="4"/>
      <sheetData sheetId="5"/>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Rate"/>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i (2)"/>
      <sheetName val="februari (2)"/>
      <sheetName val="Maret (2)"/>
      <sheetName val="SEAM LDA"/>
      <sheetName val="SEAM UA"/>
      <sheetName val="Sheet2"/>
      <sheetName val="SEAM SGC"/>
      <sheetName val="SEAM CK"/>
      <sheetName val="SEAM PDRR"/>
      <sheetName val="Grafik Penjualan"/>
      <sheetName val="Grafik Penerimaan Rom"/>
      <sheetName val="TAHUN"/>
      <sheetName val="Sheet1"/>
      <sheetName val="januari"/>
      <sheetName val="Resume ba Jan"/>
      <sheetName val="februari"/>
      <sheetName val="Resume ba feb"/>
      <sheetName val="Maret"/>
      <sheetName val="Resume ba mar"/>
      <sheetName val="April"/>
      <sheetName val="Resume ba Apr"/>
      <sheetName val="Mei"/>
      <sheetName val="Resume ba Mei"/>
      <sheetName val="Juni"/>
      <sheetName val="Resume ba Juni"/>
      <sheetName val="Juli"/>
      <sheetName val="Resume ba Juli"/>
      <sheetName val="agustus"/>
      <sheetName val="september"/>
      <sheetName val="Resume ba agustus"/>
      <sheetName val="Resume ba septemb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P"/>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Link"/>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Source"/>
      <sheetName val="Customers"/>
      <sheetName val="Customer_Optional_Field_Values"/>
      <sheetName val="PM-TE_Per Book"/>
      <sheetName val="BSEY"/>
      <sheetName val="Accounts"/>
      <sheetName val="catatan"/>
      <sheetName val="SDE"/>
      <sheetName val="BLE"/>
      <sheetName val="BL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MasterSheet"/>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P uPDATE"/>
      <sheetName val="Danamon LK"/>
      <sheetName val="pph 22 2007"/>
      <sheetName val="WS"/>
      <sheetName val="Dept"/>
      <sheetName val="_REF"/>
      <sheetName val="USD"/>
      <sheetName val="#REF"/>
      <sheetName val="Projection 9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F-2"/>
      <sheetName val="F-3"/>
      <sheetName val="F-4"/>
      <sheetName val="F-5"/>
      <sheetName val="Sheet3"/>
      <sheetName val="F_5"/>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4.1 (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pa KRD brg umum drh"/>
      <sheetName val="bbm lok"/>
      <sheetName val="pa-spa DE brg umum drh"/>
      <sheetName val="Emolumen"/>
      <sheetName val="lintas DE skcd drh"/>
      <sheetName val="lintas DE skcd pusat"/>
      <sheetName val="pa-spa DE skcd drh"/>
      <sheetName val="pa-spa DE skcd pusat"/>
      <sheetName val="lintas bb200-201 skcd drh"/>
      <sheetName val="lintas D300-301-BB300 skcd drh"/>
      <sheetName val="pa KRD skcd drh"/>
      <sheetName val="lintas 301-304 skcd drh"/>
      <sheetName val="lintas 303-306 skcd drh"/>
      <sheetName val="lintas krd skcd drh"/>
      <sheetName val="lintas krd skcd pusat"/>
      <sheetName val="lintas bb200-201 skcd pusat"/>
      <sheetName val="lintas 301-304 skcd pusat"/>
      <sheetName val="pa KRD skcd pusat"/>
      <sheetName val="lintas 303-306 skcd pu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Capex Sum"/>
      <sheetName val="AAL"/>
      <sheetName val="IIS"/>
      <sheetName val="AARJ"/>
      <sheetName val="Ex-Rate"/>
      <sheetName val="I.4.1 (2)"/>
      <sheetName val="COGS"/>
      <sheetName val="Ist"/>
      <sheetName val="Marsh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LTM"/>
      <sheetName val="P&amp;L"/>
      <sheetName val="Revenue Build"/>
      <sheetName val="BS"/>
      <sheetName val="BS-Adjustment"/>
      <sheetName val="CFS"/>
      <sheetName val="Assump"/>
      <sheetName val="Depr"/>
      <sheetName val="Amort"/>
      <sheetName val="Debt"/>
      <sheetName val="Conv. Debt"/>
      <sheetName val="Preferred"/>
      <sheetName val="Conv. Pref."/>
      <sheetName val="Tax"/>
      <sheetName val="Options"/>
      <sheetName val="Shares Outstanding"/>
      <sheetName val="Firm Value"/>
      <sheetName val="Premium"/>
      <sheetName val="DCF_10"/>
      <sheetName val="Output Pages"/>
      <sheetName val="DCF_5"/>
      <sheetName val="Comps"/>
      <sheetName val="LBO"/>
      <sheetName val="HighYield"/>
      <sheetName val="EVA"/>
      <sheetName val="Check"/>
      <sheetName val="Comps (2)"/>
      <sheetName val="Print Controls"/>
      <sheetName val="Summary 2"/>
      <sheetName val="Print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D"/>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Option List"/>
      <sheetName val="SAD"/>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ntents"/>
      <sheetName val="Sch 1"/>
      <sheetName val="Sch 1A"/>
      <sheetName val="Sch 1B"/>
      <sheetName val="Inc&amp;Exp"/>
      <sheetName val="Sch 2B"/>
      <sheetName val="Sch 2C"/>
      <sheetName val="Other_Sch"/>
      <sheetName val="FA"/>
      <sheetName val="IBA&amp;HP"/>
      <sheetName val="STD FORMS"/>
      <sheetName val="TaxComp"/>
      <sheetName val="ROLLOVER"/>
      <sheetName val="Macro"/>
      <sheetName val="Macro1"/>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Module23"/>
      <sheetName val="Module24"/>
      <sheetName val="Module25"/>
      <sheetName val="Module26"/>
      <sheetName val="Module27"/>
      <sheetName val="Module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Sheet"/>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ummary "/>
      <sheetName val="Net debt "/>
      <sheetName val="Macro &amp; price assumptions"/>
      <sheetName val="WACC"/>
      <sheetName val="Noodles (assumptions)"/>
      <sheetName val="Noodles (profit &amp; loss)"/>
      <sheetName val="Noodles (DCF)"/>
      <sheetName val="Flour (assumptions)"/>
      <sheetName val="Flour (profit &amp; loss)"/>
      <sheetName val="Flour (DCF)"/>
      <sheetName val="Plantation (assumptions)"/>
      <sheetName val="Plantation (profit &amp; loss)"/>
      <sheetName val="EOF (assumptions)"/>
      <sheetName val="EOF (profit &amp; loss)"/>
      <sheetName val="EOF+Plant (DCF)"/>
      <sheetName val="Distribution (assumptions)"/>
      <sheetName val="Distribution (profit &amp; loss)"/>
      <sheetName val="Distribution (DCF)"/>
      <sheetName val="Food S (assumptions)"/>
      <sheetName val="Food S (profit &amp; loss)"/>
      <sheetName val="Food S (DCF)"/>
      <sheetName val="Baby Foods (assumptions)"/>
      <sheetName val="Baby Foods (profit &amp; loss)"/>
      <sheetName val="Baby Foods (DCF)"/>
      <sheetName val="Snack Foods (assumptions)"/>
      <sheetName val="Snack Foods (profit &amp; loss)"/>
      <sheetName val="Snack Foods (DCF)"/>
      <sheetName val="Others (profit &amp; loss)"/>
      <sheetName val="Based Data_wacc"/>
      <sheetName val="WBS1"/>
      <sheetName val="WBS2"/>
    </sheetNames>
    <sheetDataSet>
      <sheetData sheetId="0"/>
      <sheetData sheetId="1"/>
      <sheetData sheetId="2"/>
      <sheetData sheetId="3"/>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6 Star Eastern"/>
      <sheetName val="AA.5.1"/>
      <sheetName val="AA.5 Artha Graha"/>
      <sheetName val="bunga Inv"/>
      <sheetName val="Bunga BKP (2)"/>
      <sheetName val="Bunga BKP"/>
      <sheetName val="AA.4.1 Bukopin"/>
      <sheetName val="AA.4 Bukopin"/>
      <sheetName val="bunga kmk"/>
      <sheetName val="AA.3.1.1"/>
      <sheetName val="AA.3.1"/>
      <sheetName val="AA.3 Bumiputera"/>
      <sheetName val="AA.2.1 Bukopin"/>
      <sheetName val="AA.2 Bukopin"/>
      <sheetName val="AA.1.1.1 BNI"/>
      <sheetName val="AA.1.1 BNI"/>
      <sheetName val="AA.1 BNI"/>
      <sheetName val="AA"/>
      <sheetName val="AA_1_1 BNI"/>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1"/>
      <sheetName val="G101"/>
      <sheetName val="I101"/>
      <sheetName val="M101"/>
      <sheetName val="T101 "/>
    </sheetNames>
    <sheetDataSet>
      <sheetData sheetId="0"/>
      <sheetData sheetId="1"/>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1"/>
      <sheetName val="G101"/>
      <sheetName val="I101"/>
      <sheetName val="M101"/>
      <sheetName val="T101 "/>
    </sheetNames>
    <sheetDataSet>
      <sheetData sheetId="0"/>
      <sheetData sheetId="1"/>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A3 Balance Sheet"/>
      <sheetName val="C101 Cash Lead"/>
      <sheetName val="C202 Cashbook Review"/>
      <sheetName val="C301 Bank Recon Review"/>
      <sheetName val="E101 Trade Receivables"/>
      <sheetName val="E201-203 "/>
      <sheetName val="E301 Debtors' Circularisation"/>
      <sheetName val="E302 Debtors' Circularisation"/>
      <sheetName val="E401 Credit Notes Review"/>
      <sheetName val="E501 Prov. Doubtful Debts"/>
      <sheetName val="F100A WIP Disclosure"/>
      <sheetName val="F100 WIP"/>
      <sheetName val="G101 Other Receivables"/>
      <sheetName val="I101 Interco Balances OS"/>
      <sheetName val="I201 Interco Review"/>
      <sheetName val="K101 Fixed assets"/>
      <sheetName val="K102-104"/>
      <sheetName val="K301 Dep reason"/>
      <sheetName val="M101 Trade Creditors"/>
      <sheetName val="M201-203"/>
      <sheetName val="M301 Creditor Circularisation"/>
      <sheetName val="M302 cred circu"/>
      <sheetName val="N101 Other Creditors "/>
      <sheetName val="N301 Unrecorded Liabilities OS"/>
      <sheetName val="S101 Commitments Eric"/>
      <sheetName val="T101 Share Capital and Reserves"/>
      <sheetName val="U101 Profit &amp; Loss"/>
      <sheetName val="U201 Salary"/>
      <sheetName val="U202 Bonus"/>
      <sheetName val="U203 Allowance"/>
      <sheetName val="U301 Rental "/>
      <sheetName val="C101"/>
      <sheetName val="I101"/>
      <sheetName val="M101"/>
      <sheetName val="G101"/>
      <sheetName val="T10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1-Cash"/>
      <sheetName val="C201-cashbook review"/>
      <sheetName val="C301-bank recon review"/>
      <sheetName val="C101 Cash Lead"/>
      <sheetName val="K101 Fixed assets"/>
      <sheetName val="I101 Interco Balances OS"/>
      <sheetName val="G101 Other Receivables"/>
      <sheetName val="N101 Other Creditors "/>
      <sheetName val="T101 Share Capital and Reserves"/>
      <sheetName val="M101 Trade Creditors"/>
      <sheetName val="E101 Trade Receivables"/>
      <sheetName val="F100 WIP"/>
      <sheetName val="I1_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C200"/>
      <sheetName val="C300"/>
      <sheetName val="C400"/>
      <sheetName val="C401"/>
      <sheetName val="C500"/>
      <sheetName val="CC100"/>
    </sheetNames>
    <sheetDataSet>
      <sheetData sheetId="0"/>
      <sheetData sheetId="1" refreshError="1"/>
      <sheetData sheetId="2" refreshError="1"/>
      <sheetData sheetId="3"/>
      <sheetData sheetId="4"/>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3"/>
      <sheetName val="C"/>
      <sheetName val="C-1"/>
      <sheetName val="C-2"/>
      <sheetName val="31"/>
      <sheetName val="10-2"/>
      <sheetName val="10"/>
      <sheetName val="20"/>
      <sheetName val="30"/>
      <sheetName val="F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1"/>
      <sheetName val="Oo2"/>
      <sheetName val="ORC-AR"/>
      <sheetName val="ORC-TB"/>
      <sheetName val="Disclosure P&amp;L"/>
      <sheetName val="Journals"/>
      <sheetName val="Arthur1- JE"/>
      <sheetName val="Arthur2- opening bal"/>
      <sheetName val="E"/>
      <sheetName val="E1"/>
      <sheetName val="Sheet3"/>
      <sheetName val="J"/>
      <sheetName val="Q"/>
      <sheetName val="P"/>
      <sheetName val="H"/>
      <sheetName val="G"/>
      <sheetName val="O"/>
      <sheetName val="N"/>
      <sheetName val="PL"/>
      <sheetName val="L"/>
      <sheetName val="U"/>
      <sheetName val="O1"/>
      <sheetName val="P1"/>
      <sheetName val="P2"/>
      <sheetName val="H1"/>
      <sheetName val="PAJE"/>
      <sheetName val="BS"/>
      <sheetName val="ON"/>
      <sheetName val="DPL"/>
      <sheetName val="ORC_TB"/>
      <sheetName val="Balance Sheet"/>
      <sheetName val="F-3"/>
      <sheetName val="TAX SCHEDULE"/>
      <sheetName val="TB"/>
      <sheetName val="A"/>
      <sheetName val="HP-lead"/>
      <sheetName val="Criteria"/>
      <sheetName val="Def"/>
      <sheetName val="9"/>
      <sheetName val="A_C"/>
      <sheetName val="Reference"/>
      <sheetName val="Inputs"/>
      <sheetName val="COGS"/>
      <sheetName val="Sales"/>
      <sheetName val="Contract Order"/>
      <sheetName val="Front"/>
      <sheetName val="Parameters"/>
      <sheetName val="Name"/>
      <sheetName val="Weights"/>
      <sheetName val="DATA"/>
      <sheetName val="Титул"/>
      <sheetName val="Capex"/>
      <sheetName val="FinanceAdministration"/>
      <sheetName val="Legal &amp; HR"/>
      <sheetName val="Staff Costs"/>
      <sheetName val="Network&amp;Operations"/>
      <sheetName val="MaxProgSummary"/>
      <sheetName val="Sales &amp; Marketing"/>
      <sheetName val="MaxSubRev"/>
      <sheetName val="HBOProgStudios"/>
      <sheetName val="MaxProgStudios"/>
      <sheetName val="MaxAR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01 Creditors lead"/>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01 Creditors lead"/>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obDetails"/>
      <sheetName val="AA-26.1"/>
      <sheetName val="AA1"/>
      <sheetName val="AA2"/>
      <sheetName val="AA3"/>
      <sheetName val="C"/>
      <sheetName val="E"/>
      <sheetName val="E-2"/>
      <sheetName val="E-3"/>
      <sheetName val="F"/>
      <sheetName val="H"/>
      <sheetName val="G"/>
      <sheetName val="I"/>
      <sheetName val="J"/>
      <sheetName val="K"/>
      <sheetName val="N"/>
      <sheetName val="NN-1"/>
      <sheetName val="N-2"/>
      <sheetName val="NN."/>
      <sheetName val="O"/>
      <sheetName val="Q"/>
      <sheetName val="P"/>
      <sheetName val="P-2"/>
      <sheetName val="P-3"/>
      <sheetName val="P-4"/>
      <sheetName val="T"/>
      <sheetName val="U100-2"/>
      <sheetName val="U100-200"/>
      <sheetName val="U300"/>
      <sheetName val="U700"/>
      <sheetName val="Blank(Leads)"/>
      <sheetName val="Blank(Leads) (2)"/>
      <sheetName val="gvl"/>
      <sheetName val="U110"/>
      <sheetName val="Customers-source"/>
      <sheetName val="#REF"/>
      <sheetName val="Marsh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Info"/>
      <sheetName val="Summary of Fixed Assets"/>
      <sheetName val="Additions"/>
      <sheetName val="Disposals"/>
      <sheetName val="Hire Purchase"/>
      <sheetName val="CA Co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obDetails"/>
      <sheetName val="A2-1"/>
      <sheetName val="C"/>
      <sheetName val="C301"/>
      <sheetName val="G"/>
      <sheetName val="H100"/>
      <sheetName val="H201-Prov for diminution"/>
      <sheetName val="I100"/>
      <sheetName val="I101"/>
      <sheetName val="N"/>
      <sheetName val="N201"/>
      <sheetName val="O"/>
      <sheetName val="T"/>
      <sheetName val="U100"/>
      <sheetName val="U101"/>
      <sheetName val="U201"/>
      <sheetName val="11b"/>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USX BS"/>
      <sheetName val="2 USX IS"/>
      <sheetName val="3 USX Proj IS"/>
      <sheetName val="4 CustList"/>
      <sheetName val="5 CostEq"/>
      <sheetName val="Ratios"/>
      <sheetName val="Wkpapers-&gt;"/>
      <sheetName val="Projected WC"/>
      <sheetName val="WACC Comps"/>
      <sheetName val="CWON BS"/>
      <sheetName val="Trash --&gt;"/>
      <sheetName val="Hist FA"/>
      <sheetName val="Hist NDFWC"/>
      <sheetName val="CustListTemp"/>
      <sheetName val="CostEq Comps"/>
    </sheetNames>
    <sheetDataSet>
      <sheetData sheetId="0"/>
      <sheetData sheetId="1"/>
      <sheetData sheetId="2"/>
      <sheetData sheetId="3"/>
      <sheetData sheetId="4"/>
      <sheetData sheetId="5" refreshError="1"/>
      <sheetData sheetId="6"/>
      <sheetData sheetId="7"/>
      <sheetData sheetId="8" refreshError="1"/>
      <sheetData sheetId="9"/>
      <sheetData sheetId="10"/>
      <sheetData sheetId="11"/>
      <sheetData sheetId="12"/>
      <sheetData sheetId="13" refreshError="1"/>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rnal"/>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en"/>
      <sheetName val="Project End"/>
      <sheetName val="Year End"/>
      <sheetName val="Summary Project End"/>
      <sheetName val="Year End Input"/>
      <sheetName val="Summary Year End"/>
      <sheetName val="Detail Year End"/>
      <sheetName val="Project Year End"/>
      <sheetName val="Investigate"/>
      <sheetName val="Data Forecast"/>
      <sheetName val="Data Budget YE"/>
      <sheetName val="Data Budget YTD"/>
      <sheetName val="Data Actuals"/>
      <sheetName val="Data Ben"/>
      <sheetName val="Data Forecast PE"/>
      <sheetName val="Data Forecast YE"/>
      <sheetName val="Actuals Input"/>
      <sheetName val="YTD Budget Input"/>
      <sheetName val="YE Budget Input - Ben"/>
      <sheetName val="YE Budget Input - Ex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Program"/>
      <sheetName val="J1"/>
      <sheetName val="J2"/>
      <sheetName val="J3.1"/>
      <sheetName val="J3.2"/>
      <sheetName val="J3.3"/>
      <sheetName val="J3.4"/>
      <sheetName val="Data"/>
    </sheetNames>
    <sheetDataSet>
      <sheetData sheetId="0"/>
      <sheetData sheetId="1"/>
      <sheetData sheetId="2"/>
      <sheetData sheetId="3"/>
      <sheetData sheetId="4"/>
      <sheetData sheetId="5"/>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hanges"/>
      <sheetName val="Index"/>
      <sheetName val="1 historical IS"/>
      <sheetName val="2 historical BS"/>
      <sheetName val="3 BEV"/>
      <sheetName val="4 Assumptions"/>
      <sheetName val="5Trade name-Relief from Royalty"/>
      <sheetName val="6 Patents"/>
      <sheetName val="Macros"/>
      <sheetName val="7 IPRD- Basic Team Browse"/>
      <sheetName val="8 IPRD-Advanced Team Browse"/>
      <sheetName val="9 IPRD- eFone PtT Integration"/>
      <sheetName val="10 IPRD- New PtT User Interface"/>
      <sheetName val="11 IPRD- PtT Global. and Custom"/>
      <sheetName val="12 IPRD- Firewall Transparency"/>
      <sheetName val="13 IPRD- PtT Provisioning API"/>
      <sheetName val="14 IPRD- Call API"/>
      <sheetName val="15 IPRD- Reporting API"/>
      <sheetName val="16 IPRD- Edge Based ICW SW"/>
      <sheetName val="17 IPRD- Enhance Client I-face"/>
      <sheetName val="18 Developed- PtT"/>
      <sheetName val="19 Developed- Sweet Adeline"/>
      <sheetName val="20 Workforce"/>
      <sheetName val="21 Customer list"/>
      <sheetName val="22 WARA"/>
      <sheetName val="23 Allocation"/>
      <sheetName val="Costs to Complete analysis"/>
      <sheetName val="__"/>
      <sheetName val="future- DELETE"/>
      <sheetName val="SA-PBC"/>
      <sheetName val="Gw-DELETE"/>
      <sheetName val="PtT-PBC"/>
      <sheetName val="PtT- PBC before changes"/>
      <sheetName val="Sales Mktg"/>
      <sheetName val="Attrition"/>
      <sheetName val="Cash Flow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sha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P"/>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FILE USED TO ELIMINATE LINKS"/>
      <sheetName val="10.1-12.20"/>
      <sheetName val="#REF"/>
      <sheetName val="12.20 Balance Sheet-by divis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_05"/>
      <sheetName val="Agst"/>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RC_2"/>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
      <sheetName val="Preparer Instructions"/>
      <sheetName val="Allocation"/>
      <sheetName val="JE"/>
      <sheetName val="Income Statement Summary"/>
      <sheetName val="Operating Expense Summary"/>
      <sheetName val="Balance Sheet"/>
      <sheetName val="BS"/>
      <sheetName val="BALANCE SHEET INPUT"/>
      <sheetName val="Foreign Exchange Rates"/>
      <sheetName val="2001 BUDGET - IS - NOT UPDATED"/>
      <sheetName val="IS Variances - NOT UPDATED"/>
      <sheetName val="2001 BUDGET - Op Exp - Not Up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ft bill"/>
      <sheetName val="Index"/>
      <sheetName val="IV"/>
      <sheetName val="A"/>
      <sheetName val="A1"/>
      <sheetName val="Shldr hist &amp; Chgs"/>
      <sheetName val="B"/>
      <sheetName val="C"/>
      <sheetName val="D"/>
      <sheetName val="E"/>
      <sheetName val="E1"/>
      <sheetName val="F"/>
      <sheetName val="G-Cir"/>
      <sheetName val="G-Cir1"/>
      <sheetName val="G-Cir2"/>
      <sheetName val="G"/>
      <sheetName val="G3"/>
      <sheetName val="H"/>
      <sheetName val="I"/>
      <sheetName val="J"/>
      <sheetName val="J1"/>
      <sheetName val="L"/>
      <sheetName val="M"/>
      <sheetName val="N"/>
      <sheetName val="O-Cir"/>
      <sheetName val="O-Cir1"/>
      <sheetName val="O-Cir2"/>
      <sheetName val="O"/>
      <sheetName val="P"/>
      <sheetName val="Qs1.4"/>
      <sheetName val="Q"/>
      <sheetName val="R"/>
      <sheetName val="Ss"/>
      <sheetName val="U"/>
      <sheetName val="W"/>
      <sheetName val="X,Y"/>
      <sheetName val="Audit Ticks"/>
      <sheetName val="FASUM-DAP"/>
      <sheetName val="dtxl"/>
      <sheetName val="µ~"/>
      <sheetName val="TAX SCHEDULE"/>
      <sheetName val="U110"/>
      <sheetName val="F101"/>
      <sheetName val="F302"/>
      <sheetName val="F401"/>
      <sheetName val="BPR"/>
      <sheetName val="Ex Rate"/>
      <sheetName val="O101 - Lead"/>
      <sheetName val="Sheet3"/>
      <sheetName val="FF402-WIP movement"/>
      <sheetName val="FF403-WIP movement"/>
      <sheetName val="Balance Sheet"/>
      <sheetName val="Income Statement"/>
      <sheetName val="封面"/>
      <sheetName val="Payable Fee - Liquidity (supp)"/>
      <sheetName val="01ADDL.F.A."/>
      <sheetName val="addl cost"/>
      <sheetName val="F101 - inventory "/>
      <sheetName val="O1 PY"/>
      <sheetName val="M1"/>
      <sheetName val="H1"/>
      <sheetName val="U-13-2(disc)"/>
      <sheetName val="Foreign Exchange Rates"/>
      <sheetName val="Data 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1.6"/>
      <sheetName val="U1.2"/>
      <sheetName val="U1.5"/>
      <sheetName val="U1.1"/>
      <sheetName val="U1.3"/>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sheetName val="CSC AP (LC"/>
      <sheetName val="CSC AP(SGD"/>
      <sheetName val="INFO"/>
      <sheetName val="EAP"/>
      <sheetName val="EPN"/>
      <sheetName val="ETW"/>
      <sheetName val="EHK"/>
      <sheetName val="EPP"/>
      <sheetName val="CONSOL DATA"/>
      <sheetName val="IC RELATED "/>
      <sheetName val="IC RELATED DATA"/>
      <sheetName val="Group Contr"/>
      <sheetName val="IC Comm"/>
      <sheetName val="CSC AP IC"/>
      <sheetName val="C101"/>
      <sheetName val="InvoiceList"/>
      <sheetName val="CA"/>
      <sheetName val="JobDetails"/>
      <sheetName val="Renovation"/>
      <sheetName val="MV"/>
      <sheetName val="Comp equip"/>
      <sheetName val="FFE"/>
      <sheetName val="SL21"/>
      <sheetName val="K1-Lead"/>
      <sheetName val="FF402-WIP movement"/>
      <sheetName val="FF403-WIP movement"/>
      <sheetName val="Freezers"/>
      <sheetName val="Part_Datum"/>
      <sheetName val="By account code"/>
      <sheetName val="U1.6"/>
      <sheetName val="U1.2"/>
      <sheetName val="U1.5"/>
      <sheetName val="U1.1"/>
      <sheetName val="U1.3"/>
      <sheetName val="10"/>
      <sheetName val="N7-8-admin-finance"/>
      <sheetName val="flash1"/>
      <sheetName val="1. Instructions"/>
      <sheetName val="BPR"/>
      <sheetName val="gvl"/>
      <sheetName val="J"/>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Triwulanan-04"/>
      <sheetName val="ALOKASI"/>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Cash on hand and in banks"/>
      <sheetName val="C.2 Time deposit"/>
      <sheetName val="D. Notes Receivable"/>
      <sheetName val="Laverton"/>
      <sheetName val="E. Accounts receivable"/>
      <sheetName val="I. Other receivable (payable)"/>
      <sheetName val="F. Inventories"/>
      <sheetName val="G.1 Advance to supplier"/>
      <sheetName val="G.2 Prepaid Exp"/>
      <sheetName val="G.3 Prepaid Taxes"/>
      <sheetName val="G.3.2 Ps 23"/>
      <sheetName val="G.3.3 PPN"/>
      <sheetName val="K. Fixed Assets"/>
      <sheetName val="K Memo"/>
      <sheetName val="K Lead"/>
      <sheetName val="K1 Movement"/>
      <sheetName val="K.1.1 SME"/>
      <sheetName val="K.1.1.1 HGU"/>
      <sheetName val="K.1.1.2 TM"/>
      <sheetName val="K.1.1.3 BUILDINGS"/>
      <sheetName val="K.1.1.4 LAND.IMPVMT"/>
      <sheetName val="K.1.1.5 MACHINERY &amp; EQUIPMENT"/>
      <sheetName val="K.1.1.6 HEAVY EQP.&amp;VEHICLE"/>
      <sheetName val="K.1.1.7 OFF.EQUIP.&amp;FIXTURES"/>
      <sheetName val="K.1.2 KKE"/>
      <sheetName val="K.1.2.1 TM"/>
      <sheetName val="K.1.2.2 BUILDINGS"/>
      <sheetName val="K.1.2.3 LAND.IMPRVT."/>
      <sheetName val="K.1.2.4 MACHINERY &amp;EQUIP"/>
      <sheetName val="K.1.2.5 HEAVY EQUIP.&amp;VEHICLE"/>
      <sheetName val="K.1.2.6 OFF.EQUIP&amp;FIXTURE"/>
      <sheetName val="K.1.3 SIE"/>
      <sheetName val="K.1.3.1 TM "/>
      <sheetName val="K.1.3.2 BUILDINGS"/>
      <sheetName val="K.1.3.3 MACHINERY&amp;EQUIPT"/>
      <sheetName val="K.1.3.4 HEAVY EQUIP.&amp;VEHICLE"/>
      <sheetName val="K.1.3.5 OFF.EQUIP&amp;FIX"/>
      <sheetName val="K.1.4 SMF"/>
      <sheetName val="K.1.4.1 BUILDINGS"/>
      <sheetName val="K.1.4.2 LAND.IMPRVT"/>
      <sheetName val="K.1.4.3 MACHINERY&amp;EQUIP"/>
      <sheetName val="K.1.4.4 HEAVY EQUIP.&amp;VEHICLE"/>
      <sheetName val="K.1.4.5 OFF.EQUIP"/>
      <sheetName val="K1.7Report CIP"/>
      <sheetName val="K1.7.1 CIP Manual"/>
      <sheetName val="K3 Vouching"/>
      <sheetName val="K4 Disposal"/>
      <sheetName val="J. Other Assets"/>
      <sheetName val="TBM"/>
      <sheetName val="sumdepn01"/>
      <sheetName val="HPP_19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Total"/>
      <sheetName val="harga"/>
      <sheetName val="K.1.1.1 HGU"/>
      <sheetName val="HPP_19_"/>
    </sheetNames>
    <sheetDataSet>
      <sheetData sheetId="0"/>
      <sheetData sheetId="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DATA"/>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M-OP97 660 HA"/>
      <sheetName val="TBM-OP'96 211 HA"/>
      <sheetName val="TBM-OP96 236 HA"/>
      <sheetName val="TBM-OP96 287 HA"/>
      <sheetName val="TBM-OP96 246 HA"/>
      <sheetName val="TBM-OP97 281 HA"/>
      <sheetName val="TBM-OP95 304 HA"/>
      <sheetName val="TBM-OP98 200 HA"/>
      <sheetName val="127 Ha Out of HGU"/>
      <sheetName val="status"/>
      <sheetName val="KAS $"/>
      <sheetName val="$Purcha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lasBangunanP3"/>
      <sheetName val="KelasBumiP3"/>
      <sheetName val="RPN"/>
      <sheetName val="FDM"/>
      <sheetName val="FDM Areal Produktif"/>
      <sheetName val="Biaya Kotor"/>
    </sheetNames>
    <sheetDataSet>
      <sheetData sheetId="0"/>
      <sheetData sheetId="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KP-II.2.2.1.2"/>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Array"/>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Credit-22"/>
    </sheetNames>
    <sheetDataSet>
      <sheetData sheetId="0"/>
      <sheetData sheetId="1"/>
      <sheetData sheetId="2"/>
      <sheetData sheetId="3"/>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Data"/>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101 FA Lead"/>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101 FA Lead"/>
    </sheet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Module1"/>
      <sheetName val="CENTRAL"/>
      <sheetName val="CENTRAL-1"/>
      <sheetName val="NOT-HIT"/>
      <sheetName val="PHP"/>
      <sheetName val="SP-PET"/>
      <sheetName val="Ex-Rate"/>
      <sheetName val="status"/>
      <sheetName val="Other charges (income)"/>
      <sheetName val="TBM"/>
      <sheetName val="A.4.3"/>
      <sheetName val="A.4.2"/>
      <sheetName val="NAP"/>
      <sheetName val="pesd_bahan"/>
      <sheetName val="JAn&amp;Feb Source"/>
      <sheetName val="BARU"/>
      <sheetName val="SE-C"/>
      <sheetName val="Job Code Tab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shal"/>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nfo"/>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nfo"/>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sheetName val="BM"/>
      <sheetName val="score revisi"/>
      <sheetName val="indeks"/>
      <sheetName val="incentif"/>
      <sheetName val="tabel nilai"/>
      <sheetName val="Bobot"/>
      <sheetName val="Rekap"/>
      <sheetName val="Rekap (2)"/>
      <sheetName val="DIRECTOR"/>
      <sheetName val="COO"/>
      <sheetName val="CDO"/>
      <sheetName val="JABEKBAN"/>
      <sheetName val="JABEKBAN (2)"/>
      <sheetName val="JABAR"/>
      <sheetName val="JABAR (2)"/>
      <sheetName val="LAMPUNG"/>
      <sheetName val="PALEMBANG"/>
      <sheetName val="BENGKULU"/>
      <sheetName val="JAMBI"/>
      <sheetName val="PADANG"/>
      <sheetName val="RIAU"/>
      <sheetName val="MEDAN"/>
      <sheetName val="VCOO"/>
      <sheetName val="JATENG"/>
      <sheetName val="JATIM_BALI"/>
      <sheetName val="LOMBOK"/>
      <sheetName val="MAKASAR"/>
      <sheetName val="MENADO"/>
      <sheetName val="Sheet1"/>
      <sheetName val="Sheet1 (2)"/>
      <sheetName val="Sheet1 (3)"/>
      <sheetName val="score"/>
      <sheetName val="RM"/>
      <sheetName val="RSM"/>
      <sheetName val="product mix"/>
      <sheetName val="Target"/>
      <sheetName val="NAP"/>
      <sheetName val="Gener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2.2"/>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manent info"/>
      <sheetName val="Marshal 2"/>
      <sheetName val="ATTACHMENT"/>
      <sheetName val="Lampiran "/>
      <sheetName val="F1771"/>
      <sheetName val="F1771-I"/>
      <sheetName val="F1771-II"/>
      <sheetName val="F1771-III"/>
      <sheetName val="F1771-IV"/>
      <sheetName val="F!771-V"/>
      <sheetName val="1771-VI"/>
      <sheetName val="Sheet4"/>
      <sheetName val="SChDepr"/>
      <sheetName val="rINGKASANdEPRESIASI"/>
      <sheetName val="TBM"/>
      <sheetName val="VAT out"/>
      <sheetName val="Jul-97"/>
      <sheetName val="GeneralInfo"/>
      <sheetName val="d_com"/>
      <sheetName val="Main table"/>
      <sheetName val="new IFS format"/>
      <sheetName val="MAR_REC"/>
      <sheetName val="Marshal"/>
      <sheetName val="BankHolidays"/>
      <sheetName val="NAP"/>
      <sheetName val="DATA01-08-2004"/>
      <sheetName val="Ex-Rate"/>
      <sheetName val="data (2)"/>
      <sheetName val="Sheet3"/>
      <sheetName val="cov"/>
      <sheetName val="Permanent_info"/>
      <sheetName val="Marshal_2"/>
      <sheetName val="Lampiran_"/>
      <sheetName val="LabData203_204"/>
      <sheetName val="Table Array"/>
      <sheetName val="K2-FA"/>
      <sheetName val="DATATRANS"/>
      <sheetName val="Pg7.4"/>
      <sheetName val="Pg2"/>
      <sheetName val="Sheet1"/>
      <sheetName val="Ranges"/>
      <sheetName val="SAA"/>
      <sheetName val="Detail PNL $"/>
      <sheetName val="monthly"/>
      <sheetName val="TB"/>
      <sheetName val="Con"/>
      <sheetName val="tabel"/>
      <sheetName val="Daftar Customer"/>
      <sheetName val="Total"/>
      <sheetName val="1999"/>
      <sheetName val="BIA-F"/>
      <sheetName val="Marshal -1"/>
      <sheetName val="SUMMARY NDE"/>
      <sheetName val="Identitas"/>
      <sheetName val="data wp"/>
      <sheetName val="Notes"/>
      <sheetName val="BTS-L4-L5-1C"/>
      <sheetName val="SE-C"/>
      <sheetName val="Option1"/>
      <sheetName val="ledger02"/>
      <sheetName val="Operation 1206-0107"/>
      <sheetName val="Maintenance 1206-0107"/>
      <sheetName val="Irregular Income"/>
      <sheetName val="GL"/>
      <sheetName val="FE-1770.P1"/>
      <sheetName val="Price &amp; Cost"/>
      <sheetName val="finance cost and fees"/>
      <sheetName val="pinjaman ke CFA"/>
      <sheetName val="cashflow"/>
      <sheetName val="Calc. Overview"/>
      <sheetName val="DATA"/>
      <sheetName val="Data Client"/>
      <sheetName val="PTCI Alyui Bay Exp -  2004 (Rp)"/>
      <sheetName val="Factors"/>
      <sheetName val="Coa"/>
      <sheetName val="CAJE"/>
      <sheetName val="APPart"/>
      <sheetName val="ARBkL"/>
      <sheetName val="TotalBi"/>
      <sheetName val="BiSales"/>
      <sheetName val="BiPart"/>
      <sheetName val="BiServis"/>
      <sheetName val="BiAdm"/>
      <sheetName val="rs"/>
      <sheetName val="AUDIT SPK"/>
      <sheetName val="tabel nilai"/>
      <sheetName val="Credit-22"/>
      <sheetName val="Actuals Actuals 501"/>
      <sheetName val="Budget"/>
      <sheetName val="DIRECT COST"/>
      <sheetName val="TRF 150"/>
      <sheetName val="kepmenaker150"/>
      <sheetName val="Var"/>
      <sheetName val="Trad"/>
      <sheetName val="Summary"/>
      <sheetName val="Contractual Terms(1)"/>
      <sheetName val="dft bns"/>
      <sheetName val="Market Positioning"/>
      <sheetName val="N.Assumptions"/>
      <sheetName val="P.Assumptions"/>
      <sheetName val="WACC (Intl)"/>
      <sheetName val="File references"/>
      <sheetName val="Oct 99"/>
      <sheetName val="Angka"/>
      <sheetName val="POMALAA"/>
      <sheetName val="FA FISKAL"/>
      <sheetName val="NERACA JUL"/>
      <sheetName val="FKT_PJK"/>
      <sheetName val="Sheet1 (3)"/>
      <sheetName val="new_IFS_format"/>
      <sheetName val="VAT_out"/>
      <sheetName val="Main_table"/>
      <sheetName val="data_(2)"/>
      <sheetName val="Detail_PNL_$"/>
      <sheetName val="Training"/>
      <sheetName val="output"/>
      <sheetName val="BS-after AJE"/>
      <sheetName val="Permanent_info1"/>
      <sheetName val="Marshal_21"/>
      <sheetName val="Lampiran_1"/>
      <sheetName val="Daftar_Customer"/>
      <sheetName val="Calc__Overview"/>
      <sheetName val="Marshal_-1"/>
      <sheetName val="Data_Client"/>
      <sheetName val="SUMMARY_NDE"/>
      <sheetName val="data_wp"/>
      <sheetName val="Operation_1206-0107"/>
      <sheetName val="Maintenance_1206-0107"/>
      <sheetName val="Irregular_Income"/>
      <sheetName val="FE-1770_P1"/>
      <sheetName val="Price_&amp;_Cost"/>
      <sheetName val="finance_cost_and_fees"/>
      <sheetName val="pinjaman_ke_CFA"/>
      <sheetName val="TRF_150"/>
      <sheetName val="sepdua"/>
      <sheetName val="Interdata"/>
      <sheetName val="Kontrol"/>
      <sheetName val="SCORE_RC_Code"/>
      <sheetName val="Lead"/>
      <sheetName val="new_IFS_format1"/>
      <sheetName val="VAT_out1"/>
      <sheetName val="Main_table1"/>
      <sheetName val="data_(2)1"/>
      <sheetName val="Detail_PNL_$1"/>
      <sheetName val="cons_workpaper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itmg.co.id/en/investor-relation/sustainability-report" TargetMode="External"/><Relationship Id="rId2" Type="http://schemas.openxmlformats.org/officeDocument/2006/relationships/hyperlink" Target="https://itmg.co.id/en/investor-relation/sustainability-report" TargetMode="External"/><Relationship Id="rId1" Type="http://schemas.openxmlformats.org/officeDocument/2006/relationships/hyperlink" Target="https://itmg.co.id/en/investor-relation/sustainability-report" TargetMode="External"/><Relationship Id="rId5" Type="http://schemas.openxmlformats.org/officeDocument/2006/relationships/hyperlink" Target="https://itmg.co.id/en/investor-relation/sustainability-report" TargetMode="External"/><Relationship Id="rId4" Type="http://schemas.openxmlformats.org/officeDocument/2006/relationships/hyperlink" Target="https://timah.com/blog/report/sustainability-report.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ariyantidesti@gmail.com" TargetMode="External"/><Relationship Id="rId21" Type="http://schemas.openxmlformats.org/officeDocument/2006/relationships/hyperlink" Target="about:blank" TargetMode="External"/><Relationship Id="rId42" Type="http://schemas.openxmlformats.org/officeDocument/2006/relationships/hyperlink" Target="mailto:perijinan-btr@merdekacoppergold.com" TargetMode="External"/><Relationship Id="rId47" Type="http://schemas.openxmlformats.org/officeDocument/2006/relationships/hyperlink" Target="mailto:cosec@antam.com/021-7891234" TargetMode="External"/><Relationship Id="rId63" Type="http://schemas.openxmlformats.org/officeDocument/2006/relationships/hyperlink" Target="mailto:corsecitm@banpuindo.co.id" TargetMode="External"/><Relationship Id="rId68" Type="http://schemas.openxmlformats.org/officeDocument/2006/relationships/hyperlink" Target="mailto:pendok.kbumn@bumn.go.id/%20(021)%202993%205678" TargetMode="External"/><Relationship Id="rId7" Type="http://schemas.openxmlformats.org/officeDocument/2006/relationships/hyperlink" Target="about:blank" TargetMode="External"/><Relationship Id="rId71" Type="http://schemas.openxmlformats.org/officeDocument/2006/relationships/hyperlink" Target="mailto:corsecitm@banpuindo.co.id" TargetMode="External"/><Relationship Id="rId2" Type="http://schemas.openxmlformats.org/officeDocument/2006/relationships/hyperlink" Target="mailto:sekretaris.cma@gmail.com" TargetMode="External"/><Relationship Id="rId16" Type="http://schemas.openxmlformats.org/officeDocument/2006/relationships/hyperlink" Target="mailto:corsecitm@banpuindo.co.id" TargetMode="External"/><Relationship Id="rId29" Type="http://schemas.openxmlformats.org/officeDocument/2006/relationships/hyperlink" Target="about:blank" TargetMode="External"/><Relationship Id="rId11" Type="http://schemas.openxmlformats.org/officeDocument/2006/relationships/hyperlink" Target="mailto:corsecitm@banpuindo.co.id" TargetMode="External"/><Relationship Id="rId24" Type="http://schemas.openxmlformats.org/officeDocument/2006/relationships/hyperlink" Target="about:blank" TargetMode="External"/><Relationship Id="rId32" Type="http://schemas.openxmlformats.org/officeDocument/2006/relationships/hyperlink" Target="mailto:corsecitm@banpuindo.co.id" TargetMode="External"/><Relationship Id="rId37" Type="http://schemas.openxmlformats.org/officeDocument/2006/relationships/hyperlink" Target="mailto:Angsanaprimasejahtera@gmail.com" TargetMode="External"/><Relationship Id="rId40" Type="http://schemas.openxmlformats.org/officeDocument/2006/relationships/hyperlink" Target="mailto:mahadimahacaramahadana@gmail.com" TargetMode="External"/><Relationship Id="rId45" Type="http://schemas.openxmlformats.org/officeDocument/2006/relationships/hyperlink" Target="mailto:Jenser@aakmining.com/&#8234;+62&#160;811-7301-313&#8236;" TargetMode="External"/><Relationship Id="rId53" Type="http://schemas.openxmlformats.org/officeDocument/2006/relationships/hyperlink" Target="mailto:andhella@hotmail.com" TargetMode="External"/><Relationship Id="rId58" Type="http://schemas.openxmlformats.org/officeDocument/2006/relationships/hyperlink" Target="mailto:legal@asmincoal.co.id%20(021)%202983%202097,%202983%202098%20/%20(021)%202983%202094" TargetMode="External"/><Relationship Id="rId66" Type="http://schemas.openxmlformats.org/officeDocument/2006/relationships/hyperlink" Target="mailto:corsecitm@banpuindo.co.id" TargetMode="External"/><Relationship Id="rId5" Type="http://schemas.openxmlformats.org/officeDocument/2006/relationships/hyperlink" Target="mailto:corsecitm@banpuindo.co.id" TargetMode="External"/><Relationship Id="rId61" Type="http://schemas.openxmlformats.org/officeDocument/2006/relationships/hyperlink" Target="mailto:corsecitm@banpuindo.co.id" TargetMode="External"/><Relationship Id="rId19" Type="http://schemas.openxmlformats.org/officeDocument/2006/relationships/hyperlink" Target="mailto:corsecitm@banpuindo.co.id" TargetMode="External"/><Relationship Id="rId14" Type="http://schemas.openxmlformats.org/officeDocument/2006/relationships/hyperlink" Target="about:blank" TargetMode="External"/><Relationship Id="rId22" Type="http://schemas.openxmlformats.org/officeDocument/2006/relationships/hyperlink" Target="about:blank" TargetMode="External"/><Relationship Id="rId27" Type="http://schemas.openxmlformats.org/officeDocument/2006/relationships/hyperlink" Target="mailto:fian@lxintl.co.kr" TargetMode="External"/><Relationship Id="rId30" Type="http://schemas.openxmlformats.org/officeDocument/2006/relationships/hyperlink" Target="about:blank" TargetMode="External"/><Relationship Id="rId35" Type="http://schemas.openxmlformats.org/officeDocument/2006/relationships/hyperlink" Target="mailto:nagamasmakmurjayajkt@gmail.com/%20021-5761815%20/%20021-5761817" TargetMode="External"/><Relationship Id="rId43" Type="http://schemas.openxmlformats.org/officeDocument/2006/relationships/hyperlink" Target="mailto:perijinan-btr@merdekacoppergold.com" TargetMode="External"/><Relationship Id="rId48" Type="http://schemas.openxmlformats.org/officeDocument/2006/relationships/hyperlink" Target="mailto:cosec@antam.com/021-7891234" TargetMode="External"/><Relationship Id="rId56" Type="http://schemas.openxmlformats.org/officeDocument/2006/relationships/hyperlink" Target="mailto:corsec_at@arsari.co.id" TargetMode="External"/><Relationship Id="rId64" Type="http://schemas.openxmlformats.org/officeDocument/2006/relationships/hyperlink" Target="mailto:corsecitm@banpuindo.co.id" TargetMode="External"/><Relationship Id="rId69" Type="http://schemas.openxmlformats.org/officeDocument/2006/relationships/hyperlink" Target="mailto:corsec@bukitasam.co.id/(021)5254014/(021)5254002" TargetMode="External"/><Relationship Id="rId8" Type="http://schemas.openxmlformats.org/officeDocument/2006/relationships/hyperlink" Target="about:blank" TargetMode="External"/><Relationship Id="rId51" Type="http://schemas.openxmlformats.org/officeDocument/2006/relationships/hyperlink" Target="mailto:gchondro@gmail.com" TargetMode="External"/><Relationship Id="rId3" Type="http://schemas.openxmlformats.org/officeDocument/2006/relationships/hyperlink" Target="about:blank" TargetMode="External"/><Relationship Id="rId12" Type="http://schemas.openxmlformats.org/officeDocument/2006/relationships/hyperlink" Target="mailto:corsecitm@banpuindo.co.id" TargetMode="External"/><Relationship Id="rId17" Type="http://schemas.openxmlformats.org/officeDocument/2006/relationships/hyperlink" Target="mailto:corsecitm@banpuindo.co.id" TargetMode="External"/><Relationship Id="rId25" Type="http://schemas.openxmlformats.org/officeDocument/2006/relationships/hyperlink" Target="mailto:fian@lxintl.co.kr" TargetMode="External"/><Relationship Id="rId33" Type="http://schemas.openxmlformats.org/officeDocument/2006/relationships/hyperlink" Target="mailto:corsecitm@banpuindo.co.id" TargetMode="External"/><Relationship Id="rId38" Type="http://schemas.openxmlformats.org/officeDocument/2006/relationships/hyperlink" Target="mailto:Autum.group@gmail.com" TargetMode="External"/><Relationship Id="rId46" Type="http://schemas.openxmlformats.org/officeDocument/2006/relationships/hyperlink" Target="mailto:Jenser@aakmining.com/&#8234;+62&#160;811-7301-313&#8236;" TargetMode="External"/><Relationship Id="rId59" Type="http://schemas.openxmlformats.org/officeDocument/2006/relationships/hyperlink" Target="mailto:sekretaris.cma@gmail.com" TargetMode="External"/><Relationship Id="rId67" Type="http://schemas.openxmlformats.org/officeDocument/2006/relationships/hyperlink" Target="mailto:Corsec@mind.id/(021)27938750/(021)27936331" TargetMode="External"/><Relationship Id="rId20" Type="http://schemas.openxmlformats.org/officeDocument/2006/relationships/hyperlink" Target="mailto:corsecitm@banpuindo.co.id" TargetMode="External"/><Relationship Id="rId41" Type="http://schemas.openxmlformats.org/officeDocument/2006/relationships/hyperlink" Target="mailto:rahmanakil88@gmail.com" TargetMode="External"/><Relationship Id="rId54" Type="http://schemas.openxmlformats.org/officeDocument/2006/relationships/hyperlink" Target="mailto:esurat.legal@gmail.com" TargetMode="External"/><Relationship Id="rId62" Type="http://schemas.openxmlformats.org/officeDocument/2006/relationships/hyperlink" Target="mailto:corsecitm@banpuindo.co.id" TargetMode="External"/><Relationship Id="rId70" Type="http://schemas.openxmlformats.org/officeDocument/2006/relationships/hyperlink" Target="mailto:corsecitm@banpuindo.co.id" TargetMode="External"/><Relationship Id="rId1" Type="http://schemas.openxmlformats.org/officeDocument/2006/relationships/hyperlink" Target="mailto:sekretaris.cma@gmail.com" TargetMode="External"/><Relationship Id="rId6" Type="http://schemas.openxmlformats.org/officeDocument/2006/relationships/hyperlink" Target="mailto:corsecitm@banpuindo.co.id" TargetMode="External"/><Relationship Id="rId15" Type="http://schemas.openxmlformats.org/officeDocument/2006/relationships/hyperlink" Target="about:blank" TargetMode="External"/><Relationship Id="rId23" Type="http://schemas.openxmlformats.org/officeDocument/2006/relationships/hyperlink" Target="about:blank" TargetMode="External"/><Relationship Id="rId28" Type="http://schemas.openxmlformats.org/officeDocument/2006/relationships/hyperlink" Target="mailto:ariyantidesti@gmail.com" TargetMode="External"/><Relationship Id="rId36" Type="http://schemas.openxmlformats.org/officeDocument/2006/relationships/hyperlink" Target="mailto:nagamasmakmurjayajkt@gmail.com/%20021-5761815%20/%20021-5761817" TargetMode="External"/><Relationship Id="rId49" Type="http://schemas.openxmlformats.org/officeDocument/2006/relationships/hyperlink" Target="mailto:tantommy168@yahoo.com" TargetMode="External"/><Relationship Id="rId57" Type="http://schemas.openxmlformats.org/officeDocument/2006/relationships/hyperlink" Target="mailto:corsec_amt@arsari.co.id" TargetMode="External"/><Relationship Id="rId10" Type="http://schemas.openxmlformats.org/officeDocument/2006/relationships/hyperlink" Target="mailto:corsecitm@banpuindo.co.id" TargetMode="External"/><Relationship Id="rId31" Type="http://schemas.openxmlformats.org/officeDocument/2006/relationships/hyperlink" Target="mailto:corsecitm@banpuindo.co.id" TargetMode="External"/><Relationship Id="rId44" Type="http://schemas.openxmlformats.org/officeDocument/2006/relationships/hyperlink" Target="mailto:Jenser@aakmining.com/&#8234;+62&#160;811-7301-313&#8236;" TargetMode="External"/><Relationship Id="rId52" Type="http://schemas.openxmlformats.org/officeDocument/2006/relationships/hyperlink" Target="mailto:yosephsoenaryo@gmail.com" TargetMode="External"/><Relationship Id="rId60" Type="http://schemas.openxmlformats.org/officeDocument/2006/relationships/hyperlink" Target="mailto:ptmarinomininginternational@gmail.com" TargetMode="External"/><Relationship Id="rId65" Type="http://schemas.openxmlformats.org/officeDocument/2006/relationships/hyperlink" Target="mailto:corsecitm@banpuindo.co.id" TargetMode="External"/><Relationship Id="rId4" Type="http://schemas.openxmlformats.org/officeDocument/2006/relationships/hyperlink" Target="about:blank" TargetMode="External"/><Relationship Id="rId9" Type="http://schemas.openxmlformats.org/officeDocument/2006/relationships/hyperlink" Target="about:blank" TargetMode="External"/><Relationship Id="rId13" Type="http://schemas.openxmlformats.org/officeDocument/2006/relationships/hyperlink" Target="mailto:corsecitm@banpuindo.co.id" TargetMode="External"/><Relationship Id="rId18" Type="http://schemas.openxmlformats.org/officeDocument/2006/relationships/hyperlink" Target="mailto:corsecitm@banpuindo.co.id" TargetMode="External"/><Relationship Id="rId39" Type="http://schemas.openxmlformats.org/officeDocument/2006/relationships/hyperlink" Target="mailto:Zain.dy21@gmail.com" TargetMode="External"/><Relationship Id="rId34" Type="http://schemas.openxmlformats.org/officeDocument/2006/relationships/hyperlink" Target="mailto:corsecitm@banpuindo.co.id" TargetMode="External"/><Relationship Id="rId50" Type="http://schemas.openxmlformats.org/officeDocument/2006/relationships/hyperlink" Target="mailto:wu_xielung@yahoo.com.sg" TargetMode="External"/><Relationship Id="rId55" Type="http://schemas.openxmlformats.org/officeDocument/2006/relationships/hyperlink" Target="mailto:kintap.energipt@yahoo.com"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corpsec@jresources.com" TargetMode="External"/><Relationship Id="rId21" Type="http://schemas.openxmlformats.org/officeDocument/2006/relationships/hyperlink" Target="about:blank" TargetMode="External"/><Relationship Id="rId42" Type="http://schemas.openxmlformats.org/officeDocument/2006/relationships/hyperlink" Target="mailto:corsec@bukitasam.co.id" TargetMode="External"/><Relationship Id="rId63" Type="http://schemas.openxmlformats.org/officeDocument/2006/relationships/hyperlink" Target="mailto:satkinson@mercuria.com" TargetMode="External"/><Relationship Id="rId84" Type="http://schemas.openxmlformats.org/officeDocument/2006/relationships/hyperlink" Target="mailto:legal_ts@tobasejahtra.com" TargetMode="External"/><Relationship Id="rId138" Type="http://schemas.openxmlformats.org/officeDocument/2006/relationships/hyperlink" Target="mailto:Komisaris@suthraresources.com%20/%20021-75922993%20/%20021-75922992" TargetMode="External"/><Relationship Id="rId159" Type="http://schemas.openxmlformats.org/officeDocument/2006/relationships/hyperlink" Target="mailto:fhgkc1106@gmail.com" TargetMode="External"/><Relationship Id="rId170" Type="http://schemas.openxmlformats.org/officeDocument/2006/relationships/hyperlink" Target="mailto:legal.perizinan@mm-energi.com/021-50919919" TargetMode="External"/><Relationship Id="rId191" Type="http://schemas.openxmlformats.org/officeDocument/2006/relationships/hyperlink" Target="mailto:alwin@pttimah.co.id%20/0717%20-%20425%208000%20/0717%20-%20425%208080" TargetMode="External"/><Relationship Id="rId205" Type="http://schemas.openxmlformats.org/officeDocument/2006/relationships/hyperlink" Target="mailto:hamid.awaludin@adimitra-baratama.co.id" TargetMode="External"/><Relationship Id="rId226" Type="http://schemas.openxmlformats.org/officeDocument/2006/relationships/hyperlink" Target="mailto:corsec@bukitasam.co.id" TargetMode="External"/><Relationship Id="rId107" Type="http://schemas.openxmlformats.org/officeDocument/2006/relationships/hyperlink" Target="mailto:dody@lxintl.co.kr" TargetMode="External"/><Relationship Id="rId11" Type="http://schemas.openxmlformats.org/officeDocument/2006/relationships/hyperlink" Target="about:blank" TargetMode="External"/><Relationship Id="rId32" Type="http://schemas.openxmlformats.org/officeDocument/2006/relationships/hyperlink" Target="mailto:corsec@bukitasam.co.id" TargetMode="External"/><Relationship Id="rId53" Type="http://schemas.openxmlformats.org/officeDocument/2006/relationships/hyperlink" Target="about:blank" TargetMode="External"/><Relationship Id="rId74" Type="http://schemas.openxmlformats.org/officeDocument/2006/relationships/hyperlink" Target="mailto:legal_ts@tobasejahtra.com" TargetMode="External"/><Relationship Id="rId128" Type="http://schemas.openxmlformats.org/officeDocument/2006/relationships/hyperlink" Target="mailto:angsanajayaenergi11@yahoo.com" TargetMode="External"/><Relationship Id="rId149" Type="http://schemas.openxmlformats.org/officeDocument/2006/relationships/hyperlink" Target="mailto:cahyono.seto@merdekacoppergold.com" TargetMode="External"/><Relationship Id="rId5" Type="http://schemas.openxmlformats.org/officeDocument/2006/relationships/hyperlink" Target="mailto:legal@asmincoal.co.id" TargetMode="External"/><Relationship Id="rId95" Type="http://schemas.openxmlformats.org/officeDocument/2006/relationships/hyperlink" Target="mailto:indra.aman@ptadaro.com" TargetMode="External"/><Relationship Id="rId160" Type="http://schemas.openxmlformats.org/officeDocument/2006/relationships/hyperlink" Target="mailto:pt.oktabumi@gmail.com" TargetMode="External"/><Relationship Id="rId181" Type="http://schemas.openxmlformats.org/officeDocument/2006/relationships/hyperlink" Target="mailto:suwandihimawan191@gmail.com" TargetMode="External"/><Relationship Id="rId216" Type="http://schemas.openxmlformats.org/officeDocument/2006/relationships/hyperlink" Target="mailto:arhanud78@gmail.com" TargetMode="External"/><Relationship Id="rId22" Type="http://schemas.openxmlformats.org/officeDocument/2006/relationships/hyperlink" Target="about:blank" TargetMode="External"/><Relationship Id="rId43" Type="http://schemas.openxmlformats.org/officeDocument/2006/relationships/hyperlink" Target="mailto:corsec@bukitasam.co.id" TargetMode="External"/><Relationship Id="rId64" Type="http://schemas.openxmlformats.org/officeDocument/2006/relationships/hyperlink" Target="mailto:wlo@mercuria.com" TargetMode="External"/><Relationship Id="rId118" Type="http://schemas.openxmlformats.org/officeDocument/2006/relationships/hyperlink" Target="mailto:corpsec@jresources.com" TargetMode="External"/><Relationship Id="rId139" Type="http://schemas.openxmlformats.org/officeDocument/2006/relationships/hyperlink" Target="mailto:Direksi@suthraresources.com%20/%20021-75922993%20/%20021-75922992" TargetMode="External"/><Relationship Id="rId85" Type="http://schemas.openxmlformats.org/officeDocument/2006/relationships/hyperlink" Target="mailto:legal_ts@tobasejahtra.com" TargetMode="External"/><Relationship Id="rId150" Type="http://schemas.openxmlformats.org/officeDocument/2006/relationships/hyperlink" Target="mailto:dfowler@merdekacoppergold.com" TargetMode="External"/><Relationship Id="rId171" Type="http://schemas.openxmlformats.org/officeDocument/2006/relationships/hyperlink" Target="mailto:legal.perizinan@mm-energi.com/021-50919919" TargetMode="External"/><Relationship Id="rId192" Type="http://schemas.openxmlformats.org/officeDocument/2006/relationships/hyperlink" Target="mailto:yennita.zainuddin@pttimah.co.id%20/0717%20-%20425%208000%20/0717%20-%20425%208080" TargetMode="External"/><Relationship Id="rId206" Type="http://schemas.openxmlformats.org/officeDocument/2006/relationships/hyperlink" Target="mailto:hamid.awaludin@adimitra-baratama.co.id" TargetMode="External"/><Relationship Id="rId227" Type="http://schemas.openxmlformats.org/officeDocument/2006/relationships/hyperlink" Target="mailto:corsec@bukitasam.co.id" TargetMode="External"/><Relationship Id="rId12" Type="http://schemas.openxmlformats.org/officeDocument/2006/relationships/hyperlink" Target="about:blank" TargetMode="External"/><Relationship Id="rId33" Type="http://schemas.openxmlformats.org/officeDocument/2006/relationships/hyperlink" Target="mailto:corsec@bukitasam.co.id" TargetMode="External"/><Relationship Id="rId108" Type="http://schemas.openxmlformats.org/officeDocument/2006/relationships/hyperlink" Target="mailto:dody@lxintl.co.kr" TargetMode="External"/><Relationship Id="rId129" Type="http://schemas.openxmlformats.org/officeDocument/2006/relationships/hyperlink" Target="mailto:angsanajayaenergi11@yahoo.com" TargetMode="External"/><Relationship Id="rId54" Type="http://schemas.openxmlformats.org/officeDocument/2006/relationships/hyperlink" Target="about:blank" TargetMode="External"/><Relationship Id="rId75" Type="http://schemas.openxmlformats.org/officeDocument/2006/relationships/hyperlink" Target="mailto:legal_ts@tobasejahtra.com" TargetMode="External"/><Relationship Id="rId96" Type="http://schemas.openxmlformats.org/officeDocument/2006/relationships/hyperlink" Target="mailto:luckman@ptadaro.com" TargetMode="External"/><Relationship Id="rId140" Type="http://schemas.openxmlformats.org/officeDocument/2006/relationships/hyperlink" Target="mailto:Direksi@suthraresources.com%20/%20021-75922993%20/%20021-75922992" TargetMode="External"/><Relationship Id="rId161" Type="http://schemas.openxmlformats.org/officeDocument/2006/relationships/hyperlink" Target="mailto:winarto.astima@ygmail.com" TargetMode="External"/><Relationship Id="rId182" Type="http://schemas.openxmlformats.org/officeDocument/2006/relationships/hyperlink" Target="mailto:mmpj.pt@gmail.com" TargetMode="External"/><Relationship Id="rId217" Type="http://schemas.openxmlformats.org/officeDocument/2006/relationships/hyperlink" Target="mailto:dadangantis5758@gmail.com" TargetMode="External"/><Relationship Id="rId6" Type="http://schemas.openxmlformats.org/officeDocument/2006/relationships/hyperlink" Target="mailto:legal@asmincoal.co.id" TargetMode="External"/><Relationship Id="rId23" Type="http://schemas.openxmlformats.org/officeDocument/2006/relationships/hyperlink" Target="about:blank" TargetMode="External"/><Relationship Id="rId119" Type="http://schemas.openxmlformats.org/officeDocument/2006/relationships/hyperlink" Target="mailto:corpsec@jresources.com" TargetMode="External"/><Relationship Id="rId44" Type="http://schemas.openxmlformats.org/officeDocument/2006/relationships/hyperlink" Target="mailto:corsec@bukitasam.co.id" TargetMode="External"/><Relationship Id="rId65" Type="http://schemas.openxmlformats.org/officeDocument/2006/relationships/hyperlink" Target="mailto:anurmawan@mercuria.com" TargetMode="External"/><Relationship Id="rId86" Type="http://schemas.openxmlformats.org/officeDocument/2006/relationships/hyperlink" Target="mailto:legal_ts@tobasejahtra.com" TargetMode="External"/><Relationship Id="rId130" Type="http://schemas.openxmlformats.org/officeDocument/2006/relationships/hyperlink" Target="mailto:angsanajayaenergi11@yahoo.com" TargetMode="External"/><Relationship Id="rId151" Type="http://schemas.openxmlformats.org/officeDocument/2006/relationships/hyperlink" Target="mailto:devin@merdekacoppergold.com" TargetMode="External"/><Relationship Id="rId172" Type="http://schemas.openxmlformats.org/officeDocument/2006/relationships/hyperlink" Target="mailto:legal.perizinan@mm-energi.com/021-50919919" TargetMode="External"/><Relationship Id="rId193" Type="http://schemas.openxmlformats.org/officeDocument/2006/relationships/hyperlink" Target="mailto:Suaidi.marasabessy@trisensacoal.com" TargetMode="External"/><Relationship Id="rId207" Type="http://schemas.openxmlformats.org/officeDocument/2006/relationships/hyperlink" Target="mailto:mirson_f@baramultigroup.co.id" TargetMode="External"/><Relationship Id="rId228" Type="http://schemas.openxmlformats.org/officeDocument/2006/relationships/hyperlink" Target="mailto:corsec@bukitasam.co.id" TargetMode="External"/><Relationship Id="rId13" Type="http://schemas.openxmlformats.org/officeDocument/2006/relationships/hyperlink" Target="about:blank" TargetMode="External"/><Relationship Id="rId109" Type="http://schemas.openxmlformats.org/officeDocument/2006/relationships/hyperlink" Target="mailto:dody@lxintl.co.kr" TargetMode="External"/><Relationship Id="rId34" Type="http://schemas.openxmlformats.org/officeDocument/2006/relationships/hyperlink" Target="mailto:corsec@bukitasam.co.id" TargetMode="External"/><Relationship Id="rId55" Type="http://schemas.openxmlformats.org/officeDocument/2006/relationships/hyperlink" Target="about:blank" TargetMode="External"/><Relationship Id="rId76" Type="http://schemas.openxmlformats.org/officeDocument/2006/relationships/hyperlink" Target="mailto:legal_ts@tobasejahtra.com" TargetMode="External"/><Relationship Id="rId97" Type="http://schemas.openxmlformats.org/officeDocument/2006/relationships/hyperlink" Target="mailto:tsutsui.masahiro@sojitz.com" TargetMode="External"/><Relationship Id="rId120" Type="http://schemas.openxmlformats.org/officeDocument/2006/relationships/hyperlink" Target="mailto:corpsec@jresources.com" TargetMode="External"/><Relationship Id="rId141" Type="http://schemas.openxmlformats.org/officeDocument/2006/relationships/hyperlink" Target="mailto:Direksi@suthraresources.com%20/%20021-75922993%20/%20021-75922992" TargetMode="External"/><Relationship Id="rId7" Type="http://schemas.openxmlformats.org/officeDocument/2006/relationships/hyperlink" Target="mailto:legal@asmincoal.co.id" TargetMode="External"/><Relationship Id="rId162" Type="http://schemas.openxmlformats.org/officeDocument/2006/relationships/hyperlink" Target="mailto:fhgkc1106@gmail.com" TargetMode="External"/><Relationship Id="rId183" Type="http://schemas.openxmlformats.org/officeDocument/2006/relationships/hyperlink" Target="mailto:mmpj.pt@gmail.com" TargetMode="External"/><Relationship Id="rId218" Type="http://schemas.openxmlformats.org/officeDocument/2006/relationships/hyperlink" Target="mailto:sudasi.h@ptscs.com" TargetMode="External"/><Relationship Id="rId24" Type="http://schemas.openxmlformats.org/officeDocument/2006/relationships/hyperlink" Target="about:blank" TargetMode="External"/><Relationship Id="rId45" Type="http://schemas.openxmlformats.org/officeDocument/2006/relationships/hyperlink" Target="mailto:corsec@bukitasam.co.id" TargetMode="External"/><Relationship Id="rId66" Type="http://schemas.openxmlformats.org/officeDocument/2006/relationships/hyperlink" Target="mailto:csyoon@circleone.co.kr" TargetMode="External"/><Relationship Id="rId87" Type="http://schemas.openxmlformats.org/officeDocument/2006/relationships/hyperlink" Target="mailto:chia@ptadaro.com" TargetMode="External"/><Relationship Id="rId110" Type="http://schemas.openxmlformats.org/officeDocument/2006/relationships/hyperlink" Target="mailto:dody@lxintl.co.kr" TargetMode="External"/><Relationship Id="rId131" Type="http://schemas.openxmlformats.org/officeDocument/2006/relationships/hyperlink" Target="mailto:angsanajayaenergi11@yahoo.com" TargetMode="External"/><Relationship Id="rId152" Type="http://schemas.openxmlformats.org/officeDocument/2006/relationships/hyperlink" Target="mailto:leo@cde-coal.com/021-22338024" TargetMode="External"/><Relationship Id="rId173" Type="http://schemas.openxmlformats.org/officeDocument/2006/relationships/hyperlink" Target="mailto:legal.perizinan@mm-energi.com/021-50919919" TargetMode="External"/><Relationship Id="rId194" Type="http://schemas.openxmlformats.org/officeDocument/2006/relationships/hyperlink" Target="mailto:alvin@tbsenergi.com" TargetMode="External"/><Relationship Id="rId208" Type="http://schemas.openxmlformats.org/officeDocument/2006/relationships/hyperlink" Target="mailto:dido_a@baramultigroup.co.id" TargetMode="External"/><Relationship Id="rId229" Type="http://schemas.openxmlformats.org/officeDocument/2006/relationships/hyperlink" Target="mailto:corsec@bukitasam.co.id" TargetMode="External"/><Relationship Id="rId14" Type="http://schemas.openxmlformats.org/officeDocument/2006/relationships/hyperlink" Target="about:blank" TargetMode="External"/><Relationship Id="rId35" Type="http://schemas.openxmlformats.org/officeDocument/2006/relationships/hyperlink" Target="mailto:corsec@bukitasam.co.id" TargetMode="External"/><Relationship Id="rId56" Type="http://schemas.openxmlformats.org/officeDocument/2006/relationships/hyperlink" Target="about:blank" TargetMode="External"/><Relationship Id="rId77" Type="http://schemas.openxmlformats.org/officeDocument/2006/relationships/hyperlink" Target="mailto:legal_ts@tobasejahtra.com" TargetMode="External"/><Relationship Id="rId100" Type="http://schemas.openxmlformats.org/officeDocument/2006/relationships/hyperlink" Target="mailto:rizki.dartaman@balangancoal.co.id" TargetMode="External"/><Relationship Id="rId8" Type="http://schemas.openxmlformats.org/officeDocument/2006/relationships/hyperlink" Target="mailto:legal@asmincoal.co.id" TargetMode="External"/><Relationship Id="rId98" Type="http://schemas.openxmlformats.org/officeDocument/2006/relationships/hyperlink" Target="mailto:iwandb@balangancoal.co.id" TargetMode="External"/><Relationship Id="rId121" Type="http://schemas.openxmlformats.org/officeDocument/2006/relationships/hyperlink" Target="mailto:ALWIN@pttimah.co.id" TargetMode="External"/><Relationship Id="rId142" Type="http://schemas.openxmlformats.org/officeDocument/2006/relationships/hyperlink" Target="mailto:Komisaris@suthraresources.com%20/%20021-75922993%20/%20021-75922992" TargetMode="External"/><Relationship Id="rId163" Type="http://schemas.openxmlformats.org/officeDocument/2006/relationships/hyperlink" Target="mailto:legal.perizinan@mm-energi.com/021-50919919" TargetMode="External"/><Relationship Id="rId184" Type="http://schemas.openxmlformats.org/officeDocument/2006/relationships/hyperlink" Target="mailto:bernard_n@baramultigroup.co.id" TargetMode="External"/><Relationship Id="rId219" Type="http://schemas.openxmlformats.org/officeDocument/2006/relationships/hyperlink" Target="mailto:Syahiran.M@ptscs.com" TargetMode="External"/><Relationship Id="rId230" Type="http://schemas.openxmlformats.org/officeDocument/2006/relationships/hyperlink" Target="mailto:corsec@bukitasam.co.id" TargetMode="External"/><Relationship Id="rId25" Type="http://schemas.openxmlformats.org/officeDocument/2006/relationships/hyperlink" Target="about:blank" TargetMode="External"/><Relationship Id="rId46" Type="http://schemas.openxmlformats.org/officeDocument/2006/relationships/hyperlink" Target="mailto:corsec@bukitasam.co.id" TargetMode="External"/><Relationship Id="rId67" Type="http://schemas.openxmlformats.org/officeDocument/2006/relationships/hyperlink" Target="mailto:seungjee@circleone.co.kr" TargetMode="External"/><Relationship Id="rId20" Type="http://schemas.openxmlformats.org/officeDocument/2006/relationships/hyperlink" Target="about:blank" TargetMode="External"/><Relationship Id="rId41" Type="http://schemas.openxmlformats.org/officeDocument/2006/relationships/hyperlink" Target="mailto:corsec@bukitasam.co.id" TargetMode="External"/><Relationship Id="rId62" Type="http://schemas.openxmlformats.org/officeDocument/2006/relationships/hyperlink" Target="mailto:wlo@mercuria.com" TargetMode="External"/><Relationship Id="rId83" Type="http://schemas.openxmlformats.org/officeDocument/2006/relationships/hyperlink" Target="mailto:legal_ts@tobasejahtra.com" TargetMode="External"/><Relationship Id="rId88" Type="http://schemas.openxmlformats.org/officeDocument/2006/relationships/hyperlink" Target="mailto:indra.aman@ptadaro.com" TargetMode="External"/><Relationship Id="rId111" Type="http://schemas.openxmlformats.org/officeDocument/2006/relationships/hyperlink" Target="mailto:dody@lxintl.co.kr" TargetMode="External"/><Relationship Id="rId132" Type="http://schemas.openxmlformats.org/officeDocument/2006/relationships/hyperlink" Target="mailto:hgautama1@gmail.com" TargetMode="External"/><Relationship Id="rId153" Type="http://schemas.openxmlformats.org/officeDocument/2006/relationships/hyperlink" Target="mailto:Jenser@aakmining.com/&#8234;+62&#160;811-7301-313&#8236;" TargetMode="External"/><Relationship Id="rId174" Type="http://schemas.openxmlformats.org/officeDocument/2006/relationships/hyperlink" Target="mailto:legal.perizinan@mm-energi.com/021-50919919" TargetMode="External"/><Relationship Id="rId179" Type="http://schemas.openxmlformats.org/officeDocument/2006/relationships/hyperlink" Target="mailto:andhella@hotmail.com" TargetMode="External"/><Relationship Id="rId195" Type="http://schemas.openxmlformats.org/officeDocument/2006/relationships/hyperlink" Target="mailto:Febriany@vale.com" TargetMode="External"/><Relationship Id="rId209" Type="http://schemas.openxmlformats.org/officeDocument/2006/relationships/hyperlink" Target="mailto:bernard_n@baramultigroup.co.id" TargetMode="External"/><Relationship Id="rId190" Type="http://schemas.openxmlformats.org/officeDocument/2006/relationships/hyperlink" Target="mailto:purwoko@pttimah.co.id%20/0717%20-%20425%208000%20/0717%20-%20425%208080" TargetMode="External"/><Relationship Id="rId204" Type="http://schemas.openxmlformats.org/officeDocument/2006/relationships/hyperlink" Target="mailto:hamid.awaludin@adimitra-baratama.co.id" TargetMode="External"/><Relationship Id="rId220" Type="http://schemas.openxmlformats.org/officeDocument/2006/relationships/hyperlink" Target="mailto:Syahiran.M@ptscs.com" TargetMode="External"/><Relationship Id="rId225" Type="http://schemas.openxmlformats.org/officeDocument/2006/relationships/hyperlink" Target="mailto:corsec@bukitasam.co.id" TargetMode="External"/><Relationship Id="rId15" Type="http://schemas.openxmlformats.org/officeDocument/2006/relationships/hyperlink" Target="about:blank" TargetMode="External"/><Relationship Id="rId36" Type="http://schemas.openxmlformats.org/officeDocument/2006/relationships/hyperlink" Target="mailto:corsec@bukitasam.co.id" TargetMode="External"/><Relationship Id="rId57" Type="http://schemas.openxmlformats.org/officeDocument/2006/relationships/hyperlink" Target="about:blank" TargetMode="External"/><Relationship Id="rId106" Type="http://schemas.openxmlformats.org/officeDocument/2006/relationships/hyperlink" Target="mailto:dody@lxintl.co.kr" TargetMode="External"/><Relationship Id="rId127" Type="http://schemas.openxmlformats.org/officeDocument/2006/relationships/hyperlink" Target="mailto:angsanajayaenergi11@yahoo.com" TargetMode="External"/><Relationship Id="rId10" Type="http://schemas.openxmlformats.org/officeDocument/2006/relationships/hyperlink" Target="mailto:legal@asmincoal.co.id" TargetMode="External"/><Relationship Id="rId31" Type="http://schemas.openxmlformats.org/officeDocument/2006/relationships/hyperlink" Target="mailto:corsec@bukitasam.co.id" TargetMode="External"/><Relationship Id="rId52" Type="http://schemas.openxmlformats.org/officeDocument/2006/relationships/hyperlink" Target="about:blank" TargetMode="External"/><Relationship Id="rId73" Type="http://schemas.openxmlformats.org/officeDocument/2006/relationships/hyperlink" Target="mailto:totoharsunyoto2018@gmail.com" TargetMode="External"/><Relationship Id="rId78" Type="http://schemas.openxmlformats.org/officeDocument/2006/relationships/hyperlink" Target="mailto:legal_ts@tobasejahtra.com" TargetMode="External"/><Relationship Id="rId94" Type="http://schemas.openxmlformats.org/officeDocument/2006/relationships/hyperlink" Target="mailto:chia@ptadaro.com" TargetMode="External"/><Relationship Id="rId99" Type="http://schemas.openxmlformats.org/officeDocument/2006/relationships/hyperlink" Target="mailto:hengki@balangancoal.co.id" TargetMode="External"/><Relationship Id="rId101" Type="http://schemas.openxmlformats.org/officeDocument/2006/relationships/hyperlink" Target="about:blank" TargetMode="External"/><Relationship Id="rId122" Type="http://schemas.openxmlformats.org/officeDocument/2006/relationships/hyperlink" Target="mailto:RIZKI@pttimah.co.id" TargetMode="External"/><Relationship Id="rId143" Type="http://schemas.openxmlformats.org/officeDocument/2006/relationships/hyperlink" Target="mailto:Komisaris@suthraresources.com%20/%20021-75922993%20/%20021-75922992" TargetMode="External"/><Relationship Id="rId148" Type="http://schemas.openxmlformats.org/officeDocument/2006/relationships/hyperlink" Target="mailto:boykeabidin@merdekacoppergold.com" TargetMode="External"/><Relationship Id="rId164" Type="http://schemas.openxmlformats.org/officeDocument/2006/relationships/hyperlink" Target="mailto:legal.perizinan@mm-energi.com/021-50919919" TargetMode="External"/><Relationship Id="rId169" Type="http://schemas.openxmlformats.org/officeDocument/2006/relationships/hyperlink" Target="mailto:legal.perizinan@mm-energi.com/021-50919919" TargetMode="External"/><Relationship Id="rId185" Type="http://schemas.openxmlformats.org/officeDocument/2006/relationships/hyperlink" Target="mailto:dido_a@baramultigroup.co.id" TargetMode="External"/><Relationship Id="rId4" Type="http://schemas.openxmlformats.org/officeDocument/2006/relationships/hyperlink" Target="mailto:legal@asmincoal.co.id" TargetMode="External"/><Relationship Id="rId9" Type="http://schemas.openxmlformats.org/officeDocument/2006/relationships/hyperlink" Target="mailto:legal@asmincoal.co.id" TargetMode="External"/><Relationship Id="rId180" Type="http://schemas.openxmlformats.org/officeDocument/2006/relationships/hyperlink" Target="mailto:arlenejosana@gmail.com" TargetMode="External"/><Relationship Id="rId210" Type="http://schemas.openxmlformats.org/officeDocument/2006/relationships/hyperlink" Target="mailto:agus_su@baramultigroup.co.id" TargetMode="External"/><Relationship Id="rId215" Type="http://schemas.openxmlformats.org/officeDocument/2006/relationships/hyperlink" Target="mailto:info.kartikacoal@gmail.com" TargetMode="External"/><Relationship Id="rId26" Type="http://schemas.openxmlformats.org/officeDocument/2006/relationships/hyperlink" Target="about:blank" TargetMode="External"/><Relationship Id="rId231" Type="http://schemas.openxmlformats.org/officeDocument/2006/relationships/hyperlink" Target="mailto:corsec@bukitasam.co.id" TargetMode="External"/><Relationship Id="rId47" Type="http://schemas.openxmlformats.org/officeDocument/2006/relationships/hyperlink" Target="mailto:corsec@bukitasam.co.id" TargetMode="External"/><Relationship Id="rId68" Type="http://schemas.openxmlformats.org/officeDocument/2006/relationships/hyperlink" Target="mailto:yjlee@circleone.co.kr" TargetMode="External"/><Relationship Id="rId89" Type="http://schemas.openxmlformats.org/officeDocument/2006/relationships/hyperlink" Target="mailto:luckman@ptadaro.com" TargetMode="External"/><Relationship Id="rId112" Type="http://schemas.openxmlformats.org/officeDocument/2006/relationships/hyperlink" Target="mailto:dody@lxintl.co.kr" TargetMode="External"/><Relationship Id="rId133" Type="http://schemas.openxmlformats.org/officeDocument/2006/relationships/hyperlink" Target="mailto:alex.roemokoy@gmail.com" TargetMode="External"/><Relationship Id="rId154" Type="http://schemas.openxmlformats.org/officeDocument/2006/relationships/hyperlink" Target="mailto:leo@cde-coal.com/021-22338024" TargetMode="External"/><Relationship Id="rId175" Type="http://schemas.openxmlformats.org/officeDocument/2006/relationships/hyperlink" Target="mailto:legal.perizinan@mm-energi.com/021-50919919" TargetMode="External"/><Relationship Id="rId196" Type="http://schemas.openxmlformats.org/officeDocument/2006/relationships/hyperlink" Target="mailto:vinicius.mendes@vale.com" TargetMode="External"/><Relationship Id="rId200" Type="http://schemas.openxmlformats.org/officeDocument/2006/relationships/hyperlink" Target="mailto:hamid.awaludin@adimitra-baratama.co.id" TargetMode="External"/><Relationship Id="rId16" Type="http://schemas.openxmlformats.org/officeDocument/2006/relationships/hyperlink" Target="about:blank" TargetMode="External"/><Relationship Id="rId221" Type="http://schemas.openxmlformats.org/officeDocument/2006/relationships/hyperlink" Target="mailto:Sudasi.H@ptscs.com" TargetMode="External"/><Relationship Id="rId37" Type="http://schemas.openxmlformats.org/officeDocument/2006/relationships/hyperlink" Target="mailto:corsec@bukitasam.co.id" TargetMode="External"/><Relationship Id="rId58" Type="http://schemas.openxmlformats.org/officeDocument/2006/relationships/hyperlink" Target="about:blank" TargetMode="External"/><Relationship Id="rId79" Type="http://schemas.openxmlformats.org/officeDocument/2006/relationships/hyperlink" Target="mailto:legal_ts@tobasejahtra.com" TargetMode="External"/><Relationship Id="rId102" Type="http://schemas.openxmlformats.org/officeDocument/2006/relationships/hyperlink" Target="about:blank" TargetMode="External"/><Relationship Id="rId123" Type="http://schemas.openxmlformats.org/officeDocument/2006/relationships/hyperlink" Target="mailto:wibisono@pttimah.co.id" TargetMode="External"/><Relationship Id="rId144" Type="http://schemas.openxmlformats.org/officeDocument/2006/relationships/hyperlink" Target="mailto:Komisaris@suthraresources.com%20/%20021-75922993%20/%20021-75922992" TargetMode="External"/><Relationship Id="rId90" Type="http://schemas.openxmlformats.org/officeDocument/2006/relationships/hyperlink" Target="mailto:tsutsui.masahiro@sojitz.com" TargetMode="External"/><Relationship Id="rId165" Type="http://schemas.openxmlformats.org/officeDocument/2006/relationships/hyperlink" Target="mailto:legal.perizinan@mm-energi.com/021-50919919" TargetMode="External"/><Relationship Id="rId186" Type="http://schemas.openxmlformats.org/officeDocument/2006/relationships/hyperlink" Target="mailto:bernard_n@baramultigroup.co.id" TargetMode="External"/><Relationship Id="rId211" Type="http://schemas.openxmlformats.org/officeDocument/2006/relationships/hyperlink" Target="mailto:harsunyoto2018@gmail.com" TargetMode="External"/><Relationship Id="rId232" Type="http://schemas.openxmlformats.org/officeDocument/2006/relationships/hyperlink" Target="mailto:corsec@bukitasam.co.id" TargetMode="External"/><Relationship Id="rId27" Type="http://schemas.openxmlformats.org/officeDocument/2006/relationships/hyperlink" Target="mailto:corsec@bukitasam.co.id" TargetMode="External"/><Relationship Id="rId48" Type="http://schemas.openxmlformats.org/officeDocument/2006/relationships/hyperlink" Target="mailto:corsec@bukitasam.co.id" TargetMode="External"/><Relationship Id="rId69" Type="http://schemas.openxmlformats.org/officeDocument/2006/relationships/hyperlink" Target="mailto:totoharsunyoto2018@gmail.com" TargetMode="External"/><Relationship Id="rId113" Type="http://schemas.openxmlformats.org/officeDocument/2006/relationships/hyperlink" Target="mailto:corpsec@jresources.com" TargetMode="External"/><Relationship Id="rId134" Type="http://schemas.openxmlformats.org/officeDocument/2006/relationships/hyperlink" Target="mailto:esupriyono7@gmail.com" TargetMode="External"/><Relationship Id="rId80" Type="http://schemas.openxmlformats.org/officeDocument/2006/relationships/hyperlink" Target="mailto:legal_ts@tobasejahtra.com" TargetMode="External"/><Relationship Id="rId155" Type="http://schemas.openxmlformats.org/officeDocument/2006/relationships/hyperlink" Target="mailto:Jenser@aakmining.com/&#8234;+62&#160;811-7301-313&#8236;" TargetMode="External"/><Relationship Id="rId176" Type="http://schemas.openxmlformats.org/officeDocument/2006/relationships/hyperlink" Target="mailto:legal.perizinan@mm-energi.com/021-50919919" TargetMode="External"/><Relationship Id="rId197" Type="http://schemas.openxmlformats.org/officeDocument/2006/relationships/hyperlink" Target="mailto:adriansyah.chaniago@vale.com" TargetMode="External"/><Relationship Id="rId201" Type="http://schemas.openxmlformats.org/officeDocument/2006/relationships/hyperlink" Target="mailto:hamid.awaludin@adimitra-baratama.co.id" TargetMode="External"/><Relationship Id="rId222" Type="http://schemas.openxmlformats.org/officeDocument/2006/relationships/hyperlink" Target="mailto:corsec@bukitasam.co.id" TargetMode="External"/><Relationship Id="rId17" Type="http://schemas.openxmlformats.org/officeDocument/2006/relationships/hyperlink" Target="about:blank" TargetMode="External"/><Relationship Id="rId38" Type="http://schemas.openxmlformats.org/officeDocument/2006/relationships/hyperlink" Target="mailto:corsec@bukitasam.co.id" TargetMode="External"/><Relationship Id="rId59" Type="http://schemas.openxmlformats.org/officeDocument/2006/relationships/hyperlink" Target="about:blank" TargetMode="External"/><Relationship Id="rId103" Type="http://schemas.openxmlformats.org/officeDocument/2006/relationships/hyperlink" Target="about:blank" TargetMode="External"/><Relationship Id="rId124" Type="http://schemas.openxmlformats.org/officeDocument/2006/relationships/hyperlink" Target="mailto:agung.pratama@pttimah.co.id" TargetMode="External"/><Relationship Id="rId70" Type="http://schemas.openxmlformats.org/officeDocument/2006/relationships/hyperlink" Target="mailto:csyoon@circleone.co.kr" TargetMode="External"/><Relationship Id="rId91" Type="http://schemas.openxmlformats.org/officeDocument/2006/relationships/hyperlink" Target="mailto:iwandb@balangancoal.co.id" TargetMode="External"/><Relationship Id="rId145" Type="http://schemas.openxmlformats.org/officeDocument/2006/relationships/hyperlink" Target="mailto:adisjoekri@merdekacoppergold.com" TargetMode="External"/><Relationship Id="rId166" Type="http://schemas.openxmlformats.org/officeDocument/2006/relationships/hyperlink" Target="mailto:legal.perizinan@mm-energi.com/021-50919919" TargetMode="External"/><Relationship Id="rId187" Type="http://schemas.openxmlformats.org/officeDocument/2006/relationships/hyperlink" Target="mailto:bernard_n@baramultigroup.co.id" TargetMode="External"/><Relationship Id="rId1" Type="http://schemas.openxmlformats.org/officeDocument/2006/relationships/hyperlink" Target="mailto:legal@asmincoal.co.id" TargetMode="External"/><Relationship Id="rId212" Type="http://schemas.openxmlformats.org/officeDocument/2006/relationships/hyperlink" Target="mailto:csyoon@circleone.co.kr" TargetMode="External"/><Relationship Id="rId233" Type="http://schemas.openxmlformats.org/officeDocument/2006/relationships/hyperlink" Target="mailto:bme.palembang@yahoo.com" TargetMode="External"/><Relationship Id="rId28" Type="http://schemas.openxmlformats.org/officeDocument/2006/relationships/hyperlink" Target="mailto:corsec@bukitasam.co.id" TargetMode="External"/><Relationship Id="rId49" Type="http://schemas.openxmlformats.org/officeDocument/2006/relationships/hyperlink" Target="mailto:corsec@bukitasam.co.id" TargetMode="External"/><Relationship Id="rId114" Type="http://schemas.openxmlformats.org/officeDocument/2006/relationships/hyperlink" Target="mailto:corpsec@jresources.com" TargetMode="External"/><Relationship Id="rId60" Type="http://schemas.openxmlformats.org/officeDocument/2006/relationships/hyperlink" Target="about:blank" TargetMode="External"/><Relationship Id="rId81" Type="http://schemas.openxmlformats.org/officeDocument/2006/relationships/hyperlink" Target="mailto:legal_ts@tobasejahtra.com" TargetMode="External"/><Relationship Id="rId135" Type="http://schemas.openxmlformats.org/officeDocument/2006/relationships/hyperlink" Target="mailto:boykeabidin@merdekacoppergold.com" TargetMode="External"/><Relationship Id="rId156" Type="http://schemas.openxmlformats.org/officeDocument/2006/relationships/hyperlink" Target="mailto:gregorius.nong58@gmail.com" TargetMode="External"/><Relationship Id="rId177" Type="http://schemas.openxmlformats.org/officeDocument/2006/relationships/hyperlink" Target="mailto:yosephsoenaryo@gmail.com" TargetMode="External"/><Relationship Id="rId198" Type="http://schemas.openxmlformats.org/officeDocument/2006/relationships/hyperlink" Target="mailto:Bernardus.Irmanto@vale.com" TargetMode="External"/><Relationship Id="rId202" Type="http://schemas.openxmlformats.org/officeDocument/2006/relationships/hyperlink" Target="mailto:hamid.awaludin@adimitra-baratama.co.id" TargetMode="External"/><Relationship Id="rId223" Type="http://schemas.openxmlformats.org/officeDocument/2006/relationships/hyperlink" Target="mailto:corsec@bukitasam.co.id" TargetMode="External"/><Relationship Id="rId18" Type="http://schemas.openxmlformats.org/officeDocument/2006/relationships/hyperlink" Target="about:blank" TargetMode="External"/><Relationship Id="rId39" Type="http://schemas.openxmlformats.org/officeDocument/2006/relationships/hyperlink" Target="mailto:corsec@bukitasam.co.id" TargetMode="External"/><Relationship Id="rId50" Type="http://schemas.openxmlformats.org/officeDocument/2006/relationships/hyperlink" Target="mailto:corsec@bukitasam.co.id" TargetMode="External"/><Relationship Id="rId104" Type="http://schemas.openxmlformats.org/officeDocument/2006/relationships/hyperlink" Target="about:blank" TargetMode="External"/><Relationship Id="rId125" Type="http://schemas.openxmlformats.org/officeDocument/2006/relationships/hyperlink" Target="mailto:PURWOKO@pttimah.co.id" TargetMode="External"/><Relationship Id="rId146" Type="http://schemas.openxmlformats.org/officeDocument/2006/relationships/hyperlink" Target="mailto:simon.milroy@merdekacoppergold.com" TargetMode="External"/><Relationship Id="rId167" Type="http://schemas.openxmlformats.org/officeDocument/2006/relationships/hyperlink" Target="mailto:legal.perizinan@mm-energi.com/021-50919919" TargetMode="External"/><Relationship Id="rId188" Type="http://schemas.openxmlformats.org/officeDocument/2006/relationships/hyperlink" Target="mailto:achmad.ardianto@pttimah.co.id%20/0717-425%208000%20/0717%20-%20425%208080" TargetMode="External"/><Relationship Id="rId71" Type="http://schemas.openxmlformats.org/officeDocument/2006/relationships/hyperlink" Target="mailto:seungjee@circleone.co.kr" TargetMode="External"/><Relationship Id="rId92" Type="http://schemas.openxmlformats.org/officeDocument/2006/relationships/hyperlink" Target="mailto:hengki@balangancoal.co.id" TargetMode="External"/><Relationship Id="rId213" Type="http://schemas.openxmlformats.org/officeDocument/2006/relationships/hyperlink" Target="mailto:angpaukbb@gmail.com" TargetMode="External"/><Relationship Id="rId234" Type="http://schemas.openxmlformats.org/officeDocument/2006/relationships/vmlDrawing" Target="../drawings/vmlDrawing1.vml"/><Relationship Id="rId2" Type="http://schemas.openxmlformats.org/officeDocument/2006/relationships/hyperlink" Target="mailto:legal@asmincoal.co.id" TargetMode="External"/><Relationship Id="rId29" Type="http://schemas.openxmlformats.org/officeDocument/2006/relationships/hyperlink" Target="mailto:corsec@bukitasam.co.id" TargetMode="External"/><Relationship Id="rId40" Type="http://schemas.openxmlformats.org/officeDocument/2006/relationships/hyperlink" Target="mailto:corsec@bukitasam.co.id" TargetMode="External"/><Relationship Id="rId115" Type="http://schemas.openxmlformats.org/officeDocument/2006/relationships/hyperlink" Target="mailto:corpsec@jresources.com" TargetMode="External"/><Relationship Id="rId136" Type="http://schemas.openxmlformats.org/officeDocument/2006/relationships/hyperlink" Target="mailto:ryan.whyte@merdekacoppergold.com" TargetMode="External"/><Relationship Id="rId157" Type="http://schemas.openxmlformats.org/officeDocument/2006/relationships/hyperlink" Target="mailto:hendy.gunawan@mlpmining.com" TargetMode="External"/><Relationship Id="rId178" Type="http://schemas.openxmlformats.org/officeDocument/2006/relationships/hyperlink" Target="mailto:gchondro@gmail.com" TargetMode="External"/><Relationship Id="rId61" Type="http://schemas.openxmlformats.org/officeDocument/2006/relationships/hyperlink" Target="mailto:satkinson@mercuria.com" TargetMode="External"/><Relationship Id="rId82" Type="http://schemas.openxmlformats.org/officeDocument/2006/relationships/hyperlink" Target="mailto:legal_ts@tobasejahtra.com" TargetMode="External"/><Relationship Id="rId199" Type="http://schemas.openxmlformats.org/officeDocument/2006/relationships/hyperlink" Target="mailto:legal@asmincoal.co.id%20(021)%202983%202097,%202983%202098%20/%20(021)%202983%202094" TargetMode="External"/><Relationship Id="rId203" Type="http://schemas.openxmlformats.org/officeDocument/2006/relationships/hyperlink" Target="mailto:hamid.awaludin@adimitra-baratama.co.id" TargetMode="External"/><Relationship Id="rId19" Type="http://schemas.openxmlformats.org/officeDocument/2006/relationships/hyperlink" Target="about:blank" TargetMode="External"/><Relationship Id="rId224" Type="http://schemas.openxmlformats.org/officeDocument/2006/relationships/hyperlink" Target="mailto:corsec@bukitasam.co.id" TargetMode="External"/><Relationship Id="rId30" Type="http://schemas.openxmlformats.org/officeDocument/2006/relationships/hyperlink" Target="mailto:corsec@bukitasam.co.id" TargetMode="External"/><Relationship Id="rId105" Type="http://schemas.openxmlformats.org/officeDocument/2006/relationships/hyperlink" Target="mailto:dody@lxintl.co.kr" TargetMode="External"/><Relationship Id="rId126" Type="http://schemas.openxmlformats.org/officeDocument/2006/relationships/hyperlink" Target="mailto:ALWIN@pttimah.co.id" TargetMode="External"/><Relationship Id="rId147" Type="http://schemas.openxmlformats.org/officeDocument/2006/relationships/hyperlink" Target="mailto:gavin@merdekacoppergold.com" TargetMode="External"/><Relationship Id="rId168" Type="http://schemas.openxmlformats.org/officeDocument/2006/relationships/hyperlink" Target="mailto:legal.perizinan@mm-energi.com/021-50919919" TargetMode="External"/><Relationship Id="rId51" Type="http://schemas.openxmlformats.org/officeDocument/2006/relationships/hyperlink" Target="about:blank" TargetMode="External"/><Relationship Id="rId72" Type="http://schemas.openxmlformats.org/officeDocument/2006/relationships/hyperlink" Target="mailto:yjlee@circleone.co.kr" TargetMode="External"/><Relationship Id="rId93" Type="http://schemas.openxmlformats.org/officeDocument/2006/relationships/hyperlink" Target="mailto:rizki.dartaman@balangancoal.co.id" TargetMode="External"/><Relationship Id="rId189" Type="http://schemas.openxmlformats.org/officeDocument/2006/relationships/hyperlink" Target="mailto:fina@pttimah.co.id%20/0717%20-%20425%208000%20/0717%20-%20425%208080" TargetMode="External"/><Relationship Id="rId3" Type="http://schemas.openxmlformats.org/officeDocument/2006/relationships/hyperlink" Target="mailto:legal@asmincoal.co.id" TargetMode="External"/><Relationship Id="rId214" Type="http://schemas.openxmlformats.org/officeDocument/2006/relationships/hyperlink" Target="mailto:info.kartikacoal@gmail.com" TargetMode="External"/><Relationship Id="rId235" Type="http://schemas.openxmlformats.org/officeDocument/2006/relationships/comments" Target="../comments1.xml"/><Relationship Id="rId116" Type="http://schemas.openxmlformats.org/officeDocument/2006/relationships/hyperlink" Target="mailto:corpsec@jresources.com" TargetMode="External"/><Relationship Id="rId137" Type="http://schemas.openxmlformats.org/officeDocument/2006/relationships/hyperlink" Target="mailto:Direksi@suthraresources.com%20/%20021-75922993%20/%20021-75922992" TargetMode="External"/><Relationship Id="rId158" Type="http://schemas.openxmlformats.org/officeDocument/2006/relationships/hyperlink" Target="mailto:gandjar.chitrawan@mlpmining.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hyperlink" Target="mailto:legal.msj@msj.co.id" TargetMode="External"/><Relationship Id="rId2" Type="http://schemas.openxmlformats.org/officeDocument/2006/relationships/hyperlink" Target="mailto:matt@watiga.com" TargetMode="External"/><Relationship Id="rId1" Type="http://schemas.openxmlformats.org/officeDocument/2006/relationships/hyperlink" Target="mailto:halim.kevin@msa.co.id" TargetMode="External"/><Relationship Id="rId4" Type="http://schemas.openxmlformats.org/officeDocument/2006/relationships/hyperlink" Target="mailto:matt@watig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Q959"/>
  <sheetViews>
    <sheetView zoomScale="80" zoomScaleNormal="80" workbookViewId="0">
      <pane xSplit="3" ySplit="3" topLeftCell="K56" activePane="bottomRight" state="frozen"/>
      <selection pane="topRight" activeCell="D1" sqref="D1"/>
      <selection pane="bottomLeft" activeCell="A4" sqref="A4"/>
      <selection pane="bottomRight" activeCell="D2" sqref="D2"/>
    </sheetView>
  </sheetViews>
  <sheetFormatPr defaultColWidth="11.08203125" defaultRowHeight="15" customHeight="1"/>
  <cols>
    <col min="1" max="1" width="3.58203125" style="348" customWidth="1"/>
    <col min="2" max="2" width="5.83203125" style="348" customWidth="1"/>
    <col min="3" max="3" width="32.08203125" style="348" customWidth="1"/>
    <col min="4" max="4" width="8.33203125" style="1009" customWidth="1"/>
    <col min="5" max="5" width="50.58203125" style="345" customWidth="1"/>
    <col min="6" max="6" width="35.5" style="348" customWidth="1"/>
    <col min="7" max="7" width="16.58203125" style="348" customWidth="1"/>
    <col min="8" max="8" width="20.33203125" style="348" customWidth="1"/>
    <col min="9" max="9" width="21.33203125" style="348" customWidth="1"/>
    <col min="10" max="10" width="14.08203125" style="348" hidden="1" customWidth="1"/>
    <col min="11" max="11" width="38.5" style="348" customWidth="1"/>
    <col min="12" max="12" width="38.33203125" style="348" customWidth="1"/>
    <col min="13" max="13" width="25.58203125" style="348" customWidth="1"/>
    <col min="14" max="16384" width="11.08203125" style="348"/>
  </cols>
  <sheetData>
    <row r="1" spans="1:13" ht="15.5">
      <c r="A1" s="345"/>
      <c r="B1" s="346"/>
      <c r="C1" s="988" t="s">
        <v>0</v>
      </c>
      <c r="D1" s="988"/>
      <c r="E1" s="989"/>
      <c r="F1" s="989"/>
      <c r="G1" s="989"/>
      <c r="H1" s="989"/>
      <c r="I1" s="989"/>
      <c r="J1" s="989"/>
      <c r="K1" s="989"/>
      <c r="L1" s="989"/>
      <c r="M1" s="347"/>
    </row>
    <row r="2" spans="1:13" ht="15.5">
      <c r="A2" s="345"/>
      <c r="B2" s="346" t="s">
        <v>1</v>
      </c>
      <c r="C2" s="346" t="s">
        <v>2</v>
      </c>
      <c r="D2" s="1010" t="s">
        <v>3</v>
      </c>
      <c r="E2" s="346" t="s">
        <v>4</v>
      </c>
      <c r="F2" s="346" t="s">
        <v>5</v>
      </c>
      <c r="G2" s="346" t="s">
        <v>6</v>
      </c>
      <c r="H2" s="346" t="s">
        <v>7</v>
      </c>
      <c r="I2" s="346" t="s">
        <v>8</v>
      </c>
      <c r="J2" s="346" t="s">
        <v>9</v>
      </c>
      <c r="K2" s="346" t="s">
        <v>10</v>
      </c>
      <c r="L2" s="346" t="s">
        <v>11</v>
      </c>
      <c r="M2" s="347" t="s">
        <v>12</v>
      </c>
    </row>
    <row r="3" spans="1:13" ht="31" hidden="1">
      <c r="A3" s="345"/>
      <c r="B3" s="349">
        <v>1</v>
      </c>
      <c r="C3" s="349" t="s">
        <v>13</v>
      </c>
      <c r="D3" s="1007" t="s">
        <v>14</v>
      </c>
      <c r="E3" s="349" t="s">
        <v>15</v>
      </c>
      <c r="F3" s="349" t="s">
        <v>16</v>
      </c>
      <c r="G3" s="349" t="s">
        <v>17</v>
      </c>
      <c r="H3" s="349" t="s">
        <v>18</v>
      </c>
      <c r="I3" s="349" t="s">
        <v>19</v>
      </c>
      <c r="J3" s="349" t="s">
        <v>20</v>
      </c>
      <c r="K3" s="349" t="s">
        <v>21</v>
      </c>
      <c r="L3" s="349" t="s">
        <v>22</v>
      </c>
      <c r="M3" s="350">
        <v>313798</v>
      </c>
    </row>
    <row r="4" spans="1:13" ht="46.5" hidden="1">
      <c r="A4" s="345"/>
      <c r="B4" s="349">
        <v>2</v>
      </c>
      <c r="C4" s="349" t="s">
        <v>23</v>
      </c>
      <c r="D4" s="1007" t="s">
        <v>14</v>
      </c>
      <c r="E4" s="349" t="s">
        <v>24</v>
      </c>
      <c r="F4" s="349" t="s">
        <v>25</v>
      </c>
      <c r="G4" s="349" t="s">
        <v>26</v>
      </c>
      <c r="H4" s="349" t="s">
        <v>27</v>
      </c>
      <c r="I4" s="349" t="s">
        <v>28</v>
      </c>
      <c r="J4" s="349"/>
      <c r="K4" s="349" t="s">
        <v>29</v>
      </c>
      <c r="L4" s="349" t="s">
        <v>30</v>
      </c>
      <c r="M4" s="350">
        <v>2990</v>
      </c>
    </row>
    <row r="5" spans="1:13" ht="62" hidden="1">
      <c r="A5" s="345"/>
      <c r="B5" s="351">
        <v>3</v>
      </c>
      <c r="C5" s="349" t="s">
        <v>31</v>
      </c>
      <c r="D5" s="1007" t="s">
        <v>14</v>
      </c>
      <c r="E5" s="349" t="s">
        <v>32</v>
      </c>
      <c r="F5" s="349"/>
      <c r="G5" s="349" t="s">
        <v>33</v>
      </c>
      <c r="H5" s="349" t="s">
        <v>34</v>
      </c>
      <c r="I5" s="349" t="s">
        <v>35</v>
      </c>
      <c r="J5" s="349" t="s">
        <v>20</v>
      </c>
      <c r="K5" s="349" t="s">
        <v>36</v>
      </c>
      <c r="L5" s="349" t="s">
        <v>37</v>
      </c>
      <c r="M5" s="350">
        <v>22433</v>
      </c>
    </row>
    <row r="6" spans="1:13" ht="93" hidden="1">
      <c r="A6" s="345"/>
      <c r="B6" s="349">
        <v>4</v>
      </c>
      <c r="C6" s="349" t="s">
        <v>38</v>
      </c>
      <c r="D6" s="1007" t="s">
        <v>14</v>
      </c>
      <c r="E6" s="349" t="s">
        <v>39</v>
      </c>
      <c r="F6" s="349" t="s">
        <v>40</v>
      </c>
      <c r="G6" s="349" t="s">
        <v>41</v>
      </c>
      <c r="H6" s="349" t="s">
        <v>34</v>
      </c>
      <c r="I6" s="349" t="s">
        <v>42</v>
      </c>
      <c r="J6" s="349" t="s">
        <v>20</v>
      </c>
      <c r="K6" s="349" t="s">
        <v>43</v>
      </c>
      <c r="L6" s="349" t="s">
        <v>44</v>
      </c>
      <c r="M6" s="350">
        <v>34207</v>
      </c>
    </row>
    <row r="7" spans="1:13" ht="46.5" hidden="1">
      <c r="A7" s="345"/>
      <c r="B7" s="349">
        <v>5</v>
      </c>
      <c r="C7" s="349" t="s">
        <v>45</v>
      </c>
      <c r="D7" s="1007" t="s">
        <v>14</v>
      </c>
      <c r="E7" s="349" t="s">
        <v>46</v>
      </c>
      <c r="F7" s="349"/>
      <c r="G7" s="349" t="s">
        <v>47</v>
      </c>
      <c r="H7" s="349" t="s">
        <v>48</v>
      </c>
      <c r="I7" s="349" t="s">
        <v>49</v>
      </c>
      <c r="J7" s="349" t="s">
        <v>20</v>
      </c>
      <c r="K7" s="349"/>
      <c r="L7" s="349" t="s">
        <v>50</v>
      </c>
      <c r="M7" s="350">
        <v>24980</v>
      </c>
    </row>
    <row r="8" spans="1:13" ht="62" hidden="1">
      <c r="A8" s="345"/>
      <c r="B8" s="349">
        <v>6</v>
      </c>
      <c r="C8" s="349" t="s">
        <v>51</v>
      </c>
      <c r="D8" s="1007" t="s">
        <v>14</v>
      </c>
      <c r="E8" s="349" t="s">
        <v>52</v>
      </c>
      <c r="F8" s="349" t="s">
        <v>53</v>
      </c>
      <c r="G8" s="349" t="s">
        <v>54</v>
      </c>
      <c r="H8" s="349" t="s">
        <v>55</v>
      </c>
      <c r="I8" s="349" t="s">
        <v>56</v>
      </c>
      <c r="J8" s="349" t="s">
        <v>20</v>
      </c>
      <c r="K8" s="349" t="s">
        <v>57</v>
      </c>
      <c r="L8" s="349" t="s">
        <v>58</v>
      </c>
      <c r="M8" s="350">
        <v>3015</v>
      </c>
    </row>
    <row r="9" spans="1:13" ht="31" hidden="1">
      <c r="A9" s="345"/>
      <c r="B9" s="349">
        <v>7</v>
      </c>
      <c r="C9" s="349" t="s">
        <v>59</v>
      </c>
      <c r="D9" s="1007" t="s">
        <v>14</v>
      </c>
      <c r="E9" s="349" t="s">
        <v>32</v>
      </c>
      <c r="F9" s="349" t="s">
        <v>60</v>
      </c>
      <c r="G9" s="349" t="s">
        <v>26</v>
      </c>
      <c r="H9" s="349" t="s">
        <v>27</v>
      </c>
      <c r="I9" s="349" t="s">
        <v>61</v>
      </c>
      <c r="J9" s="349" t="s">
        <v>20</v>
      </c>
      <c r="K9" s="349" t="s">
        <v>62</v>
      </c>
      <c r="L9" s="349" t="s">
        <v>63</v>
      </c>
      <c r="M9" s="350" t="s">
        <v>64</v>
      </c>
    </row>
    <row r="10" spans="1:13" ht="31" hidden="1">
      <c r="A10" s="345"/>
      <c r="B10" s="349">
        <v>8</v>
      </c>
      <c r="C10" s="349" t="s">
        <v>65</v>
      </c>
      <c r="D10" s="1007" t="s">
        <v>14</v>
      </c>
      <c r="E10" s="349" t="s">
        <v>66</v>
      </c>
      <c r="F10" s="349" t="s">
        <v>67</v>
      </c>
      <c r="G10" s="349" t="s">
        <v>68</v>
      </c>
      <c r="H10" s="349" t="s">
        <v>69</v>
      </c>
      <c r="I10" s="349" t="s">
        <v>70</v>
      </c>
      <c r="J10" s="349" t="s">
        <v>20</v>
      </c>
      <c r="K10" s="349" t="s">
        <v>71</v>
      </c>
      <c r="L10" s="352">
        <v>41890</v>
      </c>
      <c r="M10" s="350">
        <v>19340</v>
      </c>
    </row>
    <row r="11" spans="1:13" ht="46.5" hidden="1">
      <c r="A11" s="345"/>
      <c r="B11" s="349">
        <v>9</v>
      </c>
      <c r="C11" s="349" t="s">
        <v>72</v>
      </c>
      <c r="D11" s="1007" t="s">
        <v>14</v>
      </c>
      <c r="E11" s="349" t="s">
        <v>73</v>
      </c>
      <c r="F11" s="349" t="s">
        <v>74</v>
      </c>
      <c r="G11" s="349" t="s">
        <v>74</v>
      </c>
      <c r="H11" s="349" t="s">
        <v>75</v>
      </c>
      <c r="I11" s="349" t="s">
        <v>76</v>
      </c>
      <c r="J11" s="349" t="s">
        <v>20</v>
      </c>
      <c r="K11" s="349" t="s">
        <v>77</v>
      </c>
      <c r="L11" s="349" t="s">
        <v>78</v>
      </c>
      <c r="M11" s="350">
        <v>108009</v>
      </c>
    </row>
    <row r="12" spans="1:13" ht="46.5" hidden="1">
      <c r="A12" s="345"/>
      <c r="B12" s="349">
        <v>10</v>
      </c>
      <c r="C12" s="349" t="s">
        <v>79</v>
      </c>
      <c r="D12" s="1007" t="s">
        <v>14</v>
      </c>
      <c r="E12" s="349" t="s">
        <v>80</v>
      </c>
      <c r="F12" s="349"/>
      <c r="G12" s="349" t="s">
        <v>81</v>
      </c>
      <c r="H12" s="349" t="s">
        <v>82</v>
      </c>
      <c r="I12" s="349" t="s">
        <v>83</v>
      </c>
      <c r="J12" s="349" t="s">
        <v>20</v>
      </c>
      <c r="K12" s="349" t="s">
        <v>84</v>
      </c>
      <c r="L12" s="349" t="s">
        <v>85</v>
      </c>
      <c r="M12" s="350">
        <v>17311</v>
      </c>
    </row>
    <row r="13" spans="1:13" ht="77.5" hidden="1">
      <c r="A13" s="345"/>
      <c r="B13" s="349">
        <v>11</v>
      </c>
      <c r="C13" s="349" t="s">
        <v>86</v>
      </c>
      <c r="D13" s="1007" t="s">
        <v>14</v>
      </c>
      <c r="E13" s="349" t="s">
        <v>87</v>
      </c>
      <c r="F13" s="349" t="s">
        <v>88</v>
      </c>
      <c r="G13" s="349" t="s">
        <v>89</v>
      </c>
      <c r="H13" s="349" t="s">
        <v>90</v>
      </c>
      <c r="I13" s="349" t="s">
        <v>61</v>
      </c>
      <c r="J13" s="349" t="s">
        <v>20</v>
      </c>
      <c r="K13" s="349" t="s">
        <v>91</v>
      </c>
      <c r="L13" s="349" t="s">
        <v>92</v>
      </c>
      <c r="M13" s="350">
        <v>2096</v>
      </c>
    </row>
    <row r="14" spans="1:13" ht="60.75" hidden="1" customHeight="1">
      <c r="A14" s="345"/>
      <c r="B14" s="349">
        <v>12</v>
      </c>
      <c r="C14" s="349" t="s">
        <v>93</v>
      </c>
      <c r="D14" s="1007" t="s">
        <v>14</v>
      </c>
      <c r="E14" s="349" t="s">
        <v>94</v>
      </c>
      <c r="F14" s="349" t="s">
        <v>95</v>
      </c>
      <c r="G14" s="349" t="s">
        <v>96</v>
      </c>
      <c r="H14" s="349" t="s">
        <v>34</v>
      </c>
      <c r="I14" s="349" t="s">
        <v>35</v>
      </c>
      <c r="J14" s="349" t="s">
        <v>20</v>
      </c>
      <c r="K14" s="349" t="s">
        <v>97</v>
      </c>
      <c r="L14" s="349" t="s">
        <v>98</v>
      </c>
      <c r="M14" s="350">
        <v>2410</v>
      </c>
    </row>
    <row r="15" spans="1:13" ht="124" hidden="1">
      <c r="A15" s="345"/>
      <c r="B15" s="349">
        <v>13</v>
      </c>
      <c r="C15" s="349" t="s">
        <v>99</v>
      </c>
      <c r="D15" s="1007" t="s">
        <v>14</v>
      </c>
      <c r="E15" s="349" t="s">
        <v>100</v>
      </c>
      <c r="F15" s="349" t="s">
        <v>101</v>
      </c>
      <c r="G15" s="349" t="s">
        <v>102</v>
      </c>
      <c r="H15" s="349" t="s">
        <v>103</v>
      </c>
      <c r="I15" s="349" t="s">
        <v>61</v>
      </c>
      <c r="J15" s="349" t="s">
        <v>20</v>
      </c>
      <c r="K15" s="349" t="s">
        <v>104</v>
      </c>
      <c r="L15" s="349"/>
      <c r="M15" s="350">
        <v>615382</v>
      </c>
    </row>
    <row r="16" spans="1:13" ht="31" hidden="1">
      <c r="A16" s="345"/>
      <c r="B16" s="349">
        <v>14</v>
      </c>
      <c r="C16" s="349" t="s">
        <v>105</v>
      </c>
      <c r="D16" s="1007" t="s">
        <v>14</v>
      </c>
      <c r="E16" s="349" t="s">
        <v>106</v>
      </c>
      <c r="F16" s="349" t="s">
        <v>107</v>
      </c>
      <c r="G16" s="349" t="s">
        <v>108</v>
      </c>
      <c r="H16" s="349" t="s">
        <v>109</v>
      </c>
      <c r="I16" s="349" t="s">
        <v>61</v>
      </c>
      <c r="J16" s="349" t="s">
        <v>20</v>
      </c>
      <c r="K16" s="349" t="s">
        <v>110</v>
      </c>
      <c r="L16" s="349" t="s">
        <v>111</v>
      </c>
      <c r="M16" s="350" t="s">
        <v>112</v>
      </c>
    </row>
    <row r="17" spans="1:13" ht="31" hidden="1">
      <c r="A17" s="345"/>
      <c r="B17" s="349">
        <v>15</v>
      </c>
      <c r="C17" s="349" t="s">
        <v>113</v>
      </c>
      <c r="D17" s="1007" t="s">
        <v>14</v>
      </c>
      <c r="E17" s="349" t="s">
        <v>114</v>
      </c>
      <c r="F17" s="349" t="s">
        <v>115</v>
      </c>
      <c r="G17" s="349" t="s">
        <v>116</v>
      </c>
      <c r="H17" s="349" t="s">
        <v>34</v>
      </c>
      <c r="I17" s="349" t="s">
        <v>61</v>
      </c>
      <c r="J17" s="349" t="s">
        <v>20</v>
      </c>
      <c r="K17" s="349" t="s">
        <v>117</v>
      </c>
      <c r="L17" s="349" t="s">
        <v>118</v>
      </c>
      <c r="M17" s="353">
        <v>72497</v>
      </c>
    </row>
    <row r="18" spans="1:13" ht="46.5" hidden="1">
      <c r="A18" s="345"/>
      <c r="B18" s="349">
        <v>16</v>
      </c>
      <c r="C18" s="349" t="s">
        <v>119</v>
      </c>
      <c r="D18" s="1007" t="s">
        <v>14</v>
      </c>
      <c r="E18" s="349" t="s">
        <v>120</v>
      </c>
      <c r="F18" s="349" t="s">
        <v>121</v>
      </c>
      <c r="G18" s="349" t="s">
        <v>122</v>
      </c>
      <c r="H18" s="349" t="s">
        <v>27</v>
      </c>
      <c r="I18" s="349" t="s">
        <v>123</v>
      </c>
      <c r="J18" s="349" t="s">
        <v>20</v>
      </c>
      <c r="K18" s="349"/>
      <c r="L18" s="349" t="s">
        <v>124</v>
      </c>
      <c r="M18" s="350">
        <v>12710</v>
      </c>
    </row>
    <row r="19" spans="1:13" ht="31" hidden="1">
      <c r="A19" s="345"/>
      <c r="B19" s="349">
        <v>17</v>
      </c>
      <c r="C19" s="349" t="s">
        <v>125</v>
      </c>
      <c r="D19" s="1007" t="s">
        <v>14</v>
      </c>
      <c r="E19" s="349" t="s">
        <v>126</v>
      </c>
      <c r="F19" s="349" t="s">
        <v>127</v>
      </c>
      <c r="G19" s="349" t="s">
        <v>128</v>
      </c>
      <c r="H19" s="349" t="s">
        <v>129</v>
      </c>
      <c r="I19" s="349" t="s">
        <v>42</v>
      </c>
      <c r="J19" s="349" t="s">
        <v>130</v>
      </c>
      <c r="K19" s="349" t="s">
        <v>131</v>
      </c>
      <c r="L19" s="349" t="s">
        <v>132</v>
      </c>
      <c r="M19" s="354" t="s">
        <v>133</v>
      </c>
    </row>
    <row r="20" spans="1:13" ht="46.5" hidden="1">
      <c r="A20" s="345"/>
      <c r="B20" s="349">
        <v>18</v>
      </c>
      <c r="C20" s="349" t="s">
        <v>134</v>
      </c>
      <c r="D20" s="1007" t="s">
        <v>14</v>
      </c>
      <c r="E20" s="349" t="s">
        <v>80</v>
      </c>
      <c r="F20" s="349" t="s">
        <v>135</v>
      </c>
      <c r="G20" s="349" t="s">
        <v>136</v>
      </c>
      <c r="H20" s="349" t="s">
        <v>137</v>
      </c>
      <c r="I20" s="349" t="s">
        <v>138</v>
      </c>
      <c r="J20" s="349" t="s">
        <v>20</v>
      </c>
      <c r="K20" s="349"/>
      <c r="L20" s="349" t="s">
        <v>139</v>
      </c>
      <c r="M20" s="350">
        <v>24121</v>
      </c>
    </row>
    <row r="21" spans="1:13" ht="46.5" hidden="1">
      <c r="A21" s="345"/>
      <c r="B21" s="349">
        <v>19</v>
      </c>
      <c r="C21" s="349" t="s">
        <v>140</v>
      </c>
      <c r="D21" s="1007" t="s">
        <v>14</v>
      </c>
      <c r="E21" s="349" t="s">
        <v>141</v>
      </c>
      <c r="F21" s="349" t="s">
        <v>142</v>
      </c>
      <c r="G21" s="349" t="s">
        <v>143</v>
      </c>
      <c r="H21" s="349" t="s">
        <v>144</v>
      </c>
      <c r="I21" s="349" t="s">
        <v>35</v>
      </c>
      <c r="J21" s="349" t="s">
        <v>20</v>
      </c>
      <c r="K21" s="349"/>
      <c r="L21" s="349" t="s">
        <v>145</v>
      </c>
      <c r="M21" s="350">
        <v>244776</v>
      </c>
    </row>
    <row r="22" spans="1:13" ht="31" hidden="1">
      <c r="A22" s="345"/>
      <c r="B22" s="349">
        <v>20</v>
      </c>
      <c r="C22" s="349" t="s">
        <v>146</v>
      </c>
      <c r="D22" s="1007" t="s">
        <v>14</v>
      </c>
      <c r="E22" s="349" t="s">
        <v>147</v>
      </c>
      <c r="F22" s="349"/>
      <c r="G22" s="349"/>
      <c r="H22" s="349" t="s">
        <v>148</v>
      </c>
      <c r="I22" s="349" t="s">
        <v>149</v>
      </c>
      <c r="J22" s="349" t="s">
        <v>150</v>
      </c>
      <c r="K22" s="349" t="s">
        <v>151</v>
      </c>
      <c r="L22" s="349" t="s">
        <v>152</v>
      </c>
      <c r="M22" s="350">
        <v>38150</v>
      </c>
    </row>
    <row r="23" spans="1:13" ht="46.5" hidden="1">
      <c r="A23" s="345"/>
      <c r="B23" s="349">
        <v>21</v>
      </c>
      <c r="C23" s="349" t="s">
        <v>153</v>
      </c>
      <c r="D23" s="1007" t="s">
        <v>14</v>
      </c>
      <c r="E23" s="349" t="s">
        <v>154</v>
      </c>
      <c r="F23" s="349" t="s">
        <v>155</v>
      </c>
      <c r="G23" s="349" t="s">
        <v>116</v>
      </c>
      <c r="H23" s="349" t="s">
        <v>34</v>
      </c>
      <c r="I23" s="349" t="s">
        <v>83</v>
      </c>
      <c r="J23" s="349" t="s">
        <v>20</v>
      </c>
      <c r="K23" s="349"/>
      <c r="L23" s="349" t="s">
        <v>156</v>
      </c>
      <c r="M23" s="350">
        <v>4883</v>
      </c>
    </row>
    <row r="24" spans="1:13" ht="46.5" hidden="1">
      <c r="A24" s="345"/>
      <c r="B24" s="349">
        <v>22</v>
      </c>
      <c r="C24" s="349" t="s">
        <v>157</v>
      </c>
      <c r="D24" s="1007" t="s">
        <v>14</v>
      </c>
      <c r="E24" s="349" t="s">
        <v>158</v>
      </c>
      <c r="F24" s="349" t="s">
        <v>159</v>
      </c>
      <c r="G24" s="349" t="s">
        <v>160</v>
      </c>
      <c r="H24" s="349" t="s">
        <v>161</v>
      </c>
      <c r="I24" s="349" t="s">
        <v>162</v>
      </c>
      <c r="J24" s="349" t="s">
        <v>20</v>
      </c>
      <c r="K24" s="349" t="s">
        <v>163</v>
      </c>
      <c r="L24" s="352" t="s">
        <v>164</v>
      </c>
      <c r="M24" s="350">
        <v>6261</v>
      </c>
    </row>
    <row r="25" spans="1:13" ht="31" hidden="1">
      <c r="A25" s="345"/>
      <c r="B25" s="349">
        <v>23</v>
      </c>
      <c r="C25" s="349" t="s">
        <v>165</v>
      </c>
      <c r="D25" s="1007" t="s">
        <v>14</v>
      </c>
      <c r="E25" s="349" t="s">
        <v>166</v>
      </c>
      <c r="F25" s="349" t="s">
        <v>167</v>
      </c>
      <c r="G25" s="349" t="s">
        <v>168</v>
      </c>
      <c r="H25" s="349" t="s">
        <v>27</v>
      </c>
      <c r="I25" s="349" t="s">
        <v>83</v>
      </c>
      <c r="J25" s="349" t="s">
        <v>20</v>
      </c>
      <c r="K25" s="349" t="s">
        <v>169</v>
      </c>
      <c r="L25" s="349" t="s">
        <v>170</v>
      </c>
      <c r="M25" s="350">
        <v>84938</v>
      </c>
    </row>
    <row r="26" spans="1:13" ht="31" hidden="1">
      <c r="A26" s="345"/>
      <c r="B26" s="349">
        <v>24</v>
      </c>
      <c r="C26" s="349" t="s">
        <v>171</v>
      </c>
      <c r="D26" s="1007" t="s">
        <v>14</v>
      </c>
      <c r="E26" s="349" t="s">
        <v>172</v>
      </c>
      <c r="F26" s="349" t="s">
        <v>173</v>
      </c>
      <c r="G26" s="349" t="s">
        <v>173</v>
      </c>
      <c r="H26" s="349" t="s">
        <v>174</v>
      </c>
      <c r="I26" s="349" t="s">
        <v>162</v>
      </c>
      <c r="J26" s="349" t="s">
        <v>20</v>
      </c>
      <c r="K26" s="349" t="s">
        <v>175</v>
      </c>
      <c r="L26" s="349" t="s">
        <v>176</v>
      </c>
      <c r="M26" s="350">
        <v>10211</v>
      </c>
    </row>
    <row r="27" spans="1:13" ht="31" hidden="1">
      <c r="A27" s="345"/>
      <c r="B27" s="349">
        <v>25</v>
      </c>
      <c r="C27" s="349" t="s">
        <v>177</v>
      </c>
      <c r="D27" s="1007" t="s">
        <v>14</v>
      </c>
      <c r="E27" s="349" t="s">
        <v>178</v>
      </c>
      <c r="F27" s="349" t="s">
        <v>179</v>
      </c>
      <c r="G27" s="349" t="s">
        <v>26</v>
      </c>
      <c r="H27" s="349" t="s">
        <v>55</v>
      </c>
      <c r="I27" s="349" t="s">
        <v>35</v>
      </c>
      <c r="J27" s="349" t="s">
        <v>20</v>
      </c>
      <c r="K27" s="349" t="s">
        <v>180</v>
      </c>
      <c r="L27" s="349" t="s">
        <v>181</v>
      </c>
      <c r="M27" s="350">
        <v>15000</v>
      </c>
    </row>
    <row r="28" spans="1:13" ht="31" hidden="1">
      <c r="A28" s="345"/>
      <c r="B28" s="349">
        <v>26</v>
      </c>
      <c r="C28" s="349" t="s">
        <v>182</v>
      </c>
      <c r="D28" s="1007" t="s">
        <v>14</v>
      </c>
      <c r="E28" s="349" t="s">
        <v>183</v>
      </c>
      <c r="F28" s="349" t="s">
        <v>55</v>
      </c>
      <c r="G28" s="349" t="s">
        <v>184</v>
      </c>
      <c r="H28" s="349" t="s">
        <v>55</v>
      </c>
      <c r="I28" s="349" t="s">
        <v>185</v>
      </c>
      <c r="J28" s="349" t="s">
        <v>20</v>
      </c>
      <c r="K28" s="349" t="s">
        <v>186</v>
      </c>
      <c r="L28" s="349" t="s">
        <v>187</v>
      </c>
      <c r="M28" s="350">
        <v>1869</v>
      </c>
    </row>
    <row r="29" spans="1:13" ht="46.5" hidden="1">
      <c r="A29" s="345"/>
      <c r="B29" s="349">
        <v>27</v>
      </c>
      <c r="C29" s="349" t="s">
        <v>188</v>
      </c>
      <c r="D29" s="1007" t="s">
        <v>14</v>
      </c>
      <c r="E29" s="349" t="s">
        <v>189</v>
      </c>
      <c r="F29" s="349" t="s">
        <v>190</v>
      </c>
      <c r="G29" s="349" t="s">
        <v>191</v>
      </c>
      <c r="H29" s="349" t="s">
        <v>192</v>
      </c>
      <c r="I29" s="349" t="s">
        <v>193</v>
      </c>
      <c r="J29" s="349" t="s">
        <v>20</v>
      </c>
      <c r="K29" s="349" t="s">
        <v>194</v>
      </c>
      <c r="L29" s="349" t="s">
        <v>195</v>
      </c>
      <c r="M29" s="350" t="s">
        <v>196</v>
      </c>
    </row>
    <row r="30" spans="1:13" ht="46.5" hidden="1">
      <c r="A30" s="345"/>
      <c r="B30" s="349">
        <v>28</v>
      </c>
      <c r="C30" s="349" t="s">
        <v>197</v>
      </c>
      <c r="D30" s="1007" t="s">
        <v>14</v>
      </c>
      <c r="E30" s="349" t="s">
        <v>154</v>
      </c>
      <c r="F30" s="349" t="s">
        <v>198</v>
      </c>
      <c r="G30" s="349" t="s">
        <v>199</v>
      </c>
      <c r="H30" s="349" t="s">
        <v>192</v>
      </c>
      <c r="I30" s="349" t="s">
        <v>61</v>
      </c>
      <c r="J30" s="349" t="s">
        <v>20</v>
      </c>
      <c r="K30" s="349" t="s">
        <v>200</v>
      </c>
      <c r="L30" s="349" t="s">
        <v>201</v>
      </c>
      <c r="M30" s="350">
        <v>2973</v>
      </c>
    </row>
    <row r="31" spans="1:13" ht="62" hidden="1">
      <c r="A31" s="345"/>
      <c r="B31" s="349">
        <v>29</v>
      </c>
      <c r="C31" s="349" t="s">
        <v>202</v>
      </c>
      <c r="D31" s="1007" t="s">
        <v>14</v>
      </c>
      <c r="E31" s="349" t="s">
        <v>203</v>
      </c>
      <c r="F31" s="349" t="s">
        <v>204</v>
      </c>
      <c r="G31" s="349" t="s">
        <v>26</v>
      </c>
      <c r="H31" s="349" t="s">
        <v>27</v>
      </c>
      <c r="I31" s="349" t="s">
        <v>61</v>
      </c>
      <c r="J31" s="349"/>
      <c r="K31" s="349" t="s">
        <v>205</v>
      </c>
      <c r="L31" s="355" t="s">
        <v>206</v>
      </c>
      <c r="M31" s="350">
        <v>6892</v>
      </c>
    </row>
    <row r="32" spans="1:13" ht="62" hidden="1">
      <c r="A32" s="345"/>
      <c r="B32" s="349">
        <v>30</v>
      </c>
      <c r="C32" s="349" t="s">
        <v>207</v>
      </c>
      <c r="D32" s="1007" t="s">
        <v>14</v>
      </c>
      <c r="E32" s="349" t="s">
        <v>208</v>
      </c>
      <c r="F32" s="349" t="s">
        <v>209</v>
      </c>
      <c r="G32" s="349" t="s">
        <v>210</v>
      </c>
      <c r="H32" s="349" t="s">
        <v>211</v>
      </c>
      <c r="I32" s="349" t="s">
        <v>212</v>
      </c>
      <c r="J32" s="349"/>
      <c r="K32" s="349" t="s">
        <v>213</v>
      </c>
      <c r="L32" s="349" t="s">
        <v>214</v>
      </c>
      <c r="M32" s="349" t="s">
        <v>215</v>
      </c>
    </row>
    <row r="33" spans="1:13" ht="46.5" hidden="1">
      <c r="A33" s="345"/>
      <c r="B33" s="349">
        <v>31</v>
      </c>
      <c r="C33" s="349" t="s">
        <v>216</v>
      </c>
      <c r="D33" s="1007" t="s">
        <v>14</v>
      </c>
      <c r="E33" s="349" t="s">
        <v>217</v>
      </c>
      <c r="F33" s="349" t="s">
        <v>218</v>
      </c>
      <c r="G33" s="349" t="s">
        <v>218</v>
      </c>
      <c r="H33" s="349" t="s">
        <v>137</v>
      </c>
      <c r="I33" s="349" t="s">
        <v>123</v>
      </c>
      <c r="J33" s="349" t="s">
        <v>20</v>
      </c>
      <c r="K33" s="349" t="s">
        <v>219</v>
      </c>
      <c r="L33" s="349" t="s">
        <v>220</v>
      </c>
      <c r="M33" s="350" t="s">
        <v>221</v>
      </c>
    </row>
    <row r="34" spans="1:13" ht="31" hidden="1">
      <c r="A34" s="345"/>
      <c r="B34" s="349">
        <v>32</v>
      </c>
      <c r="C34" s="349" t="s">
        <v>222</v>
      </c>
      <c r="D34" s="1007" t="s">
        <v>14</v>
      </c>
      <c r="E34" s="349" t="s">
        <v>223</v>
      </c>
      <c r="F34" s="349"/>
      <c r="G34" s="349" t="s">
        <v>224</v>
      </c>
      <c r="H34" s="349" t="s">
        <v>18</v>
      </c>
      <c r="I34" s="349" t="s">
        <v>28</v>
      </c>
      <c r="J34" s="349" t="s">
        <v>20</v>
      </c>
      <c r="K34" s="349" t="s">
        <v>225</v>
      </c>
      <c r="L34" s="349" t="s">
        <v>226</v>
      </c>
      <c r="M34" s="350">
        <v>25</v>
      </c>
    </row>
    <row r="35" spans="1:13" ht="31" hidden="1">
      <c r="A35" s="345"/>
      <c r="B35" s="351">
        <v>33</v>
      </c>
      <c r="C35" s="349" t="s">
        <v>227</v>
      </c>
      <c r="D35" s="1007" t="s">
        <v>14</v>
      </c>
      <c r="E35" s="349" t="s">
        <v>228</v>
      </c>
      <c r="F35" s="349"/>
      <c r="G35" s="349" t="s">
        <v>229</v>
      </c>
      <c r="H35" s="349" t="s">
        <v>230</v>
      </c>
      <c r="I35" s="349" t="s">
        <v>123</v>
      </c>
      <c r="J35" s="349" t="s">
        <v>20</v>
      </c>
      <c r="K35" s="349" t="s">
        <v>231</v>
      </c>
      <c r="L35" s="349" t="s">
        <v>232</v>
      </c>
      <c r="M35" s="350">
        <v>203800000</v>
      </c>
    </row>
    <row r="36" spans="1:13" ht="31" hidden="1">
      <c r="A36" s="345"/>
      <c r="B36" s="349">
        <v>34</v>
      </c>
      <c r="C36" s="349" t="s">
        <v>233</v>
      </c>
      <c r="D36" s="1007" t="s">
        <v>14</v>
      </c>
      <c r="E36" s="349" t="s">
        <v>234</v>
      </c>
      <c r="F36" s="349" t="s">
        <v>235</v>
      </c>
      <c r="G36" s="349" t="s">
        <v>236</v>
      </c>
      <c r="H36" s="349" t="s">
        <v>109</v>
      </c>
      <c r="I36" s="349" t="s">
        <v>35</v>
      </c>
      <c r="J36" s="349" t="s">
        <v>20</v>
      </c>
      <c r="K36" s="349" t="s">
        <v>237</v>
      </c>
      <c r="L36" s="349" t="s">
        <v>238</v>
      </c>
      <c r="M36" s="350">
        <v>9240</v>
      </c>
    </row>
    <row r="37" spans="1:13" ht="31" hidden="1">
      <c r="A37" s="345"/>
      <c r="B37" s="349">
        <v>35</v>
      </c>
      <c r="C37" s="349" t="s">
        <v>239</v>
      </c>
      <c r="D37" s="1007" t="s">
        <v>14</v>
      </c>
      <c r="E37" s="349" t="s">
        <v>240</v>
      </c>
      <c r="F37" s="349" t="s">
        <v>241</v>
      </c>
      <c r="G37" s="349" t="s">
        <v>241</v>
      </c>
      <c r="H37" s="349" t="s">
        <v>242</v>
      </c>
      <c r="I37" s="349" t="s">
        <v>35</v>
      </c>
      <c r="J37" s="349" t="s">
        <v>20</v>
      </c>
      <c r="K37" s="349" t="s">
        <v>243</v>
      </c>
      <c r="L37" s="349" t="s">
        <v>244</v>
      </c>
      <c r="M37" s="350">
        <v>18084</v>
      </c>
    </row>
    <row r="38" spans="1:13" ht="46.5" hidden="1">
      <c r="A38" s="345"/>
      <c r="B38" s="349">
        <v>36</v>
      </c>
      <c r="C38" s="349" t="s">
        <v>245</v>
      </c>
      <c r="D38" s="1007" t="s">
        <v>14</v>
      </c>
      <c r="E38" s="349" t="s">
        <v>246</v>
      </c>
      <c r="F38" s="349"/>
      <c r="G38" s="349" t="s">
        <v>26</v>
      </c>
      <c r="H38" s="349" t="s">
        <v>27</v>
      </c>
      <c r="I38" s="349" t="s">
        <v>61</v>
      </c>
      <c r="J38" s="349" t="s">
        <v>20</v>
      </c>
      <c r="K38" s="349" t="s">
        <v>247</v>
      </c>
      <c r="L38" s="349" t="s">
        <v>248</v>
      </c>
      <c r="M38" s="350">
        <v>1014</v>
      </c>
    </row>
    <row r="39" spans="1:13" ht="31" hidden="1">
      <c r="A39" s="345"/>
      <c r="B39" s="349">
        <v>37</v>
      </c>
      <c r="C39" s="349" t="s">
        <v>249</v>
      </c>
      <c r="D39" s="1007" t="s">
        <v>14</v>
      </c>
      <c r="E39" s="349" t="s">
        <v>250</v>
      </c>
      <c r="F39" s="349" t="s">
        <v>251</v>
      </c>
      <c r="G39" s="349" t="s">
        <v>252</v>
      </c>
      <c r="H39" s="349" t="s">
        <v>253</v>
      </c>
      <c r="I39" s="349" t="s">
        <v>61</v>
      </c>
      <c r="J39" s="349" t="s">
        <v>20</v>
      </c>
      <c r="K39" s="349" t="s">
        <v>254</v>
      </c>
      <c r="L39" s="349" t="s">
        <v>255</v>
      </c>
      <c r="M39" s="350">
        <v>3134</v>
      </c>
    </row>
    <row r="40" spans="1:13" ht="31" hidden="1">
      <c r="A40" s="345"/>
      <c r="B40" s="349">
        <v>38</v>
      </c>
      <c r="C40" s="349" t="s">
        <v>256</v>
      </c>
      <c r="D40" s="1007" t="s">
        <v>14</v>
      </c>
      <c r="E40" s="349" t="s">
        <v>257</v>
      </c>
      <c r="F40" s="349"/>
      <c r="G40" s="349" t="s">
        <v>258</v>
      </c>
      <c r="H40" s="349" t="s">
        <v>109</v>
      </c>
      <c r="I40" s="349" t="s">
        <v>61</v>
      </c>
      <c r="J40" s="349" t="s">
        <v>20</v>
      </c>
      <c r="K40" s="349" t="s">
        <v>259</v>
      </c>
      <c r="L40" s="349" t="s">
        <v>260</v>
      </c>
      <c r="M40" s="350">
        <v>1930</v>
      </c>
    </row>
    <row r="41" spans="1:13" ht="31" hidden="1">
      <c r="A41" s="345"/>
      <c r="B41" s="349">
        <v>39</v>
      </c>
      <c r="C41" s="349" t="s">
        <v>261</v>
      </c>
      <c r="D41" s="1007" t="s">
        <v>14</v>
      </c>
      <c r="E41" s="349" t="s">
        <v>262</v>
      </c>
      <c r="F41" s="349" t="s">
        <v>263</v>
      </c>
      <c r="G41" s="349" t="s">
        <v>264</v>
      </c>
      <c r="H41" s="349" t="s">
        <v>69</v>
      </c>
      <c r="I41" s="349" t="s">
        <v>35</v>
      </c>
      <c r="J41" s="349" t="s">
        <v>20</v>
      </c>
      <c r="K41" s="349" t="s">
        <v>265</v>
      </c>
      <c r="L41" s="349" t="s">
        <v>266</v>
      </c>
      <c r="M41" s="350">
        <v>1745</v>
      </c>
    </row>
    <row r="42" spans="1:13" ht="46.5" hidden="1">
      <c r="A42" s="345"/>
      <c r="B42" s="349">
        <v>40</v>
      </c>
      <c r="C42" s="349" t="s">
        <v>267</v>
      </c>
      <c r="D42" s="1007" t="s">
        <v>14</v>
      </c>
      <c r="E42" s="349" t="s">
        <v>268</v>
      </c>
      <c r="F42" s="349" t="s">
        <v>269</v>
      </c>
      <c r="G42" s="349" t="s">
        <v>26</v>
      </c>
      <c r="H42" s="349" t="s">
        <v>27</v>
      </c>
      <c r="I42" s="349" t="s">
        <v>83</v>
      </c>
      <c r="J42" s="349" t="s">
        <v>20</v>
      </c>
      <c r="K42" s="349"/>
      <c r="L42" s="349" t="s">
        <v>270</v>
      </c>
      <c r="M42" s="350">
        <v>39972</v>
      </c>
    </row>
    <row r="43" spans="1:13" ht="31" hidden="1">
      <c r="A43" s="345"/>
      <c r="B43" s="349">
        <v>41</v>
      </c>
      <c r="C43" s="349" t="s">
        <v>271</v>
      </c>
      <c r="D43" s="1007" t="s">
        <v>14</v>
      </c>
      <c r="E43" s="349" t="s">
        <v>272</v>
      </c>
      <c r="F43" s="349" t="s">
        <v>273</v>
      </c>
      <c r="G43" s="349" t="s">
        <v>26</v>
      </c>
      <c r="H43" s="349" t="s">
        <v>27</v>
      </c>
      <c r="I43" s="349" t="s">
        <v>61</v>
      </c>
      <c r="J43" s="349" t="s">
        <v>20</v>
      </c>
      <c r="K43" s="349" t="s">
        <v>274</v>
      </c>
      <c r="L43" s="349" t="s">
        <v>275</v>
      </c>
      <c r="M43" s="350">
        <v>405091</v>
      </c>
    </row>
    <row r="44" spans="1:13" ht="46.5" hidden="1">
      <c r="A44" s="345"/>
      <c r="B44" s="349">
        <v>42</v>
      </c>
      <c r="C44" s="349" t="s">
        <v>276</v>
      </c>
      <c r="D44" s="1007" t="s">
        <v>14</v>
      </c>
      <c r="E44" s="349" t="s">
        <v>277</v>
      </c>
      <c r="F44" s="349">
        <v>1300003032014100</v>
      </c>
      <c r="G44" s="349" t="s">
        <v>278</v>
      </c>
      <c r="H44" s="349" t="s">
        <v>242</v>
      </c>
      <c r="I44" s="349" t="s">
        <v>123</v>
      </c>
      <c r="J44" s="349" t="s">
        <v>20</v>
      </c>
      <c r="K44" s="349" t="s">
        <v>279</v>
      </c>
      <c r="L44" s="349" t="s">
        <v>280</v>
      </c>
      <c r="M44" s="350">
        <v>24970</v>
      </c>
    </row>
    <row r="45" spans="1:13" ht="46.5" hidden="1">
      <c r="A45" s="345"/>
      <c r="B45" s="349">
        <v>43</v>
      </c>
      <c r="C45" s="349" t="s">
        <v>281</v>
      </c>
      <c r="D45" s="1007" t="s">
        <v>14</v>
      </c>
      <c r="E45" s="349" t="s">
        <v>282</v>
      </c>
      <c r="F45" s="349" t="s">
        <v>283</v>
      </c>
      <c r="G45" s="349" t="s">
        <v>168</v>
      </c>
      <c r="H45" s="349" t="s">
        <v>27</v>
      </c>
      <c r="I45" s="349" t="s">
        <v>284</v>
      </c>
      <c r="J45" s="349"/>
      <c r="K45" s="349" t="s">
        <v>285</v>
      </c>
      <c r="L45" s="349" t="s">
        <v>286</v>
      </c>
      <c r="M45" s="350">
        <v>19050</v>
      </c>
    </row>
    <row r="46" spans="1:13" ht="31" hidden="1">
      <c r="A46" s="345"/>
      <c r="B46" s="349">
        <v>44</v>
      </c>
      <c r="C46" s="349" t="s">
        <v>287</v>
      </c>
      <c r="D46" s="1007" t="s">
        <v>14</v>
      </c>
      <c r="E46" s="349" t="s">
        <v>288</v>
      </c>
      <c r="F46" s="349" t="s">
        <v>289</v>
      </c>
      <c r="G46" s="349" t="s">
        <v>290</v>
      </c>
      <c r="H46" s="349" t="s">
        <v>291</v>
      </c>
      <c r="I46" s="349" t="s">
        <v>61</v>
      </c>
      <c r="J46" s="349" t="s">
        <v>20</v>
      </c>
      <c r="K46" s="349" t="s">
        <v>292</v>
      </c>
      <c r="L46" s="352" t="s">
        <v>293</v>
      </c>
      <c r="M46" s="350">
        <v>4179</v>
      </c>
    </row>
    <row r="47" spans="1:13" ht="31" hidden="1">
      <c r="A47" s="345"/>
      <c r="B47" s="349">
        <v>45</v>
      </c>
      <c r="C47" s="349" t="s">
        <v>294</v>
      </c>
      <c r="D47" s="1007" t="s">
        <v>14</v>
      </c>
      <c r="E47" s="349" t="s">
        <v>295</v>
      </c>
      <c r="F47" s="349" t="s">
        <v>296</v>
      </c>
      <c r="G47" s="349" t="s">
        <v>108</v>
      </c>
      <c r="H47" s="349" t="s">
        <v>297</v>
      </c>
      <c r="I47" s="349" t="s">
        <v>61</v>
      </c>
      <c r="J47" s="349" t="s">
        <v>298</v>
      </c>
      <c r="K47" s="349" t="s">
        <v>299</v>
      </c>
      <c r="L47" s="349" t="s">
        <v>300</v>
      </c>
      <c r="M47" s="350">
        <v>3560</v>
      </c>
    </row>
    <row r="48" spans="1:13" ht="46.5" hidden="1">
      <c r="A48" s="345"/>
      <c r="B48" s="349">
        <v>46</v>
      </c>
      <c r="C48" s="349" t="s">
        <v>301</v>
      </c>
      <c r="D48" s="1007" t="s">
        <v>14</v>
      </c>
      <c r="E48" s="349" t="s">
        <v>302</v>
      </c>
      <c r="F48" s="349" t="s">
        <v>303</v>
      </c>
      <c r="G48" s="349" t="s">
        <v>26</v>
      </c>
      <c r="H48" s="349" t="s">
        <v>27</v>
      </c>
      <c r="I48" s="349" t="s">
        <v>123</v>
      </c>
      <c r="J48" s="349" t="s">
        <v>20</v>
      </c>
      <c r="K48" s="349" t="s">
        <v>304</v>
      </c>
      <c r="L48" s="349" t="s">
        <v>305</v>
      </c>
      <c r="M48" s="350">
        <v>14210</v>
      </c>
    </row>
    <row r="49" spans="1:15" ht="31" hidden="1">
      <c r="A49" s="345"/>
      <c r="B49" s="349">
        <v>47</v>
      </c>
      <c r="C49" s="349" t="s">
        <v>306</v>
      </c>
      <c r="D49" s="1007" t="s">
        <v>14</v>
      </c>
      <c r="E49" s="349" t="s">
        <v>307</v>
      </c>
      <c r="F49" s="349" t="s">
        <v>230</v>
      </c>
      <c r="G49" s="349" t="s">
        <v>230</v>
      </c>
      <c r="H49" s="349" t="s">
        <v>230</v>
      </c>
      <c r="I49" s="349" t="s">
        <v>123</v>
      </c>
      <c r="J49" s="349" t="s">
        <v>20</v>
      </c>
      <c r="K49" s="349"/>
      <c r="L49" s="349" t="s">
        <v>308</v>
      </c>
      <c r="M49" s="357">
        <v>21699</v>
      </c>
    </row>
    <row r="50" spans="1:15" ht="46.5" hidden="1">
      <c r="A50" s="349"/>
      <c r="B50" s="351">
        <v>48</v>
      </c>
      <c r="C50" s="349" t="s">
        <v>309</v>
      </c>
      <c r="D50" s="1007" t="s">
        <v>14</v>
      </c>
      <c r="E50" s="349" t="s">
        <v>310</v>
      </c>
      <c r="F50" s="349" t="s">
        <v>311</v>
      </c>
      <c r="G50" s="349" t="s">
        <v>312</v>
      </c>
      <c r="H50" s="349" t="s">
        <v>242</v>
      </c>
      <c r="I50" s="349" t="s">
        <v>123</v>
      </c>
      <c r="J50" s="349" t="s">
        <v>20</v>
      </c>
      <c r="K50" s="349" t="s">
        <v>313</v>
      </c>
      <c r="L50" s="349" t="s">
        <v>314</v>
      </c>
      <c r="M50" s="350">
        <v>23940</v>
      </c>
    </row>
    <row r="51" spans="1:15" ht="31" hidden="1">
      <c r="A51" s="349"/>
      <c r="B51" s="349">
        <v>49</v>
      </c>
      <c r="C51" s="349" t="s">
        <v>315</v>
      </c>
      <c r="D51" s="1007" t="s">
        <v>14</v>
      </c>
      <c r="E51" s="349" t="s">
        <v>316</v>
      </c>
      <c r="F51" s="349" t="s">
        <v>317</v>
      </c>
      <c r="G51" s="349" t="s">
        <v>317</v>
      </c>
      <c r="H51" s="349" t="s">
        <v>137</v>
      </c>
      <c r="I51" s="349" t="s">
        <v>123</v>
      </c>
      <c r="J51" s="349"/>
      <c r="K51" s="349"/>
      <c r="L51" s="349" t="s">
        <v>318</v>
      </c>
      <c r="M51" s="350">
        <v>24391</v>
      </c>
    </row>
    <row r="52" spans="1:15" ht="46.5" hidden="1">
      <c r="A52" s="349"/>
      <c r="B52" s="349">
        <v>50</v>
      </c>
      <c r="C52" s="349" t="s">
        <v>319</v>
      </c>
      <c r="D52" s="1007" t="s">
        <v>14</v>
      </c>
      <c r="E52" s="349" t="s">
        <v>320</v>
      </c>
      <c r="F52" s="349" t="s">
        <v>121</v>
      </c>
      <c r="G52" s="349" t="s">
        <v>122</v>
      </c>
      <c r="H52" s="349" t="s">
        <v>321</v>
      </c>
      <c r="I52" s="349" t="s">
        <v>123</v>
      </c>
      <c r="J52" s="349"/>
      <c r="K52" s="349"/>
      <c r="L52" s="349" t="s">
        <v>322</v>
      </c>
      <c r="M52" s="350">
        <v>3505</v>
      </c>
    </row>
    <row r="53" spans="1:15" ht="31" hidden="1">
      <c r="A53" s="345"/>
      <c r="B53" s="349">
        <v>51</v>
      </c>
      <c r="C53" s="349" t="s">
        <v>323</v>
      </c>
      <c r="D53" s="1007" t="s">
        <v>14</v>
      </c>
      <c r="E53" s="349" t="s">
        <v>324</v>
      </c>
      <c r="F53" s="349"/>
      <c r="G53" s="349"/>
      <c r="H53" s="349"/>
      <c r="I53" s="349" t="s">
        <v>61</v>
      </c>
      <c r="J53" s="349" t="s">
        <v>298</v>
      </c>
      <c r="K53" s="349"/>
      <c r="L53" s="349"/>
      <c r="M53" s="350" t="s">
        <v>325</v>
      </c>
    </row>
    <row r="54" spans="1:15" ht="31" hidden="1">
      <c r="A54" s="345"/>
      <c r="B54" s="349">
        <v>52</v>
      </c>
      <c r="C54" s="349" t="s">
        <v>326</v>
      </c>
      <c r="D54" s="1007" t="s">
        <v>14</v>
      </c>
      <c r="E54" s="349" t="s">
        <v>327</v>
      </c>
      <c r="F54" s="349" t="s">
        <v>328</v>
      </c>
      <c r="G54" s="349" t="s">
        <v>96</v>
      </c>
      <c r="H54" s="349" t="s">
        <v>34</v>
      </c>
      <c r="I54" s="349" t="s">
        <v>61</v>
      </c>
      <c r="J54" s="349" t="s">
        <v>20</v>
      </c>
      <c r="K54" s="349" t="s">
        <v>329</v>
      </c>
      <c r="L54" s="349" t="s">
        <v>330</v>
      </c>
      <c r="M54" s="350">
        <v>3085</v>
      </c>
    </row>
    <row r="55" spans="1:15" ht="46.5" hidden="1">
      <c r="A55" s="345"/>
      <c r="B55" s="349">
        <v>53</v>
      </c>
      <c r="C55" s="349" t="s">
        <v>331</v>
      </c>
      <c r="D55" s="1007" t="s">
        <v>14</v>
      </c>
      <c r="E55" s="349" t="s">
        <v>154</v>
      </c>
      <c r="F55" s="349" t="s">
        <v>332</v>
      </c>
      <c r="G55" s="349" t="s">
        <v>333</v>
      </c>
      <c r="H55" s="349" t="s">
        <v>75</v>
      </c>
      <c r="I55" s="349" t="s">
        <v>19</v>
      </c>
      <c r="J55" s="349" t="s">
        <v>20</v>
      </c>
      <c r="K55" s="349"/>
      <c r="L55" s="349" t="s">
        <v>334</v>
      </c>
      <c r="M55" s="350">
        <v>226870</v>
      </c>
    </row>
    <row r="56" spans="1:15" ht="77.5">
      <c r="A56" s="345"/>
      <c r="B56" s="349">
        <v>1</v>
      </c>
      <c r="C56" s="349" t="s">
        <v>335</v>
      </c>
      <c r="D56" s="1007">
        <v>2021</v>
      </c>
      <c r="E56" s="349" t="s">
        <v>336</v>
      </c>
      <c r="F56" s="358">
        <v>1300003032014130</v>
      </c>
      <c r="G56" s="349" t="s">
        <v>17</v>
      </c>
      <c r="H56" s="349" t="s">
        <v>34</v>
      </c>
      <c r="I56" s="349" t="s">
        <v>337</v>
      </c>
      <c r="J56" s="349" t="s">
        <v>20</v>
      </c>
      <c r="K56" s="349" t="s">
        <v>338</v>
      </c>
      <c r="L56" s="349" t="s">
        <v>339</v>
      </c>
      <c r="M56" s="359">
        <v>23942</v>
      </c>
      <c r="N56" s="345"/>
    </row>
    <row r="57" spans="1:15" ht="46.5">
      <c r="A57" s="345"/>
      <c r="B57" s="349">
        <v>2</v>
      </c>
      <c r="C57" s="349" t="s">
        <v>340</v>
      </c>
      <c r="D57" s="1007">
        <v>2021</v>
      </c>
      <c r="E57" s="362" t="s">
        <v>24</v>
      </c>
      <c r="F57" s="349" t="s">
        <v>25</v>
      </c>
      <c r="G57" s="349" t="s">
        <v>26</v>
      </c>
      <c r="H57" s="349" t="s">
        <v>27</v>
      </c>
      <c r="I57" s="349" t="s">
        <v>341</v>
      </c>
      <c r="J57" s="349" t="s">
        <v>20</v>
      </c>
      <c r="K57" s="349" t="s">
        <v>342</v>
      </c>
      <c r="L57" s="349" t="s">
        <v>30</v>
      </c>
      <c r="M57" s="350">
        <v>2990</v>
      </c>
      <c r="N57" s="345"/>
    </row>
    <row r="58" spans="1:15" ht="46.5">
      <c r="A58" s="345"/>
      <c r="B58" s="349">
        <v>3</v>
      </c>
      <c r="C58" s="349" t="s">
        <v>343</v>
      </c>
      <c r="D58" s="1007">
        <v>2021</v>
      </c>
      <c r="E58" s="349" t="s">
        <v>344</v>
      </c>
      <c r="F58" s="349" t="s">
        <v>345</v>
      </c>
      <c r="G58" s="349" t="s">
        <v>346</v>
      </c>
      <c r="H58" s="349" t="s">
        <v>230</v>
      </c>
      <c r="I58" s="349" t="s">
        <v>28</v>
      </c>
      <c r="J58" s="349" t="s">
        <v>20</v>
      </c>
      <c r="K58" s="349" t="s">
        <v>347</v>
      </c>
      <c r="L58" s="349" t="s">
        <v>348</v>
      </c>
      <c r="M58" s="350">
        <v>2912</v>
      </c>
    </row>
    <row r="59" spans="1:15" ht="46.5">
      <c r="A59" s="345"/>
      <c r="B59" s="349">
        <v>4</v>
      </c>
      <c r="C59" s="349" t="s">
        <v>349</v>
      </c>
      <c r="D59" s="1007">
        <v>2021</v>
      </c>
      <c r="E59" s="349" t="s">
        <v>350</v>
      </c>
      <c r="F59" s="349" t="s">
        <v>351</v>
      </c>
      <c r="G59" s="349" t="s">
        <v>352</v>
      </c>
      <c r="H59" s="349" t="s">
        <v>18</v>
      </c>
      <c r="I59" s="349" t="s">
        <v>28</v>
      </c>
      <c r="J59" s="349" t="s">
        <v>20</v>
      </c>
      <c r="K59" s="349" t="s">
        <v>353</v>
      </c>
      <c r="L59" s="349" t="s">
        <v>354</v>
      </c>
      <c r="M59" s="350" t="s">
        <v>355</v>
      </c>
    </row>
    <row r="60" spans="1:15" ht="62">
      <c r="A60" s="345"/>
      <c r="B60" s="349">
        <v>5</v>
      </c>
      <c r="C60" s="355" t="s">
        <v>356</v>
      </c>
      <c r="D60" s="1007">
        <v>2021</v>
      </c>
      <c r="E60" s="349" t="s">
        <v>357</v>
      </c>
      <c r="F60" s="349" t="s">
        <v>358</v>
      </c>
      <c r="G60" s="349" t="s">
        <v>359</v>
      </c>
      <c r="H60" s="349" t="s">
        <v>34</v>
      </c>
      <c r="I60" s="349" t="s">
        <v>35</v>
      </c>
      <c r="J60" s="349" t="s">
        <v>20</v>
      </c>
      <c r="K60" s="349" t="s">
        <v>36</v>
      </c>
      <c r="L60" s="349" t="s">
        <v>37</v>
      </c>
      <c r="M60" s="350">
        <v>22433</v>
      </c>
    </row>
    <row r="61" spans="1:15" ht="187" customHeight="1">
      <c r="A61" s="345"/>
      <c r="B61" s="349">
        <v>6</v>
      </c>
      <c r="C61" s="361" t="s">
        <v>360</v>
      </c>
      <c r="D61" s="1007">
        <v>2021</v>
      </c>
      <c r="E61" s="362" t="s">
        <v>361</v>
      </c>
      <c r="F61" s="361" t="s">
        <v>362</v>
      </c>
      <c r="G61" s="349" t="s">
        <v>363</v>
      </c>
      <c r="H61" s="349" t="s">
        <v>364</v>
      </c>
      <c r="I61" s="349" t="s">
        <v>341</v>
      </c>
      <c r="J61" s="349" t="s">
        <v>298</v>
      </c>
      <c r="K61" s="349"/>
      <c r="L61" s="349"/>
      <c r="M61" s="350"/>
    </row>
    <row r="62" spans="1:15" ht="46.5">
      <c r="A62" s="345"/>
      <c r="B62" s="349">
        <v>7</v>
      </c>
      <c r="C62" s="361" t="s">
        <v>365</v>
      </c>
      <c r="D62" s="1007">
        <v>2021</v>
      </c>
      <c r="E62" s="362" t="s">
        <v>366</v>
      </c>
      <c r="F62" s="349" t="s">
        <v>367</v>
      </c>
      <c r="G62" s="349" t="s">
        <v>368</v>
      </c>
      <c r="H62" s="349"/>
      <c r="I62" s="349"/>
      <c r="J62" s="349" t="s">
        <v>20</v>
      </c>
      <c r="K62" s="349" t="s">
        <v>369</v>
      </c>
      <c r="L62" s="349" t="s">
        <v>370</v>
      </c>
      <c r="M62" s="350">
        <v>2993</v>
      </c>
    </row>
    <row r="63" spans="1:15" ht="62">
      <c r="A63" s="345"/>
      <c r="B63" s="349">
        <v>8</v>
      </c>
      <c r="C63" s="355" t="s">
        <v>371</v>
      </c>
      <c r="D63" s="1007">
        <v>2021</v>
      </c>
      <c r="E63" s="362" t="s">
        <v>372</v>
      </c>
      <c r="F63" s="349" t="s">
        <v>373</v>
      </c>
      <c r="G63" s="349" t="s">
        <v>41</v>
      </c>
      <c r="H63" s="349" t="s">
        <v>34</v>
      </c>
      <c r="I63" s="349" t="s">
        <v>374</v>
      </c>
      <c r="J63" s="349" t="s">
        <v>20</v>
      </c>
      <c r="K63" s="349" t="s">
        <v>375</v>
      </c>
      <c r="L63" s="349" t="s">
        <v>376</v>
      </c>
      <c r="M63" s="350">
        <v>34207</v>
      </c>
      <c r="N63" s="363"/>
      <c r="O63" s="345"/>
    </row>
    <row r="64" spans="1:15" ht="31">
      <c r="A64" s="345"/>
      <c r="B64" s="349">
        <v>9</v>
      </c>
      <c r="C64" s="361" t="s">
        <v>377</v>
      </c>
      <c r="D64" s="1007">
        <v>2021</v>
      </c>
      <c r="E64" s="362" t="s">
        <v>378</v>
      </c>
      <c r="F64" s="349" t="s">
        <v>379</v>
      </c>
      <c r="G64" s="349" t="s">
        <v>26</v>
      </c>
      <c r="H64" s="349" t="s">
        <v>230</v>
      </c>
      <c r="I64" s="349" t="s">
        <v>380</v>
      </c>
      <c r="J64" s="349"/>
      <c r="K64" s="349" t="s">
        <v>381</v>
      </c>
      <c r="L64" s="349" t="s">
        <v>382</v>
      </c>
      <c r="M64" s="350">
        <v>3409</v>
      </c>
      <c r="N64" s="363"/>
    </row>
    <row r="65" spans="1:15" ht="46.5">
      <c r="A65" s="345"/>
      <c r="B65" s="349">
        <v>10</v>
      </c>
      <c r="C65" s="361" t="s">
        <v>383</v>
      </c>
      <c r="D65" s="1007">
        <v>2021</v>
      </c>
      <c r="E65" s="362" t="s">
        <v>384</v>
      </c>
      <c r="F65" s="349" t="s">
        <v>385</v>
      </c>
      <c r="G65" s="349" t="s">
        <v>47</v>
      </c>
      <c r="H65" s="349" t="s">
        <v>48</v>
      </c>
      <c r="I65" s="349" t="s">
        <v>386</v>
      </c>
      <c r="J65" s="349" t="s">
        <v>20</v>
      </c>
      <c r="K65" s="349" t="s">
        <v>387</v>
      </c>
      <c r="L65" s="349" t="s">
        <v>388</v>
      </c>
      <c r="M65" s="350">
        <v>24980</v>
      </c>
    </row>
    <row r="66" spans="1:15" ht="31">
      <c r="A66" s="345"/>
      <c r="B66" s="349">
        <v>11</v>
      </c>
      <c r="C66" s="355" t="s">
        <v>389</v>
      </c>
      <c r="D66" s="1007">
        <v>2021</v>
      </c>
      <c r="E66" s="349" t="s">
        <v>390</v>
      </c>
      <c r="F66" s="349"/>
      <c r="G66" s="349" t="s">
        <v>391</v>
      </c>
      <c r="H66" s="349" t="s">
        <v>392</v>
      </c>
      <c r="I66" s="349"/>
      <c r="J66" s="349" t="s">
        <v>20</v>
      </c>
      <c r="K66" s="349" t="s">
        <v>393</v>
      </c>
      <c r="L66" s="349" t="s">
        <v>394</v>
      </c>
      <c r="M66" s="350">
        <v>1018</v>
      </c>
    </row>
    <row r="67" spans="1:15" ht="46.5">
      <c r="A67" s="345"/>
      <c r="B67" s="349">
        <v>12</v>
      </c>
      <c r="C67" s="355" t="s">
        <v>395</v>
      </c>
      <c r="D67" s="1007">
        <v>2021</v>
      </c>
      <c r="E67" s="349" t="s">
        <v>396</v>
      </c>
      <c r="F67" s="349" t="s">
        <v>397</v>
      </c>
      <c r="G67" s="349" t="s">
        <v>26</v>
      </c>
      <c r="H67" s="349" t="s">
        <v>27</v>
      </c>
      <c r="I67" s="349" t="s">
        <v>398</v>
      </c>
      <c r="J67" s="349" t="s">
        <v>20</v>
      </c>
      <c r="K67" s="349" t="s">
        <v>399</v>
      </c>
      <c r="L67" s="349" t="s">
        <v>58</v>
      </c>
      <c r="M67" s="350">
        <v>3015</v>
      </c>
    </row>
    <row r="68" spans="1:15" ht="46.5">
      <c r="A68" s="345"/>
      <c r="B68" s="349">
        <v>13</v>
      </c>
      <c r="C68" s="361" t="s">
        <v>400</v>
      </c>
      <c r="D68" s="1007">
        <v>2021</v>
      </c>
      <c r="E68" s="349" t="s">
        <v>401</v>
      </c>
      <c r="F68" s="349" t="s">
        <v>60</v>
      </c>
      <c r="G68" s="349" t="s">
        <v>26</v>
      </c>
      <c r="H68" s="349" t="s">
        <v>27</v>
      </c>
      <c r="I68" s="349"/>
      <c r="J68" s="349" t="s">
        <v>20</v>
      </c>
      <c r="K68" s="349" t="s">
        <v>62</v>
      </c>
      <c r="L68" s="349" t="s">
        <v>63</v>
      </c>
      <c r="M68" s="349" t="s">
        <v>402</v>
      </c>
      <c r="N68" s="345"/>
    </row>
    <row r="69" spans="1:15" ht="31">
      <c r="A69" s="345"/>
      <c r="B69" s="349">
        <v>14</v>
      </c>
      <c r="C69" s="361" t="s">
        <v>403</v>
      </c>
      <c r="D69" s="1007">
        <v>2021</v>
      </c>
      <c r="E69" s="362" t="s">
        <v>404</v>
      </c>
      <c r="F69" s="355"/>
      <c r="G69" s="349" t="s">
        <v>405</v>
      </c>
      <c r="H69" s="349" t="s">
        <v>406</v>
      </c>
      <c r="I69" s="349" t="s">
        <v>398</v>
      </c>
      <c r="J69" s="349" t="s">
        <v>20</v>
      </c>
      <c r="K69" s="349" t="s">
        <v>407</v>
      </c>
      <c r="L69" s="349" t="s">
        <v>408</v>
      </c>
      <c r="M69" s="350">
        <v>2733</v>
      </c>
      <c r="N69" s="345"/>
    </row>
    <row r="70" spans="1:15" ht="31">
      <c r="A70" s="345"/>
      <c r="B70" s="349">
        <v>15</v>
      </c>
      <c r="C70" s="361" t="s">
        <v>409</v>
      </c>
      <c r="D70" s="1007">
        <v>2021</v>
      </c>
      <c r="E70" s="362" t="s">
        <v>410</v>
      </c>
      <c r="F70" s="349" t="s">
        <v>411</v>
      </c>
      <c r="G70" s="349" t="s">
        <v>412</v>
      </c>
      <c r="H70" s="349" t="s">
        <v>413</v>
      </c>
      <c r="I70" s="349"/>
      <c r="J70" s="349" t="s">
        <v>20</v>
      </c>
      <c r="K70" s="349" t="s">
        <v>414</v>
      </c>
      <c r="L70" s="349" t="s">
        <v>415</v>
      </c>
      <c r="M70" s="350">
        <v>21695</v>
      </c>
      <c r="N70" s="345"/>
    </row>
    <row r="71" spans="1:15" ht="31">
      <c r="A71" s="345"/>
      <c r="B71" s="349">
        <v>16</v>
      </c>
      <c r="C71" s="361" t="s">
        <v>416</v>
      </c>
      <c r="D71" s="1007">
        <v>2021</v>
      </c>
      <c r="E71" s="349" t="s">
        <v>417</v>
      </c>
      <c r="F71" s="349" t="s">
        <v>95</v>
      </c>
      <c r="G71" s="349" t="s">
        <v>96</v>
      </c>
      <c r="H71" s="349" t="s">
        <v>34</v>
      </c>
      <c r="I71" s="349" t="s">
        <v>418</v>
      </c>
      <c r="J71" s="349" t="s">
        <v>20</v>
      </c>
      <c r="K71" s="349"/>
      <c r="L71" s="349" t="s">
        <v>98</v>
      </c>
      <c r="M71" s="350">
        <v>24100</v>
      </c>
      <c r="N71" s="345"/>
    </row>
    <row r="72" spans="1:15" ht="31">
      <c r="A72" s="345"/>
      <c r="B72" s="349">
        <v>17</v>
      </c>
      <c r="C72" s="361" t="s">
        <v>419</v>
      </c>
      <c r="D72" s="1007">
        <v>2021</v>
      </c>
      <c r="E72" s="362" t="s">
        <v>420</v>
      </c>
      <c r="F72" s="349" t="s">
        <v>421</v>
      </c>
      <c r="G72" s="349" t="s">
        <v>422</v>
      </c>
      <c r="H72" s="349" t="s">
        <v>423</v>
      </c>
      <c r="I72" s="349"/>
      <c r="J72" s="349"/>
      <c r="K72" s="349" t="s">
        <v>424</v>
      </c>
      <c r="L72" s="349" t="s">
        <v>425</v>
      </c>
      <c r="M72" s="350">
        <v>1851</v>
      </c>
      <c r="N72" s="345"/>
    </row>
    <row r="73" spans="1:15" ht="186">
      <c r="A73" s="345"/>
      <c r="B73" s="349">
        <v>18</v>
      </c>
      <c r="C73" s="361" t="s">
        <v>426</v>
      </c>
      <c r="D73" s="1007">
        <v>2021</v>
      </c>
      <c r="E73" s="349" t="s">
        <v>427</v>
      </c>
      <c r="F73" s="349" t="s">
        <v>428</v>
      </c>
      <c r="G73" s="349" t="s">
        <v>102</v>
      </c>
      <c r="H73" s="349" t="s">
        <v>103</v>
      </c>
      <c r="I73" s="355"/>
      <c r="J73" s="349"/>
      <c r="K73" s="362" t="s">
        <v>429</v>
      </c>
      <c r="L73" s="362" t="s">
        <v>430</v>
      </c>
      <c r="M73" s="350">
        <v>65632</v>
      </c>
    </row>
    <row r="74" spans="1:15" ht="77.5">
      <c r="A74" s="345"/>
      <c r="B74" s="349">
        <v>19</v>
      </c>
      <c r="C74" s="361" t="s">
        <v>431</v>
      </c>
      <c r="D74" s="1007">
        <v>2021</v>
      </c>
      <c r="E74" s="362" t="s">
        <v>432</v>
      </c>
      <c r="F74" s="349" t="s">
        <v>433</v>
      </c>
      <c r="G74" s="349" t="s">
        <v>434</v>
      </c>
      <c r="H74" s="349" t="s">
        <v>435</v>
      </c>
      <c r="I74" s="349"/>
      <c r="J74" s="349" t="s">
        <v>298</v>
      </c>
      <c r="K74" s="349" t="s">
        <v>436</v>
      </c>
      <c r="L74" s="349" t="s">
        <v>437</v>
      </c>
      <c r="M74" s="350">
        <v>4998</v>
      </c>
      <c r="N74" s="345"/>
    </row>
    <row r="75" spans="1:15" ht="46.5">
      <c r="A75" s="345"/>
      <c r="B75" s="349">
        <v>20</v>
      </c>
      <c r="C75" s="361" t="s">
        <v>438</v>
      </c>
      <c r="D75" s="1007">
        <v>2021</v>
      </c>
      <c r="E75" s="362" t="s">
        <v>439</v>
      </c>
      <c r="F75" s="349" t="s">
        <v>440</v>
      </c>
      <c r="G75" s="349" t="s">
        <v>440</v>
      </c>
      <c r="H75" s="349" t="s">
        <v>27</v>
      </c>
      <c r="I75" s="349" t="s">
        <v>441</v>
      </c>
      <c r="J75" s="349" t="s">
        <v>442</v>
      </c>
      <c r="K75" s="349" t="s">
        <v>77</v>
      </c>
      <c r="L75" s="349" t="s">
        <v>443</v>
      </c>
      <c r="M75" s="350">
        <v>108009</v>
      </c>
      <c r="N75" s="345"/>
    </row>
    <row r="76" spans="1:15" ht="46.5">
      <c r="A76" s="345"/>
      <c r="B76" s="349">
        <v>21</v>
      </c>
      <c r="C76" s="361" t="s">
        <v>444</v>
      </c>
      <c r="D76" s="1007"/>
      <c r="E76" s="362" t="s">
        <v>445</v>
      </c>
      <c r="F76" s="349" t="s">
        <v>446</v>
      </c>
      <c r="G76" s="349" t="s">
        <v>447</v>
      </c>
      <c r="H76" s="349" t="s">
        <v>448</v>
      </c>
      <c r="I76" s="349" t="s">
        <v>449</v>
      </c>
      <c r="J76" s="349" t="s">
        <v>20</v>
      </c>
      <c r="K76" s="349" t="s">
        <v>450</v>
      </c>
      <c r="L76" s="349" t="s">
        <v>451</v>
      </c>
      <c r="M76" s="350">
        <v>17311</v>
      </c>
      <c r="N76" s="363"/>
      <c r="O76" s="345"/>
    </row>
    <row r="77" spans="1:15" ht="62">
      <c r="A77" s="345"/>
      <c r="B77" s="349">
        <v>22</v>
      </c>
      <c r="C77" s="361" t="s">
        <v>452</v>
      </c>
      <c r="D77" s="1007">
        <v>2021</v>
      </c>
      <c r="E77" s="362" t="s">
        <v>453</v>
      </c>
      <c r="F77" s="349" t="s">
        <v>454</v>
      </c>
      <c r="G77" s="349" t="s">
        <v>455</v>
      </c>
      <c r="H77" s="349" t="s">
        <v>34</v>
      </c>
      <c r="I77" s="349" t="s">
        <v>456</v>
      </c>
      <c r="J77" s="349"/>
      <c r="K77" s="349" t="s">
        <v>91</v>
      </c>
      <c r="L77" s="349" t="s">
        <v>457</v>
      </c>
      <c r="M77" s="350">
        <v>2096</v>
      </c>
      <c r="N77" s="345"/>
    </row>
    <row r="78" spans="1:15" ht="46.5">
      <c r="A78" s="345"/>
      <c r="B78" s="349">
        <v>23</v>
      </c>
      <c r="C78" s="361" t="s">
        <v>458</v>
      </c>
      <c r="D78" s="1007">
        <v>2021</v>
      </c>
      <c r="E78" s="349" t="s">
        <v>459</v>
      </c>
      <c r="F78" s="349" t="s">
        <v>460</v>
      </c>
      <c r="G78" s="349" t="s">
        <v>461</v>
      </c>
      <c r="H78" s="349" t="s">
        <v>462</v>
      </c>
      <c r="I78" s="349" t="s">
        <v>463</v>
      </c>
      <c r="J78" s="349"/>
      <c r="K78" s="349" t="s">
        <v>464</v>
      </c>
      <c r="L78" s="349" t="s">
        <v>465</v>
      </c>
      <c r="M78" s="350">
        <v>2000</v>
      </c>
      <c r="N78" s="345"/>
    </row>
    <row r="79" spans="1:15" ht="46.5">
      <c r="A79" s="345"/>
      <c r="B79" s="349">
        <v>24</v>
      </c>
      <c r="C79" s="361" t="s">
        <v>466</v>
      </c>
      <c r="D79" s="1007">
        <v>2021</v>
      </c>
      <c r="E79" s="349" t="s">
        <v>459</v>
      </c>
      <c r="F79" s="349" t="s">
        <v>467</v>
      </c>
      <c r="G79" s="349" t="s">
        <v>461</v>
      </c>
      <c r="H79" s="349" t="s">
        <v>462</v>
      </c>
      <c r="I79" s="349" t="s">
        <v>463</v>
      </c>
      <c r="J79" s="349"/>
      <c r="K79" s="349" t="s">
        <v>468</v>
      </c>
      <c r="L79" s="349" t="s">
        <v>469</v>
      </c>
      <c r="M79" s="350">
        <v>2238</v>
      </c>
    </row>
    <row r="80" spans="1:15" ht="46.5">
      <c r="A80" s="345"/>
      <c r="B80" s="349">
        <v>25</v>
      </c>
      <c r="C80" s="361" t="s">
        <v>470</v>
      </c>
      <c r="D80" s="1007">
        <v>2021</v>
      </c>
      <c r="E80" s="361" t="s">
        <v>471</v>
      </c>
      <c r="F80" s="349" t="s">
        <v>472</v>
      </c>
      <c r="G80" s="349" t="s">
        <v>108</v>
      </c>
      <c r="H80" s="349" t="s">
        <v>109</v>
      </c>
      <c r="I80" s="349" t="s">
        <v>473</v>
      </c>
      <c r="J80" s="349" t="s">
        <v>442</v>
      </c>
      <c r="K80" s="349" t="s">
        <v>474</v>
      </c>
      <c r="L80" s="349" t="s">
        <v>475</v>
      </c>
      <c r="M80" s="349" t="s">
        <v>112</v>
      </c>
      <c r="N80" s="363"/>
    </row>
    <row r="81" spans="1:16" ht="46.5">
      <c r="A81" s="345"/>
      <c r="B81" s="349">
        <v>26</v>
      </c>
      <c r="C81" s="355" t="s">
        <v>476</v>
      </c>
      <c r="D81" s="1007">
        <v>2021</v>
      </c>
      <c r="E81" s="349" t="s">
        <v>477</v>
      </c>
      <c r="F81" s="349" t="s">
        <v>478</v>
      </c>
      <c r="G81" s="349" t="s">
        <v>54</v>
      </c>
      <c r="H81" s="349" t="s">
        <v>55</v>
      </c>
      <c r="I81" s="349" t="s">
        <v>479</v>
      </c>
      <c r="J81" s="349"/>
      <c r="K81" s="349" t="s">
        <v>480</v>
      </c>
      <c r="L81" s="349" t="s">
        <v>481</v>
      </c>
      <c r="M81" s="350">
        <v>3775</v>
      </c>
      <c r="N81" s="345"/>
      <c r="O81" s="345"/>
    </row>
    <row r="82" spans="1:16" ht="46.5">
      <c r="A82" s="345"/>
      <c r="B82" s="349">
        <v>27</v>
      </c>
      <c r="C82" s="361" t="s">
        <v>482</v>
      </c>
      <c r="D82" s="1007">
        <v>2021</v>
      </c>
      <c r="E82" s="362" t="s">
        <v>483</v>
      </c>
      <c r="F82" s="349" t="s">
        <v>121</v>
      </c>
      <c r="G82" s="349" t="s">
        <v>122</v>
      </c>
      <c r="H82" s="349" t="s">
        <v>27</v>
      </c>
      <c r="I82" s="349" t="s">
        <v>484</v>
      </c>
      <c r="J82" s="349"/>
      <c r="K82" s="355"/>
      <c r="L82" s="349" t="s">
        <v>124</v>
      </c>
      <c r="M82" s="350">
        <v>12710</v>
      </c>
      <c r="N82" s="345"/>
    </row>
    <row r="83" spans="1:16" ht="46.5">
      <c r="A83" s="345"/>
      <c r="B83" s="349">
        <v>28</v>
      </c>
      <c r="C83" s="361" t="s">
        <v>485</v>
      </c>
      <c r="D83" s="1007">
        <v>2021</v>
      </c>
      <c r="E83" s="362" t="s">
        <v>486</v>
      </c>
      <c r="F83" s="349" t="s">
        <v>487</v>
      </c>
      <c r="G83" s="349" t="s">
        <v>128</v>
      </c>
      <c r="H83" s="349" t="s">
        <v>129</v>
      </c>
      <c r="I83" s="349" t="s">
        <v>488</v>
      </c>
      <c r="J83" s="349"/>
      <c r="K83" s="349" t="s">
        <v>131</v>
      </c>
      <c r="L83" s="355" t="s">
        <v>132</v>
      </c>
      <c r="M83" s="349"/>
      <c r="O83" s="345"/>
    </row>
    <row r="84" spans="1:16" ht="46.5">
      <c r="A84" s="345"/>
      <c r="B84" s="349">
        <v>29</v>
      </c>
      <c r="C84" s="361" t="s">
        <v>489</v>
      </c>
      <c r="D84" s="1007">
        <v>2021</v>
      </c>
      <c r="E84" s="349" t="s">
        <v>490</v>
      </c>
      <c r="F84" s="349" t="s">
        <v>491</v>
      </c>
      <c r="G84" s="349" t="s">
        <v>492</v>
      </c>
      <c r="H84" s="349" t="s">
        <v>493</v>
      </c>
      <c r="I84" s="349" t="s">
        <v>494</v>
      </c>
      <c r="J84" s="349"/>
      <c r="K84" s="349" t="s">
        <v>495</v>
      </c>
      <c r="L84" s="349" t="s">
        <v>496</v>
      </c>
      <c r="M84" s="350">
        <v>13136</v>
      </c>
      <c r="N84" s="345"/>
    </row>
    <row r="85" spans="1:16" ht="77.5">
      <c r="A85" s="345"/>
      <c r="B85" s="349">
        <v>30</v>
      </c>
      <c r="C85" s="355" t="s">
        <v>497</v>
      </c>
      <c r="D85" s="1007">
        <v>2021</v>
      </c>
      <c r="E85" s="349" t="s">
        <v>498</v>
      </c>
      <c r="F85" s="349" t="s">
        <v>499</v>
      </c>
      <c r="G85" s="362" t="s">
        <v>500</v>
      </c>
      <c r="H85" s="349" t="s">
        <v>230</v>
      </c>
      <c r="I85" s="349" t="s">
        <v>501</v>
      </c>
      <c r="J85" s="349" t="s">
        <v>442</v>
      </c>
      <c r="K85" s="349" t="s">
        <v>502</v>
      </c>
      <c r="L85" s="349" t="s">
        <v>503</v>
      </c>
      <c r="M85" s="350">
        <v>20275</v>
      </c>
      <c r="N85" s="345"/>
    </row>
    <row r="86" spans="1:16" ht="46.5">
      <c r="A86" s="345"/>
      <c r="B86" s="349">
        <v>31</v>
      </c>
      <c r="C86" s="361" t="s">
        <v>504</v>
      </c>
      <c r="D86" s="1007">
        <v>2021</v>
      </c>
      <c r="E86" s="362" t="s">
        <v>505</v>
      </c>
      <c r="F86" s="349" t="s">
        <v>506</v>
      </c>
      <c r="G86" s="349" t="s">
        <v>312</v>
      </c>
      <c r="H86" s="349" t="s">
        <v>242</v>
      </c>
      <c r="I86" s="349" t="s">
        <v>507</v>
      </c>
      <c r="J86" s="349" t="s">
        <v>20</v>
      </c>
      <c r="K86" s="349" t="s">
        <v>508</v>
      </c>
      <c r="L86" s="361" t="s">
        <v>509</v>
      </c>
      <c r="M86" s="350">
        <v>4298</v>
      </c>
    </row>
    <row r="87" spans="1:16" ht="46.5">
      <c r="A87" s="345"/>
      <c r="B87" s="349">
        <v>32</v>
      </c>
      <c r="C87" s="361" t="s">
        <v>510</v>
      </c>
      <c r="D87" s="1007">
        <v>2021</v>
      </c>
      <c r="E87" s="362" t="s">
        <v>511</v>
      </c>
      <c r="F87" s="349" t="s">
        <v>512</v>
      </c>
      <c r="G87" s="349" t="s">
        <v>26</v>
      </c>
      <c r="H87" s="349" t="s">
        <v>27</v>
      </c>
      <c r="I87" s="349" t="s">
        <v>456</v>
      </c>
      <c r="J87" s="349" t="s">
        <v>20</v>
      </c>
      <c r="K87" s="349" t="s">
        <v>513</v>
      </c>
      <c r="L87" s="349" t="s">
        <v>514</v>
      </c>
      <c r="M87" s="349">
        <v>683</v>
      </c>
      <c r="N87" s="345"/>
    </row>
    <row r="88" spans="1:16" ht="46.5">
      <c r="A88" s="345"/>
      <c r="B88" s="349">
        <v>33</v>
      </c>
      <c r="C88" s="361" t="s">
        <v>515</v>
      </c>
      <c r="D88" s="1007">
        <v>2021</v>
      </c>
      <c r="E88" s="361" t="s">
        <v>516</v>
      </c>
      <c r="F88" s="349" t="s">
        <v>135</v>
      </c>
      <c r="G88" s="349" t="s">
        <v>136</v>
      </c>
      <c r="H88" s="349" t="s">
        <v>137</v>
      </c>
      <c r="I88" s="349" t="s">
        <v>517</v>
      </c>
      <c r="J88" s="349" t="s">
        <v>20</v>
      </c>
      <c r="K88" s="349" t="s">
        <v>518</v>
      </c>
      <c r="L88" s="349" t="s">
        <v>519</v>
      </c>
      <c r="M88" s="350">
        <v>24121</v>
      </c>
      <c r="N88" s="363"/>
      <c r="O88" s="345"/>
    </row>
    <row r="89" spans="1:16" ht="31">
      <c r="A89" s="345"/>
      <c r="B89" s="349">
        <v>34</v>
      </c>
      <c r="C89" s="361" t="s">
        <v>520</v>
      </c>
      <c r="D89" s="1007">
        <v>2021</v>
      </c>
      <c r="E89" s="362" t="s">
        <v>521</v>
      </c>
      <c r="F89" s="349" t="s">
        <v>522</v>
      </c>
      <c r="G89" s="349" t="s">
        <v>26</v>
      </c>
      <c r="H89" s="349" t="s">
        <v>230</v>
      </c>
      <c r="I89" s="349" t="s">
        <v>380</v>
      </c>
      <c r="J89" s="349"/>
      <c r="K89" s="349" t="s">
        <v>523</v>
      </c>
      <c r="L89" s="349" t="s">
        <v>524</v>
      </c>
      <c r="M89" s="350">
        <v>6959</v>
      </c>
      <c r="N89" s="363"/>
      <c r="O89" s="345"/>
    </row>
    <row r="90" spans="1:16" ht="46.5">
      <c r="A90" s="345"/>
      <c r="B90" s="349">
        <v>35</v>
      </c>
      <c r="C90" s="361" t="s">
        <v>525</v>
      </c>
      <c r="D90" s="1007">
        <v>2021</v>
      </c>
      <c r="E90" s="361" t="s">
        <v>516</v>
      </c>
      <c r="F90" s="349" t="s">
        <v>526</v>
      </c>
      <c r="G90" s="349" t="s">
        <v>116</v>
      </c>
      <c r="H90" s="349" t="s">
        <v>527</v>
      </c>
      <c r="I90" s="349" t="s">
        <v>528</v>
      </c>
      <c r="J90" s="349" t="s">
        <v>20</v>
      </c>
      <c r="K90" s="349" t="s">
        <v>529</v>
      </c>
      <c r="L90" s="349" t="s">
        <v>530</v>
      </c>
      <c r="M90" s="350">
        <v>4883</v>
      </c>
      <c r="O90" s="363"/>
      <c r="P90" s="345"/>
    </row>
    <row r="91" spans="1:16" ht="46.5">
      <c r="A91" s="345"/>
      <c r="B91" s="349">
        <v>36</v>
      </c>
      <c r="C91" s="361" t="s">
        <v>531</v>
      </c>
      <c r="D91" s="1007">
        <v>2021</v>
      </c>
      <c r="E91" s="364" t="s">
        <v>532</v>
      </c>
      <c r="F91" s="349" t="s">
        <v>311</v>
      </c>
      <c r="G91" s="349" t="s">
        <v>533</v>
      </c>
      <c r="H91" s="349" t="s">
        <v>34</v>
      </c>
      <c r="I91" s="349" t="s">
        <v>534</v>
      </c>
      <c r="J91" s="349" t="s">
        <v>20</v>
      </c>
      <c r="K91" s="349" t="s">
        <v>535</v>
      </c>
      <c r="L91" s="349" t="s">
        <v>536</v>
      </c>
      <c r="M91" s="350">
        <v>3053</v>
      </c>
    </row>
    <row r="92" spans="1:16" ht="31">
      <c r="A92" s="345"/>
      <c r="B92" s="349">
        <v>37</v>
      </c>
      <c r="C92" s="361" t="s">
        <v>537</v>
      </c>
      <c r="D92" s="1007">
        <v>2021</v>
      </c>
      <c r="E92" s="362" t="s">
        <v>538</v>
      </c>
      <c r="F92" s="349" t="s">
        <v>539</v>
      </c>
      <c r="G92" s="349" t="s">
        <v>540</v>
      </c>
      <c r="H92" s="349" t="s">
        <v>34</v>
      </c>
      <c r="I92" s="349" t="s">
        <v>541</v>
      </c>
      <c r="J92" s="349"/>
      <c r="K92" s="349" t="s">
        <v>163</v>
      </c>
      <c r="L92" s="349" t="s">
        <v>542</v>
      </c>
      <c r="M92" s="350">
        <v>6261</v>
      </c>
      <c r="N92" s="363"/>
    </row>
    <row r="93" spans="1:16" ht="31">
      <c r="A93" s="345"/>
      <c r="B93" s="349">
        <v>38</v>
      </c>
      <c r="C93" s="361" t="s">
        <v>543</v>
      </c>
      <c r="D93" s="1007">
        <v>2021</v>
      </c>
      <c r="E93" s="362" t="s">
        <v>544</v>
      </c>
      <c r="F93" s="349" t="s">
        <v>545</v>
      </c>
      <c r="G93" s="349" t="s">
        <v>26</v>
      </c>
      <c r="H93" s="349" t="s">
        <v>27</v>
      </c>
      <c r="I93" s="349" t="s">
        <v>546</v>
      </c>
      <c r="J93" s="349"/>
      <c r="K93" s="349" t="s">
        <v>180</v>
      </c>
      <c r="L93" s="349" t="s">
        <v>547</v>
      </c>
      <c r="M93" s="350">
        <v>15000</v>
      </c>
      <c r="N93" s="363"/>
      <c r="O93" s="363"/>
    </row>
    <row r="94" spans="1:16" ht="62">
      <c r="A94" s="345"/>
      <c r="B94" s="349">
        <v>39</v>
      </c>
      <c r="C94" s="361" t="s">
        <v>548</v>
      </c>
      <c r="D94" s="1007">
        <v>2021</v>
      </c>
      <c r="E94" s="362" t="s">
        <v>549</v>
      </c>
      <c r="F94" s="349" t="s">
        <v>167</v>
      </c>
      <c r="G94" s="349" t="s">
        <v>168</v>
      </c>
      <c r="H94" s="349" t="s">
        <v>27</v>
      </c>
      <c r="I94" s="349" t="s">
        <v>550</v>
      </c>
      <c r="J94" s="349" t="s">
        <v>20</v>
      </c>
      <c r="K94" s="349" t="s">
        <v>551</v>
      </c>
      <c r="L94" s="349" t="s">
        <v>552</v>
      </c>
      <c r="M94" s="350">
        <v>84938</v>
      </c>
      <c r="N94" s="345"/>
    </row>
    <row r="95" spans="1:16" ht="31">
      <c r="A95" s="345"/>
      <c r="B95" s="349">
        <v>40</v>
      </c>
      <c r="C95" s="355" t="s">
        <v>553</v>
      </c>
      <c r="D95" s="1007">
        <v>2021</v>
      </c>
      <c r="E95" s="349" t="s">
        <v>554</v>
      </c>
      <c r="F95" s="349" t="s">
        <v>173</v>
      </c>
      <c r="G95" s="349" t="s">
        <v>173</v>
      </c>
      <c r="H95" s="349" t="s">
        <v>174</v>
      </c>
      <c r="I95" s="349" t="s">
        <v>555</v>
      </c>
      <c r="J95" s="349"/>
      <c r="K95" s="349" t="s">
        <v>175</v>
      </c>
      <c r="L95" s="349" t="s">
        <v>556</v>
      </c>
      <c r="M95" s="350">
        <v>10211</v>
      </c>
      <c r="N95" s="363"/>
      <c r="O95" s="345"/>
    </row>
    <row r="96" spans="1:16" ht="31">
      <c r="A96" s="345"/>
      <c r="B96" s="349">
        <v>41</v>
      </c>
      <c r="C96" s="361" t="s">
        <v>557</v>
      </c>
      <c r="D96" s="1007">
        <v>2021</v>
      </c>
      <c r="E96" s="349" t="s">
        <v>558</v>
      </c>
      <c r="F96" s="349" t="s">
        <v>559</v>
      </c>
      <c r="G96" s="349" t="s">
        <v>560</v>
      </c>
      <c r="H96" s="349" t="s">
        <v>137</v>
      </c>
      <c r="I96" s="349" t="s">
        <v>341</v>
      </c>
      <c r="J96" s="349" t="s">
        <v>20</v>
      </c>
      <c r="K96" s="349" t="s">
        <v>561</v>
      </c>
      <c r="L96" s="349" t="s">
        <v>562</v>
      </c>
      <c r="M96" s="350">
        <v>2662</v>
      </c>
      <c r="N96" s="345"/>
    </row>
    <row r="97" spans="1:17" ht="46.5">
      <c r="A97" s="345"/>
      <c r="B97" s="349">
        <v>42</v>
      </c>
      <c r="C97" s="361" t="s">
        <v>563</v>
      </c>
      <c r="D97" s="1007">
        <v>2021</v>
      </c>
      <c r="E97" s="361" t="s">
        <v>516</v>
      </c>
      <c r="F97" s="349" t="s">
        <v>564</v>
      </c>
      <c r="G97" s="349" t="s">
        <v>565</v>
      </c>
      <c r="H97" s="349" t="s">
        <v>137</v>
      </c>
      <c r="I97" s="349" t="s">
        <v>566</v>
      </c>
      <c r="J97" s="349" t="s">
        <v>20</v>
      </c>
      <c r="K97" s="349" t="s">
        <v>567</v>
      </c>
      <c r="L97" s="349" t="s">
        <v>568</v>
      </c>
      <c r="M97" s="350">
        <v>2973</v>
      </c>
      <c r="N97" s="345"/>
    </row>
    <row r="98" spans="1:17" ht="46.5">
      <c r="A98" s="345"/>
      <c r="B98" s="349">
        <v>43</v>
      </c>
      <c r="C98" s="349" t="s">
        <v>569</v>
      </c>
      <c r="D98" s="1007">
        <v>2021</v>
      </c>
      <c r="E98" s="349" t="s">
        <v>570</v>
      </c>
      <c r="F98" s="349" t="s">
        <v>218</v>
      </c>
      <c r="G98" s="349" t="s">
        <v>218</v>
      </c>
      <c r="H98" s="349" t="s">
        <v>137</v>
      </c>
      <c r="I98" s="349" t="s">
        <v>571</v>
      </c>
      <c r="J98" s="349"/>
      <c r="K98" s="349" t="s">
        <v>219</v>
      </c>
      <c r="L98" s="349" t="s">
        <v>220</v>
      </c>
      <c r="M98" s="350">
        <v>21270</v>
      </c>
    </row>
    <row r="99" spans="1:17" ht="31">
      <c r="A99" s="345"/>
      <c r="B99" s="349">
        <v>44</v>
      </c>
      <c r="C99" s="361" t="s">
        <v>572</v>
      </c>
      <c r="D99" s="1007">
        <v>2021</v>
      </c>
      <c r="E99" s="362" t="s">
        <v>573</v>
      </c>
      <c r="F99" s="349"/>
      <c r="G99" s="349" t="s">
        <v>229</v>
      </c>
      <c r="H99" s="349" t="s">
        <v>230</v>
      </c>
      <c r="I99" s="349" t="s">
        <v>574</v>
      </c>
      <c r="J99" s="349" t="s">
        <v>20</v>
      </c>
      <c r="K99" s="349" t="s">
        <v>575</v>
      </c>
      <c r="L99" s="349" t="s">
        <v>232</v>
      </c>
      <c r="M99" s="365" t="s">
        <v>576</v>
      </c>
    </row>
    <row r="100" spans="1:17" ht="31">
      <c r="A100" s="345"/>
      <c r="B100" s="349">
        <v>45</v>
      </c>
      <c r="C100" s="361" t="s">
        <v>577</v>
      </c>
      <c r="D100" s="1007">
        <v>2021</v>
      </c>
      <c r="E100" s="362" t="s">
        <v>578</v>
      </c>
      <c r="F100" s="349" t="s">
        <v>579</v>
      </c>
      <c r="G100" s="349" t="s">
        <v>580</v>
      </c>
      <c r="H100" s="349" t="s">
        <v>581</v>
      </c>
      <c r="I100" s="349" t="s">
        <v>341</v>
      </c>
      <c r="J100" s="349" t="s">
        <v>20</v>
      </c>
      <c r="K100" s="349" t="s">
        <v>582</v>
      </c>
      <c r="L100" s="352">
        <v>41904</v>
      </c>
      <c r="M100" s="349">
        <v>407</v>
      </c>
      <c r="N100" s="345"/>
    </row>
    <row r="101" spans="1:17" ht="31">
      <c r="A101" s="345"/>
      <c r="B101" s="349">
        <v>46</v>
      </c>
      <c r="C101" s="349" t="s">
        <v>583</v>
      </c>
      <c r="D101" s="1007">
        <v>2021</v>
      </c>
      <c r="E101" s="362" t="s">
        <v>584</v>
      </c>
      <c r="F101" s="349" t="s">
        <v>585</v>
      </c>
      <c r="G101" s="349" t="s">
        <v>586</v>
      </c>
      <c r="H101" s="349" t="s">
        <v>69</v>
      </c>
      <c r="I101" s="349" t="s">
        <v>587</v>
      </c>
      <c r="J101" s="349" t="s">
        <v>20</v>
      </c>
      <c r="K101" s="349" t="s">
        <v>588</v>
      </c>
      <c r="L101" s="349" t="s">
        <v>589</v>
      </c>
      <c r="M101" s="350">
        <v>1587</v>
      </c>
    </row>
    <row r="102" spans="1:17" ht="31">
      <c r="A102" s="345"/>
      <c r="B102" s="349">
        <v>47</v>
      </c>
      <c r="C102" s="349" t="s">
        <v>590</v>
      </c>
      <c r="D102" s="1007">
        <v>2021</v>
      </c>
      <c r="E102" s="349" t="s">
        <v>591</v>
      </c>
      <c r="F102" s="349" t="s">
        <v>235</v>
      </c>
      <c r="G102" s="349" t="s">
        <v>236</v>
      </c>
      <c r="H102" s="349" t="s">
        <v>109</v>
      </c>
      <c r="I102" s="361" t="s">
        <v>592</v>
      </c>
      <c r="J102" s="349" t="s">
        <v>20</v>
      </c>
      <c r="K102" s="349" t="s">
        <v>237</v>
      </c>
      <c r="L102" s="349" t="s">
        <v>593</v>
      </c>
      <c r="M102" s="350">
        <v>9240</v>
      </c>
    </row>
    <row r="103" spans="1:17" ht="15.5">
      <c r="A103" s="345"/>
      <c r="B103" s="349">
        <v>48</v>
      </c>
      <c r="C103" s="349" t="s">
        <v>594</v>
      </c>
      <c r="D103" s="1007">
        <v>2021</v>
      </c>
      <c r="E103" s="349" t="s">
        <v>595</v>
      </c>
      <c r="F103" s="349" t="s">
        <v>241</v>
      </c>
      <c r="G103" s="349" t="s">
        <v>241</v>
      </c>
      <c r="H103" s="349" t="s">
        <v>242</v>
      </c>
      <c r="I103" s="349" t="s">
        <v>596</v>
      </c>
      <c r="J103" s="349" t="s">
        <v>20</v>
      </c>
      <c r="K103" s="349" t="s">
        <v>243</v>
      </c>
      <c r="L103" s="349" t="s">
        <v>597</v>
      </c>
      <c r="M103" s="350">
        <v>18084</v>
      </c>
    </row>
    <row r="104" spans="1:17" ht="31">
      <c r="A104" s="345"/>
      <c r="B104" s="349">
        <v>49</v>
      </c>
      <c r="C104" s="361" t="s">
        <v>598</v>
      </c>
      <c r="D104" s="1007">
        <v>2021</v>
      </c>
      <c r="E104" s="362" t="s">
        <v>599</v>
      </c>
      <c r="F104" s="349" t="s">
        <v>600</v>
      </c>
      <c r="G104" s="349" t="s">
        <v>312</v>
      </c>
      <c r="H104" s="349" t="s">
        <v>242</v>
      </c>
      <c r="I104" s="349" t="s">
        <v>601</v>
      </c>
      <c r="J104" s="349" t="s">
        <v>20</v>
      </c>
      <c r="K104" s="349" t="s">
        <v>602</v>
      </c>
      <c r="L104" s="349" t="s">
        <v>603</v>
      </c>
      <c r="M104" s="350">
        <v>5000</v>
      </c>
    </row>
    <row r="105" spans="1:17" ht="31">
      <c r="A105" s="345"/>
      <c r="B105" s="349">
        <v>50</v>
      </c>
      <c r="C105" s="361" t="s">
        <v>604</v>
      </c>
      <c r="D105" s="1007">
        <v>2021</v>
      </c>
      <c r="E105" s="362" t="s">
        <v>605</v>
      </c>
      <c r="F105" s="349" t="s">
        <v>606</v>
      </c>
      <c r="G105" s="349" t="s">
        <v>607</v>
      </c>
      <c r="H105" s="349" t="s">
        <v>160</v>
      </c>
      <c r="I105" s="349" t="s">
        <v>608</v>
      </c>
      <c r="J105" s="349" t="s">
        <v>20</v>
      </c>
      <c r="K105" s="349" t="s">
        <v>609</v>
      </c>
      <c r="L105" s="349" t="s">
        <v>610</v>
      </c>
      <c r="M105" s="350">
        <v>100</v>
      </c>
    </row>
    <row r="106" spans="1:17" ht="31">
      <c r="A106" s="345"/>
      <c r="B106" s="349">
        <v>51</v>
      </c>
      <c r="C106" s="361" t="s">
        <v>611</v>
      </c>
      <c r="D106" s="1007">
        <v>2021</v>
      </c>
      <c r="E106" s="362" t="s">
        <v>612</v>
      </c>
      <c r="F106" s="349" t="s">
        <v>613</v>
      </c>
      <c r="G106" s="349" t="s">
        <v>614</v>
      </c>
      <c r="H106" s="349" t="s">
        <v>615</v>
      </c>
      <c r="I106" s="349" t="s">
        <v>341</v>
      </c>
      <c r="J106" s="349" t="s">
        <v>298</v>
      </c>
      <c r="K106" s="349" t="s">
        <v>616</v>
      </c>
      <c r="L106" s="349" t="s">
        <v>617</v>
      </c>
      <c r="M106" s="350">
        <v>2699</v>
      </c>
      <c r="N106" s="345"/>
    </row>
    <row r="107" spans="1:17" ht="46.5">
      <c r="A107" s="345"/>
      <c r="B107" s="349">
        <v>52</v>
      </c>
      <c r="C107" s="361" t="s">
        <v>618</v>
      </c>
      <c r="D107" s="1007">
        <v>2021</v>
      </c>
      <c r="E107" s="362" t="s">
        <v>619</v>
      </c>
      <c r="F107" s="349">
        <v>3119012112014030</v>
      </c>
      <c r="G107" s="349" t="s">
        <v>620</v>
      </c>
      <c r="H107" s="349" t="s">
        <v>621</v>
      </c>
      <c r="I107" s="349" t="s">
        <v>341</v>
      </c>
      <c r="J107" s="349" t="s">
        <v>298</v>
      </c>
      <c r="K107" s="349" t="s">
        <v>622</v>
      </c>
      <c r="L107" s="349" t="s">
        <v>623</v>
      </c>
      <c r="M107" s="350" t="s">
        <v>624</v>
      </c>
      <c r="N107" s="345"/>
    </row>
    <row r="108" spans="1:17" ht="31">
      <c r="A108" s="345"/>
      <c r="B108" s="349">
        <v>53</v>
      </c>
      <c r="C108" s="349" t="s">
        <v>625</v>
      </c>
      <c r="D108" s="1007">
        <v>2021</v>
      </c>
      <c r="E108" s="349" t="s">
        <v>626</v>
      </c>
      <c r="F108" s="349" t="s">
        <v>263</v>
      </c>
      <c r="G108" s="349" t="s">
        <v>264</v>
      </c>
      <c r="H108" s="349" t="s">
        <v>69</v>
      </c>
      <c r="I108" s="349" t="s">
        <v>627</v>
      </c>
      <c r="J108" s="349" t="s">
        <v>20</v>
      </c>
      <c r="K108" s="349" t="s">
        <v>628</v>
      </c>
      <c r="L108" s="349" t="s">
        <v>629</v>
      </c>
      <c r="M108" s="350">
        <v>1745</v>
      </c>
      <c r="N108" s="349"/>
      <c r="O108" s="349"/>
      <c r="P108" s="363"/>
      <c r="Q108" s="345"/>
    </row>
    <row r="109" spans="1:17" ht="46.5">
      <c r="A109" s="345"/>
      <c r="B109" s="349">
        <v>54</v>
      </c>
      <c r="C109" s="361" t="s">
        <v>630</v>
      </c>
      <c r="D109" s="1007">
        <v>2021</v>
      </c>
      <c r="E109" s="349" t="s">
        <v>631</v>
      </c>
      <c r="F109" s="349" t="s">
        <v>632</v>
      </c>
      <c r="G109" s="349" t="s">
        <v>440</v>
      </c>
      <c r="H109" s="349" t="s">
        <v>27</v>
      </c>
      <c r="I109" s="349" t="s">
        <v>341</v>
      </c>
      <c r="J109" s="349" t="s">
        <v>20</v>
      </c>
      <c r="K109" s="349" t="s">
        <v>633</v>
      </c>
      <c r="L109" s="349" t="s">
        <v>634</v>
      </c>
      <c r="M109" s="350">
        <v>2000</v>
      </c>
      <c r="N109" s="345"/>
    </row>
    <row r="110" spans="1:17" ht="31">
      <c r="A110" s="345"/>
      <c r="B110" s="349">
        <v>55</v>
      </c>
      <c r="C110" s="349" t="s">
        <v>635</v>
      </c>
      <c r="D110" s="1007">
        <v>2021</v>
      </c>
      <c r="E110" s="349" t="s">
        <v>636</v>
      </c>
      <c r="F110" s="349" t="s">
        <v>637</v>
      </c>
      <c r="G110" s="349" t="s">
        <v>168</v>
      </c>
      <c r="H110" s="349" t="s">
        <v>27</v>
      </c>
      <c r="I110" s="349" t="s">
        <v>638</v>
      </c>
      <c r="J110" s="349" t="s">
        <v>20</v>
      </c>
      <c r="K110" s="349" t="s">
        <v>639</v>
      </c>
      <c r="L110" s="349" t="s">
        <v>286</v>
      </c>
      <c r="M110" s="350">
        <v>19050</v>
      </c>
      <c r="N110" s="363"/>
      <c r="O110" s="345"/>
    </row>
    <row r="111" spans="1:17" ht="31">
      <c r="A111" s="345"/>
      <c r="B111" s="349">
        <v>56</v>
      </c>
      <c r="C111" s="361" t="s">
        <v>640</v>
      </c>
      <c r="D111" s="1007">
        <v>2021</v>
      </c>
      <c r="E111" s="362" t="s">
        <v>641</v>
      </c>
      <c r="F111" s="349" t="s">
        <v>642</v>
      </c>
      <c r="G111" s="349" t="s">
        <v>290</v>
      </c>
      <c r="H111" s="349" t="s">
        <v>291</v>
      </c>
      <c r="I111" s="349" t="s">
        <v>341</v>
      </c>
      <c r="J111" s="349"/>
      <c r="K111" s="349" t="s">
        <v>643</v>
      </c>
      <c r="L111" s="349" t="s">
        <v>644</v>
      </c>
      <c r="M111" s="350">
        <v>4179</v>
      </c>
      <c r="O111" s="345"/>
    </row>
    <row r="112" spans="1:17" ht="31">
      <c r="A112" s="345"/>
      <c r="B112" s="349">
        <v>57</v>
      </c>
      <c r="C112" s="361" t="s">
        <v>645</v>
      </c>
      <c r="D112" s="1007">
        <v>2021</v>
      </c>
      <c r="E112" s="362" t="s">
        <v>646</v>
      </c>
      <c r="F112" s="349" t="s">
        <v>346</v>
      </c>
      <c r="G112" s="349" t="s">
        <v>346</v>
      </c>
      <c r="H112" s="349" t="s">
        <v>230</v>
      </c>
      <c r="I112" s="349" t="s">
        <v>647</v>
      </c>
      <c r="J112" s="349"/>
      <c r="K112" s="349" t="s">
        <v>648</v>
      </c>
      <c r="L112" s="349" t="s">
        <v>649</v>
      </c>
      <c r="M112" s="350">
        <v>21699</v>
      </c>
      <c r="O112" s="345"/>
    </row>
    <row r="113" spans="1:15" ht="31">
      <c r="A113" s="345"/>
      <c r="B113" s="349">
        <v>58</v>
      </c>
      <c r="C113" s="361" t="s">
        <v>650</v>
      </c>
      <c r="D113" s="1007">
        <v>2021</v>
      </c>
      <c r="E113" s="362" t="s">
        <v>651</v>
      </c>
      <c r="F113" s="349" t="s">
        <v>652</v>
      </c>
      <c r="G113" s="349" t="s">
        <v>96</v>
      </c>
      <c r="H113" s="349" t="s">
        <v>34</v>
      </c>
      <c r="I113" s="349" t="s">
        <v>653</v>
      </c>
      <c r="J113" s="349"/>
      <c r="K113" s="349" t="s">
        <v>654</v>
      </c>
      <c r="L113" s="349" t="s">
        <v>655</v>
      </c>
      <c r="M113" s="350" t="s">
        <v>656</v>
      </c>
      <c r="N113" s="345"/>
    </row>
    <row r="114" spans="1:15" ht="31">
      <c r="A114" s="345"/>
      <c r="B114" s="349">
        <v>59</v>
      </c>
      <c r="C114" s="361" t="s">
        <v>657</v>
      </c>
      <c r="D114" s="1007">
        <v>2021</v>
      </c>
      <c r="E114" s="362" t="s">
        <v>658</v>
      </c>
      <c r="F114" s="349" t="s">
        <v>311</v>
      </c>
      <c r="G114" s="349" t="s">
        <v>312</v>
      </c>
      <c r="H114" s="349" t="s">
        <v>242</v>
      </c>
      <c r="I114" s="349" t="s">
        <v>555</v>
      </c>
      <c r="J114" s="355"/>
      <c r="K114" s="349" t="s">
        <v>313</v>
      </c>
      <c r="L114" s="349" t="s">
        <v>314</v>
      </c>
      <c r="M114" s="350">
        <v>23940</v>
      </c>
      <c r="N114" s="345"/>
    </row>
    <row r="115" spans="1:15" ht="46.5">
      <c r="A115" s="345"/>
      <c r="B115" s="349">
        <v>60</v>
      </c>
      <c r="C115" s="361" t="s">
        <v>659</v>
      </c>
      <c r="D115" s="1007">
        <v>2021</v>
      </c>
      <c r="E115" s="362" t="s">
        <v>660</v>
      </c>
      <c r="F115" s="349" t="s">
        <v>661</v>
      </c>
      <c r="G115" s="349" t="s">
        <v>662</v>
      </c>
      <c r="H115" s="349" t="s">
        <v>663</v>
      </c>
      <c r="I115" s="349" t="s">
        <v>664</v>
      </c>
      <c r="J115" s="349" t="s">
        <v>298</v>
      </c>
      <c r="K115" s="349" t="s">
        <v>665</v>
      </c>
      <c r="L115" s="349" t="s">
        <v>666</v>
      </c>
      <c r="M115" s="350">
        <v>1533</v>
      </c>
    </row>
    <row r="116" spans="1:15" ht="31">
      <c r="A116" s="345"/>
      <c r="B116" s="349">
        <v>61</v>
      </c>
      <c r="C116" s="355" t="s">
        <v>667</v>
      </c>
      <c r="D116" s="1007">
        <v>2021</v>
      </c>
      <c r="E116" s="349" t="s">
        <v>668</v>
      </c>
      <c r="F116" s="349" t="s">
        <v>317</v>
      </c>
      <c r="G116" s="349" t="s">
        <v>317</v>
      </c>
      <c r="H116" s="349" t="s">
        <v>137</v>
      </c>
      <c r="I116" s="349" t="s">
        <v>669</v>
      </c>
      <c r="J116" s="349" t="s">
        <v>20</v>
      </c>
      <c r="K116" s="349" t="s">
        <v>670</v>
      </c>
      <c r="L116" s="349" t="s">
        <v>671</v>
      </c>
      <c r="M116" s="350">
        <v>24391</v>
      </c>
      <c r="N116" s="345"/>
    </row>
    <row r="117" spans="1:15" ht="31">
      <c r="A117" s="345"/>
      <c r="B117" s="349">
        <v>62</v>
      </c>
      <c r="C117" s="361" t="s">
        <v>672</v>
      </c>
      <c r="D117" s="1007">
        <v>2021</v>
      </c>
      <c r="E117" s="362" t="s">
        <v>673</v>
      </c>
      <c r="F117" s="349" t="s">
        <v>652</v>
      </c>
      <c r="G117" s="349" t="s">
        <v>96</v>
      </c>
      <c r="H117" s="349" t="s">
        <v>34</v>
      </c>
      <c r="I117" s="349" t="s">
        <v>28</v>
      </c>
      <c r="J117" s="349" t="s">
        <v>20</v>
      </c>
      <c r="K117" s="349" t="s">
        <v>674</v>
      </c>
      <c r="L117" s="349" t="s">
        <v>675</v>
      </c>
      <c r="M117" s="349" t="s">
        <v>676</v>
      </c>
    </row>
    <row r="118" spans="1:15" ht="46.5">
      <c r="A118" s="345"/>
      <c r="B118" s="349">
        <v>63</v>
      </c>
      <c r="C118" s="361" t="s">
        <v>677</v>
      </c>
      <c r="D118" s="1007">
        <v>2021</v>
      </c>
      <c r="E118" s="362" t="s">
        <v>678</v>
      </c>
      <c r="F118" s="349" t="s">
        <v>121</v>
      </c>
      <c r="G118" s="349" t="s">
        <v>122</v>
      </c>
      <c r="H118" s="349" t="s">
        <v>321</v>
      </c>
      <c r="I118" s="349" t="s">
        <v>679</v>
      </c>
      <c r="J118" s="349" t="s">
        <v>20</v>
      </c>
      <c r="K118" s="349"/>
      <c r="L118" s="349" t="s">
        <v>124</v>
      </c>
      <c r="M118" s="350">
        <v>3505</v>
      </c>
      <c r="N118" s="363"/>
      <c r="O118" s="345"/>
    </row>
    <row r="119" spans="1:15" ht="46.5">
      <c r="A119" s="345"/>
      <c r="B119" s="349">
        <v>64</v>
      </c>
      <c r="C119" s="366" t="s">
        <v>680</v>
      </c>
      <c r="D119" s="1007">
        <v>2021</v>
      </c>
      <c r="E119" s="364" t="s">
        <v>681</v>
      </c>
      <c r="F119" s="349" t="s">
        <v>311</v>
      </c>
      <c r="G119" s="349" t="s">
        <v>682</v>
      </c>
      <c r="H119" s="349" t="s">
        <v>242</v>
      </c>
      <c r="I119" s="349" t="s">
        <v>683</v>
      </c>
      <c r="J119" s="349" t="s">
        <v>20</v>
      </c>
      <c r="K119" s="349" t="s">
        <v>684</v>
      </c>
      <c r="L119" s="349" t="s">
        <v>685</v>
      </c>
      <c r="M119" s="350">
        <v>4897</v>
      </c>
    </row>
    <row r="120" spans="1:15" ht="54" customHeight="1">
      <c r="A120" s="345"/>
      <c r="B120" s="349">
        <v>65</v>
      </c>
      <c r="C120" s="349" t="s">
        <v>686</v>
      </c>
      <c r="D120" s="1007" t="s">
        <v>14</v>
      </c>
      <c r="E120" s="349" t="s">
        <v>324</v>
      </c>
      <c r="F120" s="349" t="s">
        <v>687</v>
      </c>
      <c r="G120" s="349" t="s">
        <v>688</v>
      </c>
      <c r="H120" s="349" t="s">
        <v>689</v>
      </c>
      <c r="I120" s="349" t="s">
        <v>690</v>
      </c>
      <c r="J120" s="349" t="s">
        <v>691</v>
      </c>
      <c r="K120" s="349" t="s">
        <v>692</v>
      </c>
      <c r="L120" s="349" t="s">
        <v>692</v>
      </c>
      <c r="M120" s="361" t="s">
        <v>693</v>
      </c>
    </row>
    <row r="121" spans="1:15" ht="31">
      <c r="A121" s="345"/>
      <c r="B121" s="349">
        <v>66</v>
      </c>
      <c r="C121" s="349" t="s">
        <v>694</v>
      </c>
      <c r="D121" s="1007">
        <v>2021</v>
      </c>
      <c r="E121" s="349" t="s">
        <v>695</v>
      </c>
      <c r="F121" s="349" t="s">
        <v>696</v>
      </c>
      <c r="G121" s="349" t="s">
        <v>697</v>
      </c>
      <c r="H121" s="349" t="s">
        <v>698</v>
      </c>
      <c r="I121" s="349" t="s">
        <v>28</v>
      </c>
      <c r="J121" s="349" t="s">
        <v>20</v>
      </c>
      <c r="K121" s="349" t="s">
        <v>699</v>
      </c>
      <c r="L121" s="349" t="s">
        <v>700</v>
      </c>
      <c r="M121" s="350">
        <v>2143</v>
      </c>
    </row>
    <row r="122" spans="1:15" ht="46.5">
      <c r="A122" s="345"/>
      <c r="B122" s="349">
        <v>67</v>
      </c>
      <c r="C122" s="361" t="s">
        <v>701</v>
      </c>
      <c r="D122" s="1007">
        <v>2021</v>
      </c>
      <c r="E122" s="361" t="s">
        <v>516</v>
      </c>
      <c r="F122" s="349" t="s">
        <v>332</v>
      </c>
      <c r="G122" s="349" t="s">
        <v>122</v>
      </c>
      <c r="H122" s="349" t="s">
        <v>27</v>
      </c>
      <c r="I122" s="349" t="s">
        <v>702</v>
      </c>
      <c r="J122" s="349"/>
      <c r="K122" s="349" t="s">
        <v>703</v>
      </c>
      <c r="L122" s="349" t="s">
        <v>704</v>
      </c>
      <c r="M122" s="350">
        <v>22687</v>
      </c>
      <c r="N122" s="345"/>
    </row>
    <row r="123" spans="1:15" ht="31">
      <c r="A123" s="345"/>
      <c r="B123" s="349">
        <v>68</v>
      </c>
      <c r="C123" s="361" t="s">
        <v>705</v>
      </c>
      <c r="D123" s="1007">
        <v>2021</v>
      </c>
      <c r="E123" s="362" t="s">
        <v>706</v>
      </c>
      <c r="F123" s="349" t="s">
        <v>707</v>
      </c>
      <c r="G123" s="349" t="s">
        <v>26</v>
      </c>
      <c r="H123" s="349" t="s">
        <v>27</v>
      </c>
      <c r="I123" s="349" t="s">
        <v>708</v>
      </c>
      <c r="J123" s="349" t="s">
        <v>20</v>
      </c>
      <c r="K123" s="349" t="s">
        <v>709</v>
      </c>
      <c r="L123" s="349" t="s">
        <v>710</v>
      </c>
      <c r="M123" s="350">
        <v>3414</v>
      </c>
    </row>
    <row r="124" spans="1:15" ht="26.15" customHeight="1">
      <c r="A124" s="345"/>
      <c r="B124" s="349">
        <v>69</v>
      </c>
      <c r="C124" s="355" t="s">
        <v>711</v>
      </c>
      <c r="D124" s="1007">
        <v>2021</v>
      </c>
      <c r="E124" s="362" t="s">
        <v>712</v>
      </c>
      <c r="F124" s="349" t="s">
        <v>713</v>
      </c>
      <c r="G124" s="349" t="s">
        <v>714</v>
      </c>
      <c r="H124" s="349" t="s">
        <v>715</v>
      </c>
      <c r="I124" s="349" t="s">
        <v>716</v>
      </c>
      <c r="J124" s="349" t="s">
        <v>298</v>
      </c>
      <c r="K124" s="355"/>
      <c r="L124" s="349" t="s">
        <v>717</v>
      </c>
      <c r="M124" s="367">
        <v>118017</v>
      </c>
    </row>
    <row r="125" spans="1:15" ht="31">
      <c r="A125" s="345"/>
      <c r="B125" s="349">
        <v>70</v>
      </c>
      <c r="C125" s="361" t="s">
        <v>718</v>
      </c>
      <c r="D125" s="1007">
        <v>2021</v>
      </c>
      <c r="E125" s="362" t="s">
        <v>719</v>
      </c>
      <c r="F125" s="349" t="s">
        <v>720</v>
      </c>
      <c r="G125" s="349" t="s">
        <v>721</v>
      </c>
      <c r="H125" s="349" t="s">
        <v>722</v>
      </c>
      <c r="I125" s="349" t="s">
        <v>341</v>
      </c>
      <c r="J125" s="349" t="s">
        <v>298</v>
      </c>
      <c r="K125" s="349" t="s">
        <v>723</v>
      </c>
      <c r="L125" s="355" t="s">
        <v>724</v>
      </c>
      <c r="M125" s="349">
        <v>199</v>
      </c>
    </row>
    <row r="126" spans="1:15" ht="46.5">
      <c r="A126" s="345"/>
      <c r="B126" s="349">
        <v>71</v>
      </c>
      <c r="C126" s="368" t="s">
        <v>725</v>
      </c>
      <c r="D126" s="1007">
        <v>2021</v>
      </c>
      <c r="E126" s="369" t="s">
        <v>726</v>
      </c>
      <c r="F126" s="349"/>
      <c r="G126" s="349" t="s">
        <v>727</v>
      </c>
      <c r="H126" s="349" t="s">
        <v>728</v>
      </c>
      <c r="I126" s="349" t="s">
        <v>34</v>
      </c>
      <c r="J126" s="349" t="s">
        <v>20</v>
      </c>
      <c r="K126" s="349" t="s">
        <v>729</v>
      </c>
      <c r="L126" s="349" t="s">
        <v>730</v>
      </c>
      <c r="M126" s="350">
        <v>7811</v>
      </c>
    </row>
    <row r="127" spans="1:15" ht="15.5">
      <c r="A127" s="345"/>
      <c r="B127" s="345"/>
      <c r="C127" s="345"/>
      <c r="D127" s="1008"/>
      <c r="F127" s="345"/>
      <c r="G127" s="345"/>
      <c r="H127" s="345"/>
      <c r="I127" s="345"/>
      <c r="J127" s="345"/>
      <c r="K127" s="345"/>
      <c r="L127" s="345"/>
      <c r="M127" s="370"/>
    </row>
    <row r="128" spans="1:15" ht="15.5">
      <c r="A128" s="345"/>
      <c r="B128" s="345"/>
      <c r="C128" s="345"/>
      <c r="D128" s="1008"/>
      <c r="F128" s="345"/>
      <c r="G128" s="345"/>
      <c r="H128" s="345"/>
      <c r="I128" s="345"/>
      <c r="J128" s="345"/>
      <c r="K128" s="345"/>
      <c r="L128" s="345"/>
      <c r="M128" s="370"/>
    </row>
    <row r="129" spans="1:13" ht="15.5">
      <c r="A129" s="345"/>
      <c r="B129" s="345"/>
      <c r="C129" s="345"/>
      <c r="D129" s="1008"/>
      <c r="F129" s="345"/>
      <c r="G129" s="345"/>
      <c r="H129" s="345"/>
      <c r="I129" s="345"/>
      <c r="J129" s="345"/>
      <c r="K129" s="345"/>
      <c r="L129" s="345"/>
      <c r="M129" s="370"/>
    </row>
    <row r="130" spans="1:13" ht="15.5">
      <c r="A130" s="345"/>
      <c r="B130" s="345"/>
      <c r="C130" s="345"/>
      <c r="D130" s="1008"/>
      <c r="F130" s="345"/>
      <c r="G130" s="345"/>
      <c r="H130" s="345"/>
      <c r="I130" s="345"/>
      <c r="J130" s="345"/>
      <c r="K130" s="345"/>
      <c r="L130" s="345"/>
      <c r="M130" s="370"/>
    </row>
    <row r="131" spans="1:13" ht="15.5">
      <c r="A131" s="345"/>
      <c r="B131" s="345"/>
      <c r="C131" s="345"/>
      <c r="D131" s="1008"/>
      <c r="F131" s="345"/>
      <c r="G131" s="345"/>
      <c r="H131" s="345"/>
      <c r="I131" s="345"/>
      <c r="J131" s="345"/>
      <c r="K131" s="345"/>
      <c r="L131" s="345"/>
      <c r="M131" s="370"/>
    </row>
    <row r="132" spans="1:13" ht="15.5">
      <c r="A132" s="345"/>
      <c r="B132" s="345"/>
      <c r="C132" s="345"/>
      <c r="D132" s="1008"/>
      <c r="F132" s="345"/>
      <c r="G132" s="345"/>
      <c r="H132" s="345"/>
      <c r="I132" s="345"/>
      <c r="J132" s="345"/>
      <c r="K132" s="345"/>
      <c r="L132" s="345"/>
      <c r="M132" s="370"/>
    </row>
    <row r="133" spans="1:13" ht="15.5">
      <c r="A133" s="345"/>
      <c r="B133" s="345"/>
      <c r="C133" s="345"/>
      <c r="D133" s="1008"/>
      <c r="F133" s="345"/>
      <c r="G133" s="345"/>
      <c r="H133" s="345"/>
      <c r="I133" s="345"/>
      <c r="J133" s="345"/>
      <c r="K133" s="345"/>
      <c r="L133" s="345"/>
      <c r="M133" s="370"/>
    </row>
    <row r="134" spans="1:13" ht="15.5">
      <c r="A134" s="345"/>
      <c r="B134" s="345"/>
      <c r="C134" s="345"/>
      <c r="D134" s="1008"/>
      <c r="F134" s="345"/>
      <c r="G134" s="345"/>
      <c r="H134" s="345"/>
      <c r="I134" s="345"/>
      <c r="J134" s="345"/>
      <c r="K134" s="345"/>
      <c r="L134" s="345"/>
      <c r="M134" s="370"/>
    </row>
    <row r="135" spans="1:13" ht="15.5">
      <c r="A135" s="345"/>
      <c r="B135" s="345"/>
      <c r="C135" s="345"/>
      <c r="D135" s="1008"/>
      <c r="F135" s="345"/>
      <c r="G135" s="345"/>
      <c r="H135" s="345"/>
      <c r="I135" s="345"/>
      <c r="J135" s="345"/>
      <c r="K135" s="345"/>
      <c r="L135" s="345"/>
      <c r="M135" s="370"/>
    </row>
    <row r="136" spans="1:13" ht="15.5">
      <c r="A136" s="345"/>
      <c r="B136" s="345"/>
      <c r="C136" s="345"/>
      <c r="D136" s="1008"/>
      <c r="F136" s="345"/>
      <c r="G136" s="345"/>
      <c r="H136" s="345"/>
      <c r="I136" s="345"/>
      <c r="J136" s="345"/>
      <c r="K136" s="345"/>
      <c r="L136" s="345"/>
      <c r="M136" s="370"/>
    </row>
    <row r="137" spans="1:13" ht="15.5">
      <c r="A137" s="345"/>
      <c r="B137" s="345"/>
      <c r="C137" s="345"/>
      <c r="D137" s="1008"/>
      <c r="F137" s="345"/>
      <c r="G137" s="345"/>
      <c r="H137" s="345"/>
      <c r="I137" s="345"/>
      <c r="J137" s="345"/>
      <c r="K137" s="345"/>
      <c r="L137" s="345"/>
      <c r="M137" s="370"/>
    </row>
    <row r="138" spans="1:13" ht="15.5">
      <c r="A138" s="345"/>
      <c r="B138" s="345"/>
      <c r="C138" s="345"/>
      <c r="D138" s="1008"/>
      <c r="F138" s="345"/>
      <c r="G138" s="345"/>
      <c r="H138" s="345"/>
      <c r="I138" s="345"/>
      <c r="J138" s="345"/>
      <c r="K138" s="345"/>
      <c r="L138" s="345"/>
      <c r="M138" s="370"/>
    </row>
    <row r="139" spans="1:13" ht="15.5">
      <c r="A139" s="345"/>
      <c r="B139" s="345"/>
      <c r="C139" s="345"/>
      <c r="D139" s="1008"/>
      <c r="F139" s="345"/>
      <c r="G139" s="345"/>
      <c r="H139" s="345"/>
      <c r="I139" s="345"/>
      <c r="J139" s="345"/>
      <c r="K139" s="345"/>
      <c r="L139" s="345"/>
      <c r="M139" s="370"/>
    </row>
    <row r="140" spans="1:13" ht="15.5">
      <c r="A140" s="345"/>
      <c r="B140" s="345"/>
      <c r="C140" s="345"/>
      <c r="D140" s="1008"/>
      <c r="F140" s="345"/>
      <c r="G140" s="345"/>
      <c r="H140" s="345"/>
      <c r="I140" s="345"/>
      <c r="J140" s="345"/>
      <c r="K140" s="345"/>
      <c r="L140" s="345"/>
      <c r="M140" s="370"/>
    </row>
    <row r="141" spans="1:13" ht="15.5">
      <c r="A141" s="345"/>
      <c r="B141" s="345"/>
      <c r="C141" s="345"/>
      <c r="D141" s="1008"/>
      <c r="F141" s="345"/>
      <c r="G141" s="345"/>
      <c r="H141" s="345"/>
      <c r="I141" s="345"/>
      <c r="J141" s="345"/>
      <c r="K141" s="345"/>
      <c r="L141" s="345"/>
      <c r="M141" s="370"/>
    </row>
    <row r="142" spans="1:13" ht="15.5">
      <c r="A142" s="345"/>
      <c r="B142" s="345"/>
      <c r="C142" s="345"/>
      <c r="D142" s="1008"/>
      <c r="F142" s="345"/>
      <c r="G142" s="345"/>
      <c r="H142" s="345"/>
      <c r="I142" s="345"/>
      <c r="J142" s="345"/>
      <c r="K142" s="345"/>
      <c r="L142" s="345"/>
      <c r="M142" s="370"/>
    </row>
    <row r="143" spans="1:13" ht="15.5">
      <c r="A143" s="345"/>
      <c r="B143" s="345"/>
      <c r="C143" s="345"/>
      <c r="D143" s="1008"/>
      <c r="F143" s="345"/>
      <c r="G143" s="345"/>
      <c r="H143" s="345"/>
      <c r="I143" s="345"/>
      <c r="J143" s="345"/>
      <c r="K143" s="345"/>
      <c r="L143" s="345"/>
      <c r="M143" s="370"/>
    </row>
    <row r="144" spans="1:13" ht="15.5">
      <c r="A144" s="345"/>
      <c r="B144" s="345"/>
      <c r="C144" s="345"/>
      <c r="D144" s="1008"/>
      <c r="F144" s="345"/>
      <c r="G144" s="345"/>
      <c r="H144" s="345"/>
      <c r="I144" s="345"/>
      <c r="J144" s="345"/>
      <c r="K144" s="345"/>
      <c r="L144" s="345"/>
      <c r="M144" s="370"/>
    </row>
    <row r="145" spans="1:13" ht="15.5">
      <c r="A145" s="345"/>
      <c r="B145" s="345"/>
      <c r="C145" s="345"/>
      <c r="D145" s="1008"/>
      <c r="F145" s="345"/>
      <c r="G145" s="345"/>
      <c r="H145" s="345"/>
      <c r="I145" s="345"/>
      <c r="J145" s="345"/>
      <c r="K145" s="345"/>
      <c r="L145" s="345"/>
      <c r="M145" s="370"/>
    </row>
    <row r="146" spans="1:13" ht="15.5">
      <c r="A146" s="345"/>
      <c r="B146" s="345"/>
      <c r="C146" s="345"/>
      <c r="D146" s="1008"/>
      <c r="F146" s="345"/>
      <c r="G146" s="345"/>
      <c r="H146" s="345"/>
      <c r="I146" s="345"/>
      <c r="J146" s="345"/>
      <c r="K146" s="345"/>
      <c r="L146" s="345"/>
      <c r="M146" s="370"/>
    </row>
    <row r="147" spans="1:13" ht="15.5">
      <c r="A147" s="345"/>
      <c r="B147" s="345"/>
      <c r="C147" s="345"/>
      <c r="D147" s="1008"/>
      <c r="F147" s="345"/>
      <c r="G147" s="345"/>
      <c r="H147" s="345"/>
      <c r="I147" s="345"/>
      <c r="J147" s="345"/>
      <c r="K147" s="345"/>
      <c r="L147" s="345"/>
      <c r="M147" s="370"/>
    </row>
    <row r="148" spans="1:13" ht="15.5">
      <c r="A148" s="345"/>
      <c r="B148" s="345"/>
      <c r="C148" s="345"/>
      <c r="D148" s="1008"/>
      <c r="F148" s="345"/>
      <c r="G148" s="345"/>
      <c r="H148" s="345"/>
      <c r="I148" s="345"/>
      <c r="J148" s="345"/>
      <c r="K148" s="345"/>
      <c r="L148" s="345"/>
      <c r="M148" s="370"/>
    </row>
    <row r="149" spans="1:13" ht="15.5">
      <c r="A149" s="345"/>
      <c r="B149" s="345"/>
      <c r="C149" s="345"/>
      <c r="D149" s="1008"/>
      <c r="F149" s="345"/>
      <c r="G149" s="345"/>
      <c r="H149" s="345"/>
      <c r="I149" s="345"/>
      <c r="J149" s="345"/>
      <c r="K149" s="345"/>
      <c r="L149" s="345"/>
      <c r="M149" s="370"/>
    </row>
    <row r="150" spans="1:13" ht="15.5">
      <c r="A150" s="345"/>
      <c r="B150" s="345"/>
      <c r="C150" s="345"/>
      <c r="D150" s="1008"/>
      <c r="F150" s="345"/>
      <c r="G150" s="345"/>
      <c r="H150" s="345"/>
      <c r="I150" s="345"/>
      <c r="J150" s="345"/>
      <c r="K150" s="345"/>
      <c r="L150" s="345"/>
      <c r="M150" s="370"/>
    </row>
    <row r="151" spans="1:13" ht="15.5">
      <c r="A151" s="345"/>
      <c r="B151" s="345"/>
      <c r="C151" s="345"/>
      <c r="D151" s="1008"/>
      <c r="F151" s="345"/>
      <c r="G151" s="345"/>
      <c r="H151" s="345"/>
      <c r="I151" s="345"/>
      <c r="J151" s="345"/>
      <c r="K151" s="345"/>
      <c r="L151" s="345"/>
      <c r="M151" s="370"/>
    </row>
    <row r="152" spans="1:13" ht="15.5">
      <c r="A152" s="345"/>
      <c r="B152" s="345"/>
      <c r="C152" s="345"/>
      <c r="D152" s="1008"/>
      <c r="F152" s="345"/>
      <c r="G152" s="345"/>
      <c r="H152" s="345"/>
      <c r="I152" s="345"/>
      <c r="J152" s="345"/>
      <c r="K152" s="345"/>
      <c r="L152" s="345"/>
      <c r="M152" s="370"/>
    </row>
    <row r="153" spans="1:13" ht="15.5">
      <c r="A153" s="345"/>
      <c r="B153" s="345"/>
      <c r="C153" s="345"/>
      <c r="D153" s="1008"/>
      <c r="F153" s="345"/>
      <c r="G153" s="345"/>
      <c r="H153" s="345"/>
      <c r="I153" s="345"/>
      <c r="J153" s="345"/>
      <c r="K153" s="345"/>
      <c r="L153" s="345"/>
      <c r="M153" s="370"/>
    </row>
    <row r="154" spans="1:13" ht="15.5">
      <c r="A154" s="345"/>
      <c r="B154" s="345"/>
      <c r="C154" s="345"/>
      <c r="D154" s="1008"/>
      <c r="F154" s="345"/>
      <c r="G154" s="345"/>
      <c r="H154" s="345"/>
      <c r="I154" s="345"/>
      <c r="J154" s="345"/>
      <c r="K154" s="345"/>
      <c r="L154" s="345"/>
      <c r="M154" s="370"/>
    </row>
    <row r="155" spans="1:13" ht="15.5">
      <c r="A155" s="345"/>
      <c r="B155" s="345"/>
      <c r="C155" s="345"/>
      <c r="D155" s="1008"/>
      <c r="F155" s="345"/>
      <c r="G155" s="345"/>
      <c r="H155" s="345"/>
      <c r="I155" s="345"/>
      <c r="J155" s="345"/>
      <c r="K155" s="345"/>
      <c r="L155" s="345"/>
      <c r="M155" s="370"/>
    </row>
    <row r="156" spans="1:13" ht="15.5">
      <c r="A156" s="345"/>
      <c r="B156" s="345"/>
      <c r="C156" s="345"/>
      <c r="D156" s="1008"/>
      <c r="F156" s="345"/>
      <c r="G156" s="345"/>
      <c r="H156" s="345"/>
      <c r="I156" s="345"/>
      <c r="J156" s="345"/>
      <c r="K156" s="345"/>
      <c r="L156" s="345"/>
      <c r="M156" s="370"/>
    </row>
    <row r="157" spans="1:13" ht="15.5">
      <c r="A157" s="345"/>
      <c r="B157" s="345"/>
      <c r="C157" s="345"/>
      <c r="D157" s="1008"/>
      <c r="F157" s="345"/>
      <c r="G157" s="345"/>
      <c r="H157" s="345"/>
      <c r="I157" s="345"/>
      <c r="J157" s="345"/>
      <c r="K157" s="345"/>
      <c r="L157" s="345"/>
      <c r="M157" s="370"/>
    </row>
    <row r="158" spans="1:13" ht="15.5">
      <c r="A158" s="345"/>
      <c r="B158" s="345"/>
      <c r="C158" s="345"/>
      <c r="D158" s="1008"/>
      <c r="F158" s="345"/>
      <c r="G158" s="345"/>
      <c r="H158" s="345"/>
      <c r="I158" s="345"/>
      <c r="J158" s="345"/>
      <c r="K158" s="345"/>
      <c r="L158" s="345"/>
      <c r="M158" s="370"/>
    </row>
    <row r="159" spans="1:13" ht="15.5">
      <c r="A159" s="345"/>
      <c r="B159" s="345"/>
      <c r="C159" s="345"/>
      <c r="D159" s="1008"/>
      <c r="F159" s="345"/>
      <c r="G159" s="345"/>
      <c r="H159" s="345"/>
      <c r="I159" s="345"/>
      <c r="J159" s="345"/>
      <c r="K159" s="345"/>
      <c r="L159" s="345"/>
      <c r="M159" s="370"/>
    </row>
    <row r="160" spans="1:13" ht="15.5">
      <c r="A160" s="345"/>
      <c r="B160" s="345"/>
      <c r="C160" s="345"/>
      <c r="D160" s="1008"/>
      <c r="F160" s="345"/>
      <c r="G160" s="345"/>
      <c r="H160" s="345"/>
      <c r="I160" s="345"/>
      <c r="J160" s="345"/>
      <c r="K160" s="345"/>
      <c r="L160" s="345"/>
      <c r="M160" s="370"/>
    </row>
    <row r="161" spans="1:13" ht="15.5">
      <c r="A161" s="345"/>
      <c r="B161" s="345"/>
      <c r="C161" s="345"/>
      <c r="D161" s="1008"/>
      <c r="F161" s="345"/>
      <c r="G161" s="345"/>
      <c r="H161" s="345"/>
      <c r="I161" s="345"/>
      <c r="J161" s="345"/>
      <c r="K161" s="345"/>
      <c r="L161" s="345"/>
      <c r="M161" s="370"/>
    </row>
    <row r="162" spans="1:13" ht="15.5">
      <c r="A162" s="345"/>
      <c r="B162" s="345"/>
      <c r="C162" s="345"/>
      <c r="D162" s="1008"/>
      <c r="F162" s="345"/>
      <c r="G162" s="345"/>
      <c r="H162" s="345"/>
      <c r="I162" s="345"/>
      <c r="J162" s="345"/>
      <c r="K162" s="345"/>
      <c r="L162" s="345"/>
      <c r="M162" s="370"/>
    </row>
    <row r="163" spans="1:13" ht="15.5">
      <c r="A163" s="345"/>
      <c r="B163" s="345"/>
      <c r="C163" s="345"/>
      <c r="D163" s="1008"/>
      <c r="F163" s="345"/>
      <c r="G163" s="345"/>
      <c r="H163" s="345"/>
      <c r="I163" s="345"/>
      <c r="J163" s="345"/>
      <c r="K163" s="345"/>
      <c r="L163" s="345"/>
      <c r="M163" s="370"/>
    </row>
    <row r="164" spans="1:13" ht="15.5">
      <c r="A164" s="345"/>
      <c r="B164" s="345"/>
      <c r="C164" s="345"/>
      <c r="D164" s="1008"/>
      <c r="F164" s="345"/>
      <c r="G164" s="345"/>
      <c r="H164" s="345"/>
      <c r="I164" s="345"/>
      <c r="J164" s="345"/>
      <c r="K164" s="345"/>
      <c r="L164" s="345"/>
      <c r="M164" s="370"/>
    </row>
    <row r="165" spans="1:13" ht="15.5">
      <c r="A165" s="345"/>
      <c r="B165" s="345"/>
      <c r="C165" s="345"/>
      <c r="D165" s="1008"/>
      <c r="F165" s="345"/>
      <c r="G165" s="345"/>
      <c r="H165" s="345"/>
      <c r="I165" s="345"/>
      <c r="J165" s="345"/>
      <c r="K165" s="345"/>
      <c r="L165" s="345"/>
      <c r="M165" s="370"/>
    </row>
    <row r="166" spans="1:13" ht="15.5">
      <c r="A166" s="345"/>
      <c r="B166" s="345"/>
      <c r="C166" s="345"/>
      <c r="D166" s="1008"/>
      <c r="F166" s="345"/>
      <c r="G166" s="345"/>
      <c r="H166" s="345"/>
      <c r="I166" s="345"/>
      <c r="J166" s="345"/>
      <c r="K166" s="345"/>
      <c r="L166" s="345"/>
      <c r="M166" s="370"/>
    </row>
    <row r="167" spans="1:13" ht="15.5">
      <c r="A167" s="345"/>
      <c r="B167" s="345"/>
      <c r="C167" s="345"/>
      <c r="D167" s="1008"/>
      <c r="F167" s="345"/>
      <c r="G167" s="345"/>
      <c r="H167" s="345"/>
      <c r="I167" s="345"/>
      <c r="J167" s="345"/>
      <c r="K167" s="345"/>
      <c r="L167" s="345"/>
      <c r="M167" s="370"/>
    </row>
    <row r="168" spans="1:13" ht="15.5">
      <c r="A168" s="345"/>
      <c r="B168" s="345"/>
      <c r="C168" s="345"/>
      <c r="D168" s="1008"/>
      <c r="F168" s="345"/>
      <c r="G168" s="345"/>
      <c r="H168" s="345"/>
      <c r="I168" s="345"/>
      <c r="J168" s="345"/>
      <c r="K168" s="345"/>
      <c r="L168" s="345"/>
      <c r="M168" s="370"/>
    </row>
    <row r="169" spans="1:13" ht="15.5">
      <c r="A169" s="345"/>
      <c r="B169" s="345"/>
      <c r="C169" s="345"/>
      <c r="D169" s="1008"/>
      <c r="F169" s="345"/>
      <c r="G169" s="345"/>
      <c r="H169" s="345"/>
      <c r="I169" s="345"/>
      <c r="J169" s="345"/>
      <c r="K169" s="345"/>
      <c r="L169" s="345"/>
      <c r="M169" s="370"/>
    </row>
    <row r="170" spans="1:13" ht="15.5">
      <c r="A170" s="345"/>
      <c r="B170" s="345"/>
      <c r="C170" s="345"/>
      <c r="D170" s="1008"/>
      <c r="F170" s="345"/>
      <c r="G170" s="345"/>
      <c r="H170" s="345"/>
      <c r="I170" s="345"/>
      <c r="J170" s="345"/>
      <c r="K170" s="345"/>
      <c r="L170" s="345"/>
      <c r="M170" s="370"/>
    </row>
    <row r="171" spans="1:13" ht="15.5">
      <c r="A171" s="345"/>
      <c r="B171" s="345"/>
      <c r="C171" s="345"/>
      <c r="D171" s="1008"/>
      <c r="F171" s="345"/>
      <c r="G171" s="345"/>
      <c r="H171" s="345"/>
      <c r="I171" s="345"/>
      <c r="J171" s="345"/>
      <c r="K171" s="345"/>
      <c r="L171" s="345"/>
      <c r="M171" s="370"/>
    </row>
    <row r="172" spans="1:13" ht="15.5">
      <c r="A172" s="345"/>
      <c r="B172" s="345"/>
      <c r="C172" s="345"/>
      <c r="D172" s="1008"/>
      <c r="F172" s="345"/>
      <c r="G172" s="345"/>
      <c r="H172" s="345"/>
      <c r="I172" s="345"/>
      <c r="J172" s="345"/>
      <c r="K172" s="345"/>
      <c r="L172" s="345"/>
      <c r="M172" s="370"/>
    </row>
    <row r="173" spans="1:13" ht="15.5">
      <c r="A173" s="345"/>
      <c r="B173" s="345"/>
      <c r="C173" s="345"/>
      <c r="D173" s="1008"/>
      <c r="F173" s="345"/>
      <c r="G173" s="345"/>
      <c r="H173" s="345"/>
      <c r="I173" s="345"/>
      <c r="J173" s="345"/>
      <c r="K173" s="345"/>
      <c r="L173" s="345"/>
      <c r="M173" s="370"/>
    </row>
    <row r="174" spans="1:13" ht="15.5">
      <c r="A174" s="345"/>
      <c r="B174" s="345"/>
      <c r="C174" s="345"/>
      <c r="D174" s="1008"/>
      <c r="F174" s="345"/>
      <c r="G174" s="345"/>
      <c r="H174" s="345"/>
      <c r="I174" s="345"/>
      <c r="J174" s="345"/>
      <c r="K174" s="345"/>
      <c r="L174" s="345"/>
      <c r="M174" s="370"/>
    </row>
    <row r="175" spans="1:13" ht="15.5">
      <c r="A175" s="345"/>
      <c r="B175" s="345"/>
      <c r="C175" s="345"/>
      <c r="D175" s="1008"/>
      <c r="F175" s="345"/>
      <c r="G175" s="345"/>
      <c r="H175" s="345"/>
      <c r="I175" s="345"/>
      <c r="J175" s="345"/>
      <c r="K175" s="345"/>
      <c r="L175" s="345"/>
      <c r="M175" s="370"/>
    </row>
    <row r="176" spans="1:13" ht="15.5">
      <c r="A176" s="345"/>
      <c r="B176" s="345"/>
      <c r="C176" s="345"/>
      <c r="D176" s="1008"/>
      <c r="F176" s="345"/>
      <c r="G176" s="345"/>
      <c r="H176" s="345"/>
      <c r="I176" s="345"/>
      <c r="J176" s="345"/>
      <c r="K176" s="345"/>
      <c r="L176" s="345"/>
      <c r="M176" s="370"/>
    </row>
    <row r="177" spans="1:13" ht="15.5">
      <c r="A177" s="345"/>
      <c r="B177" s="345"/>
      <c r="C177" s="345"/>
      <c r="D177" s="1008"/>
      <c r="F177" s="345"/>
      <c r="G177" s="345"/>
      <c r="H177" s="345"/>
      <c r="I177" s="345"/>
      <c r="J177" s="345"/>
      <c r="K177" s="345"/>
      <c r="L177" s="345"/>
      <c r="M177" s="370"/>
    </row>
    <row r="178" spans="1:13" ht="15.5">
      <c r="A178" s="345"/>
      <c r="B178" s="345"/>
      <c r="C178" s="345"/>
      <c r="D178" s="1008"/>
      <c r="F178" s="345"/>
      <c r="G178" s="345"/>
      <c r="H178" s="345"/>
      <c r="I178" s="345"/>
      <c r="J178" s="345"/>
      <c r="K178" s="345"/>
      <c r="L178" s="345"/>
      <c r="M178" s="370"/>
    </row>
    <row r="179" spans="1:13" ht="15.5">
      <c r="A179" s="345"/>
      <c r="B179" s="345"/>
      <c r="C179" s="345"/>
      <c r="D179" s="1008"/>
      <c r="F179" s="345"/>
      <c r="G179" s="345"/>
      <c r="H179" s="345"/>
      <c r="I179" s="345"/>
      <c r="J179" s="345"/>
      <c r="K179" s="345"/>
      <c r="L179" s="345"/>
      <c r="M179" s="370"/>
    </row>
    <row r="180" spans="1:13" ht="15.5">
      <c r="A180" s="345"/>
      <c r="B180" s="345"/>
      <c r="C180" s="345"/>
      <c r="D180" s="1008"/>
      <c r="F180" s="345"/>
      <c r="G180" s="345"/>
      <c r="H180" s="345"/>
      <c r="I180" s="345"/>
      <c r="J180" s="345"/>
      <c r="K180" s="345"/>
      <c r="L180" s="345"/>
      <c r="M180" s="370"/>
    </row>
    <row r="181" spans="1:13" ht="15.5">
      <c r="A181" s="345"/>
      <c r="B181" s="345"/>
      <c r="C181" s="345"/>
      <c r="D181" s="1008"/>
      <c r="F181" s="345"/>
      <c r="G181" s="345"/>
      <c r="H181" s="345"/>
      <c r="I181" s="345"/>
      <c r="J181" s="345"/>
      <c r="K181" s="345"/>
      <c r="L181" s="345"/>
      <c r="M181" s="370"/>
    </row>
    <row r="182" spans="1:13" ht="15.5">
      <c r="A182" s="345"/>
      <c r="B182" s="345"/>
      <c r="C182" s="345"/>
      <c r="D182" s="1008"/>
      <c r="F182" s="345"/>
      <c r="G182" s="345"/>
      <c r="H182" s="345"/>
      <c r="I182" s="345"/>
      <c r="J182" s="345"/>
      <c r="K182" s="345"/>
      <c r="L182" s="345"/>
      <c r="M182" s="370"/>
    </row>
    <row r="183" spans="1:13" ht="15.5">
      <c r="A183" s="345"/>
      <c r="B183" s="345"/>
      <c r="C183" s="345"/>
      <c r="D183" s="1008"/>
      <c r="F183" s="345"/>
      <c r="G183" s="345"/>
      <c r="H183" s="345"/>
      <c r="I183" s="345"/>
      <c r="J183" s="345"/>
      <c r="K183" s="345"/>
      <c r="L183" s="345"/>
      <c r="M183" s="370"/>
    </row>
    <row r="184" spans="1:13" ht="15.5">
      <c r="A184" s="345"/>
      <c r="B184" s="345"/>
      <c r="C184" s="345"/>
      <c r="D184" s="1008"/>
      <c r="F184" s="345"/>
      <c r="G184" s="345"/>
      <c r="H184" s="345"/>
      <c r="I184" s="345"/>
      <c r="J184" s="345"/>
      <c r="K184" s="345"/>
      <c r="L184" s="345"/>
      <c r="M184" s="370"/>
    </row>
    <row r="185" spans="1:13" ht="15.5">
      <c r="A185" s="345"/>
      <c r="B185" s="345"/>
      <c r="C185" s="345"/>
      <c r="D185" s="1008"/>
      <c r="F185" s="345"/>
      <c r="G185" s="345"/>
      <c r="H185" s="345"/>
      <c r="I185" s="345"/>
      <c r="J185" s="345"/>
      <c r="K185" s="345"/>
      <c r="L185" s="345"/>
      <c r="M185" s="370"/>
    </row>
    <row r="186" spans="1:13" ht="15.5">
      <c r="A186" s="345"/>
      <c r="B186" s="345"/>
      <c r="C186" s="345"/>
      <c r="D186" s="1008"/>
      <c r="F186" s="345"/>
      <c r="G186" s="345"/>
      <c r="H186" s="345"/>
      <c r="I186" s="345"/>
      <c r="J186" s="345"/>
      <c r="K186" s="345"/>
      <c r="L186" s="345"/>
      <c r="M186" s="370"/>
    </row>
    <row r="187" spans="1:13" ht="15.5">
      <c r="A187" s="345"/>
      <c r="B187" s="345"/>
      <c r="C187" s="345"/>
      <c r="D187" s="1008"/>
      <c r="F187" s="345"/>
      <c r="G187" s="345"/>
      <c r="H187" s="345"/>
      <c r="I187" s="345"/>
      <c r="J187" s="345"/>
      <c r="K187" s="345"/>
      <c r="L187" s="345"/>
      <c r="M187" s="370"/>
    </row>
    <row r="188" spans="1:13" ht="15.5">
      <c r="A188" s="345"/>
      <c r="B188" s="345"/>
      <c r="C188" s="345"/>
      <c r="D188" s="1008"/>
      <c r="F188" s="345"/>
      <c r="G188" s="345"/>
      <c r="H188" s="345"/>
      <c r="I188" s="345"/>
      <c r="J188" s="345"/>
      <c r="K188" s="345"/>
      <c r="L188" s="345"/>
      <c r="M188" s="370"/>
    </row>
    <row r="189" spans="1:13" ht="15.5">
      <c r="A189" s="345"/>
      <c r="B189" s="345"/>
      <c r="C189" s="345"/>
      <c r="D189" s="1008"/>
      <c r="F189" s="345"/>
      <c r="G189" s="345"/>
      <c r="H189" s="345"/>
      <c r="I189" s="345"/>
      <c r="J189" s="345"/>
      <c r="K189" s="345"/>
      <c r="L189" s="345"/>
      <c r="M189" s="370"/>
    </row>
    <row r="190" spans="1:13" ht="15.5">
      <c r="A190" s="345"/>
      <c r="B190" s="345"/>
      <c r="C190" s="345"/>
      <c r="D190" s="1008"/>
      <c r="F190" s="345"/>
      <c r="G190" s="345"/>
      <c r="H190" s="345"/>
      <c r="I190" s="345"/>
      <c r="J190" s="345"/>
      <c r="K190" s="345"/>
      <c r="L190" s="345"/>
      <c r="M190" s="370"/>
    </row>
    <row r="191" spans="1:13" ht="15.5">
      <c r="A191" s="345"/>
      <c r="B191" s="345"/>
      <c r="C191" s="345"/>
      <c r="D191" s="1008"/>
      <c r="F191" s="345"/>
      <c r="G191" s="345"/>
      <c r="H191" s="345"/>
      <c r="I191" s="345"/>
      <c r="J191" s="345"/>
      <c r="K191" s="345"/>
      <c r="L191" s="345"/>
      <c r="M191" s="370"/>
    </row>
    <row r="192" spans="1:13" ht="15.5">
      <c r="A192" s="345"/>
      <c r="B192" s="345"/>
      <c r="C192" s="345"/>
      <c r="D192" s="1008"/>
      <c r="F192" s="345"/>
      <c r="G192" s="345"/>
      <c r="H192" s="345"/>
      <c r="I192" s="345"/>
      <c r="J192" s="345"/>
      <c r="K192" s="345"/>
      <c r="L192" s="345"/>
      <c r="M192" s="370"/>
    </row>
    <row r="193" spans="1:13" ht="15.5">
      <c r="A193" s="345"/>
      <c r="B193" s="345"/>
      <c r="C193" s="345"/>
      <c r="D193" s="1008"/>
      <c r="F193" s="345"/>
      <c r="G193" s="345"/>
      <c r="H193" s="345"/>
      <c r="I193" s="345"/>
      <c r="J193" s="345"/>
      <c r="K193" s="345"/>
      <c r="L193" s="345"/>
      <c r="M193" s="370"/>
    </row>
    <row r="194" spans="1:13" ht="15.5">
      <c r="A194" s="345"/>
      <c r="B194" s="345"/>
      <c r="C194" s="345"/>
      <c r="D194" s="1008"/>
      <c r="F194" s="345"/>
      <c r="G194" s="345"/>
      <c r="H194" s="345"/>
      <c r="I194" s="345"/>
      <c r="J194" s="345"/>
      <c r="K194" s="345"/>
      <c r="L194" s="345"/>
      <c r="M194" s="370"/>
    </row>
    <row r="195" spans="1:13" ht="15.5">
      <c r="A195" s="345"/>
      <c r="B195" s="345"/>
      <c r="C195" s="345"/>
      <c r="D195" s="1008"/>
      <c r="F195" s="345"/>
      <c r="G195" s="345"/>
      <c r="H195" s="345"/>
      <c r="I195" s="345"/>
      <c r="J195" s="345"/>
      <c r="K195" s="345"/>
      <c r="L195" s="345"/>
      <c r="M195" s="370"/>
    </row>
    <row r="196" spans="1:13" ht="15.5">
      <c r="A196" s="345"/>
      <c r="B196" s="345"/>
      <c r="C196" s="345"/>
      <c r="D196" s="1008"/>
      <c r="F196" s="345"/>
      <c r="G196" s="345"/>
      <c r="H196" s="345"/>
      <c r="I196" s="345"/>
      <c r="J196" s="345"/>
      <c r="K196" s="345"/>
      <c r="L196" s="345"/>
      <c r="M196" s="370"/>
    </row>
    <row r="197" spans="1:13" ht="15.5">
      <c r="A197" s="345"/>
      <c r="B197" s="345"/>
      <c r="C197" s="345"/>
      <c r="D197" s="1008"/>
      <c r="F197" s="345"/>
      <c r="G197" s="345"/>
      <c r="H197" s="345"/>
      <c r="I197" s="345"/>
      <c r="J197" s="345"/>
      <c r="K197" s="345"/>
      <c r="L197" s="345"/>
      <c r="M197" s="370"/>
    </row>
    <row r="198" spans="1:13" ht="15.5">
      <c r="A198" s="345"/>
      <c r="B198" s="345"/>
      <c r="C198" s="345"/>
      <c r="D198" s="1008"/>
      <c r="F198" s="345"/>
      <c r="G198" s="345"/>
      <c r="H198" s="345"/>
      <c r="I198" s="345"/>
      <c r="J198" s="345"/>
      <c r="K198" s="345"/>
      <c r="L198" s="345"/>
      <c r="M198" s="370"/>
    </row>
    <row r="199" spans="1:13" ht="15.5">
      <c r="A199" s="345"/>
      <c r="B199" s="345"/>
      <c r="C199" s="345"/>
      <c r="D199" s="1008"/>
      <c r="F199" s="345"/>
      <c r="G199" s="345"/>
      <c r="H199" s="345"/>
      <c r="I199" s="345"/>
      <c r="J199" s="345"/>
      <c r="K199" s="345"/>
      <c r="L199" s="345"/>
      <c r="M199" s="370"/>
    </row>
    <row r="200" spans="1:13" ht="15.5">
      <c r="A200" s="345"/>
      <c r="B200" s="345"/>
      <c r="C200" s="345"/>
      <c r="D200" s="1008"/>
      <c r="F200" s="345"/>
      <c r="G200" s="345"/>
      <c r="H200" s="345"/>
      <c r="I200" s="345"/>
      <c r="J200" s="345"/>
      <c r="K200" s="345"/>
      <c r="L200" s="345"/>
      <c r="M200" s="370"/>
    </row>
    <row r="201" spans="1:13" ht="15.5">
      <c r="A201" s="345"/>
      <c r="B201" s="345"/>
      <c r="C201" s="345"/>
      <c r="D201" s="1008"/>
      <c r="F201" s="345"/>
      <c r="G201" s="345"/>
      <c r="H201" s="345"/>
      <c r="I201" s="345"/>
      <c r="J201" s="345"/>
      <c r="K201" s="345"/>
      <c r="L201" s="345"/>
      <c r="M201" s="370"/>
    </row>
    <row r="202" spans="1:13" ht="15.5">
      <c r="A202" s="345"/>
      <c r="B202" s="345"/>
      <c r="C202" s="345"/>
      <c r="D202" s="1008"/>
      <c r="F202" s="345"/>
      <c r="G202" s="345"/>
      <c r="H202" s="345"/>
      <c r="I202" s="345"/>
      <c r="J202" s="345"/>
      <c r="K202" s="345"/>
      <c r="L202" s="345"/>
      <c r="M202" s="370"/>
    </row>
    <row r="203" spans="1:13" ht="15.5">
      <c r="A203" s="345"/>
      <c r="B203" s="345"/>
      <c r="C203" s="345"/>
      <c r="D203" s="1008"/>
      <c r="F203" s="345"/>
      <c r="G203" s="345"/>
      <c r="H203" s="345"/>
      <c r="I203" s="345"/>
      <c r="J203" s="345"/>
      <c r="K203" s="345"/>
      <c r="L203" s="345"/>
      <c r="M203" s="370"/>
    </row>
    <row r="204" spans="1:13" ht="15.5">
      <c r="A204" s="345"/>
      <c r="B204" s="345"/>
      <c r="C204" s="345"/>
      <c r="D204" s="1008"/>
      <c r="F204" s="345"/>
      <c r="G204" s="345"/>
      <c r="H204" s="345"/>
      <c r="I204" s="345"/>
      <c r="J204" s="345"/>
      <c r="K204" s="345"/>
      <c r="L204" s="345"/>
      <c r="M204" s="370"/>
    </row>
    <row r="205" spans="1:13" ht="15.5">
      <c r="A205" s="345"/>
      <c r="B205" s="345"/>
      <c r="C205" s="345"/>
      <c r="D205" s="1008"/>
      <c r="F205" s="345"/>
      <c r="G205" s="345"/>
      <c r="H205" s="345"/>
      <c r="I205" s="345"/>
      <c r="J205" s="345"/>
      <c r="K205" s="345"/>
      <c r="L205" s="345"/>
      <c r="M205" s="370"/>
    </row>
    <row r="206" spans="1:13" ht="15.5">
      <c r="A206" s="345"/>
      <c r="B206" s="345"/>
      <c r="C206" s="345"/>
      <c r="D206" s="1008"/>
      <c r="F206" s="345"/>
      <c r="G206" s="345"/>
      <c r="H206" s="345"/>
      <c r="I206" s="345"/>
      <c r="J206" s="345"/>
      <c r="K206" s="345"/>
      <c r="L206" s="345"/>
      <c r="M206" s="370"/>
    </row>
    <row r="207" spans="1:13" ht="15.5">
      <c r="A207" s="345"/>
      <c r="B207" s="345"/>
      <c r="C207" s="345"/>
      <c r="D207" s="1008"/>
      <c r="F207" s="345"/>
      <c r="G207" s="345"/>
      <c r="H207" s="345"/>
      <c r="I207" s="345"/>
      <c r="J207" s="345"/>
      <c r="K207" s="345"/>
      <c r="L207" s="345"/>
      <c r="M207" s="370"/>
    </row>
    <row r="208" spans="1:13" ht="15.5">
      <c r="A208" s="345"/>
      <c r="B208" s="345"/>
      <c r="C208" s="345"/>
      <c r="D208" s="1008"/>
      <c r="F208" s="345"/>
      <c r="G208" s="345"/>
      <c r="H208" s="345"/>
      <c r="I208" s="345"/>
      <c r="J208" s="345"/>
      <c r="K208" s="345"/>
      <c r="L208" s="345"/>
      <c r="M208" s="370"/>
    </row>
    <row r="209" spans="1:13" ht="15.5">
      <c r="A209" s="345"/>
      <c r="B209" s="345"/>
      <c r="C209" s="345"/>
      <c r="D209" s="1008"/>
      <c r="F209" s="345"/>
      <c r="G209" s="345"/>
      <c r="H209" s="345"/>
      <c r="I209" s="345"/>
      <c r="J209" s="345"/>
      <c r="K209" s="345"/>
      <c r="L209" s="345"/>
      <c r="M209" s="370"/>
    </row>
    <row r="210" spans="1:13" ht="15.5">
      <c r="A210" s="345"/>
      <c r="B210" s="345"/>
      <c r="C210" s="345"/>
      <c r="D210" s="1008"/>
      <c r="F210" s="345"/>
      <c r="G210" s="345"/>
      <c r="H210" s="345"/>
      <c r="I210" s="345"/>
      <c r="J210" s="345"/>
      <c r="K210" s="345"/>
      <c r="L210" s="345"/>
      <c r="M210" s="370"/>
    </row>
    <row r="211" spans="1:13" ht="15.5">
      <c r="A211" s="345"/>
      <c r="B211" s="345"/>
      <c r="C211" s="345"/>
      <c r="D211" s="1008"/>
      <c r="F211" s="345"/>
      <c r="G211" s="345"/>
      <c r="H211" s="345"/>
      <c r="I211" s="345"/>
      <c r="J211" s="345"/>
      <c r="K211" s="345"/>
      <c r="L211" s="345"/>
      <c r="M211" s="370"/>
    </row>
    <row r="212" spans="1:13" ht="15.5">
      <c r="A212" s="345"/>
      <c r="B212" s="345"/>
      <c r="C212" s="345"/>
      <c r="D212" s="1008"/>
      <c r="F212" s="345"/>
      <c r="G212" s="345"/>
      <c r="H212" s="345"/>
      <c r="I212" s="345"/>
      <c r="J212" s="345"/>
      <c r="K212" s="345"/>
      <c r="L212" s="345"/>
      <c r="M212" s="370"/>
    </row>
    <row r="213" spans="1:13" ht="15.5">
      <c r="A213" s="345"/>
      <c r="B213" s="345"/>
      <c r="C213" s="345"/>
      <c r="D213" s="1008"/>
      <c r="F213" s="345"/>
      <c r="G213" s="345"/>
      <c r="H213" s="345"/>
      <c r="I213" s="345"/>
      <c r="J213" s="345"/>
      <c r="K213" s="345"/>
      <c r="L213" s="345"/>
      <c r="M213" s="370"/>
    </row>
    <row r="214" spans="1:13" ht="15.5">
      <c r="A214" s="345"/>
      <c r="B214" s="345"/>
      <c r="C214" s="345"/>
      <c r="D214" s="1008"/>
      <c r="F214" s="345"/>
      <c r="G214" s="345"/>
      <c r="H214" s="345"/>
      <c r="I214" s="345"/>
      <c r="J214" s="345"/>
      <c r="K214" s="345"/>
      <c r="L214" s="345"/>
      <c r="M214" s="370"/>
    </row>
    <row r="215" spans="1:13" ht="15.5">
      <c r="A215" s="345"/>
      <c r="B215" s="345"/>
      <c r="C215" s="345"/>
      <c r="D215" s="1008"/>
      <c r="F215" s="345"/>
      <c r="G215" s="345"/>
      <c r="H215" s="345"/>
      <c r="I215" s="345"/>
      <c r="J215" s="345"/>
      <c r="K215" s="345"/>
      <c r="L215" s="345"/>
      <c r="M215" s="370"/>
    </row>
    <row r="216" spans="1:13" ht="15.5">
      <c r="A216" s="345"/>
      <c r="B216" s="345"/>
      <c r="C216" s="345"/>
      <c r="D216" s="1008"/>
      <c r="F216" s="345"/>
      <c r="G216" s="345"/>
      <c r="H216" s="345"/>
      <c r="I216" s="345"/>
      <c r="J216" s="345"/>
      <c r="K216" s="345"/>
      <c r="L216" s="345"/>
      <c r="M216" s="370"/>
    </row>
    <row r="217" spans="1:13" ht="15.5">
      <c r="A217" s="345"/>
      <c r="B217" s="345"/>
      <c r="C217" s="345"/>
      <c r="D217" s="1008"/>
      <c r="F217" s="345"/>
      <c r="G217" s="345"/>
      <c r="H217" s="345"/>
      <c r="I217" s="345"/>
      <c r="J217" s="345"/>
      <c r="K217" s="345"/>
      <c r="L217" s="345"/>
      <c r="M217" s="370"/>
    </row>
    <row r="218" spans="1:13" ht="15.5">
      <c r="A218" s="345"/>
      <c r="B218" s="345"/>
      <c r="C218" s="345"/>
      <c r="D218" s="1008"/>
      <c r="F218" s="345"/>
      <c r="G218" s="345"/>
      <c r="H218" s="345"/>
      <c r="I218" s="345"/>
      <c r="J218" s="345"/>
      <c r="K218" s="345"/>
      <c r="L218" s="345"/>
      <c r="M218" s="370"/>
    </row>
    <row r="219" spans="1:13" ht="15.5">
      <c r="A219" s="345"/>
      <c r="B219" s="345"/>
      <c r="C219" s="345"/>
      <c r="D219" s="1008"/>
      <c r="F219" s="345"/>
      <c r="G219" s="345"/>
      <c r="H219" s="345"/>
      <c r="I219" s="345"/>
      <c r="J219" s="345"/>
      <c r="K219" s="345"/>
      <c r="L219" s="345"/>
      <c r="M219" s="370"/>
    </row>
    <row r="220" spans="1:13" ht="15.5">
      <c r="A220" s="345"/>
      <c r="B220" s="345"/>
      <c r="C220" s="345"/>
      <c r="D220" s="1008"/>
      <c r="F220" s="345"/>
      <c r="G220" s="345"/>
      <c r="H220" s="345"/>
      <c r="I220" s="345"/>
      <c r="J220" s="345"/>
      <c r="K220" s="345"/>
      <c r="L220" s="345"/>
      <c r="M220" s="370"/>
    </row>
    <row r="221" spans="1:13" ht="15.5">
      <c r="A221" s="345"/>
      <c r="B221" s="345"/>
      <c r="C221" s="345"/>
      <c r="D221" s="1008"/>
      <c r="F221" s="345"/>
      <c r="G221" s="345"/>
      <c r="H221" s="345"/>
      <c r="I221" s="345"/>
      <c r="J221" s="345"/>
      <c r="K221" s="345"/>
      <c r="L221" s="345"/>
      <c r="M221" s="370"/>
    </row>
    <row r="222" spans="1:13" ht="15.5">
      <c r="A222" s="345"/>
      <c r="B222" s="345"/>
      <c r="C222" s="345"/>
      <c r="D222" s="1008"/>
      <c r="F222" s="345"/>
      <c r="G222" s="345"/>
      <c r="H222" s="345"/>
      <c r="I222" s="345"/>
      <c r="J222" s="345"/>
      <c r="K222" s="345"/>
      <c r="L222" s="345"/>
      <c r="M222" s="370"/>
    </row>
    <row r="223" spans="1:13" ht="15.5">
      <c r="A223" s="345"/>
      <c r="B223" s="345"/>
      <c r="C223" s="345"/>
      <c r="D223" s="1008"/>
      <c r="F223" s="345"/>
      <c r="G223" s="345"/>
      <c r="H223" s="345"/>
      <c r="I223" s="345"/>
      <c r="J223" s="345"/>
      <c r="K223" s="345"/>
      <c r="L223" s="345"/>
      <c r="M223" s="370"/>
    </row>
    <row r="224" spans="1:13" ht="15.5">
      <c r="A224" s="345"/>
      <c r="B224" s="345"/>
      <c r="C224" s="345"/>
      <c r="D224" s="1008"/>
      <c r="F224" s="345"/>
      <c r="G224" s="345"/>
      <c r="H224" s="345"/>
      <c r="I224" s="345"/>
      <c r="J224" s="345"/>
      <c r="K224" s="345"/>
      <c r="L224" s="345"/>
      <c r="M224" s="370"/>
    </row>
    <row r="225" spans="1:13" ht="15.5">
      <c r="A225" s="345"/>
      <c r="B225" s="345"/>
      <c r="C225" s="345"/>
      <c r="D225" s="1008"/>
      <c r="F225" s="345"/>
      <c r="G225" s="345"/>
      <c r="H225" s="345"/>
      <c r="I225" s="345"/>
      <c r="J225" s="345"/>
      <c r="K225" s="345"/>
      <c r="L225" s="345"/>
      <c r="M225" s="370"/>
    </row>
    <row r="226" spans="1:13" ht="15.5">
      <c r="A226" s="345"/>
      <c r="B226" s="345"/>
      <c r="C226" s="345"/>
      <c r="D226" s="1008"/>
      <c r="F226" s="345"/>
      <c r="G226" s="345"/>
      <c r="H226" s="345"/>
      <c r="I226" s="345"/>
      <c r="J226" s="345"/>
      <c r="K226" s="345"/>
      <c r="L226" s="345"/>
      <c r="M226" s="370"/>
    </row>
    <row r="227" spans="1:13" ht="15.5">
      <c r="A227" s="345"/>
      <c r="B227" s="345"/>
      <c r="C227" s="345"/>
      <c r="D227" s="1008"/>
      <c r="F227" s="345"/>
      <c r="G227" s="345"/>
      <c r="H227" s="345"/>
      <c r="I227" s="345"/>
      <c r="J227" s="345"/>
      <c r="K227" s="345"/>
      <c r="L227" s="345"/>
      <c r="M227" s="370"/>
    </row>
    <row r="228" spans="1:13" ht="15.5">
      <c r="A228" s="345"/>
      <c r="B228" s="345"/>
      <c r="C228" s="345"/>
      <c r="D228" s="1008"/>
      <c r="F228" s="345"/>
      <c r="G228" s="345"/>
      <c r="H228" s="345"/>
      <c r="I228" s="345"/>
      <c r="J228" s="345"/>
      <c r="K228" s="345"/>
      <c r="L228" s="345"/>
      <c r="M228" s="370"/>
    </row>
    <row r="229" spans="1:13" ht="15.5">
      <c r="A229" s="345"/>
      <c r="B229" s="345"/>
      <c r="C229" s="345"/>
      <c r="D229" s="1008"/>
      <c r="F229" s="345"/>
      <c r="G229" s="345"/>
      <c r="H229" s="345"/>
      <c r="I229" s="345"/>
      <c r="J229" s="345"/>
      <c r="K229" s="345"/>
      <c r="L229" s="345"/>
      <c r="M229" s="370"/>
    </row>
    <row r="230" spans="1:13" ht="15.5">
      <c r="A230" s="345"/>
      <c r="B230" s="345"/>
      <c r="C230" s="345"/>
      <c r="D230" s="1008"/>
      <c r="F230" s="345"/>
      <c r="G230" s="345"/>
      <c r="H230" s="345"/>
      <c r="I230" s="345"/>
      <c r="J230" s="345"/>
      <c r="K230" s="345"/>
      <c r="L230" s="345"/>
      <c r="M230" s="370"/>
    </row>
    <row r="231" spans="1:13" ht="15.5">
      <c r="A231" s="345"/>
      <c r="B231" s="345"/>
      <c r="C231" s="345"/>
      <c r="D231" s="1008"/>
      <c r="F231" s="345"/>
      <c r="G231" s="345"/>
      <c r="H231" s="345"/>
      <c r="I231" s="345"/>
      <c r="J231" s="345"/>
      <c r="K231" s="345"/>
      <c r="L231" s="345"/>
      <c r="M231" s="370"/>
    </row>
    <row r="232" spans="1:13" ht="15.5">
      <c r="A232" s="345"/>
      <c r="B232" s="345"/>
      <c r="C232" s="345"/>
      <c r="D232" s="1008"/>
      <c r="F232" s="345"/>
      <c r="G232" s="345"/>
      <c r="H232" s="345"/>
      <c r="I232" s="345"/>
      <c r="J232" s="345"/>
      <c r="K232" s="345"/>
      <c r="L232" s="345"/>
      <c r="M232" s="370"/>
    </row>
    <row r="233" spans="1:13" ht="15.5">
      <c r="A233" s="345"/>
      <c r="B233" s="345"/>
      <c r="C233" s="345"/>
      <c r="D233" s="1008"/>
      <c r="F233" s="345"/>
      <c r="G233" s="345"/>
      <c r="H233" s="345"/>
      <c r="I233" s="345"/>
      <c r="J233" s="345"/>
      <c r="K233" s="345"/>
      <c r="L233" s="345"/>
      <c r="M233" s="370"/>
    </row>
    <row r="234" spans="1:13" ht="15.5">
      <c r="A234" s="345"/>
      <c r="B234" s="345"/>
      <c r="C234" s="345"/>
      <c r="D234" s="1008"/>
      <c r="F234" s="345"/>
      <c r="G234" s="345"/>
      <c r="H234" s="345"/>
      <c r="I234" s="345"/>
      <c r="J234" s="345"/>
      <c r="K234" s="345"/>
      <c r="L234" s="345"/>
      <c r="M234" s="370"/>
    </row>
    <row r="235" spans="1:13" ht="15.5">
      <c r="A235" s="345"/>
      <c r="B235" s="345"/>
      <c r="C235" s="345"/>
      <c r="D235" s="1008"/>
      <c r="F235" s="345"/>
      <c r="G235" s="345"/>
      <c r="H235" s="345"/>
      <c r="I235" s="345"/>
      <c r="J235" s="345"/>
      <c r="K235" s="345"/>
      <c r="L235" s="345"/>
      <c r="M235" s="370"/>
    </row>
    <row r="236" spans="1:13" ht="15.5">
      <c r="A236" s="345"/>
      <c r="B236" s="345"/>
      <c r="C236" s="345"/>
      <c r="D236" s="1008"/>
      <c r="F236" s="345"/>
      <c r="G236" s="345"/>
      <c r="H236" s="345"/>
      <c r="I236" s="345"/>
      <c r="J236" s="345"/>
      <c r="K236" s="345"/>
      <c r="L236" s="345"/>
      <c r="M236" s="370"/>
    </row>
    <row r="237" spans="1:13" ht="15.5">
      <c r="A237" s="345"/>
      <c r="B237" s="345"/>
      <c r="C237" s="345"/>
      <c r="D237" s="1008"/>
      <c r="F237" s="345"/>
      <c r="G237" s="345"/>
      <c r="H237" s="345"/>
      <c r="I237" s="345"/>
      <c r="J237" s="345"/>
      <c r="K237" s="345"/>
      <c r="L237" s="345"/>
      <c r="M237" s="370"/>
    </row>
    <row r="238" spans="1:13" ht="15.5">
      <c r="A238" s="345"/>
      <c r="B238" s="345"/>
      <c r="C238" s="345"/>
      <c r="D238" s="1008"/>
      <c r="F238" s="345"/>
      <c r="G238" s="345"/>
      <c r="H238" s="345"/>
      <c r="I238" s="345"/>
      <c r="J238" s="345"/>
      <c r="K238" s="345"/>
      <c r="L238" s="345"/>
      <c r="M238" s="370"/>
    </row>
    <row r="239" spans="1:13" ht="15.5">
      <c r="A239" s="345"/>
      <c r="B239" s="345"/>
      <c r="C239" s="345"/>
      <c r="D239" s="1008"/>
      <c r="F239" s="345"/>
      <c r="G239" s="345"/>
      <c r="H239" s="345"/>
      <c r="I239" s="345"/>
      <c r="J239" s="345"/>
      <c r="K239" s="345"/>
      <c r="L239" s="345"/>
      <c r="M239" s="370"/>
    </row>
    <row r="240" spans="1:13" ht="15.5">
      <c r="A240" s="345"/>
      <c r="B240" s="345"/>
      <c r="C240" s="345"/>
      <c r="D240" s="1008"/>
      <c r="F240" s="345"/>
      <c r="G240" s="345"/>
      <c r="H240" s="345"/>
      <c r="I240" s="345"/>
      <c r="J240" s="345"/>
      <c r="K240" s="345"/>
      <c r="L240" s="345"/>
      <c r="M240" s="370"/>
    </row>
    <row r="241" spans="1:13" ht="15.5">
      <c r="A241" s="345"/>
      <c r="B241" s="345"/>
      <c r="C241" s="345"/>
      <c r="D241" s="1008"/>
      <c r="F241" s="345"/>
      <c r="G241" s="345"/>
      <c r="H241" s="345"/>
      <c r="I241" s="345"/>
      <c r="J241" s="345"/>
      <c r="K241" s="345"/>
      <c r="L241" s="345"/>
      <c r="M241" s="370"/>
    </row>
    <row r="242" spans="1:13" ht="15.5">
      <c r="A242" s="345"/>
      <c r="B242" s="345"/>
      <c r="C242" s="345"/>
      <c r="D242" s="1008"/>
      <c r="F242" s="345"/>
      <c r="G242" s="345"/>
      <c r="H242" s="345"/>
      <c r="I242" s="345"/>
      <c r="J242" s="345"/>
      <c r="K242" s="345"/>
      <c r="L242" s="345"/>
      <c r="M242" s="370"/>
    </row>
    <row r="243" spans="1:13" ht="15.5">
      <c r="A243" s="345"/>
      <c r="B243" s="345"/>
      <c r="C243" s="345"/>
      <c r="D243" s="1008"/>
      <c r="F243" s="345"/>
      <c r="G243" s="345"/>
      <c r="H243" s="345"/>
      <c r="I243" s="345"/>
      <c r="J243" s="345"/>
      <c r="K243" s="345"/>
      <c r="L243" s="345"/>
      <c r="M243" s="370"/>
    </row>
    <row r="244" spans="1:13" ht="15.5">
      <c r="A244" s="345"/>
      <c r="B244" s="345"/>
      <c r="C244" s="345"/>
      <c r="D244" s="1008"/>
      <c r="F244" s="345"/>
      <c r="G244" s="345"/>
      <c r="H244" s="345"/>
      <c r="I244" s="345"/>
      <c r="J244" s="345"/>
      <c r="K244" s="345"/>
      <c r="L244" s="345"/>
      <c r="M244" s="370"/>
    </row>
    <row r="245" spans="1:13" ht="15.5">
      <c r="A245" s="345"/>
      <c r="B245" s="345"/>
      <c r="C245" s="345"/>
      <c r="D245" s="1008"/>
      <c r="F245" s="345"/>
      <c r="G245" s="345"/>
      <c r="H245" s="345"/>
      <c r="I245" s="345"/>
      <c r="J245" s="345"/>
      <c r="K245" s="345"/>
      <c r="L245" s="345"/>
      <c r="M245" s="370"/>
    </row>
    <row r="246" spans="1:13" ht="15.5">
      <c r="A246" s="345"/>
      <c r="B246" s="345"/>
      <c r="C246" s="345"/>
      <c r="D246" s="1008"/>
      <c r="F246" s="345"/>
      <c r="G246" s="345"/>
      <c r="H246" s="345"/>
      <c r="I246" s="345"/>
      <c r="J246" s="345"/>
      <c r="K246" s="345"/>
      <c r="L246" s="345"/>
      <c r="M246" s="370"/>
    </row>
    <row r="247" spans="1:13" ht="15.5">
      <c r="A247" s="345"/>
      <c r="B247" s="345"/>
      <c r="C247" s="345"/>
      <c r="D247" s="1008"/>
      <c r="F247" s="345"/>
      <c r="G247" s="345"/>
      <c r="H247" s="345"/>
      <c r="I247" s="345"/>
      <c r="J247" s="345"/>
      <c r="K247" s="345"/>
      <c r="L247" s="345"/>
      <c r="M247" s="370"/>
    </row>
    <row r="248" spans="1:13" ht="15.5">
      <c r="A248" s="345"/>
      <c r="B248" s="345"/>
      <c r="C248" s="345"/>
      <c r="D248" s="1008"/>
      <c r="F248" s="345"/>
      <c r="G248" s="345"/>
      <c r="H248" s="345"/>
      <c r="I248" s="345"/>
      <c r="J248" s="345"/>
      <c r="K248" s="345"/>
      <c r="L248" s="345"/>
      <c r="M248" s="370"/>
    </row>
    <row r="249" spans="1:13" ht="15.5">
      <c r="A249" s="345"/>
      <c r="B249" s="345"/>
      <c r="C249" s="345"/>
      <c r="D249" s="1008"/>
      <c r="F249" s="345"/>
      <c r="G249" s="345"/>
      <c r="H249" s="345"/>
      <c r="I249" s="345"/>
      <c r="J249" s="345"/>
      <c r="K249" s="345"/>
      <c r="L249" s="345"/>
      <c r="M249" s="370"/>
    </row>
    <row r="250" spans="1:13" ht="15.5">
      <c r="A250" s="345"/>
      <c r="B250" s="345"/>
      <c r="C250" s="345"/>
      <c r="D250" s="1008"/>
      <c r="F250" s="345"/>
      <c r="G250" s="345"/>
      <c r="H250" s="345"/>
      <c r="I250" s="345"/>
      <c r="J250" s="345"/>
      <c r="K250" s="345"/>
      <c r="L250" s="345"/>
      <c r="M250" s="370"/>
    </row>
    <row r="251" spans="1:13" ht="15.5">
      <c r="A251" s="345"/>
      <c r="B251" s="345"/>
      <c r="C251" s="345"/>
      <c r="D251" s="1008"/>
      <c r="F251" s="345"/>
      <c r="G251" s="345"/>
      <c r="H251" s="345"/>
      <c r="I251" s="345"/>
      <c r="J251" s="345"/>
      <c r="K251" s="345"/>
      <c r="L251" s="345"/>
      <c r="M251" s="370"/>
    </row>
    <row r="252" spans="1:13" ht="15.5">
      <c r="A252" s="345"/>
      <c r="B252" s="345"/>
      <c r="C252" s="345"/>
      <c r="D252" s="1008"/>
      <c r="F252" s="345"/>
      <c r="G252" s="345"/>
      <c r="H252" s="345"/>
      <c r="I252" s="345"/>
      <c r="J252" s="345"/>
      <c r="K252" s="345"/>
      <c r="L252" s="345"/>
      <c r="M252" s="370"/>
    </row>
    <row r="253" spans="1:13" ht="15.5">
      <c r="A253" s="345"/>
      <c r="B253" s="345"/>
      <c r="C253" s="345"/>
      <c r="D253" s="1008"/>
      <c r="F253" s="345"/>
      <c r="G253" s="345"/>
      <c r="H253" s="345"/>
      <c r="I253" s="345"/>
      <c r="J253" s="345"/>
      <c r="K253" s="345"/>
      <c r="L253" s="345"/>
      <c r="M253" s="370"/>
    </row>
    <row r="254" spans="1:13" ht="15.5">
      <c r="A254" s="345"/>
      <c r="B254" s="345"/>
      <c r="C254" s="345"/>
      <c r="D254" s="1008"/>
      <c r="F254" s="345"/>
      <c r="G254" s="345"/>
      <c r="H254" s="345"/>
      <c r="I254" s="345"/>
      <c r="J254" s="345"/>
      <c r="K254" s="345"/>
      <c r="L254" s="345"/>
      <c r="M254" s="370"/>
    </row>
    <row r="255" spans="1:13" ht="15.5">
      <c r="A255" s="345"/>
      <c r="B255" s="345"/>
      <c r="C255" s="345"/>
      <c r="D255" s="1008"/>
      <c r="F255" s="345"/>
      <c r="G255" s="345"/>
      <c r="H255" s="345"/>
      <c r="I255" s="345"/>
      <c r="J255" s="345"/>
      <c r="K255" s="345"/>
      <c r="L255" s="345"/>
      <c r="M255" s="370"/>
    </row>
    <row r="256" spans="1:13" ht="15.5">
      <c r="A256" s="345"/>
      <c r="B256" s="345"/>
      <c r="C256" s="345"/>
      <c r="D256" s="1008"/>
      <c r="F256" s="345"/>
      <c r="G256" s="345"/>
      <c r="H256" s="345"/>
      <c r="I256" s="345"/>
      <c r="J256" s="345"/>
      <c r="K256" s="345"/>
      <c r="L256" s="345"/>
      <c r="M256" s="370"/>
    </row>
    <row r="257" spans="1:13" ht="15.5">
      <c r="A257" s="345"/>
      <c r="B257" s="345"/>
      <c r="C257" s="345"/>
      <c r="D257" s="1008"/>
      <c r="F257" s="345"/>
      <c r="G257" s="345"/>
      <c r="H257" s="345"/>
      <c r="I257" s="345"/>
      <c r="J257" s="345"/>
      <c r="K257" s="345"/>
      <c r="L257" s="345"/>
      <c r="M257" s="370"/>
    </row>
    <row r="258" spans="1:13" ht="15.5">
      <c r="A258" s="345"/>
      <c r="B258" s="345"/>
      <c r="C258" s="345"/>
      <c r="D258" s="1008"/>
      <c r="F258" s="345"/>
      <c r="G258" s="345"/>
      <c r="H258" s="345"/>
      <c r="I258" s="345"/>
      <c r="J258" s="345"/>
      <c r="K258" s="345"/>
      <c r="L258" s="345"/>
      <c r="M258" s="370"/>
    </row>
    <row r="259" spans="1:13" ht="15.5">
      <c r="A259" s="345"/>
      <c r="B259" s="345"/>
      <c r="C259" s="345"/>
      <c r="D259" s="1008"/>
      <c r="F259" s="345"/>
      <c r="G259" s="345"/>
      <c r="H259" s="345"/>
      <c r="I259" s="345"/>
      <c r="J259" s="345"/>
      <c r="K259" s="345"/>
      <c r="L259" s="345"/>
      <c r="M259" s="370"/>
    </row>
    <row r="260" spans="1:13" ht="15.5">
      <c r="A260" s="345"/>
      <c r="B260" s="345"/>
      <c r="C260" s="345"/>
      <c r="D260" s="1008"/>
      <c r="F260" s="345"/>
      <c r="G260" s="345"/>
      <c r="H260" s="345"/>
      <c r="I260" s="345"/>
      <c r="J260" s="345"/>
      <c r="K260" s="345"/>
      <c r="L260" s="345"/>
      <c r="M260" s="370"/>
    </row>
    <row r="261" spans="1:13" ht="15.5">
      <c r="A261" s="345"/>
      <c r="B261" s="345"/>
      <c r="C261" s="345"/>
      <c r="D261" s="1008"/>
      <c r="F261" s="345"/>
      <c r="G261" s="345"/>
      <c r="H261" s="345"/>
      <c r="I261" s="345"/>
      <c r="J261" s="345"/>
      <c r="K261" s="345"/>
      <c r="L261" s="345"/>
      <c r="M261" s="370"/>
    </row>
    <row r="262" spans="1:13" ht="15.5">
      <c r="A262" s="345"/>
      <c r="B262" s="345"/>
      <c r="C262" s="345"/>
      <c r="D262" s="1008"/>
      <c r="F262" s="345"/>
      <c r="G262" s="345"/>
      <c r="H262" s="345"/>
      <c r="I262" s="345"/>
      <c r="J262" s="345"/>
      <c r="K262" s="345"/>
      <c r="L262" s="345"/>
      <c r="M262" s="370"/>
    </row>
    <row r="263" spans="1:13" ht="15.5">
      <c r="A263" s="345"/>
      <c r="B263" s="345"/>
      <c r="C263" s="345"/>
      <c r="D263" s="1008"/>
      <c r="F263" s="345"/>
      <c r="G263" s="345"/>
      <c r="H263" s="345"/>
      <c r="I263" s="345"/>
      <c r="J263" s="345"/>
      <c r="K263" s="345"/>
      <c r="L263" s="345"/>
      <c r="M263" s="370"/>
    </row>
    <row r="264" spans="1:13" ht="15.5">
      <c r="A264" s="345"/>
      <c r="B264" s="345"/>
      <c r="C264" s="345"/>
      <c r="D264" s="1008"/>
      <c r="F264" s="345"/>
      <c r="G264" s="345"/>
      <c r="H264" s="345"/>
      <c r="I264" s="345"/>
      <c r="J264" s="345"/>
      <c r="K264" s="345"/>
      <c r="L264" s="345"/>
      <c r="M264" s="370"/>
    </row>
    <row r="265" spans="1:13" ht="15.5">
      <c r="A265" s="345"/>
      <c r="B265" s="345"/>
      <c r="C265" s="345"/>
      <c r="D265" s="1008"/>
      <c r="F265" s="345"/>
      <c r="G265" s="345"/>
      <c r="H265" s="345"/>
      <c r="I265" s="345"/>
      <c r="J265" s="345"/>
      <c r="K265" s="345"/>
      <c r="L265" s="345"/>
      <c r="M265" s="370"/>
    </row>
    <row r="266" spans="1:13" ht="15.5">
      <c r="A266" s="345"/>
      <c r="B266" s="345"/>
      <c r="C266" s="345"/>
      <c r="D266" s="1008"/>
      <c r="F266" s="345"/>
      <c r="G266" s="345"/>
      <c r="H266" s="345"/>
      <c r="I266" s="345"/>
      <c r="J266" s="345"/>
      <c r="K266" s="345"/>
      <c r="L266" s="345"/>
      <c r="M266" s="370"/>
    </row>
    <row r="267" spans="1:13" ht="15.5">
      <c r="A267" s="345"/>
      <c r="B267" s="345"/>
      <c r="C267" s="345"/>
      <c r="D267" s="1008"/>
      <c r="F267" s="345"/>
      <c r="G267" s="345"/>
      <c r="H267" s="345"/>
      <c r="I267" s="345"/>
      <c r="J267" s="345"/>
      <c r="K267" s="345"/>
      <c r="L267" s="345"/>
      <c r="M267" s="370"/>
    </row>
    <row r="268" spans="1:13" ht="15.5">
      <c r="A268" s="345"/>
      <c r="B268" s="345"/>
      <c r="C268" s="345"/>
      <c r="D268" s="1008"/>
      <c r="F268" s="345"/>
      <c r="G268" s="345"/>
      <c r="H268" s="345"/>
      <c r="I268" s="345"/>
      <c r="J268" s="345"/>
      <c r="K268" s="345"/>
      <c r="L268" s="345"/>
      <c r="M268" s="370"/>
    </row>
    <row r="269" spans="1:13" ht="15.5">
      <c r="A269" s="345"/>
      <c r="B269" s="345"/>
      <c r="C269" s="345"/>
      <c r="D269" s="1008"/>
      <c r="F269" s="345"/>
      <c r="G269" s="345"/>
      <c r="H269" s="345"/>
      <c r="I269" s="345"/>
      <c r="J269" s="345"/>
      <c r="K269" s="345"/>
      <c r="L269" s="345"/>
      <c r="M269" s="370"/>
    </row>
    <row r="270" spans="1:13" ht="15.5">
      <c r="A270" s="345"/>
      <c r="B270" s="345"/>
      <c r="C270" s="345"/>
      <c r="D270" s="1008"/>
      <c r="F270" s="345"/>
      <c r="G270" s="345"/>
      <c r="H270" s="345"/>
      <c r="I270" s="345"/>
      <c r="J270" s="345"/>
      <c r="K270" s="345"/>
      <c r="L270" s="345"/>
      <c r="M270" s="370"/>
    </row>
    <row r="271" spans="1:13" ht="15.5">
      <c r="A271" s="345"/>
      <c r="B271" s="345"/>
      <c r="C271" s="345"/>
      <c r="D271" s="1008"/>
      <c r="F271" s="345"/>
      <c r="G271" s="345"/>
      <c r="H271" s="345"/>
      <c r="I271" s="345"/>
      <c r="J271" s="345"/>
      <c r="K271" s="345"/>
      <c r="L271" s="345"/>
      <c r="M271" s="370"/>
    </row>
    <row r="272" spans="1:13" ht="15.5">
      <c r="A272" s="345"/>
      <c r="B272" s="345"/>
      <c r="C272" s="345"/>
      <c r="D272" s="1008"/>
      <c r="F272" s="345"/>
      <c r="G272" s="345"/>
      <c r="H272" s="345"/>
      <c r="I272" s="345"/>
      <c r="J272" s="345"/>
      <c r="K272" s="345"/>
      <c r="L272" s="345"/>
      <c r="M272" s="370"/>
    </row>
    <row r="273" spans="1:13" ht="15.5">
      <c r="A273" s="345"/>
      <c r="B273" s="345"/>
      <c r="C273" s="345"/>
      <c r="D273" s="1008"/>
      <c r="F273" s="345"/>
      <c r="G273" s="345"/>
      <c r="H273" s="345"/>
      <c r="I273" s="345"/>
      <c r="J273" s="345"/>
      <c r="K273" s="345"/>
      <c r="L273" s="345"/>
      <c r="M273" s="370"/>
    </row>
    <row r="274" spans="1:13" ht="15.5">
      <c r="A274" s="345"/>
      <c r="B274" s="345"/>
      <c r="C274" s="345"/>
      <c r="D274" s="1008"/>
      <c r="F274" s="345"/>
      <c r="G274" s="345"/>
      <c r="H274" s="345"/>
      <c r="I274" s="345"/>
      <c r="J274" s="345"/>
      <c r="K274" s="345"/>
      <c r="L274" s="345"/>
      <c r="M274" s="370"/>
    </row>
    <row r="275" spans="1:13" ht="15.5">
      <c r="A275" s="345"/>
      <c r="B275" s="345"/>
      <c r="C275" s="345"/>
      <c r="D275" s="1008"/>
      <c r="F275" s="345"/>
      <c r="G275" s="345"/>
      <c r="H275" s="345"/>
      <c r="I275" s="345"/>
      <c r="J275" s="345"/>
      <c r="K275" s="345"/>
      <c r="L275" s="345"/>
      <c r="M275" s="370"/>
    </row>
    <row r="276" spans="1:13" ht="15.5">
      <c r="A276" s="345"/>
      <c r="B276" s="345"/>
      <c r="C276" s="345"/>
      <c r="D276" s="1008"/>
      <c r="F276" s="345"/>
      <c r="G276" s="345"/>
      <c r="H276" s="345"/>
      <c r="I276" s="345"/>
      <c r="J276" s="345"/>
      <c r="K276" s="345"/>
      <c r="L276" s="345"/>
      <c r="M276" s="370"/>
    </row>
    <row r="277" spans="1:13" ht="15.5">
      <c r="A277" s="345"/>
      <c r="B277" s="345"/>
      <c r="C277" s="345"/>
      <c r="D277" s="1008"/>
      <c r="F277" s="345"/>
      <c r="G277" s="345"/>
      <c r="H277" s="345"/>
      <c r="I277" s="345"/>
      <c r="J277" s="345"/>
      <c r="K277" s="345"/>
      <c r="L277" s="345"/>
      <c r="M277" s="370"/>
    </row>
    <row r="278" spans="1:13" ht="15.5">
      <c r="A278" s="345"/>
      <c r="B278" s="345"/>
      <c r="C278" s="345"/>
      <c r="D278" s="1008"/>
      <c r="F278" s="345"/>
      <c r="G278" s="345"/>
      <c r="H278" s="345"/>
      <c r="I278" s="345"/>
      <c r="J278" s="345"/>
      <c r="K278" s="345"/>
      <c r="L278" s="345"/>
      <c r="M278" s="370"/>
    </row>
    <row r="279" spans="1:13" ht="15.5">
      <c r="A279" s="345"/>
      <c r="B279" s="345"/>
      <c r="C279" s="345"/>
      <c r="D279" s="1008"/>
      <c r="F279" s="345"/>
      <c r="G279" s="345"/>
      <c r="H279" s="345"/>
      <c r="I279" s="345"/>
      <c r="J279" s="345"/>
      <c r="K279" s="345"/>
      <c r="L279" s="345"/>
      <c r="M279" s="370"/>
    </row>
    <row r="280" spans="1:13" ht="15.5">
      <c r="A280" s="345"/>
      <c r="B280" s="345"/>
      <c r="C280" s="345"/>
      <c r="D280" s="1008"/>
      <c r="F280" s="345"/>
      <c r="G280" s="345"/>
      <c r="H280" s="345"/>
      <c r="I280" s="345"/>
      <c r="J280" s="345"/>
      <c r="K280" s="345"/>
      <c r="L280" s="345"/>
      <c r="M280" s="370"/>
    </row>
    <row r="281" spans="1:13" ht="15.5">
      <c r="A281" s="345"/>
      <c r="B281" s="345"/>
      <c r="C281" s="345"/>
      <c r="D281" s="1008"/>
      <c r="F281" s="345"/>
      <c r="G281" s="345"/>
      <c r="H281" s="345"/>
      <c r="I281" s="345"/>
      <c r="J281" s="345"/>
      <c r="K281" s="345"/>
      <c r="L281" s="345"/>
      <c r="M281" s="370"/>
    </row>
    <row r="282" spans="1:13" ht="15.5">
      <c r="A282" s="345"/>
      <c r="B282" s="345"/>
      <c r="C282" s="345"/>
      <c r="D282" s="1008"/>
      <c r="F282" s="345"/>
      <c r="G282" s="345"/>
      <c r="H282" s="345"/>
      <c r="I282" s="345"/>
      <c r="J282" s="345"/>
      <c r="K282" s="345"/>
      <c r="L282" s="345"/>
      <c r="M282" s="370"/>
    </row>
    <row r="283" spans="1:13" ht="15.5">
      <c r="A283" s="345"/>
      <c r="B283" s="345"/>
      <c r="C283" s="345"/>
      <c r="D283" s="1008"/>
      <c r="F283" s="345"/>
      <c r="G283" s="345"/>
      <c r="H283" s="345"/>
      <c r="I283" s="345"/>
      <c r="J283" s="345"/>
      <c r="K283" s="345"/>
      <c r="L283" s="345"/>
      <c r="M283" s="370"/>
    </row>
    <row r="284" spans="1:13" ht="15.5">
      <c r="A284" s="345"/>
      <c r="B284" s="345"/>
      <c r="C284" s="345"/>
      <c r="D284" s="1008"/>
      <c r="F284" s="345"/>
      <c r="G284" s="345"/>
      <c r="H284" s="345"/>
      <c r="I284" s="345"/>
      <c r="J284" s="345"/>
      <c r="K284" s="345"/>
      <c r="L284" s="345"/>
      <c r="M284" s="370"/>
    </row>
    <row r="285" spans="1:13" ht="15.5">
      <c r="A285" s="345"/>
      <c r="B285" s="345"/>
      <c r="C285" s="345"/>
      <c r="D285" s="1008"/>
      <c r="F285" s="345"/>
      <c r="G285" s="345"/>
      <c r="H285" s="345"/>
      <c r="I285" s="345"/>
      <c r="J285" s="345"/>
      <c r="K285" s="345"/>
      <c r="L285" s="345"/>
      <c r="M285" s="370"/>
    </row>
    <row r="286" spans="1:13" ht="15.5">
      <c r="A286" s="345"/>
      <c r="B286" s="345"/>
      <c r="C286" s="345"/>
      <c r="D286" s="1008"/>
      <c r="F286" s="345"/>
      <c r="G286" s="345"/>
      <c r="H286" s="345"/>
      <c r="I286" s="345"/>
      <c r="J286" s="345"/>
      <c r="K286" s="345"/>
      <c r="L286" s="345"/>
      <c r="M286" s="370"/>
    </row>
    <row r="287" spans="1:13" ht="15.5">
      <c r="A287" s="345"/>
      <c r="B287" s="345"/>
      <c r="C287" s="345"/>
      <c r="D287" s="1008"/>
      <c r="F287" s="345"/>
      <c r="G287" s="345"/>
      <c r="H287" s="345"/>
      <c r="I287" s="345"/>
      <c r="J287" s="345"/>
      <c r="K287" s="345"/>
      <c r="L287" s="345"/>
      <c r="M287" s="370"/>
    </row>
    <row r="288" spans="1:13" ht="15.5">
      <c r="A288" s="345"/>
      <c r="B288" s="345"/>
      <c r="C288" s="345"/>
      <c r="D288" s="1008"/>
      <c r="F288" s="345"/>
      <c r="G288" s="345"/>
      <c r="H288" s="345"/>
      <c r="I288" s="345"/>
      <c r="J288" s="345"/>
      <c r="K288" s="345"/>
      <c r="L288" s="345"/>
      <c r="M288" s="370"/>
    </row>
    <row r="289" spans="1:13" ht="15.5">
      <c r="A289" s="345"/>
      <c r="B289" s="345"/>
      <c r="C289" s="345"/>
      <c r="D289" s="1008"/>
      <c r="F289" s="345"/>
      <c r="G289" s="345"/>
      <c r="H289" s="345"/>
      <c r="I289" s="345"/>
      <c r="J289" s="345"/>
      <c r="K289" s="345"/>
      <c r="L289" s="345"/>
      <c r="M289" s="370"/>
    </row>
    <row r="290" spans="1:13" ht="15.5">
      <c r="A290" s="345"/>
      <c r="B290" s="345"/>
      <c r="C290" s="345"/>
      <c r="D290" s="1008"/>
      <c r="F290" s="345"/>
      <c r="G290" s="345"/>
      <c r="H290" s="345"/>
      <c r="I290" s="345"/>
      <c r="J290" s="345"/>
      <c r="K290" s="345"/>
      <c r="L290" s="345"/>
      <c r="M290" s="370"/>
    </row>
    <row r="291" spans="1:13" ht="15.5">
      <c r="A291" s="345"/>
      <c r="B291" s="345"/>
      <c r="C291" s="345"/>
      <c r="D291" s="1008"/>
      <c r="F291" s="345"/>
      <c r="G291" s="345"/>
      <c r="H291" s="345"/>
      <c r="I291" s="345"/>
      <c r="J291" s="345"/>
      <c r="K291" s="345"/>
      <c r="L291" s="345"/>
      <c r="M291" s="370"/>
    </row>
    <row r="292" spans="1:13" ht="15.5">
      <c r="A292" s="345"/>
      <c r="B292" s="345"/>
      <c r="C292" s="345"/>
      <c r="D292" s="1008"/>
      <c r="F292" s="345"/>
      <c r="G292" s="345"/>
      <c r="H292" s="345"/>
      <c r="I292" s="345"/>
      <c r="J292" s="345"/>
      <c r="K292" s="345"/>
      <c r="L292" s="345"/>
      <c r="M292" s="370"/>
    </row>
    <row r="293" spans="1:13" ht="15.5">
      <c r="A293" s="345"/>
      <c r="B293" s="345"/>
      <c r="C293" s="345"/>
      <c r="D293" s="1008"/>
      <c r="F293" s="345"/>
      <c r="G293" s="345"/>
      <c r="H293" s="345"/>
      <c r="I293" s="345"/>
      <c r="J293" s="345"/>
      <c r="K293" s="345"/>
      <c r="L293" s="345"/>
      <c r="M293" s="370"/>
    </row>
    <row r="294" spans="1:13" ht="15.5">
      <c r="A294" s="345"/>
      <c r="B294" s="345"/>
      <c r="C294" s="345"/>
      <c r="D294" s="1008"/>
      <c r="F294" s="345"/>
      <c r="G294" s="345"/>
      <c r="H294" s="345"/>
      <c r="I294" s="345"/>
      <c r="J294" s="345"/>
      <c r="K294" s="345"/>
      <c r="L294" s="345"/>
      <c r="M294" s="370"/>
    </row>
    <row r="295" spans="1:13" ht="15.5">
      <c r="A295" s="345"/>
      <c r="B295" s="345"/>
      <c r="C295" s="345"/>
      <c r="D295" s="1008"/>
      <c r="F295" s="345"/>
      <c r="G295" s="345"/>
      <c r="H295" s="345"/>
      <c r="I295" s="345"/>
      <c r="J295" s="345"/>
      <c r="K295" s="345"/>
      <c r="L295" s="345"/>
      <c r="M295" s="370"/>
    </row>
    <row r="296" spans="1:13" ht="15.5">
      <c r="A296" s="345"/>
      <c r="B296" s="345"/>
      <c r="C296" s="345"/>
      <c r="D296" s="1008"/>
      <c r="F296" s="345"/>
      <c r="G296" s="345"/>
      <c r="H296" s="345"/>
      <c r="I296" s="345"/>
      <c r="J296" s="345"/>
      <c r="K296" s="345"/>
      <c r="L296" s="345"/>
      <c r="M296" s="370"/>
    </row>
    <row r="297" spans="1:13" ht="15.5">
      <c r="A297" s="345"/>
      <c r="B297" s="345"/>
      <c r="C297" s="345"/>
      <c r="D297" s="1008"/>
      <c r="F297" s="345"/>
      <c r="G297" s="345"/>
      <c r="H297" s="345"/>
      <c r="I297" s="345"/>
      <c r="J297" s="345"/>
      <c r="K297" s="345"/>
      <c r="L297" s="345"/>
      <c r="M297" s="370"/>
    </row>
    <row r="298" spans="1:13" ht="15.5">
      <c r="A298" s="345"/>
      <c r="B298" s="345"/>
      <c r="C298" s="345"/>
      <c r="D298" s="1008"/>
      <c r="F298" s="345"/>
      <c r="G298" s="345"/>
      <c r="H298" s="345"/>
      <c r="I298" s="345"/>
      <c r="J298" s="345"/>
      <c r="K298" s="345"/>
      <c r="L298" s="345"/>
      <c r="M298" s="370"/>
    </row>
    <row r="299" spans="1:13" ht="15.5">
      <c r="A299" s="345"/>
      <c r="B299" s="345"/>
      <c r="C299" s="345"/>
      <c r="D299" s="1008"/>
      <c r="F299" s="345"/>
      <c r="G299" s="345"/>
      <c r="H299" s="345"/>
      <c r="I299" s="345"/>
      <c r="J299" s="345"/>
      <c r="K299" s="345"/>
      <c r="L299" s="345"/>
      <c r="M299" s="370"/>
    </row>
    <row r="300" spans="1:13" ht="15.5">
      <c r="A300" s="345"/>
      <c r="B300" s="345"/>
      <c r="C300" s="345"/>
      <c r="D300" s="1008"/>
      <c r="F300" s="345"/>
      <c r="G300" s="345"/>
      <c r="H300" s="345"/>
      <c r="I300" s="345"/>
      <c r="J300" s="345"/>
      <c r="K300" s="345"/>
      <c r="L300" s="345"/>
      <c r="M300" s="370"/>
    </row>
    <row r="301" spans="1:13" ht="15.5">
      <c r="A301" s="345"/>
      <c r="B301" s="345"/>
      <c r="C301" s="345"/>
      <c r="D301" s="1008"/>
      <c r="F301" s="345"/>
      <c r="G301" s="345"/>
      <c r="H301" s="345"/>
      <c r="I301" s="345"/>
      <c r="J301" s="345"/>
      <c r="K301" s="345"/>
      <c r="L301" s="345"/>
      <c r="M301" s="370"/>
    </row>
    <row r="302" spans="1:13" ht="15.5">
      <c r="A302" s="345"/>
      <c r="B302" s="345"/>
      <c r="C302" s="345"/>
      <c r="D302" s="1008"/>
      <c r="F302" s="345"/>
      <c r="G302" s="345"/>
      <c r="H302" s="345"/>
      <c r="I302" s="345"/>
      <c r="J302" s="345"/>
      <c r="K302" s="345"/>
      <c r="L302" s="345"/>
      <c r="M302" s="370"/>
    </row>
    <row r="303" spans="1:13" ht="15.5">
      <c r="A303" s="345"/>
      <c r="B303" s="345"/>
      <c r="C303" s="345"/>
      <c r="D303" s="1008"/>
      <c r="F303" s="345"/>
      <c r="G303" s="345"/>
      <c r="H303" s="345"/>
      <c r="I303" s="345"/>
      <c r="J303" s="345"/>
      <c r="K303" s="345"/>
      <c r="L303" s="345"/>
      <c r="M303" s="370"/>
    </row>
    <row r="304" spans="1:13" ht="15.5">
      <c r="A304" s="345"/>
      <c r="B304" s="345"/>
      <c r="C304" s="345"/>
      <c r="D304" s="1008"/>
      <c r="F304" s="345"/>
      <c r="G304" s="345"/>
      <c r="H304" s="345"/>
      <c r="I304" s="345"/>
      <c r="J304" s="345"/>
      <c r="K304" s="345"/>
      <c r="L304" s="345"/>
      <c r="M304" s="370"/>
    </row>
    <row r="305" spans="1:13" ht="15.5">
      <c r="A305" s="345"/>
      <c r="B305" s="345"/>
      <c r="C305" s="345"/>
      <c r="D305" s="1008"/>
      <c r="F305" s="345"/>
      <c r="G305" s="345"/>
      <c r="H305" s="345"/>
      <c r="I305" s="345"/>
      <c r="J305" s="345"/>
      <c r="K305" s="345"/>
      <c r="L305" s="345"/>
      <c r="M305" s="370"/>
    </row>
    <row r="306" spans="1:13" ht="15.5">
      <c r="A306" s="345"/>
      <c r="B306" s="345"/>
      <c r="C306" s="345"/>
      <c r="D306" s="1008"/>
      <c r="F306" s="345"/>
      <c r="G306" s="345"/>
      <c r="H306" s="345"/>
      <c r="I306" s="345"/>
      <c r="J306" s="345"/>
      <c r="K306" s="345"/>
      <c r="L306" s="345"/>
      <c r="M306" s="370"/>
    </row>
    <row r="307" spans="1:13" ht="15.5">
      <c r="A307" s="345"/>
      <c r="B307" s="345"/>
      <c r="C307" s="345"/>
      <c r="D307" s="1008"/>
      <c r="F307" s="345"/>
      <c r="G307" s="345"/>
      <c r="H307" s="345"/>
      <c r="I307" s="345"/>
      <c r="J307" s="345"/>
      <c r="K307" s="345"/>
      <c r="L307" s="345"/>
      <c r="M307" s="370"/>
    </row>
    <row r="308" spans="1:13" ht="15.5">
      <c r="A308" s="345"/>
      <c r="B308" s="345"/>
      <c r="C308" s="345"/>
      <c r="D308" s="1008"/>
      <c r="F308" s="345"/>
      <c r="G308" s="345"/>
      <c r="H308" s="345"/>
      <c r="I308" s="345"/>
      <c r="J308" s="345"/>
      <c r="K308" s="345"/>
      <c r="L308" s="345"/>
      <c r="M308" s="370"/>
    </row>
    <row r="309" spans="1:13" ht="15.5">
      <c r="A309" s="345"/>
      <c r="B309" s="345"/>
      <c r="C309" s="345"/>
      <c r="D309" s="1008"/>
      <c r="F309" s="345"/>
      <c r="G309" s="345"/>
      <c r="H309" s="345"/>
      <c r="I309" s="345"/>
      <c r="J309" s="345"/>
      <c r="K309" s="345"/>
      <c r="L309" s="345"/>
      <c r="M309" s="370"/>
    </row>
    <row r="310" spans="1:13" ht="15.5">
      <c r="A310" s="345"/>
      <c r="B310" s="345"/>
      <c r="C310" s="345"/>
      <c r="D310" s="1008"/>
      <c r="F310" s="345"/>
      <c r="G310" s="345"/>
      <c r="H310" s="345"/>
      <c r="I310" s="345"/>
      <c r="J310" s="345"/>
      <c r="K310" s="345"/>
      <c r="L310" s="345"/>
      <c r="M310" s="370"/>
    </row>
    <row r="311" spans="1:13" ht="15.5">
      <c r="A311" s="345"/>
      <c r="B311" s="345"/>
      <c r="C311" s="345"/>
      <c r="D311" s="1008"/>
      <c r="F311" s="345"/>
      <c r="G311" s="345"/>
      <c r="H311" s="345"/>
      <c r="I311" s="345"/>
      <c r="J311" s="345"/>
      <c r="K311" s="345"/>
      <c r="L311" s="345"/>
      <c r="M311" s="370"/>
    </row>
    <row r="312" spans="1:13" ht="15.5">
      <c r="A312" s="345"/>
      <c r="B312" s="345"/>
      <c r="C312" s="345"/>
      <c r="D312" s="1008"/>
      <c r="F312" s="345"/>
      <c r="G312" s="345"/>
      <c r="H312" s="345"/>
      <c r="I312" s="345"/>
      <c r="J312" s="345"/>
      <c r="K312" s="345"/>
      <c r="L312" s="345"/>
      <c r="M312" s="370"/>
    </row>
    <row r="313" spans="1:13" ht="15.5">
      <c r="A313" s="345"/>
      <c r="B313" s="345"/>
      <c r="C313" s="345"/>
      <c r="D313" s="1008"/>
      <c r="F313" s="345"/>
      <c r="G313" s="345"/>
      <c r="H313" s="345"/>
      <c r="I313" s="345"/>
      <c r="J313" s="345"/>
      <c r="K313" s="345"/>
      <c r="L313" s="345"/>
      <c r="M313" s="370"/>
    </row>
    <row r="314" spans="1:13" ht="15.5">
      <c r="A314" s="345"/>
      <c r="B314" s="345"/>
      <c r="C314" s="345"/>
      <c r="D314" s="1008"/>
      <c r="F314" s="345"/>
      <c r="G314" s="345"/>
      <c r="H314" s="345"/>
      <c r="I314" s="345"/>
      <c r="J314" s="345"/>
      <c r="K314" s="345"/>
      <c r="L314" s="345"/>
      <c r="M314" s="370"/>
    </row>
    <row r="315" spans="1:13" ht="15.5">
      <c r="A315" s="345"/>
      <c r="B315" s="345"/>
      <c r="C315" s="345"/>
      <c r="D315" s="1008"/>
      <c r="F315" s="345"/>
      <c r="G315" s="345"/>
      <c r="H315" s="345"/>
      <c r="I315" s="345"/>
      <c r="J315" s="345"/>
      <c r="K315" s="345"/>
      <c r="L315" s="345"/>
      <c r="M315" s="370"/>
    </row>
    <row r="316" spans="1:13" ht="15.5">
      <c r="A316" s="345"/>
      <c r="B316" s="345"/>
      <c r="C316" s="345"/>
      <c r="D316" s="1008"/>
      <c r="F316" s="345"/>
      <c r="G316" s="345"/>
      <c r="H316" s="345"/>
      <c r="I316" s="345"/>
      <c r="J316" s="345"/>
      <c r="K316" s="345"/>
      <c r="L316" s="345"/>
      <c r="M316" s="370"/>
    </row>
    <row r="317" spans="1:13" ht="15.5">
      <c r="A317" s="345"/>
      <c r="B317" s="345"/>
      <c r="C317" s="345"/>
      <c r="D317" s="1008"/>
      <c r="F317" s="345"/>
      <c r="G317" s="345"/>
      <c r="H317" s="345"/>
      <c r="I317" s="345"/>
      <c r="J317" s="345"/>
      <c r="K317" s="345"/>
      <c r="L317" s="345"/>
      <c r="M317" s="370"/>
    </row>
    <row r="318" spans="1:13" ht="15.5">
      <c r="A318" s="345"/>
      <c r="B318" s="345"/>
      <c r="C318" s="345"/>
      <c r="D318" s="1008"/>
      <c r="F318" s="345"/>
      <c r="G318" s="345"/>
      <c r="H318" s="345"/>
      <c r="I318" s="345"/>
      <c r="J318" s="345"/>
      <c r="K318" s="345"/>
      <c r="L318" s="345"/>
      <c r="M318" s="370"/>
    </row>
    <row r="319" spans="1:13" ht="15.5">
      <c r="A319" s="345"/>
      <c r="B319" s="345"/>
      <c r="C319" s="345"/>
      <c r="D319" s="1008"/>
      <c r="F319" s="345"/>
      <c r="G319" s="345"/>
      <c r="H319" s="345"/>
      <c r="I319" s="345"/>
      <c r="J319" s="345"/>
      <c r="K319" s="345"/>
      <c r="L319" s="345"/>
      <c r="M319" s="370"/>
    </row>
    <row r="320" spans="1:13" ht="15.5">
      <c r="A320" s="345"/>
      <c r="B320" s="345"/>
      <c r="C320" s="345"/>
      <c r="D320" s="1008"/>
      <c r="F320" s="345"/>
      <c r="G320" s="345"/>
      <c r="H320" s="345"/>
      <c r="I320" s="345"/>
      <c r="J320" s="345"/>
      <c r="K320" s="345"/>
      <c r="L320" s="345"/>
      <c r="M320" s="370"/>
    </row>
    <row r="321" spans="1:13" ht="15.5">
      <c r="A321" s="345"/>
      <c r="B321" s="345"/>
      <c r="C321" s="345"/>
      <c r="D321" s="1008"/>
      <c r="F321" s="345"/>
      <c r="G321" s="345"/>
      <c r="H321" s="345"/>
      <c r="I321" s="345"/>
      <c r="J321" s="345"/>
      <c r="K321" s="345"/>
      <c r="L321" s="345"/>
      <c r="M321" s="370"/>
    </row>
    <row r="322" spans="1:13" ht="15.5">
      <c r="A322" s="345"/>
      <c r="B322" s="345"/>
      <c r="C322" s="345"/>
      <c r="D322" s="1008"/>
      <c r="F322" s="345"/>
      <c r="G322" s="345"/>
      <c r="H322" s="345"/>
      <c r="I322" s="345"/>
      <c r="J322" s="345"/>
      <c r="K322" s="345"/>
      <c r="L322" s="345"/>
      <c r="M322" s="370"/>
    </row>
    <row r="323" spans="1:13" ht="15.5">
      <c r="A323" s="345"/>
      <c r="B323" s="345"/>
      <c r="C323" s="345"/>
      <c r="D323" s="1008"/>
      <c r="F323" s="345"/>
      <c r="G323" s="345"/>
      <c r="H323" s="345"/>
      <c r="I323" s="345"/>
      <c r="J323" s="345"/>
      <c r="K323" s="345"/>
      <c r="L323" s="345"/>
      <c r="M323" s="370"/>
    </row>
    <row r="324" spans="1:13" ht="15.5">
      <c r="A324" s="345"/>
      <c r="B324" s="345"/>
      <c r="C324" s="345"/>
      <c r="D324" s="1008"/>
      <c r="F324" s="345"/>
      <c r="G324" s="345"/>
      <c r="H324" s="345"/>
      <c r="I324" s="345"/>
      <c r="J324" s="345"/>
      <c r="K324" s="345"/>
      <c r="L324" s="345"/>
      <c r="M324" s="370"/>
    </row>
    <row r="325" spans="1:13" ht="15.5">
      <c r="A325" s="345"/>
      <c r="B325" s="345"/>
      <c r="C325" s="345"/>
      <c r="D325" s="1008"/>
      <c r="F325" s="345"/>
      <c r="G325" s="345"/>
      <c r="H325" s="345"/>
      <c r="I325" s="345"/>
      <c r="J325" s="345"/>
      <c r="K325" s="345"/>
      <c r="L325" s="345"/>
      <c r="M325" s="370"/>
    </row>
    <row r="326" spans="1:13" ht="15.5">
      <c r="A326" s="345"/>
      <c r="B326" s="345"/>
      <c r="C326" s="345"/>
      <c r="D326" s="1008"/>
      <c r="F326" s="345"/>
      <c r="G326" s="345"/>
      <c r="H326" s="345"/>
      <c r="I326" s="345"/>
      <c r="J326" s="345"/>
      <c r="K326" s="345"/>
      <c r="L326" s="345"/>
      <c r="M326" s="370"/>
    </row>
    <row r="327" spans="1:13" ht="15.5">
      <c r="A327" s="345"/>
      <c r="B327" s="345"/>
      <c r="C327" s="345"/>
      <c r="D327" s="1008"/>
      <c r="F327" s="345"/>
      <c r="G327" s="345"/>
      <c r="H327" s="345"/>
      <c r="I327" s="345"/>
      <c r="J327" s="345"/>
      <c r="K327" s="345"/>
      <c r="L327" s="345"/>
      <c r="M327" s="370"/>
    </row>
    <row r="328" spans="1:13" ht="15.5">
      <c r="A328" s="345"/>
      <c r="B328" s="345"/>
      <c r="C328" s="345"/>
      <c r="D328" s="1008"/>
      <c r="F328" s="345"/>
      <c r="G328" s="345"/>
      <c r="H328" s="345"/>
      <c r="I328" s="345"/>
      <c r="J328" s="345"/>
      <c r="K328" s="345"/>
      <c r="L328" s="345"/>
      <c r="M328" s="370"/>
    </row>
    <row r="329" spans="1:13" ht="15.5">
      <c r="A329" s="345"/>
      <c r="B329" s="345"/>
      <c r="C329" s="345"/>
      <c r="D329" s="1008"/>
      <c r="F329" s="345"/>
      <c r="G329" s="345"/>
      <c r="H329" s="345"/>
      <c r="I329" s="345"/>
      <c r="J329" s="345"/>
      <c r="K329" s="345"/>
      <c r="L329" s="345"/>
      <c r="M329" s="370"/>
    </row>
    <row r="330" spans="1:13" ht="15.5">
      <c r="A330" s="345"/>
      <c r="B330" s="345"/>
      <c r="C330" s="345"/>
      <c r="D330" s="1008"/>
      <c r="F330" s="345"/>
      <c r="G330" s="345"/>
      <c r="H330" s="345"/>
      <c r="I330" s="345"/>
      <c r="J330" s="345"/>
      <c r="K330" s="345"/>
      <c r="L330" s="345"/>
      <c r="M330" s="370"/>
    </row>
    <row r="331" spans="1:13" ht="15.5">
      <c r="A331" s="345"/>
      <c r="B331" s="345"/>
      <c r="C331" s="345"/>
      <c r="D331" s="1008"/>
      <c r="F331" s="345"/>
      <c r="G331" s="345"/>
      <c r="H331" s="345"/>
      <c r="I331" s="345"/>
      <c r="J331" s="345"/>
      <c r="K331" s="345"/>
      <c r="L331" s="345"/>
      <c r="M331" s="370"/>
    </row>
    <row r="332" spans="1:13" ht="15.5">
      <c r="A332" s="345"/>
      <c r="B332" s="345"/>
      <c r="C332" s="345"/>
      <c r="D332" s="1008"/>
      <c r="F332" s="345"/>
      <c r="G332" s="345"/>
      <c r="H332" s="345"/>
      <c r="I332" s="345"/>
      <c r="J332" s="345"/>
      <c r="K332" s="345"/>
      <c r="L332" s="345"/>
      <c r="M332" s="370"/>
    </row>
    <row r="333" spans="1:13" ht="15.5">
      <c r="A333" s="345"/>
      <c r="B333" s="345"/>
      <c r="C333" s="345"/>
      <c r="D333" s="1008"/>
      <c r="F333" s="345"/>
      <c r="G333" s="345"/>
      <c r="H333" s="345"/>
      <c r="I333" s="345"/>
      <c r="J333" s="345"/>
      <c r="K333" s="345"/>
      <c r="L333" s="345"/>
      <c r="M333" s="370"/>
    </row>
    <row r="334" spans="1:13" ht="15.5">
      <c r="A334" s="345"/>
      <c r="B334" s="345"/>
      <c r="C334" s="345"/>
      <c r="D334" s="1008"/>
      <c r="F334" s="345"/>
      <c r="G334" s="345"/>
      <c r="H334" s="345"/>
      <c r="I334" s="345"/>
      <c r="J334" s="345"/>
      <c r="K334" s="345"/>
      <c r="L334" s="345"/>
      <c r="M334" s="370"/>
    </row>
    <row r="335" spans="1:13" ht="15.5">
      <c r="A335" s="345"/>
      <c r="B335" s="345"/>
      <c r="C335" s="345"/>
      <c r="D335" s="1008"/>
      <c r="F335" s="345"/>
      <c r="G335" s="345"/>
      <c r="H335" s="345"/>
      <c r="I335" s="345"/>
      <c r="J335" s="345"/>
      <c r="K335" s="345"/>
      <c r="L335" s="345"/>
      <c r="M335" s="370"/>
    </row>
    <row r="336" spans="1:13" ht="15.5">
      <c r="A336" s="345"/>
      <c r="B336" s="345"/>
      <c r="C336" s="345"/>
      <c r="D336" s="1008"/>
      <c r="F336" s="345"/>
      <c r="G336" s="345"/>
      <c r="H336" s="345"/>
      <c r="I336" s="345"/>
      <c r="J336" s="345"/>
      <c r="K336" s="345"/>
      <c r="L336" s="345"/>
      <c r="M336" s="370"/>
    </row>
    <row r="337" spans="1:13" ht="15.5">
      <c r="A337" s="345"/>
      <c r="B337" s="345"/>
      <c r="C337" s="345"/>
      <c r="D337" s="1008"/>
      <c r="F337" s="345"/>
      <c r="G337" s="345"/>
      <c r="H337" s="345"/>
      <c r="I337" s="345"/>
      <c r="J337" s="345"/>
      <c r="K337" s="345"/>
      <c r="L337" s="345"/>
      <c r="M337" s="370"/>
    </row>
    <row r="338" spans="1:13" ht="15.5">
      <c r="A338" s="345"/>
      <c r="B338" s="345"/>
      <c r="C338" s="345"/>
      <c r="D338" s="1008"/>
      <c r="F338" s="345"/>
      <c r="G338" s="345"/>
      <c r="H338" s="345"/>
      <c r="I338" s="345"/>
      <c r="J338" s="345"/>
      <c r="K338" s="345"/>
      <c r="L338" s="345"/>
      <c r="M338" s="370"/>
    </row>
    <row r="339" spans="1:13" ht="15.5">
      <c r="A339" s="345"/>
      <c r="B339" s="345"/>
      <c r="C339" s="345"/>
      <c r="D339" s="1008"/>
      <c r="F339" s="345"/>
      <c r="G339" s="345"/>
      <c r="H339" s="345"/>
      <c r="I339" s="345"/>
      <c r="J339" s="345"/>
      <c r="K339" s="345"/>
      <c r="L339" s="345"/>
      <c r="M339" s="370"/>
    </row>
    <row r="340" spans="1:13" ht="15.5">
      <c r="A340" s="345"/>
      <c r="B340" s="345"/>
      <c r="C340" s="345"/>
      <c r="D340" s="1008"/>
      <c r="F340" s="345"/>
      <c r="G340" s="345"/>
      <c r="H340" s="345"/>
      <c r="I340" s="345"/>
      <c r="J340" s="345"/>
      <c r="K340" s="345"/>
      <c r="L340" s="345"/>
      <c r="M340" s="370"/>
    </row>
    <row r="341" spans="1:13" ht="15.5">
      <c r="A341" s="345"/>
      <c r="B341" s="345"/>
      <c r="C341" s="345"/>
      <c r="D341" s="1008"/>
      <c r="F341" s="345"/>
      <c r="G341" s="345"/>
      <c r="H341" s="345"/>
      <c r="I341" s="345"/>
      <c r="J341" s="345"/>
      <c r="K341" s="345"/>
      <c r="L341" s="345"/>
      <c r="M341" s="370"/>
    </row>
    <row r="342" spans="1:13" ht="15.5">
      <c r="A342" s="345"/>
      <c r="B342" s="345"/>
      <c r="C342" s="345"/>
      <c r="D342" s="1008"/>
      <c r="F342" s="345"/>
      <c r="G342" s="345"/>
      <c r="H342" s="345"/>
      <c r="I342" s="345"/>
      <c r="J342" s="345"/>
      <c r="K342" s="345"/>
      <c r="L342" s="345"/>
      <c r="M342" s="370"/>
    </row>
    <row r="343" spans="1:13" ht="15.5">
      <c r="A343" s="345"/>
      <c r="B343" s="345"/>
      <c r="C343" s="345"/>
      <c r="D343" s="1008"/>
      <c r="F343" s="345"/>
      <c r="G343" s="345"/>
      <c r="H343" s="345"/>
      <c r="I343" s="345"/>
      <c r="J343" s="345"/>
      <c r="K343" s="345"/>
      <c r="L343" s="345"/>
      <c r="M343" s="370"/>
    </row>
    <row r="344" spans="1:13" ht="15.5">
      <c r="A344" s="345"/>
      <c r="B344" s="345"/>
      <c r="C344" s="345"/>
      <c r="D344" s="1008"/>
      <c r="F344" s="345"/>
      <c r="G344" s="345"/>
      <c r="H344" s="345"/>
      <c r="I344" s="345"/>
      <c r="J344" s="345"/>
      <c r="K344" s="345"/>
      <c r="L344" s="345"/>
      <c r="M344" s="370"/>
    </row>
    <row r="345" spans="1:13" ht="15.5">
      <c r="A345" s="345"/>
      <c r="B345" s="345"/>
      <c r="C345" s="345"/>
      <c r="D345" s="1008"/>
      <c r="F345" s="345"/>
      <c r="G345" s="345"/>
      <c r="H345" s="345"/>
      <c r="I345" s="345"/>
      <c r="J345" s="345"/>
      <c r="K345" s="345"/>
      <c r="L345" s="345"/>
      <c r="M345" s="370"/>
    </row>
    <row r="346" spans="1:13" ht="15.5">
      <c r="A346" s="345"/>
      <c r="B346" s="345"/>
      <c r="C346" s="345"/>
      <c r="D346" s="1008"/>
      <c r="F346" s="345"/>
      <c r="G346" s="345"/>
      <c r="H346" s="345"/>
      <c r="I346" s="345"/>
      <c r="J346" s="345"/>
      <c r="K346" s="345"/>
      <c r="L346" s="345"/>
      <c r="M346" s="370"/>
    </row>
    <row r="347" spans="1:13" ht="15.5">
      <c r="A347" s="345"/>
      <c r="B347" s="345"/>
      <c r="C347" s="345"/>
      <c r="D347" s="1008"/>
      <c r="F347" s="345"/>
      <c r="G347" s="345"/>
      <c r="H347" s="345"/>
      <c r="I347" s="345"/>
      <c r="J347" s="345"/>
      <c r="K347" s="345"/>
      <c r="L347" s="345"/>
      <c r="M347" s="370"/>
    </row>
    <row r="348" spans="1:13" ht="15.5">
      <c r="A348" s="345"/>
      <c r="B348" s="345"/>
      <c r="C348" s="345"/>
      <c r="D348" s="1008"/>
      <c r="F348" s="345"/>
      <c r="G348" s="345"/>
      <c r="H348" s="345"/>
      <c r="I348" s="345"/>
      <c r="J348" s="345"/>
      <c r="K348" s="345"/>
      <c r="L348" s="345"/>
      <c r="M348" s="370"/>
    </row>
    <row r="349" spans="1:13" ht="15.5">
      <c r="A349" s="345"/>
      <c r="B349" s="345"/>
      <c r="C349" s="345"/>
      <c r="D349" s="1008"/>
      <c r="F349" s="345"/>
      <c r="G349" s="345"/>
      <c r="H349" s="345"/>
      <c r="I349" s="345"/>
      <c r="J349" s="345"/>
      <c r="K349" s="345"/>
      <c r="L349" s="345"/>
      <c r="M349" s="370"/>
    </row>
    <row r="350" spans="1:13" ht="15.5">
      <c r="A350" s="345"/>
      <c r="B350" s="345"/>
      <c r="C350" s="345"/>
      <c r="D350" s="1008"/>
      <c r="F350" s="345"/>
      <c r="G350" s="345"/>
      <c r="H350" s="345"/>
      <c r="I350" s="345"/>
      <c r="J350" s="345"/>
      <c r="K350" s="345"/>
      <c r="L350" s="345"/>
      <c r="M350" s="370"/>
    </row>
    <row r="351" spans="1:13" ht="15.5">
      <c r="A351" s="345"/>
      <c r="B351" s="345"/>
      <c r="C351" s="345"/>
      <c r="D351" s="1008"/>
      <c r="F351" s="345"/>
      <c r="G351" s="345"/>
      <c r="H351" s="345"/>
      <c r="I351" s="345"/>
      <c r="J351" s="345"/>
      <c r="K351" s="345"/>
      <c r="L351" s="345"/>
      <c r="M351" s="370"/>
    </row>
    <row r="352" spans="1:13" ht="15.5">
      <c r="A352" s="345"/>
      <c r="B352" s="345"/>
      <c r="C352" s="345"/>
      <c r="D352" s="1008"/>
      <c r="F352" s="345"/>
      <c r="G352" s="345"/>
      <c r="H352" s="345"/>
      <c r="I352" s="345"/>
      <c r="J352" s="345"/>
      <c r="K352" s="345"/>
      <c r="L352" s="345"/>
      <c r="M352" s="370"/>
    </row>
    <row r="353" spans="1:13" ht="15.5">
      <c r="A353" s="345"/>
      <c r="B353" s="345"/>
      <c r="C353" s="345"/>
      <c r="D353" s="1008"/>
      <c r="F353" s="345"/>
      <c r="G353" s="345"/>
      <c r="H353" s="345"/>
      <c r="I353" s="345"/>
      <c r="J353" s="345"/>
      <c r="K353" s="345"/>
      <c r="L353" s="345"/>
      <c r="M353" s="370"/>
    </row>
    <row r="354" spans="1:13" ht="15.5">
      <c r="A354" s="345"/>
      <c r="B354" s="345"/>
      <c r="C354" s="345"/>
      <c r="D354" s="1008"/>
      <c r="F354" s="345"/>
      <c r="G354" s="345"/>
      <c r="H354" s="345"/>
      <c r="I354" s="345"/>
      <c r="J354" s="345"/>
      <c r="K354" s="345"/>
      <c r="L354" s="345"/>
      <c r="M354" s="370"/>
    </row>
    <row r="355" spans="1:13" ht="15.5">
      <c r="A355" s="345"/>
      <c r="B355" s="345"/>
      <c r="C355" s="345"/>
      <c r="D355" s="1008"/>
      <c r="F355" s="345"/>
      <c r="G355" s="345"/>
      <c r="H355" s="345"/>
      <c r="I355" s="345"/>
      <c r="J355" s="345"/>
      <c r="K355" s="345"/>
      <c r="L355" s="345"/>
      <c r="M355" s="370"/>
    </row>
    <row r="356" spans="1:13" ht="15.5">
      <c r="A356" s="345"/>
      <c r="B356" s="345"/>
      <c r="C356" s="345"/>
      <c r="D356" s="1008"/>
      <c r="F356" s="345"/>
      <c r="G356" s="345"/>
      <c r="H356" s="345"/>
      <c r="I356" s="345"/>
      <c r="J356" s="345"/>
      <c r="K356" s="345"/>
      <c r="L356" s="345"/>
      <c r="M356" s="370"/>
    </row>
    <row r="357" spans="1:13" ht="15.5">
      <c r="A357" s="345"/>
      <c r="B357" s="345"/>
      <c r="C357" s="345"/>
      <c r="D357" s="1008"/>
      <c r="F357" s="345"/>
      <c r="G357" s="345"/>
      <c r="H357" s="345"/>
      <c r="I357" s="345"/>
      <c r="J357" s="345"/>
      <c r="K357" s="345"/>
      <c r="L357" s="345"/>
      <c r="M357" s="370"/>
    </row>
    <row r="358" spans="1:13" ht="15.5">
      <c r="A358" s="345"/>
      <c r="B358" s="345"/>
      <c r="C358" s="345"/>
      <c r="D358" s="1008"/>
      <c r="F358" s="345"/>
      <c r="G358" s="345"/>
      <c r="H358" s="345"/>
      <c r="I358" s="345"/>
      <c r="J358" s="345"/>
      <c r="K358" s="345"/>
      <c r="L358" s="345"/>
      <c r="M358" s="370"/>
    </row>
    <row r="359" spans="1:13" ht="15.5">
      <c r="A359" s="345"/>
      <c r="B359" s="345"/>
      <c r="C359" s="345"/>
      <c r="D359" s="1008"/>
      <c r="F359" s="345"/>
      <c r="G359" s="345"/>
      <c r="H359" s="345"/>
      <c r="I359" s="345"/>
      <c r="J359" s="345"/>
      <c r="K359" s="345"/>
      <c r="L359" s="345"/>
      <c r="M359" s="370"/>
    </row>
    <row r="360" spans="1:13" ht="15.5">
      <c r="A360" s="345"/>
      <c r="B360" s="345"/>
      <c r="C360" s="345"/>
      <c r="D360" s="1008"/>
      <c r="F360" s="345"/>
      <c r="G360" s="345"/>
      <c r="H360" s="345"/>
      <c r="I360" s="345"/>
      <c r="J360" s="345"/>
      <c r="K360" s="345"/>
      <c r="L360" s="345"/>
      <c r="M360" s="370"/>
    </row>
    <row r="361" spans="1:13" ht="15.5">
      <c r="A361" s="345"/>
      <c r="B361" s="345"/>
      <c r="C361" s="345"/>
      <c r="D361" s="1008"/>
      <c r="F361" s="345"/>
      <c r="G361" s="345"/>
      <c r="H361" s="345"/>
      <c r="I361" s="345"/>
      <c r="J361" s="345"/>
      <c r="K361" s="345"/>
      <c r="L361" s="345"/>
      <c r="M361" s="370"/>
    </row>
    <row r="362" spans="1:13" ht="15.5">
      <c r="A362" s="345"/>
      <c r="B362" s="345"/>
      <c r="C362" s="345"/>
      <c r="D362" s="1008"/>
      <c r="F362" s="345"/>
      <c r="G362" s="345"/>
      <c r="H362" s="345"/>
      <c r="I362" s="345"/>
      <c r="J362" s="345"/>
      <c r="K362" s="345"/>
      <c r="L362" s="345"/>
      <c r="M362" s="370"/>
    </row>
    <row r="363" spans="1:13" ht="15.5">
      <c r="A363" s="345"/>
      <c r="B363" s="345"/>
      <c r="C363" s="345"/>
      <c r="D363" s="1008"/>
      <c r="F363" s="345"/>
      <c r="G363" s="345"/>
      <c r="H363" s="345"/>
      <c r="I363" s="345"/>
      <c r="J363" s="345"/>
      <c r="K363" s="345"/>
      <c r="L363" s="345"/>
      <c r="M363" s="370"/>
    </row>
    <row r="364" spans="1:13" ht="15.5">
      <c r="A364" s="345"/>
      <c r="B364" s="345"/>
      <c r="C364" s="345"/>
      <c r="D364" s="1008"/>
      <c r="F364" s="345"/>
      <c r="G364" s="345"/>
      <c r="H364" s="345"/>
      <c r="I364" s="345"/>
      <c r="J364" s="345"/>
      <c r="K364" s="345"/>
      <c r="L364" s="345"/>
      <c r="M364" s="370"/>
    </row>
    <row r="365" spans="1:13" ht="15.5">
      <c r="A365" s="345"/>
      <c r="B365" s="345"/>
      <c r="C365" s="345"/>
      <c r="D365" s="1008"/>
      <c r="F365" s="345"/>
      <c r="G365" s="345"/>
      <c r="H365" s="345"/>
      <c r="I365" s="345"/>
      <c r="J365" s="345"/>
      <c r="K365" s="345"/>
      <c r="L365" s="345"/>
      <c r="M365" s="370"/>
    </row>
    <row r="366" spans="1:13" ht="15.5">
      <c r="A366" s="345"/>
      <c r="B366" s="345"/>
      <c r="C366" s="345"/>
      <c r="D366" s="1008"/>
      <c r="F366" s="345"/>
      <c r="G366" s="345"/>
      <c r="H366" s="345"/>
      <c r="I366" s="345"/>
      <c r="J366" s="345"/>
      <c r="K366" s="345"/>
      <c r="L366" s="345"/>
      <c r="M366" s="370"/>
    </row>
    <row r="367" spans="1:13" ht="15.5">
      <c r="A367" s="345"/>
      <c r="B367" s="345"/>
      <c r="C367" s="345"/>
      <c r="D367" s="1008"/>
      <c r="F367" s="345"/>
      <c r="G367" s="345"/>
      <c r="H367" s="345"/>
      <c r="I367" s="345"/>
      <c r="J367" s="345"/>
      <c r="K367" s="345"/>
      <c r="L367" s="345"/>
      <c r="M367" s="370"/>
    </row>
    <row r="368" spans="1:13" ht="15.5">
      <c r="A368" s="345"/>
      <c r="B368" s="345"/>
      <c r="C368" s="345"/>
      <c r="D368" s="1008"/>
      <c r="F368" s="345"/>
      <c r="G368" s="345"/>
      <c r="H368" s="345"/>
      <c r="I368" s="345"/>
      <c r="J368" s="345"/>
      <c r="K368" s="345"/>
      <c r="L368" s="345"/>
      <c r="M368" s="370"/>
    </row>
    <row r="369" spans="1:13" ht="15.5">
      <c r="A369" s="345"/>
      <c r="B369" s="345"/>
      <c r="C369" s="345"/>
      <c r="D369" s="1008"/>
      <c r="F369" s="345"/>
      <c r="G369" s="345"/>
      <c r="H369" s="345"/>
      <c r="I369" s="345"/>
      <c r="J369" s="345"/>
      <c r="K369" s="345"/>
      <c r="L369" s="345"/>
      <c r="M369" s="370"/>
    </row>
    <row r="370" spans="1:13" ht="15.5">
      <c r="A370" s="345"/>
      <c r="B370" s="345"/>
      <c r="C370" s="345"/>
      <c r="D370" s="1008"/>
      <c r="F370" s="345"/>
      <c r="G370" s="345"/>
      <c r="H370" s="345"/>
      <c r="I370" s="345"/>
      <c r="J370" s="345"/>
      <c r="K370" s="345"/>
      <c r="L370" s="345"/>
      <c r="M370" s="370"/>
    </row>
    <row r="371" spans="1:13" ht="15.5">
      <c r="A371" s="345"/>
      <c r="B371" s="345"/>
      <c r="C371" s="345"/>
      <c r="D371" s="1008"/>
      <c r="F371" s="345"/>
      <c r="G371" s="345"/>
      <c r="H371" s="345"/>
      <c r="I371" s="345"/>
      <c r="J371" s="345"/>
      <c r="K371" s="345"/>
      <c r="L371" s="345"/>
      <c r="M371" s="370"/>
    </row>
    <row r="372" spans="1:13" ht="15.5">
      <c r="A372" s="345"/>
      <c r="B372" s="345"/>
      <c r="C372" s="345"/>
      <c r="D372" s="1008"/>
      <c r="F372" s="345"/>
      <c r="G372" s="345"/>
      <c r="H372" s="345"/>
      <c r="I372" s="345"/>
      <c r="J372" s="345"/>
      <c r="K372" s="345"/>
      <c r="L372" s="345"/>
      <c r="M372" s="370"/>
    </row>
    <row r="373" spans="1:13" ht="15.5">
      <c r="A373" s="345"/>
      <c r="B373" s="345"/>
      <c r="C373" s="345"/>
      <c r="D373" s="1008"/>
      <c r="F373" s="345"/>
      <c r="G373" s="345"/>
      <c r="H373" s="345"/>
      <c r="I373" s="345"/>
      <c r="J373" s="345"/>
      <c r="K373" s="345"/>
      <c r="L373" s="345"/>
      <c r="M373" s="370"/>
    </row>
    <row r="374" spans="1:13" ht="15.5">
      <c r="A374" s="345"/>
      <c r="B374" s="345"/>
      <c r="C374" s="345"/>
      <c r="D374" s="1008"/>
      <c r="F374" s="345"/>
      <c r="G374" s="345"/>
      <c r="H374" s="345"/>
      <c r="I374" s="345"/>
      <c r="J374" s="345"/>
      <c r="K374" s="345"/>
      <c r="L374" s="345"/>
      <c r="M374" s="370"/>
    </row>
    <row r="375" spans="1:13" ht="15.5">
      <c r="A375" s="345"/>
      <c r="B375" s="345"/>
      <c r="C375" s="345"/>
      <c r="D375" s="1008"/>
      <c r="F375" s="345"/>
      <c r="G375" s="345"/>
      <c r="H375" s="345"/>
      <c r="I375" s="345"/>
      <c r="J375" s="345"/>
      <c r="K375" s="345"/>
      <c r="L375" s="345"/>
      <c r="M375" s="370"/>
    </row>
    <row r="376" spans="1:13" ht="15.5">
      <c r="A376" s="345"/>
      <c r="B376" s="345"/>
      <c r="C376" s="345"/>
      <c r="D376" s="1008"/>
      <c r="F376" s="345"/>
      <c r="G376" s="345"/>
      <c r="H376" s="345"/>
      <c r="I376" s="345"/>
      <c r="J376" s="345"/>
      <c r="K376" s="345"/>
      <c r="L376" s="345"/>
      <c r="M376" s="370"/>
    </row>
    <row r="377" spans="1:13" ht="15.5">
      <c r="A377" s="345"/>
      <c r="B377" s="345"/>
      <c r="C377" s="345"/>
      <c r="D377" s="1008"/>
      <c r="F377" s="345"/>
      <c r="G377" s="345"/>
      <c r="H377" s="345"/>
      <c r="I377" s="345"/>
      <c r="J377" s="345"/>
      <c r="K377" s="345"/>
      <c r="L377" s="345"/>
      <c r="M377" s="370"/>
    </row>
    <row r="378" spans="1:13" ht="15.5">
      <c r="A378" s="345"/>
      <c r="B378" s="345"/>
      <c r="C378" s="345"/>
      <c r="D378" s="1008"/>
      <c r="F378" s="345"/>
      <c r="G378" s="345"/>
      <c r="H378" s="345"/>
      <c r="I378" s="345"/>
      <c r="J378" s="345"/>
      <c r="K378" s="345"/>
      <c r="L378" s="345"/>
      <c r="M378" s="370"/>
    </row>
    <row r="379" spans="1:13" ht="15.5">
      <c r="A379" s="345"/>
      <c r="B379" s="345"/>
      <c r="C379" s="345"/>
      <c r="D379" s="1008"/>
      <c r="F379" s="345"/>
      <c r="G379" s="345"/>
      <c r="H379" s="345"/>
      <c r="I379" s="345"/>
      <c r="J379" s="345"/>
      <c r="K379" s="345"/>
      <c r="L379" s="345"/>
      <c r="M379" s="370"/>
    </row>
    <row r="380" spans="1:13" ht="15.5">
      <c r="A380" s="345"/>
      <c r="B380" s="345"/>
      <c r="C380" s="345"/>
      <c r="D380" s="1008"/>
      <c r="F380" s="345"/>
      <c r="G380" s="345"/>
      <c r="H380" s="345"/>
      <c r="I380" s="345"/>
      <c r="J380" s="345"/>
      <c r="K380" s="345"/>
      <c r="L380" s="345"/>
      <c r="M380" s="370"/>
    </row>
    <row r="381" spans="1:13" ht="15.5">
      <c r="A381" s="345"/>
      <c r="B381" s="345"/>
      <c r="C381" s="345"/>
      <c r="D381" s="1008"/>
      <c r="F381" s="345"/>
      <c r="G381" s="345"/>
      <c r="H381" s="345"/>
      <c r="I381" s="345"/>
      <c r="J381" s="345"/>
      <c r="K381" s="345"/>
      <c r="L381" s="345"/>
      <c r="M381" s="370"/>
    </row>
    <row r="382" spans="1:13" ht="15.5">
      <c r="A382" s="345"/>
      <c r="B382" s="345"/>
      <c r="C382" s="345"/>
      <c r="D382" s="1008"/>
      <c r="F382" s="345"/>
      <c r="G382" s="345"/>
      <c r="H382" s="345"/>
      <c r="I382" s="345"/>
      <c r="J382" s="345"/>
      <c r="K382" s="345"/>
      <c r="L382" s="345"/>
      <c r="M382" s="370"/>
    </row>
    <row r="383" spans="1:13" ht="15.5">
      <c r="A383" s="345"/>
      <c r="B383" s="345"/>
      <c r="C383" s="345"/>
      <c r="D383" s="1008"/>
      <c r="F383" s="345"/>
      <c r="G383" s="345"/>
      <c r="H383" s="345"/>
      <c r="I383" s="345"/>
      <c r="J383" s="345"/>
      <c r="K383" s="345"/>
      <c r="L383" s="345"/>
      <c r="M383" s="370"/>
    </row>
    <row r="384" spans="1:13" ht="15.5">
      <c r="A384" s="345"/>
      <c r="B384" s="345"/>
      <c r="C384" s="345"/>
      <c r="D384" s="1008"/>
      <c r="F384" s="345"/>
      <c r="G384" s="345"/>
      <c r="H384" s="345"/>
      <c r="I384" s="345"/>
      <c r="J384" s="345"/>
      <c r="K384" s="345"/>
      <c r="L384" s="345"/>
      <c r="M384" s="370"/>
    </row>
    <row r="385" spans="1:13" ht="15.5">
      <c r="A385" s="345"/>
      <c r="B385" s="345"/>
      <c r="C385" s="345"/>
      <c r="D385" s="1008"/>
      <c r="F385" s="345"/>
      <c r="G385" s="345"/>
      <c r="H385" s="345"/>
      <c r="I385" s="345"/>
      <c r="J385" s="345"/>
      <c r="K385" s="345"/>
      <c r="L385" s="345"/>
      <c r="M385" s="370"/>
    </row>
    <row r="386" spans="1:13" ht="15.5">
      <c r="A386" s="345"/>
      <c r="B386" s="345"/>
      <c r="C386" s="345"/>
      <c r="D386" s="1008"/>
      <c r="F386" s="345"/>
      <c r="G386" s="345"/>
      <c r="H386" s="345"/>
      <c r="I386" s="345"/>
      <c r="J386" s="345"/>
      <c r="K386" s="345"/>
      <c r="L386" s="345"/>
      <c r="M386" s="370"/>
    </row>
    <row r="387" spans="1:13" ht="15.5">
      <c r="A387" s="345"/>
      <c r="B387" s="345"/>
      <c r="C387" s="345"/>
      <c r="D387" s="1008"/>
      <c r="F387" s="345"/>
      <c r="G387" s="345"/>
      <c r="H387" s="345"/>
      <c r="I387" s="345"/>
      <c r="J387" s="345"/>
      <c r="K387" s="345"/>
      <c r="L387" s="345"/>
      <c r="M387" s="370"/>
    </row>
    <row r="388" spans="1:13" ht="15.5">
      <c r="A388" s="345"/>
      <c r="B388" s="345"/>
      <c r="C388" s="345"/>
      <c r="D388" s="1008"/>
      <c r="F388" s="345"/>
      <c r="G388" s="345"/>
      <c r="H388" s="345"/>
      <c r="I388" s="345"/>
      <c r="J388" s="345"/>
      <c r="K388" s="345"/>
      <c r="L388" s="345"/>
      <c r="M388" s="370"/>
    </row>
    <row r="389" spans="1:13" ht="15.5">
      <c r="A389" s="345"/>
      <c r="B389" s="345"/>
      <c r="C389" s="345"/>
      <c r="D389" s="1008"/>
      <c r="F389" s="345"/>
      <c r="G389" s="345"/>
      <c r="H389" s="345"/>
      <c r="I389" s="345"/>
      <c r="J389" s="345"/>
      <c r="K389" s="345"/>
      <c r="L389" s="345"/>
      <c r="M389" s="370"/>
    </row>
    <row r="390" spans="1:13" ht="15.5">
      <c r="A390" s="345"/>
      <c r="B390" s="345"/>
      <c r="C390" s="345"/>
      <c r="D390" s="1008"/>
      <c r="F390" s="345"/>
      <c r="G390" s="345"/>
      <c r="H390" s="345"/>
      <c r="I390" s="345"/>
      <c r="J390" s="345"/>
      <c r="K390" s="345"/>
      <c r="L390" s="345"/>
      <c r="M390" s="370"/>
    </row>
    <row r="391" spans="1:13" ht="15.5">
      <c r="A391" s="345"/>
      <c r="B391" s="345"/>
      <c r="C391" s="345"/>
      <c r="D391" s="1008"/>
      <c r="F391" s="345"/>
      <c r="G391" s="345"/>
      <c r="H391" s="345"/>
      <c r="I391" s="345"/>
      <c r="J391" s="345"/>
      <c r="K391" s="345"/>
      <c r="L391" s="345"/>
      <c r="M391" s="370"/>
    </row>
    <row r="392" spans="1:13" ht="15.5">
      <c r="A392" s="345"/>
      <c r="B392" s="345"/>
      <c r="C392" s="345"/>
      <c r="D392" s="1008"/>
      <c r="F392" s="345"/>
      <c r="G392" s="345"/>
      <c r="H392" s="345"/>
      <c r="I392" s="345"/>
      <c r="J392" s="345"/>
      <c r="K392" s="345"/>
      <c r="L392" s="345"/>
      <c r="M392" s="370"/>
    </row>
    <row r="393" spans="1:13" ht="15.5">
      <c r="A393" s="345"/>
      <c r="B393" s="345"/>
      <c r="C393" s="345"/>
      <c r="D393" s="1008"/>
      <c r="F393" s="345"/>
      <c r="G393" s="345"/>
      <c r="H393" s="345"/>
      <c r="I393" s="345"/>
      <c r="J393" s="345"/>
      <c r="K393" s="345"/>
      <c r="L393" s="345"/>
      <c r="M393" s="370"/>
    </row>
    <row r="394" spans="1:13" ht="15.5">
      <c r="A394" s="345"/>
      <c r="B394" s="345"/>
      <c r="C394" s="345"/>
      <c r="D394" s="1008"/>
      <c r="F394" s="345"/>
      <c r="G394" s="345"/>
      <c r="H394" s="345"/>
      <c r="I394" s="345"/>
      <c r="J394" s="345"/>
      <c r="K394" s="345"/>
      <c r="L394" s="345"/>
      <c r="M394" s="370"/>
    </row>
    <row r="395" spans="1:13" ht="15.5">
      <c r="A395" s="345"/>
      <c r="B395" s="345"/>
      <c r="C395" s="345"/>
      <c r="D395" s="1008"/>
      <c r="F395" s="345"/>
      <c r="G395" s="345"/>
      <c r="H395" s="345"/>
      <c r="I395" s="345"/>
      <c r="J395" s="345"/>
      <c r="K395" s="345"/>
      <c r="L395" s="345"/>
      <c r="M395" s="370"/>
    </row>
    <row r="396" spans="1:13" ht="15.5">
      <c r="A396" s="345"/>
      <c r="B396" s="345"/>
      <c r="C396" s="345"/>
      <c r="D396" s="1008"/>
      <c r="F396" s="345"/>
      <c r="G396" s="345"/>
      <c r="H396" s="345"/>
      <c r="I396" s="345"/>
      <c r="J396" s="345"/>
      <c r="K396" s="345"/>
      <c r="L396" s="345"/>
      <c r="M396" s="370"/>
    </row>
    <row r="397" spans="1:13" ht="15.5">
      <c r="A397" s="345"/>
      <c r="B397" s="345"/>
      <c r="C397" s="345"/>
      <c r="D397" s="1008"/>
      <c r="F397" s="345"/>
      <c r="G397" s="345"/>
      <c r="H397" s="345"/>
      <c r="I397" s="345"/>
      <c r="J397" s="345"/>
      <c r="K397" s="345"/>
      <c r="L397" s="345"/>
      <c r="M397" s="370"/>
    </row>
    <row r="398" spans="1:13" ht="15.5">
      <c r="A398" s="345"/>
      <c r="B398" s="345"/>
      <c r="C398" s="345"/>
      <c r="D398" s="1008"/>
      <c r="F398" s="345"/>
      <c r="G398" s="345"/>
      <c r="H398" s="345"/>
      <c r="I398" s="345"/>
      <c r="J398" s="345"/>
      <c r="K398" s="345"/>
      <c r="L398" s="345"/>
      <c r="M398" s="370"/>
    </row>
    <row r="399" spans="1:13" ht="15.5">
      <c r="A399" s="345"/>
      <c r="B399" s="345"/>
      <c r="C399" s="345"/>
      <c r="D399" s="1008"/>
      <c r="F399" s="345"/>
      <c r="G399" s="345"/>
      <c r="H399" s="345"/>
      <c r="I399" s="345"/>
      <c r="J399" s="345"/>
      <c r="K399" s="345"/>
      <c r="L399" s="345"/>
      <c r="M399" s="370"/>
    </row>
    <row r="400" spans="1:13" ht="15.5">
      <c r="A400" s="345"/>
      <c r="B400" s="345"/>
      <c r="C400" s="345"/>
      <c r="D400" s="1008"/>
      <c r="F400" s="345"/>
      <c r="G400" s="345"/>
      <c r="H400" s="345"/>
      <c r="I400" s="345"/>
      <c r="J400" s="345"/>
      <c r="K400" s="345"/>
      <c r="L400" s="345"/>
      <c r="M400" s="370"/>
    </row>
    <row r="401" spans="1:13" ht="15.5">
      <c r="A401" s="345"/>
      <c r="B401" s="345"/>
      <c r="C401" s="345"/>
      <c r="D401" s="1008"/>
      <c r="F401" s="345"/>
      <c r="G401" s="345"/>
      <c r="H401" s="345"/>
      <c r="I401" s="345"/>
      <c r="J401" s="345"/>
      <c r="K401" s="345"/>
      <c r="L401" s="345"/>
      <c r="M401" s="370"/>
    </row>
    <row r="402" spans="1:13" ht="15.5">
      <c r="A402" s="345"/>
      <c r="B402" s="345"/>
      <c r="C402" s="345"/>
      <c r="D402" s="1008"/>
      <c r="F402" s="345"/>
      <c r="G402" s="345"/>
      <c r="H402" s="345"/>
      <c r="I402" s="345"/>
      <c r="J402" s="345"/>
      <c r="K402" s="345"/>
      <c r="L402" s="345"/>
      <c r="M402" s="370"/>
    </row>
    <row r="403" spans="1:13" ht="15.5">
      <c r="A403" s="345"/>
      <c r="B403" s="345"/>
      <c r="C403" s="345"/>
      <c r="D403" s="1008"/>
      <c r="F403" s="345"/>
      <c r="G403" s="345"/>
      <c r="H403" s="345"/>
      <c r="I403" s="345"/>
      <c r="J403" s="345"/>
      <c r="K403" s="345"/>
      <c r="L403" s="345"/>
      <c r="M403" s="370"/>
    </row>
    <row r="404" spans="1:13" ht="15.5">
      <c r="A404" s="345"/>
      <c r="B404" s="345"/>
      <c r="C404" s="345"/>
      <c r="D404" s="1008"/>
      <c r="F404" s="345"/>
      <c r="G404" s="345"/>
      <c r="H404" s="345"/>
      <c r="I404" s="345"/>
      <c r="J404" s="345"/>
      <c r="K404" s="345"/>
      <c r="L404" s="345"/>
      <c r="M404" s="370"/>
    </row>
    <row r="405" spans="1:13" ht="15.5">
      <c r="A405" s="345"/>
      <c r="B405" s="345"/>
      <c r="C405" s="345"/>
      <c r="D405" s="1008"/>
      <c r="F405" s="345"/>
      <c r="G405" s="345"/>
      <c r="H405" s="345"/>
      <c r="I405" s="345"/>
      <c r="J405" s="345"/>
      <c r="K405" s="345"/>
      <c r="L405" s="345"/>
      <c r="M405" s="370"/>
    </row>
    <row r="406" spans="1:13" ht="15.5">
      <c r="A406" s="345"/>
      <c r="B406" s="345"/>
      <c r="C406" s="345"/>
      <c r="D406" s="1008"/>
      <c r="F406" s="345"/>
      <c r="G406" s="345"/>
      <c r="H406" s="345"/>
      <c r="I406" s="345"/>
      <c r="J406" s="345"/>
      <c r="K406" s="345"/>
      <c r="L406" s="345"/>
      <c r="M406" s="370"/>
    </row>
    <row r="407" spans="1:13" ht="15.5">
      <c r="A407" s="345"/>
      <c r="B407" s="345"/>
      <c r="C407" s="345"/>
      <c r="D407" s="1008"/>
      <c r="F407" s="345"/>
      <c r="G407" s="345"/>
      <c r="H407" s="345"/>
      <c r="I407" s="345"/>
      <c r="J407" s="345"/>
      <c r="K407" s="345"/>
      <c r="L407" s="345"/>
      <c r="M407" s="370"/>
    </row>
    <row r="408" spans="1:13" ht="15.5">
      <c r="A408" s="345"/>
      <c r="B408" s="345"/>
      <c r="C408" s="345"/>
      <c r="D408" s="1008"/>
      <c r="F408" s="345"/>
      <c r="G408" s="345"/>
      <c r="H408" s="345"/>
      <c r="I408" s="345"/>
      <c r="J408" s="345"/>
      <c r="K408" s="345"/>
      <c r="L408" s="345"/>
      <c r="M408" s="370"/>
    </row>
    <row r="409" spans="1:13" ht="15.5">
      <c r="A409" s="345"/>
      <c r="B409" s="345"/>
      <c r="C409" s="345"/>
      <c r="D409" s="1008"/>
      <c r="F409" s="345"/>
      <c r="G409" s="345"/>
      <c r="H409" s="345"/>
      <c r="I409" s="345"/>
      <c r="J409" s="345"/>
      <c r="K409" s="345"/>
      <c r="L409" s="345"/>
      <c r="M409" s="370"/>
    </row>
    <row r="410" spans="1:13" ht="15.5">
      <c r="A410" s="345"/>
      <c r="B410" s="345"/>
      <c r="C410" s="345"/>
      <c r="D410" s="1008"/>
      <c r="F410" s="345"/>
      <c r="G410" s="345"/>
      <c r="H410" s="345"/>
      <c r="I410" s="345"/>
      <c r="J410" s="345"/>
      <c r="K410" s="345"/>
      <c r="L410" s="345"/>
      <c r="M410" s="370"/>
    </row>
    <row r="411" spans="1:13" ht="15.5">
      <c r="A411" s="345"/>
      <c r="B411" s="345"/>
      <c r="C411" s="345"/>
      <c r="D411" s="1008"/>
      <c r="F411" s="345"/>
      <c r="G411" s="345"/>
      <c r="H411" s="345"/>
      <c r="I411" s="345"/>
      <c r="J411" s="345"/>
      <c r="K411" s="345"/>
      <c r="L411" s="345"/>
      <c r="M411" s="370"/>
    </row>
    <row r="412" spans="1:13" ht="15.5">
      <c r="A412" s="345"/>
      <c r="B412" s="345"/>
      <c r="C412" s="345"/>
      <c r="D412" s="1008"/>
      <c r="F412" s="345"/>
      <c r="G412" s="345"/>
      <c r="H412" s="345"/>
      <c r="I412" s="345"/>
      <c r="J412" s="345"/>
      <c r="K412" s="345"/>
      <c r="L412" s="345"/>
      <c r="M412" s="370"/>
    </row>
    <row r="413" spans="1:13" ht="15.5">
      <c r="A413" s="345"/>
      <c r="B413" s="345"/>
      <c r="C413" s="345"/>
      <c r="D413" s="1008"/>
      <c r="F413" s="345"/>
      <c r="G413" s="345"/>
      <c r="H413" s="345"/>
      <c r="I413" s="345"/>
      <c r="J413" s="345"/>
      <c r="K413" s="345"/>
      <c r="L413" s="345"/>
      <c r="M413" s="370"/>
    </row>
    <row r="414" spans="1:13" ht="15.5">
      <c r="A414" s="345"/>
      <c r="B414" s="345"/>
      <c r="C414" s="345"/>
      <c r="D414" s="1008"/>
      <c r="F414" s="345"/>
      <c r="G414" s="345"/>
      <c r="H414" s="345"/>
      <c r="I414" s="345"/>
      <c r="J414" s="345"/>
      <c r="K414" s="345"/>
      <c r="L414" s="345"/>
      <c r="M414" s="370"/>
    </row>
    <row r="415" spans="1:13" ht="15.5">
      <c r="A415" s="345"/>
      <c r="B415" s="345"/>
      <c r="C415" s="345"/>
      <c r="D415" s="1008"/>
      <c r="F415" s="345"/>
      <c r="G415" s="345"/>
      <c r="H415" s="345"/>
      <c r="I415" s="345"/>
      <c r="J415" s="345"/>
      <c r="K415" s="345"/>
      <c r="L415" s="345"/>
      <c r="M415" s="370"/>
    </row>
    <row r="416" spans="1:13" ht="15.5">
      <c r="A416" s="345"/>
      <c r="B416" s="345"/>
      <c r="C416" s="345"/>
      <c r="D416" s="1008"/>
      <c r="F416" s="345"/>
      <c r="G416" s="345"/>
      <c r="H416" s="345"/>
      <c r="I416" s="345"/>
      <c r="J416" s="345"/>
      <c r="K416" s="345"/>
      <c r="L416" s="345"/>
      <c r="M416" s="370"/>
    </row>
    <row r="417" spans="1:13" ht="15.5">
      <c r="A417" s="345"/>
      <c r="B417" s="345"/>
      <c r="C417" s="345"/>
      <c r="D417" s="1008"/>
      <c r="F417" s="345"/>
      <c r="G417" s="345"/>
      <c r="H417" s="345"/>
      <c r="I417" s="345"/>
      <c r="J417" s="345"/>
      <c r="K417" s="345"/>
      <c r="L417" s="345"/>
      <c r="M417" s="370"/>
    </row>
    <row r="418" spans="1:13" ht="15.5">
      <c r="A418" s="345"/>
      <c r="B418" s="345"/>
      <c r="C418" s="345"/>
      <c r="D418" s="1008"/>
      <c r="F418" s="345"/>
      <c r="G418" s="345"/>
      <c r="H418" s="345"/>
      <c r="I418" s="345"/>
      <c r="J418" s="345"/>
      <c r="K418" s="345"/>
      <c r="L418" s="345"/>
      <c r="M418" s="370"/>
    </row>
    <row r="419" spans="1:13" ht="15.5">
      <c r="A419" s="345"/>
      <c r="B419" s="345"/>
      <c r="C419" s="345"/>
      <c r="D419" s="1008"/>
      <c r="F419" s="345"/>
      <c r="G419" s="345"/>
      <c r="H419" s="345"/>
      <c r="I419" s="345"/>
      <c r="J419" s="345"/>
      <c r="K419" s="345"/>
      <c r="L419" s="345"/>
      <c r="M419" s="370"/>
    </row>
    <row r="420" spans="1:13" ht="15.5">
      <c r="A420" s="345"/>
      <c r="B420" s="345"/>
      <c r="C420" s="345"/>
      <c r="D420" s="1008"/>
      <c r="F420" s="345"/>
      <c r="G420" s="345"/>
      <c r="H420" s="345"/>
      <c r="I420" s="345"/>
      <c r="J420" s="345"/>
      <c r="K420" s="345"/>
      <c r="L420" s="345"/>
      <c r="M420" s="370"/>
    </row>
    <row r="421" spans="1:13" ht="15.5">
      <c r="A421" s="345"/>
      <c r="B421" s="345"/>
      <c r="C421" s="345"/>
      <c r="D421" s="1008"/>
      <c r="F421" s="345"/>
      <c r="G421" s="345"/>
      <c r="H421" s="345"/>
      <c r="I421" s="345"/>
      <c r="J421" s="345"/>
      <c r="K421" s="345"/>
      <c r="L421" s="345"/>
      <c r="M421" s="370"/>
    </row>
    <row r="422" spans="1:13" ht="15.5">
      <c r="A422" s="345"/>
      <c r="B422" s="345"/>
      <c r="C422" s="345"/>
      <c r="D422" s="1008"/>
      <c r="F422" s="345"/>
      <c r="G422" s="345"/>
      <c r="H422" s="345"/>
      <c r="I422" s="345"/>
      <c r="J422" s="345"/>
      <c r="K422" s="345"/>
      <c r="L422" s="345"/>
      <c r="M422" s="370"/>
    </row>
    <row r="423" spans="1:13" ht="15.5">
      <c r="A423" s="345"/>
      <c r="B423" s="345"/>
      <c r="C423" s="345"/>
      <c r="D423" s="1008"/>
      <c r="F423" s="345"/>
      <c r="G423" s="345"/>
      <c r="H423" s="345"/>
      <c r="I423" s="345"/>
      <c r="J423" s="345"/>
      <c r="K423" s="345"/>
      <c r="L423" s="345"/>
      <c r="M423" s="370"/>
    </row>
    <row r="424" spans="1:13" ht="15.5">
      <c r="A424" s="345"/>
      <c r="B424" s="345"/>
      <c r="C424" s="345"/>
      <c r="D424" s="1008"/>
      <c r="F424" s="345"/>
      <c r="G424" s="345"/>
      <c r="H424" s="345"/>
      <c r="I424" s="345"/>
      <c r="J424" s="345"/>
      <c r="K424" s="345"/>
      <c r="L424" s="345"/>
      <c r="M424" s="370"/>
    </row>
    <row r="425" spans="1:13" ht="15.5">
      <c r="A425" s="345"/>
      <c r="B425" s="345"/>
      <c r="C425" s="345"/>
      <c r="D425" s="1008"/>
      <c r="F425" s="345"/>
      <c r="G425" s="345"/>
      <c r="H425" s="345"/>
      <c r="I425" s="345"/>
      <c r="J425" s="345"/>
      <c r="K425" s="345"/>
      <c r="L425" s="345"/>
      <c r="M425" s="370"/>
    </row>
    <row r="426" spans="1:13" ht="15.5">
      <c r="A426" s="345"/>
      <c r="B426" s="345"/>
      <c r="C426" s="345"/>
      <c r="D426" s="1008"/>
      <c r="F426" s="345"/>
      <c r="G426" s="345"/>
      <c r="H426" s="345"/>
      <c r="I426" s="345"/>
      <c r="J426" s="345"/>
      <c r="K426" s="345"/>
      <c r="L426" s="345"/>
      <c r="M426" s="370"/>
    </row>
    <row r="427" spans="1:13" ht="15.5">
      <c r="A427" s="345"/>
      <c r="B427" s="345"/>
      <c r="C427" s="345"/>
      <c r="D427" s="1008"/>
      <c r="F427" s="345"/>
      <c r="G427" s="345"/>
      <c r="H427" s="345"/>
      <c r="I427" s="345"/>
      <c r="J427" s="345"/>
      <c r="K427" s="345"/>
      <c r="L427" s="345"/>
      <c r="M427" s="370"/>
    </row>
    <row r="428" spans="1:13" ht="15.5">
      <c r="A428" s="345"/>
      <c r="B428" s="345"/>
      <c r="C428" s="345"/>
      <c r="D428" s="1008"/>
      <c r="F428" s="345"/>
      <c r="G428" s="345"/>
      <c r="H428" s="345"/>
      <c r="I428" s="345"/>
      <c r="J428" s="345"/>
      <c r="K428" s="345"/>
      <c r="L428" s="345"/>
      <c r="M428" s="370"/>
    </row>
    <row r="429" spans="1:13" ht="15.5">
      <c r="A429" s="345"/>
      <c r="B429" s="345"/>
      <c r="C429" s="345"/>
      <c r="D429" s="1008"/>
      <c r="F429" s="345"/>
      <c r="G429" s="345"/>
      <c r="H429" s="345"/>
      <c r="I429" s="345"/>
      <c r="J429" s="345"/>
      <c r="K429" s="345"/>
      <c r="L429" s="345"/>
      <c r="M429" s="370"/>
    </row>
    <row r="430" spans="1:13" ht="15.5">
      <c r="A430" s="345"/>
      <c r="B430" s="345"/>
      <c r="C430" s="345"/>
      <c r="D430" s="1008"/>
      <c r="F430" s="345"/>
      <c r="G430" s="345"/>
      <c r="H430" s="345"/>
      <c r="I430" s="345"/>
      <c r="J430" s="345"/>
      <c r="K430" s="345"/>
      <c r="L430" s="345"/>
      <c r="M430" s="370"/>
    </row>
    <row r="431" spans="1:13" ht="15.5">
      <c r="A431" s="345"/>
      <c r="B431" s="345"/>
      <c r="C431" s="345"/>
      <c r="D431" s="1008"/>
      <c r="F431" s="345"/>
      <c r="G431" s="345"/>
      <c r="H431" s="345"/>
      <c r="I431" s="345"/>
      <c r="J431" s="345"/>
      <c r="K431" s="345"/>
      <c r="L431" s="345"/>
      <c r="M431" s="370"/>
    </row>
    <row r="432" spans="1:13" ht="15.5">
      <c r="A432" s="345"/>
      <c r="B432" s="345"/>
      <c r="C432" s="345"/>
      <c r="D432" s="1008"/>
      <c r="F432" s="345"/>
      <c r="G432" s="345"/>
      <c r="H432" s="345"/>
      <c r="I432" s="345"/>
      <c r="J432" s="345"/>
      <c r="K432" s="345"/>
      <c r="L432" s="345"/>
      <c r="M432" s="370"/>
    </row>
    <row r="433" spans="1:13" ht="15.5">
      <c r="A433" s="345"/>
      <c r="B433" s="345"/>
      <c r="C433" s="345"/>
      <c r="D433" s="1008"/>
      <c r="F433" s="345"/>
      <c r="G433" s="345"/>
      <c r="H433" s="345"/>
      <c r="I433" s="345"/>
      <c r="J433" s="345"/>
      <c r="K433" s="345"/>
      <c r="L433" s="345"/>
      <c r="M433" s="370"/>
    </row>
    <row r="434" spans="1:13" ht="15.5">
      <c r="A434" s="345"/>
      <c r="B434" s="345"/>
      <c r="C434" s="345"/>
      <c r="D434" s="1008"/>
      <c r="F434" s="345"/>
      <c r="G434" s="345"/>
      <c r="H434" s="345"/>
      <c r="I434" s="345"/>
      <c r="J434" s="345"/>
      <c r="K434" s="345"/>
      <c r="L434" s="345"/>
      <c r="M434" s="370"/>
    </row>
    <row r="435" spans="1:13" ht="15.5">
      <c r="A435" s="345"/>
      <c r="B435" s="345"/>
      <c r="C435" s="345"/>
      <c r="D435" s="1008"/>
      <c r="F435" s="345"/>
      <c r="G435" s="345"/>
      <c r="H435" s="345"/>
      <c r="I435" s="345"/>
      <c r="J435" s="345"/>
      <c r="K435" s="345"/>
      <c r="L435" s="345"/>
      <c r="M435" s="370"/>
    </row>
    <row r="436" spans="1:13" ht="15.5">
      <c r="A436" s="345"/>
      <c r="B436" s="345"/>
      <c r="C436" s="345"/>
      <c r="D436" s="1008"/>
      <c r="F436" s="345"/>
      <c r="G436" s="345"/>
      <c r="H436" s="345"/>
      <c r="I436" s="345"/>
      <c r="J436" s="345"/>
      <c r="K436" s="345"/>
      <c r="L436" s="345"/>
      <c r="M436" s="370"/>
    </row>
    <row r="437" spans="1:13" ht="15.5">
      <c r="A437" s="345"/>
      <c r="B437" s="345"/>
      <c r="C437" s="345"/>
      <c r="D437" s="1008"/>
      <c r="F437" s="345"/>
      <c r="G437" s="345"/>
      <c r="H437" s="345"/>
      <c r="I437" s="345"/>
      <c r="J437" s="345"/>
      <c r="K437" s="345"/>
      <c r="L437" s="345"/>
      <c r="M437" s="370"/>
    </row>
    <row r="438" spans="1:13" ht="15.5">
      <c r="A438" s="345"/>
      <c r="B438" s="345"/>
      <c r="C438" s="345"/>
      <c r="D438" s="1008"/>
      <c r="F438" s="345"/>
      <c r="G438" s="345"/>
      <c r="H438" s="345"/>
      <c r="I438" s="345"/>
      <c r="J438" s="345"/>
      <c r="K438" s="345"/>
      <c r="L438" s="345"/>
      <c r="M438" s="370"/>
    </row>
    <row r="439" spans="1:13" ht="15.5">
      <c r="A439" s="345"/>
      <c r="B439" s="345"/>
      <c r="C439" s="345"/>
      <c r="D439" s="1008"/>
      <c r="F439" s="345"/>
      <c r="G439" s="345"/>
      <c r="H439" s="345"/>
      <c r="I439" s="345"/>
      <c r="J439" s="345"/>
      <c r="K439" s="345"/>
      <c r="L439" s="345"/>
      <c r="M439" s="370"/>
    </row>
    <row r="440" spans="1:13" ht="15.5">
      <c r="A440" s="345"/>
      <c r="B440" s="345"/>
      <c r="C440" s="345"/>
      <c r="D440" s="1008"/>
      <c r="F440" s="345"/>
      <c r="G440" s="345"/>
      <c r="H440" s="345"/>
      <c r="I440" s="345"/>
      <c r="J440" s="345"/>
      <c r="K440" s="345"/>
      <c r="L440" s="345"/>
      <c r="M440" s="370"/>
    </row>
    <row r="441" spans="1:13" ht="15.5">
      <c r="A441" s="345"/>
      <c r="B441" s="345"/>
      <c r="C441" s="345"/>
      <c r="D441" s="1008"/>
      <c r="F441" s="345"/>
      <c r="G441" s="345"/>
      <c r="H441" s="345"/>
      <c r="I441" s="345"/>
      <c r="J441" s="345"/>
      <c r="K441" s="345"/>
      <c r="L441" s="345"/>
      <c r="M441" s="370"/>
    </row>
    <row r="442" spans="1:13" ht="15.5">
      <c r="A442" s="345"/>
      <c r="B442" s="345"/>
      <c r="C442" s="345"/>
      <c r="D442" s="1008"/>
      <c r="F442" s="345"/>
      <c r="G442" s="345"/>
      <c r="H442" s="345"/>
      <c r="I442" s="345"/>
      <c r="J442" s="345"/>
      <c r="K442" s="345"/>
      <c r="L442" s="345"/>
      <c r="M442" s="370"/>
    </row>
    <row r="443" spans="1:13" ht="15.5">
      <c r="A443" s="345"/>
      <c r="B443" s="345"/>
      <c r="C443" s="345"/>
      <c r="D443" s="1008"/>
      <c r="F443" s="345"/>
      <c r="G443" s="345"/>
      <c r="H443" s="345"/>
      <c r="I443" s="345"/>
      <c r="J443" s="345"/>
      <c r="K443" s="345"/>
      <c r="L443" s="345"/>
      <c r="M443" s="370"/>
    </row>
    <row r="444" spans="1:13" ht="15.5">
      <c r="A444" s="345"/>
      <c r="B444" s="345"/>
      <c r="C444" s="345"/>
      <c r="D444" s="1008"/>
      <c r="F444" s="345"/>
      <c r="G444" s="345"/>
      <c r="H444" s="345"/>
      <c r="I444" s="345"/>
      <c r="J444" s="345"/>
      <c r="K444" s="345"/>
      <c r="L444" s="345"/>
      <c r="M444" s="370"/>
    </row>
    <row r="445" spans="1:13" ht="15.5">
      <c r="A445" s="345"/>
      <c r="B445" s="345"/>
      <c r="C445" s="345"/>
      <c r="D445" s="1008"/>
      <c r="F445" s="345"/>
      <c r="G445" s="345"/>
      <c r="H445" s="345"/>
      <c r="I445" s="345"/>
      <c r="J445" s="345"/>
      <c r="K445" s="345"/>
      <c r="L445" s="345"/>
      <c r="M445" s="370"/>
    </row>
    <row r="446" spans="1:13" ht="15.5">
      <c r="A446" s="345"/>
      <c r="B446" s="345"/>
      <c r="C446" s="345"/>
      <c r="D446" s="1008"/>
      <c r="F446" s="345"/>
      <c r="G446" s="345"/>
      <c r="H446" s="345"/>
      <c r="I446" s="345"/>
      <c r="J446" s="345"/>
      <c r="K446" s="345"/>
      <c r="L446" s="345"/>
      <c r="M446" s="370"/>
    </row>
    <row r="447" spans="1:13" ht="15.5">
      <c r="A447" s="345"/>
      <c r="B447" s="345"/>
      <c r="C447" s="345"/>
      <c r="D447" s="1008"/>
      <c r="F447" s="345"/>
      <c r="G447" s="345"/>
      <c r="H447" s="345"/>
      <c r="I447" s="345"/>
      <c r="J447" s="345"/>
      <c r="K447" s="345"/>
      <c r="L447" s="345"/>
      <c r="M447" s="370"/>
    </row>
    <row r="448" spans="1:13" ht="15.5">
      <c r="A448" s="345"/>
      <c r="B448" s="345"/>
      <c r="C448" s="345"/>
      <c r="D448" s="1008"/>
      <c r="F448" s="345"/>
      <c r="G448" s="345"/>
      <c r="H448" s="345"/>
      <c r="I448" s="345"/>
      <c r="J448" s="345"/>
      <c r="K448" s="345"/>
      <c r="L448" s="345"/>
      <c r="M448" s="370"/>
    </row>
    <row r="449" spans="1:13" ht="15.5">
      <c r="A449" s="345"/>
      <c r="B449" s="345"/>
      <c r="C449" s="345"/>
      <c r="D449" s="1008"/>
      <c r="F449" s="345"/>
      <c r="G449" s="345"/>
      <c r="H449" s="345"/>
      <c r="I449" s="345"/>
      <c r="J449" s="345"/>
      <c r="K449" s="345"/>
      <c r="L449" s="345"/>
      <c r="M449" s="370"/>
    </row>
    <row r="450" spans="1:13" ht="15.5">
      <c r="A450" s="345"/>
      <c r="B450" s="345"/>
      <c r="C450" s="345"/>
      <c r="D450" s="1008"/>
      <c r="F450" s="345"/>
      <c r="G450" s="345"/>
      <c r="H450" s="345"/>
      <c r="I450" s="345"/>
      <c r="J450" s="345"/>
      <c r="K450" s="345"/>
      <c r="L450" s="345"/>
      <c r="M450" s="370"/>
    </row>
    <row r="451" spans="1:13" ht="15.5">
      <c r="A451" s="345"/>
      <c r="B451" s="345"/>
      <c r="C451" s="345"/>
      <c r="D451" s="1008"/>
      <c r="F451" s="345"/>
      <c r="G451" s="345"/>
      <c r="H451" s="345"/>
      <c r="I451" s="345"/>
      <c r="J451" s="345"/>
      <c r="K451" s="345"/>
      <c r="L451" s="345"/>
      <c r="M451" s="370"/>
    </row>
    <row r="452" spans="1:13" ht="15.5">
      <c r="A452" s="345"/>
      <c r="B452" s="345"/>
      <c r="C452" s="345"/>
      <c r="D452" s="1008"/>
      <c r="F452" s="345"/>
      <c r="G452" s="345"/>
      <c r="H452" s="345"/>
      <c r="I452" s="345"/>
      <c r="J452" s="345"/>
      <c r="K452" s="345"/>
      <c r="L452" s="345"/>
      <c r="M452" s="370"/>
    </row>
    <row r="453" spans="1:13" ht="15.5">
      <c r="A453" s="345"/>
      <c r="B453" s="345"/>
      <c r="C453" s="345"/>
      <c r="D453" s="1008"/>
      <c r="F453" s="345"/>
      <c r="G453" s="345"/>
      <c r="H453" s="345"/>
      <c r="I453" s="345"/>
      <c r="J453" s="345"/>
      <c r="K453" s="345"/>
      <c r="L453" s="345"/>
      <c r="M453" s="370"/>
    </row>
    <row r="454" spans="1:13" ht="15.5">
      <c r="A454" s="345"/>
      <c r="B454" s="345"/>
      <c r="C454" s="345"/>
      <c r="D454" s="1008"/>
      <c r="F454" s="345"/>
      <c r="G454" s="345"/>
      <c r="H454" s="345"/>
      <c r="I454" s="345"/>
      <c r="J454" s="345"/>
      <c r="K454" s="345"/>
      <c r="L454" s="345"/>
      <c r="M454" s="370"/>
    </row>
    <row r="455" spans="1:13" ht="15.5">
      <c r="A455" s="345"/>
      <c r="B455" s="345"/>
      <c r="C455" s="345"/>
      <c r="D455" s="1008"/>
      <c r="F455" s="345"/>
      <c r="G455" s="345"/>
      <c r="H455" s="345"/>
      <c r="I455" s="345"/>
      <c r="J455" s="345"/>
      <c r="K455" s="345"/>
      <c r="L455" s="345"/>
      <c r="M455" s="370"/>
    </row>
    <row r="456" spans="1:13" ht="15.5">
      <c r="A456" s="345"/>
      <c r="B456" s="345"/>
      <c r="C456" s="345"/>
      <c r="D456" s="1008"/>
      <c r="F456" s="345"/>
      <c r="G456" s="345"/>
      <c r="H456" s="345"/>
      <c r="I456" s="345"/>
      <c r="J456" s="345"/>
      <c r="K456" s="345"/>
      <c r="L456" s="345"/>
      <c r="M456" s="370"/>
    </row>
    <row r="457" spans="1:13" ht="15.5">
      <c r="A457" s="345"/>
      <c r="B457" s="345"/>
      <c r="C457" s="345"/>
      <c r="D457" s="1008"/>
      <c r="F457" s="345"/>
      <c r="G457" s="345"/>
      <c r="H457" s="345"/>
      <c r="I457" s="345"/>
      <c r="J457" s="345"/>
      <c r="K457" s="345"/>
      <c r="L457" s="345"/>
      <c r="M457" s="370"/>
    </row>
    <row r="458" spans="1:13" ht="15.5">
      <c r="A458" s="345"/>
      <c r="B458" s="345"/>
      <c r="C458" s="345"/>
      <c r="D458" s="1008"/>
      <c r="F458" s="345"/>
      <c r="G458" s="345"/>
      <c r="H458" s="345"/>
      <c r="I458" s="345"/>
      <c r="J458" s="345"/>
      <c r="K458" s="345"/>
      <c r="L458" s="345"/>
      <c r="M458" s="370"/>
    </row>
    <row r="459" spans="1:13" ht="15.5">
      <c r="A459" s="345"/>
      <c r="B459" s="345"/>
      <c r="C459" s="345"/>
      <c r="D459" s="1008"/>
      <c r="F459" s="345"/>
      <c r="G459" s="345"/>
      <c r="H459" s="345"/>
      <c r="I459" s="345"/>
      <c r="J459" s="345"/>
      <c r="K459" s="345"/>
      <c r="L459" s="345"/>
      <c r="M459" s="370"/>
    </row>
    <row r="460" spans="1:13" ht="15.5">
      <c r="A460" s="345"/>
      <c r="B460" s="345"/>
      <c r="C460" s="345"/>
      <c r="D460" s="1008"/>
      <c r="F460" s="345"/>
      <c r="G460" s="345"/>
      <c r="H460" s="345"/>
      <c r="I460" s="345"/>
      <c r="J460" s="345"/>
      <c r="K460" s="345"/>
      <c r="L460" s="345"/>
      <c r="M460" s="370"/>
    </row>
    <row r="461" spans="1:13" ht="15.5">
      <c r="A461" s="345"/>
      <c r="B461" s="345"/>
      <c r="C461" s="345"/>
      <c r="D461" s="1008"/>
      <c r="F461" s="345"/>
      <c r="G461" s="345"/>
      <c r="H461" s="345"/>
      <c r="I461" s="345"/>
      <c r="J461" s="345"/>
      <c r="K461" s="345"/>
      <c r="L461" s="345"/>
      <c r="M461" s="370"/>
    </row>
    <row r="462" spans="1:13" ht="15.5">
      <c r="A462" s="345"/>
      <c r="B462" s="345"/>
      <c r="C462" s="345"/>
      <c r="D462" s="1008"/>
      <c r="F462" s="345"/>
      <c r="G462" s="345"/>
      <c r="H462" s="345"/>
      <c r="I462" s="345"/>
      <c r="J462" s="345"/>
      <c r="K462" s="345"/>
      <c r="L462" s="345"/>
      <c r="M462" s="370"/>
    </row>
    <row r="463" spans="1:13" ht="15.5">
      <c r="A463" s="345"/>
      <c r="B463" s="345"/>
      <c r="C463" s="345"/>
      <c r="D463" s="1008"/>
      <c r="F463" s="345"/>
      <c r="G463" s="345"/>
      <c r="H463" s="345"/>
      <c r="I463" s="345"/>
      <c r="J463" s="345"/>
      <c r="K463" s="345"/>
      <c r="L463" s="345"/>
      <c r="M463" s="370"/>
    </row>
    <row r="464" spans="1:13" ht="15.5">
      <c r="A464" s="345"/>
      <c r="B464" s="345"/>
      <c r="C464" s="345"/>
      <c r="D464" s="1008"/>
      <c r="F464" s="345"/>
      <c r="G464" s="345"/>
      <c r="H464" s="345"/>
      <c r="I464" s="345"/>
      <c r="J464" s="345"/>
      <c r="K464" s="345"/>
      <c r="L464" s="345"/>
      <c r="M464" s="370"/>
    </row>
    <row r="465" spans="1:13" ht="15.5">
      <c r="A465" s="345"/>
      <c r="B465" s="345"/>
      <c r="C465" s="345"/>
      <c r="D465" s="1008"/>
      <c r="F465" s="345"/>
      <c r="G465" s="345"/>
      <c r="H465" s="345"/>
      <c r="I465" s="345"/>
      <c r="J465" s="345"/>
      <c r="K465" s="345"/>
      <c r="L465" s="345"/>
      <c r="M465" s="370"/>
    </row>
    <row r="466" spans="1:13" ht="15.5">
      <c r="A466" s="345"/>
      <c r="B466" s="345"/>
      <c r="C466" s="345"/>
      <c r="D466" s="1008"/>
      <c r="F466" s="345"/>
      <c r="G466" s="345"/>
      <c r="H466" s="345"/>
      <c r="I466" s="345"/>
      <c r="J466" s="345"/>
      <c r="K466" s="345"/>
      <c r="L466" s="345"/>
      <c r="M466" s="370"/>
    </row>
    <row r="467" spans="1:13" ht="15.5">
      <c r="A467" s="345"/>
      <c r="B467" s="345"/>
      <c r="C467" s="345"/>
      <c r="D467" s="1008"/>
      <c r="F467" s="345"/>
      <c r="G467" s="345"/>
      <c r="H467" s="345"/>
      <c r="I467" s="345"/>
      <c r="J467" s="345"/>
      <c r="K467" s="345"/>
      <c r="L467" s="345"/>
      <c r="M467" s="370"/>
    </row>
    <row r="468" spans="1:13" ht="15.5">
      <c r="A468" s="345"/>
      <c r="B468" s="345"/>
      <c r="C468" s="345"/>
      <c r="D468" s="1008"/>
      <c r="F468" s="345"/>
      <c r="G468" s="345"/>
      <c r="H468" s="345"/>
      <c r="I468" s="345"/>
      <c r="J468" s="345"/>
      <c r="K468" s="345"/>
      <c r="L468" s="345"/>
      <c r="M468" s="370"/>
    </row>
    <row r="469" spans="1:13" ht="15.5">
      <c r="A469" s="345"/>
      <c r="B469" s="345"/>
      <c r="C469" s="345"/>
      <c r="D469" s="1008"/>
      <c r="F469" s="345"/>
      <c r="G469" s="345"/>
      <c r="H469" s="345"/>
      <c r="I469" s="345"/>
      <c r="J469" s="345"/>
      <c r="K469" s="345"/>
      <c r="L469" s="345"/>
      <c r="M469" s="370"/>
    </row>
    <row r="470" spans="1:13" ht="15.5">
      <c r="A470" s="345"/>
      <c r="B470" s="345"/>
      <c r="C470" s="345"/>
      <c r="D470" s="1008"/>
      <c r="F470" s="345"/>
      <c r="G470" s="345"/>
      <c r="H470" s="345"/>
      <c r="I470" s="345"/>
      <c r="J470" s="345"/>
      <c r="K470" s="345"/>
      <c r="L470" s="345"/>
      <c r="M470" s="370"/>
    </row>
    <row r="471" spans="1:13" ht="15.5">
      <c r="A471" s="345"/>
      <c r="B471" s="345"/>
      <c r="C471" s="345"/>
      <c r="D471" s="1008"/>
      <c r="F471" s="345"/>
      <c r="G471" s="345"/>
      <c r="H471" s="345"/>
      <c r="I471" s="345"/>
      <c r="J471" s="345"/>
      <c r="K471" s="345"/>
      <c r="L471" s="345"/>
      <c r="M471" s="370"/>
    </row>
    <row r="472" spans="1:13" ht="15.5">
      <c r="A472" s="345"/>
      <c r="B472" s="345"/>
      <c r="C472" s="345"/>
      <c r="D472" s="1008"/>
      <c r="F472" s="345"/>
      <c r="G472" s="345"/>
      <c r="H472" s="345"/>
      <c r="I472" s="345"/>
      <c r="J472" s="345"/>
      <c r="K472" s="345"/>
      <c r="L472" s="345"/>
      <c r="M472" s="370"/>
    </row>
    <row r="473" spans="1:13" ht="15.5">
      <c r="A473" s="345"/>
      <c r="B473" s="345"/>
      <c r="C473" s="345"/>
      <c r="D473" s="1008"/>
      <c r="F473" s="345"/>
      <c r="G473" s="345"/>
      <c r="H473" s="345"/>
      <c r="I473" s="345"/>
      <c r="J473" s="345"/>
      <c r="K473" s="345"/>
      <c r="L473" s="345"/>
      <c r="M473" s="370"/>
    </row>
    <row r="474" spans="1:13" ht="15.5">
      <c r="A474" s="345"/>
      <c r="B474" s="345"/>
      <c r="C474" s="345"/>
      <c r="D474" s="1008"/>
      <c r="F474" s="345"/>
      <c r="G474" s="345"/>
      <c r="H474" s="345"/>
      <c r="I474" s="345"/>
      <c r="J474" s="345"/>
      <c r="K474" s="345"/>
      <c r="L474" s="345"/>
      <c r="M474" s="370"/>
    </row>
    <row r="475" spans="1:13" ht="15.5">
      <c r="A475" s="345"/>
      <c r="B475" s="345"/>
      <c r="C475" s="345"/>
      <c r="D475" s="1008"/>
      <c r="F475" s="345"/>
      <c r="G475" s="345"/>
      <c r="H475" s="345"/>
      <c r="I475" s="345"/>
      <c r="J475" s="345"/>
      <c r="K475" s="345"/>
      <c r="L475" s="345"/>
      <c r="M475" s="370"/>
    </row>
    <row r="476" spans="1:13" ht="15.5">
      <c r="A476" s="345"/>
      <c r="B476" s="345"/>
      <c r="C476" s="345"/>
      <c r="D476" s="1008"/>
      <c r="F476" s="345"/>
      <c r="G476" s="345"/>
      <c r="H476" s="345"/>
      <c r="I476" s="345"/>
      <c r="J476" s="345"/>
      <c r="K476" s="345"/>
      <c r="L476" s="345"/>
      <c r="M476" s="370"/>
    </row>
    <row r="477" spans="1:13" ht="15.5">
      <c r="A477" s="345"/>
      <c r="B477" s="345"/>
      <c r="C477" s="345"/>
      <c r="D477" s="1008"/>
      <c r="F477" s="345"/>
      <c r="G477" s="345"/>
      <c r="H477" s="345"/>
      <c r="I477" s="345"/>
      <c r="J477" s="345"/>
      <c r="K477" s="345"/>
      <c r="L477" s="345"/>
      <c r="M477" s="370"/>
    </row>
    <row r="478" spans="1:13" ht="15.5">
      <c r="A478" s="345"/>
      <c r="B478" s="345"/>
      <c r="C478" s="345"/>
      <c r="D478" s="1008"/>
      <c r="F478" s="345"/>
      <c r="G478" s="345"/>
      <c r="H478" s="345"/>
      <c r="I478" s="345"/>
      <c r="J478" s="345"/>
      <c r="K478" s="345"/>
      <c r="L478" s="345"/>
      <c r="M478" s="370"/>
    </row>
    <row r="479" spans="1:13" ht="15.5">
      <c r="A479" s="345"/>
      <c r="B479" s="345"/>
      <c r="C479" s="345"/>
      <c r="D479" s="1008"/>
      <c r="F479" s="345"/>
      <c r="G479" s="345"/>
      <c r="H479" s="345"/>
      <c r="I479" s="345"/>
      <c r="J479" s="345"/>
      <c r="K479" s="345"/>
      <c r="L479" s="345"/>
      <c r="M479" s="370"/>
    </row>
    <row r="480" spans="1:13" ht="15.5">
      <c r="A480" s="345"/>
      <c r="B480" s="345"/>
      <c r="C480" s="345"/>
      <c r="D480" s="1008"/>
      <c r="F480" s="345"/>
      <c r="G480" s="345"/>
      <c r="H480" s="345"/>
      <c r="I480" s="345"/>
      <c r="J480" s="345"/>
      <c r="K480" s="345"/>
      <c r="L480" s="345"/>
      <c r="M480" s="370"/>
    </row>
    <row r="481" spans="1:13" ht="15.5">
      <c r="A481" s="345"/>
      <c r="B481" s="345"/>
      <c r="C481" s="345"/>
      <c r="D481" s="1008"/>
      <c r="F481" s="345"/>
      <c r="G481" s="345"/>
      <c r="H481" s="345"/>
      <c r="I481" s="345"/>
      <c r="J481" s="345"/>
      <c r="K481" s="345"/>
      <c r="L481" s="345"/>
      <c r="M481" s="370"/>
    </row>
    <row r="482" spans="1:13" ht="15.5">
      <c r="A482" s="345"/>
      <c r="B482" s="345"/>
      <c r="C482" s="345"/>
      <c r="D482" s="1008"/>
      <c r="F482" s="345"/>
      <c r="G482" s="345"/>
      <c r="H482" s="345"/>
      <c r="I482" s="345"/>
      <c r="J482" s="345"/>
      <c r="K482" s="345"/>
      <c r="L482" s="345"/>
      <c r="M482" s="370"/>
    </row>
    <row r="483" spans="1:13" ht="15.5">
      <c r="A483" s="345"/>
      <c r="B483" s="345"/>
      <c r="C483" s="345"/>
      <c r="D483" s="1008"/>
      <c r="F483" s="345"/>
      <c r="G483" s="345"/>
      <c r="H483" s="345"/>
      <c r="I483" s="345"/>
      <c r="J483" s="345"/>
      <c r="K483" s="345"/>
      <c r="L483" s="345"/>
      <c r="M483" s="370"/>
    </row>
    <row r="484" spans="1:13" ht="15.5">
      <c r="A484" s="345"/>
      <c r="B484" s="345"/>
      <c r="C484" s="345"/>
      <c r="D484" s="1008"/>
      <c r="F484" s="345"/>
      <c r="G484" s="345"/>
      <c r="H484" s="345"/>
      <c r="I484" s="345"/>
      <c r="J484" s="345"/>
      <c r="K484" s="345"/>
      <c r="L484" s="345"/>
      <c r="M484" s="370"/>
    </row>
    <row r="485" spans="1:13" ht="15.5">
      <c r="A485" s="345"/>
      <c r="B485" s="345"/>
      <c r="C485" s="345"/>
      <c r="D485" s="1008"/>
      <c r="F485" s="345"/>
      <c r="G485" s="345"/>
      <c r="H485" s="345"/>
      <c r="I485" s="345"/>
      <c r="J485" s="345"/>
      <c r="K485" s="345"/>
      <c r="L485" s="345"/>
      <c r="M485" s="370"/>
    </row>
    <row r="486" spans="1:13" ht="15.5">
      <c r="A486" s="345"/>
      <c r="B486" s="345"/>
      <c r="C486" s="345"/>
      <c r="D486" s="1008"/>
      <c r="F486" s="345"/>
      <c r="G486" s="345"/>
      <c r="H486" s="345"/>
      <c r="I486" s="345"/>
      <c r="J486" s="345"/>
      <c r="K486" s="345"/>
      <c r="L486" s="345"/>
      <c r="M486" s="370"/>
    </row>
    <row r="487" spans="1:13" ht="15.5">
      <c r="A487" s="345"/>
      <c r="B487" s="345"/>
      <c r="C487" s="345"/>
      <c r="D487" s="1008"/>
      <c r="F487" s="345"/>
      <c r="G487" s="345"/>
      <c r="H487" s="345"/>
      <c r="I487" s="345"/>
      <c r="J487" s="345"/>
      <c r="K487" s="345"/>
      <c r="L487" s="345"/>
      <c r="M487" s="370"/>
    </row>
    <row r="488" spans="1:13" ht="15.5">
      <c r="A488" s="345"/>
      <c r="B488" s="345"/>
      <c r="C488" s="345"/>
      <c r="D488" s="1008"/>
      <c r="F488" s="345"/>
      <c r="G488" s="345"/>
      <c r="H488" s="345"/>
      <c r="I488" s="345"/>
      <c r="J488" s="345"/>
      <c r="K488" s="345"/>
      <c r="L488" s="345"/>
      <c r="M488" s="370"/>
    </row>
    <row r="489" spans="1:13" ht="15.5">
      <c r="A489" s="345"/>
      <c r="B489" s="345"/>
      <c r="C489" s="345"/>
      <c r="D489" s="1008"/>
      <c r="F489" s="345"/>
      <c r="G489" s="345"/>
      <c r="H489" s="345"/>
      <c r="I489" s="345"/>
      <c r="J489" s="345"/>
      <c r="K489" s="345"/>
      <c r="L489" s="345"/>
      <c r="M489" s="370"/>
    </row>
    <row r="490" spans="1:13" ht="15.5">
      <c r="A490" s="345"/>
      <c r="B490" s="345"/>
      <c r="C490" s="345"/>
      <c r="D490" s="1008"/>
      <c r="F490" s="345"/>
      <c r="G490" s="345"/>
      <c r="H490" s="345"/>
      <c r="I490" s="345"/>
      <c r="J490" s="345"/>
      <c r="K490" s="345"/>
      <c r="L490" s="345"/>
      <c r="M490" s="370"/>
    </row>
    <row r="491" spans="1:13" ht="15.5">
      <c r="A491" s="345"/>
      <c r="B491" s="345"/>
      <c r="C491" s="345"/>
      <c r="D491" s="1008"/>
      <c r="F491" s="345"/>
      <c r="G491" s="345"/>
      <c r="H491" s="345"/>
      <c r="I491" s="345"/>
      <c r="J491" s="345"/>
      <c r="K491" s="345"/>
      <c r="L491" s="345"/>
      <c r="M491" s="370"/>
    </row>
    <row r="492" spans="1:13" ht="15.5">
      <c r="A492" s="345"/>
      <c r="B492" s="345"/>
      <c r="C492" s="345"/>
      <c r="D492" s="1008"/>
      <c r="F492" s="345"/>
      <c r="G492" s="345"/>
      <c r="H492" s="345"/>
      <c r="I492" s="345"/>
      <c r="J492" s="345"/>
      <c r="K492" s="345"/>
      <c r="L492" s="345"/>
      <c r="M492" s="370"/>
    </row>
    <row r="493" spans="1:13" ht="15.5">
      <c r="A493" s="345"/>
      <c r="B493" s="345"/>
      <c r="C493" s="345"/>
      <c r="D493" s="1008"/>
      <c r="F493" s="345"/>
      <c r="G493" s="345"/>
      <c r="H493" s="345"/>
      <c r="I493" s="345"/>
      <c r="J493" s="345"/>
      <c r="K493" s="345"/>
      <c r="L493" s="345"/>
      <c r="M493" s="370"/>
    </row>
    <row r="494" spans="1:13" ht="15.5">
      <c r="A494" s="345"/>
      <c r="B494" s="345"/>
      <c r="C494" s="345"/>
      <c r="D494" s="1008"/>
      <c r="F494" s="345"/>
      <c r="G494" s="345"/>
      <c r="H494" s="345"/>
      <c r="I494" s="345"/>
      <c r="J494" s="345"/>
      <c r="K494" s="345"/>
      <c r="L494" s="345"/>
      <c r="M494" s="370"/>
    </row>
    <row r="495" spans="1:13" ht="15.5">
      <c r="A495" s="345"/>
      <c r="B495" s="345"/>
      <c r="C495" s="345"/>
      <c r="D495" s="1008"/>
      <c r="F495" s="345"/>
      <c r="G495" s="345"/>
      <c r="H495" s="345"/>
      <c r="I495" s="345"/>
      <c r="J495" s="345"/>
      <c r="K495" s="345"/>
      <c r="L495" s="345"/>
      <c r="M495" s="370"/>
    </row>
    <row r="496" spans="1:13" ht="15.5">
      <c r="A496" s="345"/>
      <c r="B496" s="345"/>
      <c r="C496" s="345"/>
      <c r="D496" s="1008"/>
      <c r="F496" s="345"/>
      <c r="G496" s="345"/>
      <c r="H496" s="345"/>
      <c r="I496" s="345"/>
      <c r="J496" s="345"/>
      <c r="K496" s="345"/>
      <c r="L496" s="345"/>
      <c r="M496" s="370"/>
    </row>
    <row r="497" spans="1:13" ht="15.5">
      <c r="A497" s="345"/>
      <c r="B497" s="345"/>
      <c r="C497" s="345"/>
      <c r="D497" s="1008"/>
      <c r="F497" s="345"/>
      <c r="G497" s="345"/>
      <c r="H497" s="345"/>
      <c r="I497" s="345"/>
      <c r="J497" s="345"/>
      <c r="K497" s="345"/>
      <c r="L497" s="345"/>
      <c r="M497" s="370"/>
    </row>
    <row r="498" spans="1:13" ht="15.5">
      <c r="A498" s="345"/>
      <c r="B498" s="345"/>
      <c r="C498" s="345"/>
      <c r="D498" s="1008"/>
      <c r="F498" s="345"/>
      <c r="G498" s="345"/>
      <c r="H498" s="345"/>
      <c r="I498" s="345"/>
      <c r="J498" s="345"/>
      <c r="K498" s="345"/>
      <c r="L498" s="345"/>
      <c r="M498" s="370"/>
    </row>
    <row r="499" spans="1:13" ht="15.5">
      <c r="A499" s="345"/>
      <c r="B499" s="345"/>
      <c r="C499" s="345"/>
      <c r="D499" s="1008"/>
      <c r="F499" s="345"/>
      <c r="G499" s="345"/>
      <c r="H499" s="345"/>
      <c r="I499" s="345"/>
      <c r="J499" s="345"/>
      <c r="K499" s="345"/>
      <c r="L499" s="345"/>
      <c r="M499" s="370"/>
    </row>
    <row r="500" spans="1:13" ht="15.5">
      <c r="A500" s="345"/>
      <c r="B500" s="345"/>
      <c r="C500" s="345"/>
      <c r="D500" s="1008"/>
      <c r="F500" s="345"/>
      <c r="G500" s="345"/>
      <c r="H500" s="345"/>
      <c r="I500" s="345"/>
      <c r="J500" s="345"/>
      <c r="K500" s="345"/>
      <c r="L500" s="345"/>
      <c r="M500" s="370"/>
    </row>
    <row r="501" spans="1:13" ht="15.5">
      <c r="A501" s="345"/>
      <c r="B501" s="345"/>
      <c r="C501" s="345"/>
      <c r="D501" s="1008"/>
      <c r="F501" s="345"/>
      <c r="G501" s="345"/>
      <c r="H501" s="345"/>
      <c r="I501" s="345"/>
      <c r="J501" s="345"/>
      <c r="K501" s="345"/>
      <c r="L501" s="345"/>
      <c r="M501" s="370"/>
    </row>
    <row r="502" spans="1:13" ht="15.5">
      <c r="A502" s="345"/>
      <c r="B502" s="345"/>
      <c r="C502" s="345"/>
      <c r="D502" s="1008"/>
      <c r="F502" s="345"/>
      <c r="G502" s="345"/>
      <c r="H502" s="345"/>
      <c r="I502" s="345"/>
      <c r="J502" s="345"/>
      <c r="K502" s="345"/>
      <c r="L502" s="345"/>
      <c r="M502" s="370"/>
    </row>
    <row r="503" spans="1:13" ht="15.5">
      <c r="A503" s="345"/>
      <c r="B503" s="345"/>
      <c r="C503" s="345"/>
      <c r="D503" s="1008"/>
      <c r="F503" s="345"/>
      <c r="G503" s="345"/>
      <c r="H503" s="345"/>
      <c r="I503" s="345"/>
      <c r="J503" s="345"/>
      <c r="K503" s="345"/>
      <c r="L503" s="345"/>
      <c r="M503" s="370"/>
    </row>
    <row r="504" spans="1:13" ht="15.5">
      <c r="A504" s="345"/>
      <c r="B504" s="345"/>
      <c r="C504" s="345"/>
      <c r="D504" s="1008"/>
      <c r="F504" s="345"/>
      <c r="G504" s="345"/>
      <c r="H504" s="345"/>
      <c r="I504" s="345"/>
      <c r="J504" s="345"/>
      <c r="K504" s="345"/>
      <c r="L504" s="345"/>
      <c r="M504" s="370"/>
    </row>
    <row r="505" spans="1:13" ht="15.5">
      <c r="A505" s="345"/>
      <c r="B505" s="345"/>
      <c r="C505" s="345"/>
      <c r="D505" s="1008"/>
      <c r="F505" s="345"/>
      <c r="G505" s="345"/>
      <c r="H505" s="345"/>
      <c r="I505" s="345"/>
      <c r="J505" s="345"/>
      <c r="K505" s="345"/>
      <c r="L505" s="345"/>
      <c r="M505" s="370"/>
    </row>
    <row r="506" spans="1:13" ht="15.5">
      <c r="A506" s="345"/>
      <c r="B506" s="345"/>
      <c r="C506" s="345"/>
      <c r="D506" s="1008"/>
      <c r="F506" s="345"/>
      <c r="G506" s="345"/>
      <c r="H506" s="345"/>
      <c r="I506" s="345"/>
      <c r="J506" s="345"/>
      <c r="K506" s="345"/>
      <c r="L506" s="345"/>
      <c r="M506" s="370"/>
    </row>
    <row r="507" spans="1:13" ht="15.5">
      <c r="A507" s="345"/>
      <c r="B507" s="345"/>
      <c r="C507" s="345"/>
      <c r="D507" s="1008"/>
      <c r="F507" s="345"/>
      <c r="G507" s="345"/>
      <c r="H507" s="345"/>
      <c r="I507" s="345"/>
      <c r="J507" s="345"/>
      <c r="K507" s="345"/>
      <c r="L507" s="345"/>
      <c r="M507" s="370"/>
    </row>
    <row r="508" spans="1:13" ht="15.5">
      <c r="A508" s="345"/>
      <c r="B508" s="345"/>
      <c r="C508" s="345"/>
      <c r="D508" s="1008"/>
      <c r="F508" s="345"/>
      <c r="G508" s="345"/>
      <c r="H508" s="345"/>
      <c r="I508" s="345"/>
      <c r="J508" s="345"/>
      <c r="K508" s="345"/>
      <c r="L508" s="345"/>
      <c r="M508" s="370"/>
    </row>
    <row r="509" spans="1:13" ht="15.5">
      <c r="A509" s="345"/>
      <c r="B509" s="345"/>
      <c r="C509" s="345"/>
      <c r="D509" s="1008"/>
      <c r="F509" s="345"/>
      <c r="G509" s="345"/>
      <c r="H509" s="345"/>
      <c r="I509" s="345"/>
      <c r="J509" s="345"/>
      <c r="K509" s="345"/>
      <c r="L509" s="345"/>
      <c r="M509" s="370"/>
    </row>
    <row r="510" spans="1:13" ht="15.5">
      <c r="A510" s="345"/>
      <c r="B510" s="345"/>
      <c r="C510" s="345"/>
      <c r="D510" s="1008"/>
      <c r="F510" s="345"/>
      <c r="G510" s="345"/>
      <c r="H510" s="345"/>
      <c r="I510" s="345"/>
      <c r="J510" s="345"/>
      <c r="K510" s="345"/>
      <c r="L510" s="345"/>
      <c r="M510" s="370"/>
    </row>
    <row r="511" spans="1:13" ht="15.5">
      <c r="A511" s="345"/>
      <c r="B511" s="345"/>
      <c r="C511" s="345"/>
      <c r="D511" s="1008"/>
      <c r="F511" s="345"/>
      <c r="G511" s="345"/>
      <c r="H511" s="345"/>
      <c r="I511" s="345"/>
      <c r="J511" s="345"/>
      <c r="K511" s="345"/>
      <c r="L511" s="345"/>
      <c r="M511" s="370"/>
    </row>
    <row r="512" spans="1:13" ht="15.5">
      <c r="A512" s="345"/>
      <c r="B512" s="345"/>
      <c r="C512" s="345"/>
      <c r="D512" s="1008"/>
      <c r="F512" s="345"/>
      <c r="G512" s="345"/>
      <c r="H512" s="345"/>
      <c r="I512" s="345"/>
      <c r="J512" s="345"/>
      <c r="K512" s="345"/>
      <c r="L512" s="345"/>
      <c r="M512" s="370"/>
    </row>
    <row r="513" spans="1:13" ht="15.5">
      <c r="A513" s="345"/>
      <c r="B513" s="345"/>
      <c r="C513" s="345"/>
      <c r="D513" s="1008"/>
      <c r="F513" s="345"/>
      <c r="G513" s="345"/>
      <c r="H513" s="345"/>
      <c r="I513" s="345"/>
      <c r="J513" s="345"/>
      <c r="K513" s="345"/>
      <c r="L513" s="345"/>
      <c r="M513" s="370"/>
    </row>
    <row r="514" spans="1:13" ht="15.5">
      <c r="A514" s="345"/>
      <c r="B514" s="345"/>
      <c r="C514" s="345"/>
      <c r="D514" s="1008"/>
      <c r="F514" s="345"/>
      <c r="G514" s="345"/>
      <c r="H514" s="345"/>
      <c r="I514" s="345"/>
      <c r="J514" s="345"/>
      <c r="K514" s="345"/>
      <c r="L514" s="345"/>
      <c r="M514" s="370"/>
    </row>
    <row r="515" spans="1:13" ht="15.5">
      <c r="A515" s="345"/>
      <c r="B515" s="345"/>
      <c r="C515" s="345"/>
      <c r="D515" s="1008"/>
      <c r="F515" s="345"/>
      <c r="G515" s="345"/>
      <c r="H515" s="345"/>
      <c r="I515" s="345"/>
      <c r="J515" s="345"/>
      <c r="K515" s="345"/>
      <c r="L515" s="345"/>
      <c r="M515" s="370"/>
    </row>
    <row r="516" spans="1:13" ht="15.5">
      <c r="A516" s="345"/>
      <c r="B516" s="345"/>
      <c r="C516" s="345"/>
      <c r="D516" s="1008"/>
      <c r="F516" s="345"/>
      <c r="G516" s="345"/>
      <c r="H516" s="345"/>
      <c r="I516" s="345"/>
      <c r="J516" s="345"/>
      <c r="K516" s="345"/>
      <c r="L516" s="345"/>
      <c r="M516" s="370"/>
    </row>
    <row r="517" spans="1:13" ht="15.5">
      <c r="A517" s="345"/>
      <c r="B517" s="345"/>
      <c r="C517" s="345"/>
      <c r="D517" s="1008"/>
      <c r="F517" s="345"/>
      <c r="G517" s="345"/>
      <c r="H517" s="345"/>
      <c r="I517" s="345"/>
      <c r="J517" s="345"/>
      <c r="K517" s="345"/>
      <c r="L517" s="345"/>
      <c r="M517" s="370"/>
    </row>
    <row r="518" spans="1:13" ht="15.5">
      <c r="A518" s="345"/>
      <c r="B518" s="345"/>
      <c r="C518" s="345"/>
      <c r="D518" s="1008"/>
      <c r="F518" s="345"/>
      <c r="G518" s="345"/>
      <c r="H518" s="345"/>
      <c r="I518" s="345"/>
      <c r="J518" s="345"/>
      <c r="K518" s="345"/>
      <c r="L518" s="345"/>
      <c r="M518" s="370"/>
    </row>
    <row r="519" spans="1:13" ht="15.5">
      <c r="A519" s="345"/>
      <c r="B519" s="345"/>
      <c r="C519" s="345"/>
      <c r="D519" s="1008"/>
      <c r="F519" s="345"/>
      <c r="G519" s="345"/>
      <c r="H519" s="345"/>
      <c r="I519" s="345"/>
      <c r="J519" s="345"/>
      <c r="K519" s="345"/>
      <c r="L519" s="345"/>
      <c r="M519" s="370"/>
    </row>
    <row r="520" spans="1:13" ht="15.5">
      <c r="A520" s="345"/>
      <c r="B520" s="345"/>
      <c r="C520" s="345"/>
      <c r="D520" s="1008"/>
      <c r="F520" s="345"/>
      <c r="G520" s="345"/>
      <c r="H520" s="345"/>
      <c r="I520" s="345"/>
      <c r="J520" s="345"/>
      <c r="K520" s="345"/>
      <c r="L520" s="345"/>
      <c r="M520" s="370"/>
    </row>
    <row r="521" spans="1:13" ht="15.5">
      <c r="A521" s="345"/>
      <c r="B521" s="345"/>
      <c r="C521" s="345"/>
      <c r="D521" s="1008"/>
      <c r="F521" s="345"/>
      <c r="G521" s="345"/>
      <c r="H521" s="345"/>
      <c r="I521" s="345"/>
      <c r="J521" s="345"/>
      <c r="K521" s="345"/>
      <c r="L521" s="345"/>
      <c r="M521" s="370"/>
    </row>
    <row r="522" spans="1:13" ht="15.5">
      <c r="A522" s="345"/>
      <c r="B522" s="345"/>
      <c r="C522" s="345"/>
      <c r="D522" s="1008"/>
      <c r="F522" s="345"/>
      <c r="G522" s="345"/>
      <c r="H522" s="345"/>
      <c r="I522" s="345"/>
      <c r="J522" s="345"/>
      <c r="K522" s="345"/>
      <c r="L522" s="345"/>
      <c r="M522" s="370"/>
    </row>
    <row r="523" spans="1:13" ht="15.5">
      <c r="A523" s="345"/>
      <c r="B523" s="345"/>
      <c r="C523" s="345"/>
      <c r="D523" s="1008"/>
      <c r="F523" s="345"/>
      <c r="G523" s="345"/>
      <c r="H523" s="345"/>
      <c r="I523" s="345"/>
      <c r="J523" s="345"/>
      <c r="K523" s="345"/>
      <c r="L523" s="345"/>
      <c r="M523" s="370"/>
    </row>
    <row r="524" spans="1:13" ht="15.5">
      <c r="A524" s="345"/>
      <c r="B524" s="345"/>
      <c r="C524" s="345"/>
      <c r="D524" s="1008"/>
      <c r="F524" s="345"/>
      <c r="G524" s="345"/>
      <c r="H524" s="345"/>
      <c r="I524" s="345"/>
      <c r="J524" s="345"/>
      <c r="K524" s="345"/>
      <c r="L524" s="345"/>
      <c r="M524" s="370"/>
    </row>
    <row r="525" spans="1:13" ht="15.5">
      <c r="A525" s="345"/>
      <c r="B525" s="345"/>
      <c r="C525" s="345"/>
      <c r="D525" s="1008"/>
      <c r="F525" s="345"/>
      <c r="G525" s="345"/>
      <c r="H525" s="345"/>
      <c r="I525" s="345"/>
      <c r="J525" s="345"/>
      <c r="K525" s="345"/>
      <c r="L525" s="345"/>
      <c r="M525" s="370"/>
    </row>
    <row r="526" spans="1:13" ht="15.5">
      <c r="A526" s="345"/>
      <c r="B526" s="345"/>
      <c r="C526" s="345"/>
      <c r="D526" s="1008"/>
      <c r="F526" s="345"/>
      <c r="G526" s="345"/>
      <c r="H526" s="345"/>
      <c r="I526" s="345"/>
      <c r="J526" s="345"/>
      <c r="K526" s="345"/>
      <c r="L526" s="345"/>
      <c r="M526" s="370"/>
    </row>
    <row r="527" spans="1:13" ht="15.5">
      <c r="A527" s="345"/>
      <c r="B527" s="345"/>
      <c r="C527" s="345"/>
      <c r="D527" s="1008"/>
      <c r="F527" s="345"/>
      <c r="G527" s="345"/>
      <c r="H527" s="345"/>
      <c r="I527" s="345"/>
      <c r="J527" s="345"/>
      <c r="K527" s="345"/>
      <c r="L527" s="345"/>
      <c r="M527" s="370"/>
    </row>
    <row r="528" spans="1:13" ht="15.5">
      <c r="A528" s="345"/>
      <c r="B528" s="345"/>
      <c r="C528" s="345"/>
      <c r="D528" s="1008"/>
      <c r="F528" s="345"/>
      <c r="G528" s="345"/>
      <c r="H528" s="345"/>
      <c r="I528" s="345"/>
      <c r="J528" s="345"/>
      <c r="K528" s="345"/>
      <c r="L528" s="345"/>
      <c r="M528" s="370"/>
    </row>
    <row r="529" spans="1:13" ht="15.5">
      <c r="A529" s="345"/>
      <c r="B529" s="345"/>
      <c r="C529" s="345"/>
      <c r="D529" s="1008"/>
      <c r="F529" s="345"/>
      <c r="G529" s="345"/>
      <c r="H529" s="345"/>
      <c r="I529" s="345"/>
      <c r="J529" s="345"/>
      <c r="K529" s="345"/>
      <c r="L529" s="345"/>
      <c r="M529" s="370"/>
    </row>
    <row r="530" spans="1:13" ht="15.5">
      <c r="A530" s="345"/>
      <c r="B530" s="345"/>
      <c r="C530" s="345"/>
      <c r="D530" s="1008"/>
      <c r="F530" s="345"/>
      <c r="G530" s="345"/>
      <c r="H530" s="345"/>
      <c r="I530" s="345"/>
      <c r="J530" s="345"/>
      <c r="K530" s="345"/>
      <c r="L530" s="345"/>
      <c r="M530" s="370"/>
    </row>
    <row r="531" spans="1:13" ht="15.5">
      <c r="A531" s="345"/>
      <c r="B531" s="345"/>
      <c r="C531" s="345"/>
      <c r="D531" s="1008"/>
      <c r="F531" s="345"/>
      <c r="G531" s="345"/>
      <c r="H531" s="345"/>
      <c r="I531" s="345"/>
      <c r="J531" s="345"/>
      <c r="K531" s="345"/>
      <c r="L531" s="345"/>
      <c r="M531" s="370"/>
    </row>
    <row r="532" spans="1:13" ht="15.5">
      <c r="A532" s="345"/>
      <c r="B532" s="345"/>
      <c r="C532" s="345"/>
      <c r="D532" s="1008"/>
      <c r="F532" s="345"/>
      <c r="G532" s="345"/>
      <c r="H532" s="345"/>
      <c r="I532" s="345"/>
      <c r="J532" s="345"/>
      <c r="K532" s="345"/>
      <c r="L532" s="345"/>
      <c r="M532" s="370"/>
    </row>
    <row r="533" spans="1:13" ht="15.5">
      <c r="A533" s="345"/>
      <c r="B533" s="345"/>
      <c r="C533" s="345"/>
      <c r="D533" s="1008"/>
      <c r="F533" s="345"/>
      <c r="G533" s="345"/>
      <c r="H533" s="345"/>
      <c r="I533" s="345"/>
      <c r="J533" s="345"/>
      <c r="K533" s="345"/>
      <c r="L533" s="345"/>
      <c r="M533" s="370"/>
    </row>
    <row r="534" spans="1:13" ht="15.5">
      <c r="A534" s="345"/>
      <c r="B534" s="345"/>
      <c r="C534" s="345"/>
      <c r="D534" s="1008"/>
      <c r="F534" s="345"/>
      <c r="G534" s="345"/>
      <c r="H534" s="345"/>
      <c r="I534" s="345"/>
      <c r="J534" s="345"/>
      <c r="K534" s="345"/>
      <c r="L534" s="345"/>
      <c r="M534" s="370"/>
    </row>
    <row r="535" spans="1:13" ht="15.5">
      <c r="A535" s="345"/>
      <c r="B535" s="345"/>
      <c r="C535" s="345"/>
      <c r="D535" s="1008"/>
      <c r="F535" s="345"/>
      <c r="G535" s="345"/>
      <c r="H535" s="345"/>
      <c r="I535" s="345"/>
      <c r="J535" s="345"/>
      <c r="K535" s="345"/>
      <c r="L535" s="345"/>
      <c r="M535" s="370"/>
    </row>
    <row r="536" spans="1:13" ht="15.5">
      <c r="A536" s="345"/>
      <c r="B536" s="345"/>
      <c r="C536" s="345"/>
      <c r="D536" s="1008"/>
      <c r="F536" s="345"/>
      <c r="G536" s="345"/>
      <c r="H536" s="345"/>
      <c r="I536" s="345"/>
      <c r="J536" s="345"/>
      <c r="K536" s="345"/>
      <c r="L536" s="345"/>
      <c r="M536" s="370"/>
    </row>
    <row r="537" spans="1:13" ht="15.5">
      <c r="A537" s="345"/>
      <c r="B537" s="345"/>
      <c r="C537" s="345"/>
      <c r="D537" s="1008"/>
      <c r="F537" s="345"/>
      <c r="G537" s="345"/>
      <c r="H537" s="345"/>
      <c r="I537" s="345"/>
      <c r="J537" s="345"/>
      <c r="K537" s="345"/>
      <c r="L537" s="345"/>
      <c r="M537" s="370"/>
    </row>
    <row r="538" spans="1:13" ht="15.5">
      <c r="A538" s="345"/>
      <c r="B538" s="345"/>
      <c r="C538" s="345"/>
      <c r="D538" s="1008"/>
      <c r="F538" s="345"/>
      <c r="G538" s="345"/>
      <c r="H538" s="345"/>
      <c r="I538" s="345"/>
      <c r="J538" s="345"/>
      <c r="K538" s="345"/>
      <c r="L538" s="345"/>
      <c r="M538" s="370"/>
    </row>
    <row r="539" spans="1:13" ht="15.5">
      <c r="A539" s="345"/>
      <c r="B539" s="345"/>
      <c r="C539" s="345"/>
      <c r="D539" s="1008"/>
      <c r="F539" s="345"/>
      <c r="G539" s="345"/>
      <c r="H539" s="345"/>
      <c r="I539" s="345"/>
      <c r="J539" s="345"/>
      <c r="K539" s="345"/>
      <c r="L539" s="345"/>
      <c r="M539" s="370"/>
    </row>
    <row r="540" spans="1:13" ht="15.5">
      <c r="A540" s="345"/>
      <c r="B540" s="345"/>
      <c r="C540" s="345"/>
      <c r="D540" s="1008"/>
      <c r="F540" s="345"/>
      <c r="G540" s="345"/>
      <c r="H540" s="345"/>
      <c r="I540" s="345"/>
      <c r="J540" s="345"/>
      <c r="K540" s="345"/>
      <c r="L540" s="345"/>
      <c r="M540" s="370"/>
    </row>
    <row r="541" spans="1:13" ht="15.5">
      <c r="A541" s="345"/>
      <c r="B541" s="345"/>
      <c r="C541" s="345"/>
      <c r="D541" s="1008"/>
      <c r="F541" s="345"/>
      <c r="G541" s="345"/>
      <c r="H541" s="345"/>
      <c r="I541" s="345"/>
      <c r="J541" s="345"/>
      <c r="K541" s="345"/>
      <c r="L541" s="345"/>
      <c r="M541" s="370"/>
    </row>
    <row r="542" spans="1:13" ht="15.5">
      <c r="A542" s="345"/>
      <c r="B542" s="345"/>
      <c r="C542" s="345"/>
      <c r="D542" s="1008"/>
      <c r="F542" s="345"/>
      <c r="G542" s="345"/>
      <c r="H542" s="345"/>
      <c r="I542" s="345"/>
      <c r="J542" s="345"/>
      <c r="K542" s="345"/>
      <c r="L542" s="345"/>
      <c r="M542" s="370"/>
    </row>
    <row r="543" spans="1:13" ht="15.5">
      <c r="A543" s="345"/>
      <c r="B543" s="345"/>
      <c r="C543" s="345"/>
      <c r="D543" s="1008"/>
      <c r="F543" s="345"/>
      <c r="G543" s="345"/>
      <c r="H543" s="345"/>
      <c r="I543" s="345"/>
      <c r="J543" s="345"/>
      <c r="K543" s="345"/>
      <c r="L543" s="345"/>
      <c r="M543" s="370"/>
    </row>
    <row r="544" spans="1:13" ht="15.5">
      <c r="A544" s="345"/>
      <c r="B544" s="345"/>
      <c r="C544" s="345"/>
      <c r="D544" s="1008"/>
      <c r="F544" s="345"/>
      <c r="G544" s="345"/>
      <c r="H544" s="345"/>
      <c r="I544" s="345"/>
      <c r="J544" s="345"/>
      <c r="K544" s="345"/>
      <c r="L544" s="345"/>
      <c r="M544" s="370"/>
    </row>
    <row r="545" spans="1:13" ht="15.5">
      <c r="A545" s="345"/>
      <c r="B545" s="345"/>
      <c r="C545" s="345"/>
      <c r="D545" s="1008"/>
      <c r="F545" s="345"/>
      <c r="G545" s="345"/>
      <c r="H545" s="345"/>
      <c r="I545" s="345"/>
      <c r="J545" s="345"/>
      <c r="K545" s="345"/>
      <c r="L545" s="345"/>
      <c r="M545" s="370"/>
    </row>
    <row r="546" spans="1:13" ht="15.5">
      <c r="A546" s="345"/>
      <c r="B546" s="345"/>
      <c r="C546" s="345"/>
      <c r="D546" s="1008"/>
      <c r="F546" s="345"/>
      <c r="G546" s="345"/>
      <c r="H546" s="345"/>
      <c r="I546" s="345"/>
      <c r="J546" s="345"/>
      <c r="K546" s="345"/>
      <c r="L546" s="345"/>
      <c r="M546" s="370"/>
    </row>
    <row r="547" spans="1:13" ht="15.5">
      <c r="A547" s="345"/>
      <c r="B547" s="345"/>
      <c r="C547" s="345"/>
      <c r="D547" s="1008"/>
      <c r="F547" s="345"/>
      <c r="G547" s="345"/>
      <c r="H547" s="345"/>
      <c r="I547" s="345"/>
      <c r="J547" s="345"/>
      <c r="K547" s="345"/>
      <c r="L547" s="345"/>
      <c r="M547" s="370"/>
    </row>
    <row r="548" spans="1:13" ht="15.5">
      <c r="A548" s="345"/>
      <c r="B548" s="345"/>
      <c r="C548" s="345"/>
      <c r="D548" s="1008"/>
      <c r="F548" s="345"/>
      <c r="G548" s="345"/>
      <c r="H548" s="345"/>
      <c r="I548" s="345"/>
      <c r="J548" s="345"/>
      <c r="K548" s="345"/>
      <c r="L548" s="345"/>
      <c r="M548" s="370"/>
    </row>
    <row r="549" spans="1:13" ht="15.5">
      <c r="A549" s="345"/>
      <c r="B549" s="345"/>
      <c r="C549" s="345"/>
      <c r="D549" s="1008"/>
      <c r="F549" s="345"/>
      <c r="G549" s="345"/>
      <c r="H549" s="345"/>
      <c r="I549" s="345"/>
      <c r="J549" s="345"/>
      <c r="K549" s="345"/>
      <c r="L549" s="345"/>
      <c r="M549" s="370"/>
    </row>
    <row r="550" spans="1:13" ht="15.5">
      <c r="A550" s="345"/>
      <c r="B550" s="345"/>
      <c r="C550" s="345"/>
      <c r="D550" s="1008"/>
      <c r="F550" s="345"/>
      <c r="G550" s="345"/>
      <c r="H550" s="345"/>
      <c r="I550" s="345"/>
      <c r="J550" s="345"/>
      <c r="K550" s="345"/>
      <c r="L550" s="345"/>
      <c r="M550" s="370"/>
    </row>
    <row r="551" spans="1:13" ht="15.5">
      <c r="A551" s="345"/>
      <c r="B551" s="345"/>
      <c r="C551" s="345"/>
      <c r="D551" s="1008"/>
      <c r="F551" s="345"/>
      <c r="G551" s="345"/>
      <c r="H551" s="345"/>
      <c r="I551" s="345"/>
      <c r="J551" s="345"/>
      <c r="K551" s="345"/>
      <c r="L551" s="345"/>
      <c r="M551" s="370"/>
    </row>
    <row r="552" spans="1:13" ht="15.5">
      <c r="A552" s="345"/>
      <c r="B552" s="345"/>
      <c r="C552" s="345"/>
      <c r="D552" s="1008"/>
      <c r="F552" s="345"/>
      <c r="G552" s="345"/>
      <c r="H552" s="345"/>
      <c r="I552" s="345"/>
      <c r="J552" s="345"/>
      <c r="K552" s="345"/>
      <c r="L552" s="345"/>
      <c r="M552" s="370"/>
    </row>
    <row r="553" spans="1:13" ht="15.5">
      <c r="A553" s="345"/>
      <c r="B553" s="345"/>
      <c r="C553" s="345"/>
      <c r="D553" s="1008"/>
      <c r="F553" s="345"/>
      <c r="G553" s="345"/>
      <c r="H553" s="345"/>
      <c r="I553" s="345"/>
      <c r="J553" s="345"/>
      <c r="K553" s="345"/>
      <c r="L553" s="345"/>
      <c r="M553" s="370"/>
    </row>
    <row r="554" spans="1:13" ht="15.5">
      <c r="A554" s="345"/>
      <c r="B554" s="345"/>
      <c r="C554" s="345"/>
      <c r="D554" s="1008"/>
      <c r="F554" s="345"/>
      <c r="G554" s="345"/>
      <c r="H554" s="345"/>
      <c r="I554" s="345"/>
      <c r="J554" s="345"/>
      <c r="K554" s="345"/>
      <c r="L554" s="345"/>
      <c r="M554" s="370"/>
    </row>
    <row r="555" spans="1:13" ht="15.5">
      <c r="A555" s="345"/>
      <c r="B555" s="345"/>
      <c r="C555" s="345"/>
      <c r="D555" s="1008"/>
      <c r="F555" s="345"/>
      <c r="G555" s="345"/>
      <c r="H555" s="345"/>
      <c r="I555" s="345"/>
      <c r="J555" s="345"/>
      <c r="K555" s="345"/>
      <c r="L555" s="345"/>
      <c r="M555" s="370"/>
    </row>
    <row r="556" spans="1:13" ht="15.5">
      <c r="A556" s="345"/>
      <c r="B556" s="345"/>
      <c r="C556" s="345"/>
      <c r="D556" s="1008"/>
      <c r="F556" s="345"/>
      <c r="G556" s="345"/>
      <c r="H556" s="345"/>
      <c r="I556" s="345"/>
      <c r="J556" s="345"/>
      <c r="K556" s="345"/>
      <c r="L556" s="345"/>
      <c r="M556" s="370"/>
    </row>
    <row r="557" spans="1:13" ht="15.5">
      <c r="A557" s="345"/>
      <c r="B557" s="345"/>
      <c r="C557" s="345"/>
      <c r="D557" s="1008"/>
      <c r="F557" s="345"/>
      <c r="G557" s="345"/>
      <c r="H557" s="345"/>
      <c r="I557" s="345"/>
      <c r="J557" s="345"/>
      <c r="K557" s="345"/>
      <c r="L557" s="345"/>
      <c r="M557" s="370"/>
    </row>
    <row r="558" spans="1:13" ht="15.5">
      <c r="A558" s="345"/>
      <c r="B558" s="345"/>
      <c r="C558" s="345"/>
      <c r="D558" s="1008"/>
      <c r="F558" s="345"/>
      <c r="G558" s="345"/>
      <c r="H558" s="345"/>
      <c r="I558" s="345"/>
      <c r="J558" s="345"/>
      <c r="K558" s="345"/>
      <c r="L558" s="345"/>
      <c r="M558" s="370"/>
    </row>
    <row r="559" spans="1:13" ht="15.5">
      <c r="A559" s="345"/>
      <c r="B559" s="345"/>
      <c r="C559" s="345"/>
      <c r="D559" s="1008"/>
      <c r="F559" s="345"/>
      <c r="G559" s="345"/>
      <c r="H559" s="345"/>
      <c r="I559" s="345"/>
      <c r="J559" s="345"/>
      <c r="K559" s="345"/>
      <c r="L559" s="345"/>
      <c r="M559" s="370"/>
    </row>
    <row r="560" spans="1:13" ht="15.5">
      <c r="A560" s="345"/>
      <c r="B560" s="345"/>
      <c r="C560" s="345"/>
      <c r="D560" s="1008"/>
      <c r="F560" s="345"/>
      <c r="G560" s="345"/>
      <c r="H560" s="345"/>
      <c r="I560" s="345"/>
      <c r="J560" s="345"/>
      <c r="K560" s="345"/>
      <c r="L560" s="345"/>
      <c r="M560" s="370"/>
    </row>
    <row r="561" spans="1:13" ht="15.5">
      <c r="A561" s="345"/>
      <c r="B561" s="345"/>
      <c r="C561" s="345"/>
      <c r="D561" s="1008"/>
      <c r="F561" s="345"/>
      <c r="G561" s="345"/>
      <c r="H561" s="345"/>
      <c r="I561" s="345"/>
      <c r="J561" s="345"/>
      <c r="K561" s="345"/>
      <c r="L561" s="345"/>
      <c r="M561" s="370"/>
    </row>
    <row r="562" spans="1:13" ht="15.5">
      <c r="A562" s="345"/>
      <c r="B562" s="345"/>
      <c r="C562" s="345"/>
      <c r="D562" s="1008"/>
      <c r="F562" s="345"/>
      <c r="G562" s="345"/>
      <c r="H562" s="345"/>
      <c r="I562" s="345"/>
      <c r="J562" s="345"/>
      <c r="K562" s="345"/>
      <c r="L562" s="345"/>
      <c r="M562" s="370"/>
    </row>
    <row r="563" spans="1:13" ht="15.5">
      <c r="A563" s="345"/>
      <c r="B563" s="345"/>
      <c r="C563" s="345"/>
      <c r="D563" s="1008"/>
      <c r="F563" s="345"/>
      <c r="G563" s="345"/>
      <c r="H563" s="345"/>
      <c r="I563" s="345"/>
      <c r="J563" s="345"/>
      <c r="K563" s="345"/>
      <c r="L563" s="345"/>
      <c r="M563" s="370"/>
    </row>
    <row r="564" spans="1:13" ht="15.5">
      <c r="A564" s="345"/>
      <c r="B564" s="345"/>
      <c r="C564" s="345"/>
      <c r="D564" s="1008"/>
      <c r="F564" s="345"/>
      <c r="G564" s="345"/>
      <c r="H564" s="345"/>
      <c r="I564" s="345"/>
      <c r="J564" s="345"/>
      <c r="K564" s="345"/>
      <c r="L564" s="345"/>
      <c r="M564" s="370"/>
    </row>
    <row r="565" spans="1:13" ht="15.5">
      <c r="A565" s="345"/>
      <c r="B565" s="345"/>
      <c r="C565" s="345"/>
      <c r="D565" s="1008"/>
      <c r="F565" s="345"/>
      <c r="G565" s="345"/>
      <c r="H565" s="345"/>
      <c r="I565" s="345"/>
      <c r="J565" s="345"/>
      <c r="K565" s="345"/>
      <c r="L565" s="345"/>
      <c r="M565" s="370"/>
    </row>
    <row r="566" spans="1:13" ht="15.5">
      <c r="A566" s="345"/>
      <c r="B566" s="345"/>
      <c r="C566" s="345"/>
      <c r="D566" s="1008"/>
      <c r="F566" s="345"/>
      <c r="G566" s="345"/>
      <c r="H566" s="345"/>
      <c r="I566" s="345"/>
      <c r="J566" s="345"/>
      <c r="K566" s="345"/>
      <c r="L566" s="345"/>
      <c r="M566" s="370"/>
    </row>
    <row r="567" spans="1:13" ht="15.5">
      <c r="A567" s="345"/>
      <c r="B567" s="345"/>
      <c r="C567" s="345"/>
      <c r="D567" s="1008"/>
      <c r="F567" s="345"/>
      <c r="G567" s="345"/>
      <c r="H567" s="345"/>
      <c r="I567" s="345"/>
      <c r="J567" s="345"/>
      <c r="K567" s="345"/>
      <c r="L567" s="345"/>
      <c r="M567" s="370"/>
    </row>
    <row r="568" spans="1:13" ht="15.5">
      <c r="A568" s="345"/>
      <c r="B568" s="345"/>
      <c r="C568" s="345"/>
      <c r="D568" s="1008"/>
      <c r="F568" s="345"/>
      <c r="G568" s="345"/>
      <c r="H568" s="345"/>
      <c r="I568" s="345"/>
      <c r="J568" s="345"/>
      <c r="K568" s="345"/>
      <c r="L568" s="345"/>
      <c r="M568" s="370"/>
    </row>
    <row r="569" spans="1:13" ht="15.5">
      <c r="A569" s="345"/>
      <c r="B569" s="345"/>
      <c r="C569" s="345"/>
      <c r="D569" s="1008"/>
      <c r="F569" s="345"/>
      <c r="G569" s="345"/>
      <c r="H569" s="345"/>
      <c r="I569" s="345"/>
      <c r="J569" s="345"/>
      <c r="K569" s="345"/>
      <c r="L569" s="345"/>
      <c r="M569" s="370"/>
    </row>
    <row r="570" spans="1:13" ht="15.5">
      <c r="A570" s="345"/>
      <c r="B570" s="345"/>
      <c r="C570" s="345"/>
      <c r="D570" s="1008"/>
      <c r="F570" s="345"/>
      <c r="G570" s="345"/>
      <c r="H570" s="345"/>
      <c r="I570" s="345"/>
      <c r="J570" s="345"/>
      <c r="K570" s="345"/>
      <c r="L570" s="345"/>
      <c r="M570" s="370"/>
    </row>
    <row r="571" spans="1:13" ht="15.5">
      <c r="A571" s="345"/>
      <c r="B571" s="345"/>
      <c r="C571" s="345"/>
      <c r="D571" s="1008"/>
      <c r="F571" s="345"/>
      <c r="G571" s="345"/>
      <c r="H571" s="345"/>
      <c r="I571" s="345"/>
      <c r="J571" s="345"/>
      <c r="K571" s="345"/>
      <c r="L571" s="345"/>
      <c r="M571" s="370"/>
    </row>
    <row r="572" spans="1:13" ht="15.5">
      <c r="A572" s="345"/>
      <c r="B572" s="345"/>
      <c r="C572" s="345"/>
      <c r="D572" s="1008"/>
      <c r="F572" s="345"/>
      <c r="G572" s="345"/>
      <c r="H572" s="345"/>
      <c r="I572" s="345"/>
      <c r="J572" s="345"/>
      <c r="K572" s="345"/>
      <c r="L572" s="345"/>
      <c r="M572" s="370"/>
    </row>
    <row r="573" spans="1:13" ht="15.5">
      <c r="A573" s="345"/>
      <c r="B573" s="345"/>
      <c r="C573" s="345"/>
      <c r="D573" s="1008"/>
      <c r="F573" s="345"/>
      <c r="G573" s="345"/>
      <c r="H573" s="345"/>
      <c r="I573" s="345"/>
      <c r="J573" s="345"/>
      <c r="K573" s="345"/>
      <c r="L573" s="345"/>
      <c r="M573" s="370"/>
    </row>
    <row r="574" spans="1:13" ht="15.5">
      <c r="A574" s="345"/>
      <c r="B574" s="345"/>
      <c r="C574" s="345"/>
      <c r="D574" s="1008"/>
      <c r="F574" s="345"/>
      <c r="G574" s="345"/>
      <c r="H574" s="345"/>
      <c r="I574" s="345"/>
      <c r="J574" s="345"/>
      <c r="K574" s="345"/>
      <c r="L574" s="345"/>
      <c r="M574" s="370"/>
    </row>
    <row r="575" spans="1:13" ht="15.5">
      <c r="A575" s="345"/>
      <c r="B575" s="345"/>
      <c r="C575" s="345"/>
      <c r="D575" s="1008"/>
      <c r="F575" s="345"/>
      <c r="G575" s="345"/>
      <c r="H575" s="345"/>
      <c r="I575" s="345"/>
      <c r="J575" s="345"/>
      <c r="K575" s="345"/>
      <c r="L575" s="345"/>
      <c r="M575" s="370"/>
    </row>
    <row r="576" spans="1:13" ht="15.5">
      <c r="A576" s="345"/>
      <c r="B576" s="345"/>
      <c r="C576" s="345"/>
      <c r="D576" s="1008"/>
      <c r="F576" s="345"/>
      <c r="G576" s="345"/>
      <c r="H576" s="345"/>
      <c r="I576" s="345"/>
      <c r="J576" s="345"/>
      <c r="K576" s="345"/>
      <c r="L576" s="345"/>
      <c r="M576" s="370"/>
    </row>
    <row r="577" spans="1:13" ht="15.5">
      <c r="A577" s="345"/>
      <c r="B577" s="345"/>
      <c r="C577" s="345"/>
      <c r="D577" s="1008"/>
      <c r="F577" s="345"/>
      <c r="G577" s="345"/>
      <c r="H577" s="345"/>
      <c r="I577" s="345"/>
      <c r="J577" s="345"/>
      <c r="K577" s="345"/>
      <c r="L577" s="345"/>
      <c r="M577" s="370"/>
    </row>
    <row r="578" spans="1:13" ht="15.5">
      <c r="A578" s="345"/>
      <c r="B578" s="345"/>
      <c r="C578" s="345"/>
      <c r="D578" s="1008"/>
      <c r="F578" s="345"/>
      <c r="G578" s="345"/>
      <c r="H578" s="345"/>
      <c r="I578" s="345"/>
      <c r="J578" s="345"/>
      <c r="K578" s="345"/>
      <c r="L578" s="345"/>
      <c r="M578" s="370"/>
    </row>
    <row r="579" spans="1:13" ht="15.5">
      <c r="A579" s="345"/>
      <c r="B579" s="345"/>
      <c r="C579" s="345"/>
      <c r="D579" s="1008"/>
      <c r="F579" s="345"/>
      <c r="G579" s="345"/>
      <c r="H579" s="345"/>
      <c r="I579" s="345"/>
      <c r="J579" s="345"/>
      <c r="K579" s="345"/>
      <c r="L579" s="345"/>
      <c r="M579" s="370"/>
    </row>
    <row r="580" spans="1:13" ht="15.5">
      <c r="A580" s="345"/>
      <c r="B580" s="345"/>
      <c r="C580" s="345"/>
      <c r="D580" s="1008"/>
      <c r="F580" s="345"/>
      <c r="G580" s="345"/>
      <c r="H580" s="345"/>
      <c r="I580" s="345"/>
      <c r="J580" s="345"/>
      <c r="K580" s="345"/>
      <c r="L580" s="345"/>
      <c r="M580" s="370"/>
    </row>
    <row r="581" spans="1:13" ht="15.5">
      <c r="A581" s="345"/>
      <c r="B581" s="345"/>
      <c r="C581" s="345"/>
      <c r="D581" s="1008"/>
      <c r="F581" s="345"/>
      <c r="G581" s="345"/>
      <c r="H581" s="345"/>
      <c r="I581" s="345"/>
      <c r="J581" s="345"/>
      <c r="K581" s="345"/>
      <c r="L581" s="345"/>
      <c r="M581" s="370"/>
    </row>
    <row r="582" spans="1:13" ht="15.5">
      <c r="A582" s="345"/>
      <c r="B582" s="345"/>
      <c r="C582" s="345"/>
      <c r="D582" s="1008"/>
      <c r="F582" s="345"/>
      <c r="G582" s="345"/>
      <c r="H582" s="345"/>
      <c r="I582" s="345"/>
      <c r="J582" s="345"/>
      <c r="K582" s="345"/>
      <c r="L582" s="345"/>
      <c r="M582" s="370"/>
    </row>
    <row r="583" spans="1:13" ht="15.5">
      <c r="A583" s="345"/>
      <c r="B583" s="345"/>
      <c r="C583" s="345"/>
      <c r="D583" s="1008"/>
      <c r="F583" s="345"/>
      <c r="G583" s="345"/>
      <c r="H583" s="345"/>
      <c r="I583" s="345"/>
      <c r="J583" s="345"/>
      <c r="K583" s="345"/>
      <c r="L583" s="345"/>
      <c r="M583" s="370"/>
    </row>
    <row r="584" spans="1:13" ht="15.5">
      <c r="A584" s="345"/>
      <c r="B584" s="345"/>
      <c r="C584" s="345"/>
      <c r="D584" s="1008"/>
      <c r="F584" s="345"/>
      <c r="G584" s="345"/>
      <c r="H584" s="345"/>
      <c r="I584" s="345"/>
      <c r="J584" s="345"/>
      <c r="K584" s="345"/>
      <c r="L584" s="345"/>
      <c r="M584" s="370"/>
    </row>
    <row r="585" spans="1:13" ht="15.5">
      <c r="A585" s="345"/>
      <c r="B585" s="345"/>
      <c r="C585" s="345"/>
      <c r="D585" s="1008"/>
      <c r="F585" s="345"/>
      <c r="G585" s="345"/>
      <c r="H585" s="345"/>
      <c r="I585" s="345"/>
      <c r="J585" s="345"/>
      <c r="K585" s="345"/>
      <c r="L585" s="345"/>
      <c r="M585" s="370"/>
    </row>
    <row r="586" spans="1:13" ht="15.5">
      <c r="A586" s="345"/>
      <c r="B586" s="345"/>
      <c r="C586" s="345"/>
      <c r="D586" s="1008"/>
      <c r="F586" s="345"/>
      <c r="G586" s="345"/>
      <c r="H586" s="345"/>
      <c r="I586" s="345"/>
      <c r="J586" s="345"/>
      <c r="K586" s="345"/>
      <c r="L586" s="345"/>
      <c r="M586" s="370"/>
    </row>
    <row r="587" spans="1:13" ht="15.5">
      <c r="A587" s="345"/>
      <c r="B587" s="345"/>
      <c r="C587" s="345"/>
      <c r="D587" s="1008"/>
      <c r="F587" s="345"/>
      <c r="G587" s="345"/>
      <c r="H587" s="345"/>
      <c r="I587" s="345"/>
      <c r="J587" s="345"/>
      <c r="K587" s="345"/>
      <c r="L587" s="345"/>
      <c r="M587" s="370"/>
    </row>
    <row r="588" spans="1:13" ht="15.5">
      <c r="A588" s="345"/>
      <c r="B588" s="345"/>
      <c r="C588" s="345"/>
      <c r="D588" s="1008"/>
      <c r="F588" s="345"/>
      <c r="G588" s="345"/>
      <c r="H588" s="345"/>
      <c r="I588" s="345"/>
      <c r="J588" s="345"/>
      <c r="K588" s="345"/>
      <c r="L588" s="345"/>
      <c r="M588" s="370"/>
    </row>
    <row r="589" spans="1:13" ht="15.5">
      <c r="A589" s="345"/>
      <c r="B589" s="345"/>
      <c r="C589" s="345"/>
      <c r="D589" s="1008"/>
      <c r="F589" s="345"/>
      <c r="G589" s="345"/>
      <c r="H589" s="345"/>
      <c r="I589" s="345"/>
      <c r="J589" s="345"/>
      <c r="K589" s="345"/>
      <c r="L589" s="345"/>
      <c r="M589" s="370"/>
    </row>
    <row r="590" spans="1:13" ht="15.5">
      <c r="A590" s="345"/>
      <c r="B590" s="345"/>
      <c r="C590" s="345"/>
      <c r="D590" s="1008"/>
      <c r="F590" s="345"/>
      <c r="G590" s="345"/>
      <c r="H590" s="345"/>
      <c r="I590" s="345"/>
      <c r="J590" s="345"/>
      <c r="K590" s="345"/>
      <c r="L590" s="345"/>
      <c r="M590" s="370"/>
    </row>
    <row r="591" spans="1:13" ht="15.5">
      <c r="A591" s="345"/>
      <c r="B591" s="345"/>
      <c r="C591" s="345"/>
      <c r="D591" s="1008"/>
      <c r="F591" s="345"/>
      <c r="G591" s="345"/>
      <c r="H591" s="345"/>
      <c r="I591" s="345"/>
      <c r="J591" s="345"/>
      <c r="K591" s="345"/>
      <c r="L591" s="345"/>
      <c r="M591" s="370"/>
    </row>
    <row r="592" spans="1:13" ht="15.5">
      <c r="A592" s="345"/>
      <c r="B592" s="345"/>
      <c r="C592" s="345"/>
      <c r="D592" s="1008"/>
      <c r="F592" s="345"/>
      <c r="G592" s="345"/>
      <c r="H592" s="345"/>
      <c r="I592" s="345"/>
      <c r="J592" s="345"/>
      <c r="K592" s="345"/>
      <c r="L592" s="345"/>
      <c r="M592" s="370"/>
    </row>
    <row r="593" spans="1:13" ht="15.5">
      <c r="A593" s="345"/>
      <c r="B593" s="345"/>
      <c r="C593" s="345"/>
      <c r="D593" s="1008"/>
      <c r="F593" s="345"/>
      <c r="G593" s="345"/>
      <c r="H593" s="345"/>
      <c r="I593" s="345"/>
      <c r="J593" s="345"/>
      <c r="K593" s="345"/>
      <c r="L593" s="345"/>
      <c r="M593" s="370"/>
    </row>
    <row r="594" spans="1:13" ht="15.5">
      <c r="A594" s="345"/>
      <c r="B594" s="345"/>
      <c r="C594" s="345"/>
      <c r="D594" s="1008"/>
      <c r="F594" s="345"/>
      <c r="G594" s="345"/>
      <c r="H594" s="345"/>
      <c r="I594" s="345"/>
      <c r="J594" s="345"/>
      <c r="K594" s="345"/>
      <c r="L594" s="345"/>
      <c r="M594" s="370"/>
    </row>
    <row r="595" spans="1:13" ht="15.5">
      <c r="A595" s="345"/>
      <c r="B595" s="345"/>
      <c r="C595" s="345"/>
      <c r="D595" s="1008"/>
      <c r="F595" s="345"/>
      <c r="G595" s="345"/>
      <c r="H595" s="345"/>
      <c r="I595" s="345"/>
      <c r="J595" s="345"/>
      <c r="K595" s="345"/>
      <c r="L595" s="345"/>
      <c r="M595" s="370"/>
    </row>
    <row r="596" spans="1:13" ht="15.5">
      <c r="A596" s="345"/>
      <c r="B596" s="345"/>
      <c r="C596" s="345"/>
      <c r="D596" s="1008"/>
      <c r="F596" s="345"/>
      <c r="G596" s="345"/>
      <c r="H596" s="345"/>
      <c r="I596" s="345"/>
      <c r="J596" s="345"/>
      <c r="K596" s="345"/>
      <c r="L596" s="345"/>
      <c r="M596" s="370"/>
    </row>
    <row r="597" spans="1:13" ht="15.5">
      <c r="A597" s="345"/>
      <c r="B597" s="345"/>
      <c r="C597" s="345"/>
      <c r="D597" s="1008"/>
      <c r="F597" s="345"/>
      <c r="G597" s="345"/>
      <c r="H597" s="345"/>
      <c r="I597" s="345"/>
      <c r="J597" s="345"/>
      <c r="K597" s="345"/>
      <c r="L597" s="345"/>
      <c r="M597" s="370"/>
    </row>
    <row r="598" spans="1:13" ht="15.5">
      <c r="A598" s="345"/>
      <c r="B598" s="345"/>
      <c r="C598" s="345"/>
      <c r="D598" s="1008"/>
      <c r="F598" s="345"/>
      <c r="G598" s="345"/>
      <c r="H598" s="345"/>
      <c r="I598" s="345"/>
      <c r="J598" s="345"/>
      <c r="K598" s="345"/>
      <c r="L598" s="345"/>
      <c r="M598" s="370"/>
    </row>
    <row r="599" spans="1:13" ht="15.5">
      <c r="A599" s="345"/>
      <c r="B599" s="345"/>
      <c r="C599" s="345"/>
      <c r="D599" s="1008"/>
      <c r="F599" s="345"/>
      <c r="G599" s="345"/>
      <c r="H599" s="345"/>
      <c r="I599" s="345"/>
      <c r="J599" s="345"/>
      <c r="K599" s="345"/>
      <c r="L599" s="345"/>
      <c r="M599" s="370"/>
    </row>
    <row r="600" spans="1:13" ht="15.5">
      <c r="A600" s="345"/>
      <c r="B600" s="345"/>
      <c r="C600" s="345"/>
      <c r="D600" s="1008"/>
      <c r="F600" s="345"/>
      <c r="G600" s="345"/>
      <c r="H600" s="345"/>
      <c r="I600" s="345"/>
      <c r="J600" s="345"/>
      <c r="K600" s="345"/>
      <c r="L600" s="345"/>
      <c r="M600" s="370"/>
    </row>
    <row r="601" spans="1:13" ht="15.5">
      <c r="A601" s="345"/>
      <c r="B601" s="345"/>
      <c r="C601" s="345"/>
      <c r="D601" s="1008"/>
      <c r="F601" s="345"/>
      <c r="G601" s="345"/>
      <c r="H601" s="345"/>
      <c r="I601" s="345"/>
      <c r="J601" s="345"/>
      <c r="K601" s="345"/>
      <c r="L601" s="345"/>
      <c r="M601" s="370"/>
    </row>
    <row r="602" spans="1:13" ht="15.5">
      <c r="A602" s="345"/>
      <c r="B602" s="345"/>
      <c r="C602" s="345"/>
      <c r="D602" s="1008"/>
      <c r="F602" s="345"/>
      <c r="G602" s="345"/>
      <c r="H602" s="345"/>
      <c r="I602" s="345"/>
      <c r="J602" s="345"/>
      <c r="K602" s="345"/>
      <c r="L602" s="345"/>
      <c r="M602" s="370"/>
    </row>
    <row r="603" spans="1:13" ht="15.5">
      <c r="A603" s="345"/>
      <c r="B603" s="345"/>
      <c r="C603" s="345"/>
      <c r="D603" s="1008"/>
      <c r="F603" s="345"/>
      <c r="G603" s="345"/>
      <c r="H603" s="345"/>
      <c r="I603" s="345"/>
      <c r="J603" s="345"/>
      <c r="K603" s="345"/>
      <c r="L603" s="345"/>
      <c r="M603" s="370"/>
    </row>
    <row r="604" spans="1:13" ht="15.5">
      <c r="A604" s="345"/>
      <c r="B604" s="345"/>
      <c r="C604" s="345"/>
      <c r="D604" s="1008"/>
      <c r="F604" s="345"/>
      <c r="G604" s="345"/>
      <c r="H604" s="345"/>
      <c r="I604" s="345"/>
      <c r="J604" s="345"/>
      <c r="K604" s="345"/>
      <c r="L604" s="345"/>
      <c r="M604" s="370"/>
    </row>
    <row r="605" spans="1:13" ht="15.5">
      <c r="A605" s="345"/>
      <c r="B605" s="345"/>
      <c r="C605" s="345"/>
      <c r="D605" s="1008"/>
      <c r="F605" s="345"/>
      <c r="G605" s="345"/>
      <c r="H605" s="345"/>
      <c r="I605" s="345"/>
      <c r="J605" s="345"/>
      <c r="K605" s="345"/>
      <c r="L605" s="345"/>
      <c r="M605" s="370"/>
    </row>
    <row r="606" spans="1:13" ht="15.5">
      <c r="A606" s="345"/>
      <c r="B606" s="345"/>
      <c r="C606" s="345"/>
      <c r="D606" s="1008"/>
      <c r="F606" s="345"/>
      <c r="G606" s="345"/>
      <c r="H606" s="345"/>
      <c r="I606" s="345"/>
      <c r="J606" s="345"/>
      <c r="K606" s="345"/>
      <c r="L606" s="345"/>
      <c r="M606" s="370"/>
    </row>
    <row r="607" spans="1:13" ht="15.5">
      <c r="A607" s="345"/>
      <c r="B607" s="345"/>
      <c r="C607" s="345"/>
      <c r="D607" s="1008"/>
      <c r="F607" s="345"/>
      <c r="G607" s="345"/>
      <c r="H607" s="345"/>
      <c r="I607" s="345"/>
      <c r="J607" s="345"/>
      <c r="K607" s="345"/>
      <c r="L607" s="345"/>
      <c r="M607" s="370"/>
    </row>
    <row r="608" spans="1:13" ht="15.5">
      <c r="A608" s="345"/>
      <c r="B608" s="345"/>
      <c r="C608" s="345"/>
      <c r="D608" s="1008"/>
      <c r="F608" s="345"/>
      <c r="G608" s="345"/>
      <c r="H608" s="345"/>
      <c r="I608" s="345"/>
      <c r="J608" s="345"/>
      <c r="K608" s="345"/>
      <c r="L608" s="345"/>
      <c r="M608" s="370"/>
    </row>
    <row r="609" spans="1:13" ht="15.5">
      <c r="A609" s="345"/>
      <c r="B609" s="345"/>
      <c r="C609" s="345"/>
      <c r="D609" s="1008"/>
      <c r="F609" s="345"/>
      <c r="G609" s="345"/>
      <c r="H609" s="345"/>
      <c r="I609" s="345"/>
      <c r="J609" s="345"/>
      <c r="K609" s="345"/>
      <c r="L609" s="345"/>
      <c r="M609" s="370"/>
    </row>
    <row r="610" spans="1:13" ht="15.5">
      <c r="A610" s="345"/>
      <c r="B610" s="345"/>
      <c r="C610" s="345"/>
      <c r="D610" s="1008"/>
      <c r="F610" s="345"/>
      <c r="G610" s="345"/>
      <c r="H610" s="345"/>
      <c r="I610" s="345"/>
      <c r="J610" s="345"/>
      <c r="K610" s="345"/>
      <c r="L610" s="345"/>
      <c r="M610" s="370"/>
    </row>
    <row r="611" spans="1:13" ht="15.5">
      <c r="A611" s="345"/>
      <c r="B611" s="345"/>
      <c r="C611" s="345"/>
      <c r="D611" s="1008"/>
      <c r="F611" s="345"/>
      <c r="G611" s="345"/>
      <c r="H611" s="345"/>
      <c r="I611" s="345"/>
      <c r="J611" s="345"/>
      <c r="K611" s="345"/>
      <c r="L611" s="345"/>
      <c r="M611" s="370"/>
    </row>
    <row r="612" spans="1:13" ht="15.5">
      <c r="A612" s="345"/>
      <c r="B612" s="345"/>
      <c r="C612" s="345"/>
      <c r="D612" s="1008"/>
      <c r="F612" s="345"/>
      <c r="G612" s="345"/>
      <c r="H612" s="345"/>
      <c r="I612" s="345"/>
      <c r="J612" s="345"/>
      <c r="K612" s="345"/>
      <c r="L612" s="345"/>
      <c r="M612" s="370"/>
    </row>
    <row r="613" spans="1:13" ht="15.5">
      <c r="A613" s="345"/>
      <c r="B613" s="345"/>
      <c r="C613" s="345"/>
      <c r="D613" s="1008"/>
      <c r="F613" s="345"/>
      <c r="G613" s="345"/>
      <c r="H613" s="345"/>
      <c r="I613" s="345"/>
      <c r="J613" s="345"/>
      <c r="K613" s="345"/>
      <c r="L613" s="345"/>
      <c r="M613" s="370"/>
    </row>
    <row r="614" spans="1:13" ht="15.5">
      <c r="A614" s="345"/>
      <c r="B614" s="345"/>
      <c r="C614" s="345"/>
      <c r="D614" s="1008"/>
      <c r="F614" s="345"/>
      <c r="G614" s="345"/>
      <c r="H614" s="345"/>
      <c r="I614" s="345"/>
      <c r="J614" s="345"/>
      <c r="K614" s="345"/>
      <c r="L614" s="345"/>
      <c r="M614" s="370"/>
    </row>
    <row r="615" spans="1:13" ht="15.5">
      <c r="A615" s="345"/>
      <c r="B615" s="345"/>
      <c r="C615" s="345"/>
      <c r="D615" s="1008"/>
      <c r="F615" s="345"/>
      <c r="G615" s="345"/>
      <c r="H615" s="345"/>
      <c r="I615" s="345"/>
      <c r="J615" s="345"/>
      <c r="K615" s="345"/>
      <c r="L615" s="345"/>
      <c r="M615" s="370"/>
    </row>
    <row r="616" spans="1:13" ht="15.5">
      <c r="A616" s="345"/>
      <c r="B616" s="345"/>
      <c r="C616" s="345"/>
      <c r="D616" s="1008"/>
      <c r="F616" s="345"/>
      <c r="G616" s="345"/>
      <c r="H616" s="345"/>
      <c r="I616" s="345"/>
      <c r="J616" s="345"/>
      <c r="K616" s="345"/>
      <c r="L616" s="345"/>
      <c r="M616" s="370"/>
    </row>
    <row r="617" spans="1:13" ht="15.5">
      <c r="A617" s="345"/>
      <c r="B617" s="345"/>
      <c r="C617" s="345"/>
      <c r="D617" s="1008"/>
      <c r="F617" s="345"/>
      <c r="G617" s="345"/>
      <c r="H617" s="345"/>
      <c r="I617" s="345"/>
      <c r="J617" s="345"/>
      <c r="K617" s="345"/>
      <c r="L617" s="345"/>
      <c r="M617" s="370"/>
    </row>
    <row r="618" spans="1:13" ht="15.5">
      <c r="A618" s="345"/>
      <c r="B618" s="345"/>
      <c r="C618" s="345"/>
      <c r="D618" s="1008"/>
      <c r="F618" s="345"/>
      <c r="G618" s="345"/>
      <c r="H618" s="345"/>
      <c r="I618" s="345"/>
      <c r="J618" s="345"/>
      <c r="K618" s="345"/>
      <c r="L618" s="345"/>
      <c r="M618" s="370"/>
    </row>
    <row r="619" spans="1:13" ht="15.5">
      <c r="A619" s="345"/>
      <c r="B619" s="345"/>
      <c r="C619" s="345"/>
      <c r="D619" s="1008"/>
      <c r="F619" s="345"/>
      <c r="G619" s="345"/>
      <c r="H619" s="345"/>
      <c r="I619" s="345"/>
      <c r="J619" s="345"/>
      <c r="K619" s="345"/>
      <c r="L619" s="345"/>
      <c r="M619" s="370"/>
    </row>
    <row r="620" spans="1:13" ht="15.5">
      <c r="A620" s="345"/>
      <c r="B620" s="345"/>
      <c r="C620" s="345"/>
      <c r="D620" s="1008"/>
      <c r="F620" s="345"/>
      <c r="G620" s="345"/>
      <c r="H620" s="345"/>
      <c r="I620" s="345"/>
      <c r="J620" s="345"/>
      <c r="K620" s="345"/>
      <c r="L620" s="345"/>
      <c r="M620" s="370"/>
    </row>
    <row r="621" spans="1:13" ht="15.5">
      <c r="A621" s="345"/>
      <c r="B621" s="345"/>
      <c r="C621" s="345"/>
      <c r="D621" s="1008"/>
      <c r="F621" s="345"/>
      <c r="G621" s="345"/>
      <c r="H621" s="345"/>
      <c r="I621" s="345"/>
      <c r="J621" s="345"/>
      <c r="K621" s="345"/>
      <c r="L621" s="345"/>
      <c r="M621" s="370"/>
    </row>
    <row r="622" spans="1:13" ht="15.5">
      <c r="A622" s="345"/>
      <c r="B622" s="345"/>
      <c r="C622" s="345"/>
      <c r="D622" s="1008"/>
      <c r="F622" s="345"/>
      <c r="G622" s="345"/>
      <c r="H622" s="345"/>
      <c r="I622" s="345"/>
      <c r="J622" s="345"/>
      <c r="K622" s="345"/>
      <c r="L622" s="345"/>
      <c r="M622" s="370"/>
    </row>
    <row r="623" spans="1:13" ht="15.5">
      <c r="A623" s="345"/>
      <c r="B623" s="345"/>
      <c r="C623" s="345"/>
      <c r="D623" s="1008"/>
      <c r="F623" s="345"/>
      <c r="G623" s="345"/>
      <c r="H623" s="345"/>
      <c r="I623" s="345"/>
      <c r="J623" s="345"/>
      <c r="K623" s="345"/>
      <c r="L623" s="345"/>
      <c r="M623" s="370"/>
    </row>
    <row r="624" spans="1:13" ht="15.5">
      <c r="A624" s="345"/>
      <c r="B624" s="345"/>
      <c r="C624" s="345"/>
      <c r="D624" s="1008"/>
      <c r="F624" s="345"/>
      <c r="G624" s="345"/>
      <c r="H624" s="345"/>
      <c r="I624" s="345"/>
      <c r="J624" s="345"/>
      <c r="K624" s="345"/>
      <c r="L624" s="345"/>
      <c r="M624" s="370"/>
    </row>
    <row r="625" spans="1:13" ht="15.5">
      <c r="A625" s="345"/>
      <c r="B625" s="345"/>
      <c r="C625" s="345"/>
      <c r="D625" s="1008"/>
      <c r="F625" s="345"/>
      <c r="G625" s="345"/>
      <c r="H625" s="345"/>
      <c r="I625" s="345"/>
      <c r="J625" s="345"/>
      <c r="K625" s="345"/>
      <c r="L625" s="345"/>
      <c r="M625" s="370"/>
    </row>
    <row r="626" spans="1:13" ht="15.5">
      <c r="A626" s="345"/>
      <c r="B626" s="345"/>
      <c r="C626" s="345"/>
      <c r="D626" s="1008"/>
      <c r="F626" s="345"/>
      <c r="G626" s="345"/>
      <c r="H626" s="345"/>
      <c r="I626" s="345"/>
      <c r="J626" s="345"/>
      <c r="K626" s="345"/>
      <c r="L626" s="345"/>
      <c r="M626" s="370"/>
    </row>
    <row r="627" spans="1:13" ht="15.5">
      <c r="A627" s="345"/>
      <c r="B627" s="345"/>
      <c r="C627" s="345"/>
      <c r="D627" s="1008"/>
      <c r="F627" s="345"/>
      <c r="G627" s="345"/>
      <c r="H627" s="345"/>
      <c r="I627" s="345"/>
      <c r="J627" s="345"/>
      <c r="K627" s="345"/>
      <c r="L627" s="345"/>
      <c r="M627" s="370"/>
    </row>
    <row r="628" spans="1:13" ht="15.5">
      <c r="A628" s="345"/>
      <c r="B628" s="345"/>
      <c r="C628" s="345"/>
      <c r="D628" s="1008"/>
      <c r="F628" s="345"/>
      <c r="G628" s="345"/>
      <c r="H628" s="345"/>
      <c r="I628" s="345"/>
      <c r="J628" s="345"/>
      <c r="K628" s="345"/>
      <c r="L628" s="345"/>
      <c r="M628" s="370"/>
    </row>
    <row r="629" spans="1:13" ht="15.5">
      <c r="A629" s="345"/>
      <c r="B629" s="345"/>
      <c r="C629" s="345"/>
      <c r="D629" s="1008"/>
      <c r="F629" s="345"/>
      <c r="G629" s="345"/>
      <c r="H629" s="345"/>
      <c r="I629" s="345"/>
      <c r="J629" s="345"/>
      <c r="K629" s="345"/>
      <c r="L629" s="345"/>
      <c r="M629" s="370"/>
    </row>
    <row r="630" spans="1:13" ht="15.5">
      <c r="A630" s="345"/>
      <c r="B630" s="345"/>
      <c r="C630" s="345"/>
      <c r="D630" s="1008"/>
      <c r="F630" s="345"/>
      <c r="G630" s="345"/>
      <c r="H630" s="345"/>
      <c r="I630" s="345"/>
      <c r="J630" s="345"/>
      <c r="K630" s="345"/>
      <c r="L630" s="345"/>
      <c r="M630" s="370"/>
    </row>
    <row r="631" spans="1:13" ht="15.5">
      <c r="A631" s="345"/>
      <c r="B631" s="345"/>
      <c r="C631" s="345"/>
      <c r="D631" s="1008"/>
      <c r="F631" s="345"/>
      <c r="G631" s="345"/>
      <c r="H631" s="345"/>
      <c r="I631" s="345"/>
      <c r="J631" s="345"/>
      <c r="K631" s="345"/>
      <c r="L631" s="345"/>
      <c r="M631" s="370"/>
    </row>
    <row r="632" spans="1:13" ht="15.5">
      <c r="A632" s="345"/>
      <c r="B632" s="345"/>
      <c r="C632" s="345"/>
      <c r="D632" s="1008"/>
      <c r="F632" s="345"/>
      <c r="G632" s="345"/>
      <c r="H632" s="345"/>
      <c r="I632" s="345"/>
      <c r="J632" s="345"/>
      <c r="K632" s="345"/>
      <c r="L632" s="345"/>
      <c r="M632" s="370"/>
    </row>
    <row r="633" spans="1:13" ht="15.5">
      <c r="A633" s="345"/>
      <c r="B633" s="345"/>
      <c r="C633" s="345"/>
      <c r="D633" s="1008"/>
      <c r="F633" s="345"/>
      <c r="G633" s="345"/>
      <c r="H633" s="345"/>
      <c r="I633" s="345"/>
      <c r="J633" s="345"/>
      <c r="K633" s="345"/>
      <c r="L633" s="345"/>
      <c r="M633" s="370"/>
    </row>
    <row r="634" spans="1:13" ht="15.5">
      <c r="A634" s="345"/>
      <c r="B634" s="345"/>
      <c r="C634" s="345"/>
      <c r="D634" s="1008"/>
      <c r="F634" s="345"/>
      <c r="G634" s="345"/>
      <c r="H634" s="345"/>
      <c r="I634" s="345"/>
      <c r="J634" s="345"/>
      <c r="K634" s="345"/>
      <c r="L634" s="345"/>
      <c r="M634" s="370"/>
    </row>
    <row r="635" spans="1:13" ht="15.5">
      <c r="A635" s="345"/>
      <c r="B635" s="345"/>
      <c r="C635" s="345"/>
      <c r="D635" s="1008"/>
      <c r="F635" s="345"/>
      <c r="G635" s="345"/>
      <c r="H635" s="345"/>
      <c r="I635" s="345"/>
      <c r="J635" s="345"/>
      <c r="K635" s="345"/>
      <c r="L635" s="345"/>
      <c r="M635" s="370"/>
    </row>
    <row r="636" spans="1:13" ht="15.5">
      <c r="A636" s="345"/>
      <c r="B636" s="345"/>
      <c r="C636" s="345"/>
      <c r="D636" s="1008"/>
      <c r="F636" s="345"/>
      <c r="G636" s="345"/>
      <c r="H636" s="345"/>
      <c r="I636" s="345"/>
      <c r="J636" s="345"/>
      <c r="K636" s="345"/>
      <c r="L636" s="345"/>
      <c r="M636" s="370"/>
    </row>
    <row r="637" spans="1:13" ht="15.5">
      <c r="A637" s="345"/>
      <c r="B637" s="345"/>
      <c r="C637" s="345"/>
      <c r="D637" s="1008"/>
      <c r="F637" s="345"/>
      <c r="G637" s="345"/>
      <c r="H637" s="345"/>
      <c r="I637" s="345"/>
      <c r="J637" s="345"/>
      <c r="K637" s="345"/>
      <c r="L637" s="345"/>
      <c r="M637" s="370"/>
    </row>
    <row r="638" spans="1:13" ht="15.5">
      <c r="A638" s="345"/>
      <c r="B638" s="345"/>
      <c r="C638" s="345"/>
      <c r="D638" s="1008"/>
      <c r="F638" s="345"/>
      <c r="G638" s="345"/>
      <c r="H638" s="345"/>
      <c r="I638" s="345"/>
      <c r="J638" s="345"/>
      <c r="K638" s="345"/>
      <c r="L638" s="345"/>
      <c r="M638" s="370"/>
    </row>
    <row r="639" spans="1:13" ht="15.5">
      <c r="A639" s="345"/>
      <c r="B639" s="345"/>
      <c r="C639" s="345"/>
      <c r="D639" s="1008"/>
      <c r="F639" s="345"/>
      <c r="G639" s="345"/>
      <c r="H639" s="345"/>
      <c r="I639" s="345"/>
      <c r="J639" s="345"/>
      <c r="K639" s="345"/>
      <c r="L639" s="345"/>
      <c r="M639" s="370"/>
    </row>
    <row r="640" spans="1:13" ht="15.5">
      <c r="A640" s="345"/>
      <c r="B640" s="345"/>
      <c r="C640" s="345"/>
      <c r="D640" s="1008"/>
      <c r="F640" s="345"/>
      <c r="G640" s="345"/>
      <c r="H640" s="345"/>
      <c r="I640" s="345"/>
      <c r="J640" s="345"/>
      <c r="K640" s="345"/>
      <c r="L640" s="345"/>
      <c r="M640" s="370"/>
    </row>
    <row r="641" spans="1:13" ht="15.5">
      <c r="A641" s="345"/>
      <c r="B641" s="345"/>
      <c r="C641" s="345"/>
      <c r="D641" s="1008"/>
      <c r="F641" s="345"/>
      <c r="G641" s="345"/>
      <c r="H641" s="345"/>
      <c r="I641" s="345"/>
      <c r="J641" s="345"/>
      <c r="K641" s="345"/>
      <c r="L641" s="345"/>
      <c r="M641" s="370"/>
    </row>
    <row r="642" spans="1:13" ht="15.5">
      <c r="A642" s="345"/>
      <c r="B642" s="345"/>
      <c r="C642" s="345"/>
      <c r="D642" s="1008"/>
      <c r="F642" s="345"/>
      <c r="G642" s="345"/>
      <c r="H642" s="345"/>
      <c r="I642" s="345"/>
      <c r="J642" s="345"/>
      <c r="K642" s="345"/>
      <c r="L642" s="345"/>
      <c r="M642" s="370"/>
    </row>
    <row r="643" spans="1:13" ht="15.5">
      <c r="A643" s="345"/>
      <c r="B643" s="345"/>
      <c r="C643" s="345"/>
      <c r="D643" s="1008"/>
      <c r="F643" s="345"/>
      <c r="G643" s="345"/>
      <c r="H643" s="345"/>
      <c r="I643" s="345"/>
      <c r="J643" s="345"/>
      <c r="K643" s="345"/>
      <c r="L643" s="345"/>
      <c r="M643" s="370"/>
    </row>
    <row r="644" spans="1:13" ht="15.5">
      <c r="A644" s="345"/>
      <c r="B644" s="345"/>
      <c r="C644" s="345"/>
      <c r="D644" s="1008"/>
      <c r="F644" s="345"/>
      <c r="G644" s="345"/>
      <c r="H644" s="345"/>
      <c r="I644" s="345"/>
      <c r="J644" s="345"/>
      <c r="K644" s="345"/>
      <c r="L644" s="345"/>
      <c r="M644" s="370"/>
    </row>
    <row r="645" spans="1:13" ht="15.5">
      <c r="A645" s="345"/>
      <c r="B645" s="345"/>
      <c r="C645" s="345"/>
      <c r="D645" s="1008"/>
      <c r="F645" s="345"/>
      <c r="G645" s="345"/>
      <c r="H645" s="345"/>
      <c r="I645" s="345"/>
      <c r="J645" s="345"/>
      <c r="K645" s="345"/>
      <c r="L645" s="345"/>
      <c r="M645" s="370"/>
    </row>
    <row r="646" spans="1:13" ht="15.5">
      <c r="A646" s="345"/>
      <c r="B646" s="345"/>
      <c r="C646" s="345"/>
      <c r="D646" s="1008"/>
      <c r="F646" s="345"/>
      <c r="G646" s="345"/>
      <c r="H646" s="345"/>
      <c r="I646" s="345"/>
      <c r="J646" s="345"/>
      <c r="K646" s="345"/>
      <c r="L646" s="345"/>
      <c r="M646" s="370"/>
    </row>
    <row r="647" spans="1:13" ht="15.5">
      <c r="A647" s="345"/>
      <c r="B647" s="345"/>
      <c r="C647" s="345"/>
      <c r="D647" s="1008"/>
      <c r="F647" s="345"/>
      <c r="G647" s="345"/>
      <c r="H647" s="345"/>
      <c r="I647" s="345"/>
      <c r="J647" s="345"/>
      <c r="K647" s="345"/>
      <c r="L647" s="345"/>
      <c r="M647" s="370"/>
    </row>
    <row r="648" spans="1:13" ht="15.5">
      <c r="A648" s="345"/>
      <c r="B648" s="345"/>
      <c r="C648" s="345"/>
      <c r="D648" s="1008"/>
      <c r="F648" s="345"/>
      <c r="G648" s="345"/>
      <c r="H648" s="345"/>
      <c r="I648" s="345"/>
      <c r="J648" s="345"/>
      <c r="K648" s="345"/>
      <c r="L648" s="345"/>
      <c r="M648" s="370"/>
    </row>
    <row r="649" spans="1:13" ht="15.5">
      <c r="A649" s="345"/>
      <c r="B649" s="345"/>
      <c r="C649" s="345"/>
      <c r="D649" s="1008"/>
      <c r="F649" s="345"/>
      <c r="G649" s="345"/>
      <c r="H649" s="345"/>
      <c r="I649" s="345"/>
      <c r="J649" s="345"/>
      <c r="K649" s="345"/>
      <c r="L649" s="345"/>
      <c r="M649" s="370"/>
    </row>
    <row r="650" spans="1:13" ht="15.5">
      <c r="A650" s="345"/>
      <c r="B650" s="345"/>
      <c r="C650" s="345"/>
      <c r="D650" s="1008"/>
      <c r="F650" s="345"/>
      <c r="G650" s="345"/>
      <c r="H650" s="345"/>
      <c r="I650" s="345"/>
      <c r="J650" s="345"/>
      <c r="K650" s="345"/>
      <c r="L650" s="345"/>
      <c r="M650" s="370"/>
    </row>
    <row r="651" spans="1:13" ht="15.5">
      <c r="A651" s="345"/>
      <c r="B651" s="345"/>
      <c r="C651" s="345"/>
      <c r="D651" s="1008"/>
      <c r="F651" s="345"/>
      <c r="G651" s="345"/>
      <c r="H651" s="345"/>
      <c r="I651" s="345"/>
      <c r="J651" s="345"/>
      <c r="K651" s="345"/>
      <c r="L651" s="345"/>
      <c r="M651" s="370"/>
    </row>
    <row r="652" spans="1:13" ht="15.5">
      <c r="A652" s="345"/>
      <c r="B652" s="345"/>
      <c r="C652" s="345"/>
      <c r="D652" s="1008"/>
      <c r="F652" s="345"/>
      <c r="G652" s="345"/>
      <c r="H652" s="345"/>
      <c r="I652" s="345"/>
      <c r="J652" s="345"/>
      <c r="K652" s="345"/>
      <c r="L652" s="345"/>
      <c r="M652" s="370"/>
    </row>
    <row r="653" spans="1:13" ht="15.5">
      <c r="A653" s="345"/>
      <c r="B653" s="345"/>
      <c r="C653" s="345"/>
      <c r="D653" s="1008"/>
      <c r="F653" s="345"/>
      <c r="G653" s="345"/>
      <c r="H653" s="345"/>
      <c r="I653" s="345"/>
      <c r="J653" s="345"/>
      <c r="K653" s="345"/>
      <c r="L653" s="345"/>
      <c r="M653" s="370"/>
    </row>
    <row r="654" spans="1:13" ht="15.5">
      <c r="A654" s="345"/>
      <c r="B654" s="345"/>
      <c r="C654" s="345"/>
      <c r="D654" s="1008"/>
      <c r="F654" s="345"/>
      <c r="G654" s="345"/>
      <c r="H654" s="345"/>
      <c r="I654" s="345"/>
      <c r="J654" s="345"/>
      <c r="K654" s="345"/>
      <c r="L654" s="345"/>
      <c r="M654" s="370"/>
    </row>
    <row r="655" spans="1:13" ht="15.5">
      <c r="A655" s="345"/>
      <c r="B655" s="345"/>
      <c r="C655" s="345"/>
      <c r="D655" s="1008"/>
      <c r="F655" s="345"/>
      <c r="G655" s="345"/>
      <c r="H655" s="345"/>
      <c r="I655" s="345"/>
      <c r="J655" s="345"/>
      <c r="K655" s="345"/>
      <c r="L655" s="345"/>
      <c r="M655" s="370"/>
    </row>
    <row r="656" spans="1:13" ht="15.5">
      <c r="A656" s="345"/>
      <c r="B656" s="345"/>
      <c r="C656" s="345"/>
      <c r="D656" s="1008"/>
      <c r="F656" s="345"/>
      <c r="G656" s="345"/>
      <c r="H656" s="345"/>
      <c r="I656" s="345"/>
      <c r="J656" s="345"/>
      <c r="K656" s="345"/>
      <c r="L656" s="345"/>
      <c r="M656" s="370"/>
    </row>
    <row r="657" spans="1:13" ht="15.5">
      <c r="A657" s="345"/>
      <c r="B657" s="345"/>
      <c r="C657" s="345"/>
      <c r="D657" s="1008"/>
      <c r="F657" s="345"/>
      <c r="G657" s="345"/>
      <c r="H657" s="345"/>
      <c r="I657" s="345"/>
      <c r="J657" s="345"/>
      <c r="K657" s="345"/>
      <c r="L657" s="345"/>
      <c r="M657" s="370"/>
    </row>
    <row r="658" spans="1:13" ht="15.5">
      <c r="A658" s="345"/>
      <c r="B658" s="345"/>
      <c r="C658" s="345"/>
      <c r="D658" s="1008"/>
      <c r="F658" s="345"/>
      <c r="G658" s="345"/>
      <c r="H658" s="345"/>
      <c r="I658" s="345"/>
      <c r="J658" s="345"/>
      <c r="K658" s="345"/>
      <c r="L658" s="345"/>
      <c r="M658" s="370"/>
    </row>
    <row r="659" spans="1:13" ht="15.5">
      <c r="A659" s="345"/>
      <c r="B659" s="345"/>
      <c r="C659" s="345"/>
      <c r="D659" s="1008"/>
      <c r="F659" s="345"/>
      <c r="G659" s="345"/>
      <c r="H659" s="345"/>
      <c r="I659" s="345"/>
      <c r="J659" s="345"/>
      <c r="K659" s="345"/>
      <c r="L659" s="345"/>
      <c r="M659" s="370"/>
    </row>
    <row r="660" spans="1:13" ht="15.5">
      <c r="A660" s="345"/>
      <c r="B660" s="345"/>
      <c r="C660" s="345"/>
      <c r="D660" s="1008"/>
      <c r="F660" s="345"/>
      <c r="G660" s="345"/>
      <c r="H660" s="345"/>
      <c r="I660" s="345"/>
      <c r="J660" s="345"/>
      <c r="K660" s="345"/>
      <c r="L660" s="345"/>
      <c r="M660" s="370"/>
    </row>
    <row r="661" spans="1:13" ht="15.5">
      <c r="A661" s="345"/>
      <c r="B661" s="345"/>
      <c r="C661" s="345"/>
      <c r="D661" s="1008"/>
      <c r="F661" s="345"/>
      <c r="G661" s="345"/>
      <c r="H661" s="345"/>
      <c r="I661" s="345"/>
      <c r="J661" s="345"/>
      <c r="K661" s="345"/>
      <c r="L661" s="345"/>
      <c r="M661" s="370"/>
    </row>
    <row r="662" spans="1:13" ht="15.5">
      <c r="A662" s="345"/>
      <c r="B662" s="345"/>
      <c r="C662" s="345"/>
      <c r="D662" s="1008"/>
      <c r="F662" s="345"/>
      <c r="G662" s="345"/>
      <c r="H662" s="345"/>
      <c r="I662" s="345"/>
      <c r="J662" s="345"/>
      <c r="K662" s="345"/>
      <c r="L662" s="345"/>
      <c r="M662" s="370"/>
    </row>
    <row r="663" spans="1:13" ht="15.5">
      <c r="A663" s="345"/>
      <c r="B663" s="345"/>
      <c r="C663" s="345"/>
      <c r="D663" s="1008"/>
      <c r="F663" s="345"/>
      <c r="G663" s="345"/>
      <c r="H663" s="345"/>
      <c r="I663" s="345"/>
      <c r="J663" s="345"/>
      <c r="K663" s="345"/>
      <c r="L663" s="345"/>
      <c r="M663" s="370"/>
    </row>
    <row r="664" spans="1:13" ht="15.5">
      <c r="A664" s="345"/>
      <c r="B664" s="345"/>
      <c r="C664" s="345"/>
      <c r="D664" s="1008"/>
      <c r="F664" s="345"/>
      <c r="G664" s="345"/>
      <c r="H664" s="345"/>
      <c r="I664" s="345"/>
      <c r="J664" s="345"/>
      <c r="K664" s="345"/>
      <c r="L664" s="345"/>
      <c r="M664" s="370"/>
    </row>
    <row r="665" spans="1:13" ht="15.5">
      <c r="A665" s="345"/>
      <c r="B665" s="345"/>
      <c r="C665" s="345"/>
      <c r="D665" s="1008"/>
      <c r="F665" s="345"/>
      <c r="G665" s="345"/>
      <c r="H665" s="345"/>
      <c r="I665" s="345"/>
      <c r="J665" s="345"/>
      <c r="K665" s="345"/>
      <c r="L665" s="345"/>
      <c r="M665" s="370"/>
    </row>
    <row r="666" spans="1:13" ht="15.5">
      <c r="A666" s="345"/>
      <c r="B666" s="345"/>
      <c r="C666" s="345"/>
      <c r="D666" s="1008"/>
      <c r="F666" s="345"/>
      <c r="G666" s="345"/>
      <c r="H666" s="345"/>
      <c r="I666" s="345"/>
      <c r="J666" s="345"/>
      <c r="K666" s="345"/>
      <c r="L666" s="345"/>
      <c r="M666" s="370"/>
    </row>
    <row r="667" spans="1:13" ht="15.5">
      <c r="A667" s="345"/>
      <c r="B667" s="345"/>
      <c r="C667" s="345"/>
      <c r="D667" s="1008"/>
      <c r="F667" s="345"/>
      <c r="G667" s="345"/>
      <c r="H667" s="345"/>
      <c r="I667" s="345"/>
      <c r="J667" s="345"/>
      <c r="K667" s="345"/>
      <c r="L667" s="345"/>
      <c r="M667" s="370"/>
    </row>
    <row r="668" spans="1:13" ht="15.5">
      <c r="A668" s="345"/>
      <c r="B668" s="345"/>
      <c r="C668" s="345"/>
      <c r="D668" s="1008"/>
      <c r="F668" s="345"/>
      <c r="G668" s="345"/>
      <c r="H668" s="345"/>
      <c r="I668" s="345"/>
      <c r="J668" s="345"/>
      <c r="K668" s="345"/>
      <c r="L668" s="345"/>
      <c r="M668" s="370"/>
    </row>
    <row r="669" spans="1:13" ht="15.5">
      <c r="A669" s="345"/>
      <c r="B669" s="345"/>
      <c r="C669" s="345"/>
      <c r="D669" s="1008"/>
      <c r="F669" s="345"/>
      <c r="G669" s="345"/>
      <c r="H669" s="345"/>
      <c r="I669" s="345"/>
      <c r="J669" s="345"/>
      <c r="K669" s="345"/>
      <c r="L669" s="345"/>
      <c r="M669" s="370"/>
    </row>
    <row r="670" spans="1:13" ht="15.5">
      <c r="A670" s="345"/>
      <c r="B670" s="345"/>
      <c r="C670" s="345"/>
      <c r="D670" s="1008"/>
      <c r="F670" s="345"/>
      <c r="G670" s="345"/>
      <c r="H670" s="345"/>
      <c r="I670" s="345"/>
      <c r="J670" s="345"/>
      <c r="K670" s="345"/>
      <c r="L670" s="345"/>
      <c r="M670" s="370"/>
    </row>
    <row r="671" spans="1:13" ht="15.5">
      <c r="A671" s="345"/>
      <c r="B671" s="345"/>
      <c r="C671" s="345"/>
      <c r="D671" s="1008"/>
      <c r="F671" s="345"/>
      <c r="G671" s="345"/>
      <c r="H671" s="345"/>
      <c r="I671" s="345"/>
      <c r="J671" s="345"/>
      <c r="K671" s="345"/>
      <c r="L671" s="345"/>
      <c r="M671" s="370"/>
    </row>
    <row r="672" spans="1:13" ht="15.5">
      <c r="A672" s="345"/>
      <c r="B672" s="345"/>
      <c r="C672" s="345"/>
      <c r="D672" s="1008"/>
      <c r="F672" s="345"/>
      <c r="G672" s="345"/>
      <c r="H672" s="345"/>
      <c r="I672" s="345"/>
      <c r="J672" s="345"/>
      <c r="K672" s="345"/>
      <c r="L672" s="345"/>
      <c r="M672" s="370"/>
    </row>
    <row r="673" spans="1:13" ht="15.5">
      <c r="A673" s="345"/>
      <c r="B673" s="345"/>
      <c r="C673" s="345"/>
      <c r="D673" s="1008"/>
      <c r="F673" s="345"/>
      <c r="G673" s="345"/>
      <c r="H673" s="345"/>
      <c r="I673" s="345"/>
      <c r="J673" s="345"/>
      <c r="K673" s="345"/>
      <c r="L673" s="345"/>
      <c r="M673" s="370"/>
    </row>
    <row r="674" spans="1:13" ht="15.5">
      <c r="A674" s="345"/>
      <c r="B674" s="345"/>
      <c r="C674" s="345"/>
      <c r="D674" s="1008"/>
      <c r="F674" s="345"/>
      <c r="G674" s="345"/>
      <c r="H674" s="345"/>
      <c r="I674" s="345"/>
      <c r="J674" s="345"/>
      <c r="K674" s="345"/>
      <c r="L674" s="345"/>
      <c r="M674" s="370"/>
    </row>
    <row r="675" spans="1:13" ht="15.5">
      <c r="A675" s="345"/>
      <c r="B675" s="345"/>
      <c r="C675" s="345"/>
      <c r="D675" s="1008"/>
      <c r="F675" s="345"/>
      <c r="G675" s="345"/>
      <c r="H675" s="345"/>
      <c r="I675" s="345"/>
      <c r="J675" s="345"/>
      <c r="K675" s="345"/>
      <c r="L675" s="345"/>
      <c r="M675" s="370"/>
    </row>
    <row r="676" spans="1:13" ht="15.5">
      <c r="A676" s="345"/>
      <c r="B676" s="345"/>
      <c r="C676" s="345"/>
      <c r="D676" s="1008"/>
      <c r="F676" s="345"/>
      <c r="G676" s="345"/>
      <c r="H676" s="345"/>
      <c r="I676" s="345"/>
      <c r="J676" s="345"/>
      <c r="K676" s="345"/>
      <c r="L676" s="345"/>
      <c r="M676" s="370"/>
    </row>
    <row r="677" spans="1:13" ht="15.5">
      <c r="A677" s="345"/>
      <c r="B677" s="345"/>
      <c r="C677" s="345"/>
      <c r="D677" s="1008"/>
      <c r="F677" s="345"/>
      <c r="G677" s="345"/>
      <c r="H677" s="345"/>
      <c r="I677" s="345"/>
      <c r="J677" s="345"/>
      <c r="K677" s="345"/>
      <c r="L677" s="345"/>
      <c r="M677" s="370"/>
    </row>
    <row r="678" spans="1:13" ht="15.5">
      <c r="A678" s="345"/>
      <c r="B678" s="345"/>
      <c r="C678" s="345"/>
      <c r="D678" s="1008"/>
      <c r="F678" s="345"/>
      <c r="G678" s="345"/>
      <c r="H678" s="345"/>
      <c r="I678" s="345"/>
      <c r="J678" s="345"/>
      <c r="K678" s="345"/>
      <c r="L678" s="345"/>
      <c r="M678" s="370"/>
    </row>
    <row r="679" spans="1:13" ht="15.5">
      <c r="A679" s="345"/>
      <c r="B679" s="345"/>
      <c r="C679" s="345"/>
      <c r="D679" s="1008"/>
      <c r="F679" s="345"/>
      <c r="G679" s="345"/>
      <c r="H679" s="345"/>
      <c r="I679" s="345"/>
      <c r="J679" s="345"/>
      <c r="K679" s="345"/>
      <c r="L679" s="345"/>
      <c r="M679" s="370"/>
    </row>
    <row r="680" spans="1:13" ht="15.5">
      <c r="A680" s="345"/>
      <c r="B680" s="345"/>
      <c r="C680" s="345"/>
      <c r="D680" s="1008"/>
      <c r="F680" s="345"/>
      <c r="G680" s="345"/>
      <c r="H680" s="345"/>
      <c r="I680" s="345"/>
      <c r="J680" s="345"/>
      <c r="K680" s="345"/>
      <c r="L680" s="345"/>
      <c r="M680" s="370"/>
    </row>
    <row r="681" spans="1:13" ht="15.5">
      <c r="A681" s="345"/>
      <c r="B681" s="345"/>
      <c r="C681" s="345"/>
      <c r="D681" s="1008"/>
      <c r="F681" s="345"/>
      <c r="G681" s="345"/>
      <c r="H681" s="345"/>
      <c r="I681" s="345"/>
      <c r="J681" s="345"/>
      <c r="K681" s="345"/>
      <c r="L681" s="345"/>
      <c r="M681" s="370"/>
    </row>
    <row r="682" spans="1:13" ht="15.5">
      <c r="A682" s="345"/>
      <c r="B682" s="345"/>
      <c r="C682" s="345"/>
      <c r="D682" s="1008"/>
      <c r="F682" s="345"/>
      <c r="G682" s="345"/>
      <c r="H682" s="345"/>
      <c r="I682" s="345"/>
      <c r="J682" s="345"/>
      <c r="K682" s="345"/>
      <c r="L682" s="345"/>
      <c r="M682" s="370"/>
    </row>
    <row r="683" spans="1:13" ht="15.5">
      <c r="A683" s="345"/>
      <c r="B683" s="345"/>
      <c r="C683" s="345"/>
      <c r="D683" s="1008"/>
      <c r="F683" s="345"/>
      <c r="G683" s="345"/>
      <c r="H683" s="345"/>
      <c r="I683" s="345"/>
      <c r="J683" s="345"/>
      <c r="K683" s="345"/>
      <c r="L683" s="345"/>
      <c r="M683" s="370"/>
    </row>
    <row r="684" spans="1:13" ht="15.5">
      <c r="A684" s="345"/>
      <c r="B684" s="345"/>
      <c r="C684" s="345"/>
      <c r="D684" s="1008"/>
      <c r="F684" s="345"/>
      <c r="G684" s="345"/>
      <c r="H684" s="345"/>
      <c r="I684" s="345"/>
      <c r="J684" s="345"/>
      <c r="K684" s="345"/>
      <c r="L684" s="345"/>
      <c r="M684" s="370"/>
    </row>
    <row r="685" spans="1:13" ht="15.5">
      <c r="A685" s="345"/>
      <c r="B685" s="345"/>
      <c r="C685" s="345"/>
      <c r="D685" s="1008"/>
      <c r="F685" s="345"/>
      <c r="G685" s="345"/>
      <c r="H685" s="345"/>
      <c r="I685" s="345"/>
      <c r="J685" s="345"/>
      <c r="K685" s="345"/>
      <c r="L685" s="345"/>
      <c r="M685" s="370"/>
    </row>
    <row r="686" spans="1:13" ht="15.5">
      <c r="A686" s="345"/>
      <c r="B686" s="345"/>
      <c r="C686" s="345"/>
      <c r="D686" s="1008"/>
      <c r="F686" s="345"/>
      <c r="G686" s="345"/>
      <c r="H686" s="345"/>
      <c r="I686" s="345"/>
      <c r="J686" s="345"/>
      <c r="K686" s="345"/>
      <c r="L686" s="345"/>
      <c r="M686" s="370"/>
    </row>
    <row r="687" spans="1:13" ht="15.5">
      <c r="A687" s="345"/>
      <c r="B687" s="345"/>
      <c r="C687" s="345"/>
      <c r="D687" s="1008"/>
      <c r="F687" s="345"/>
      <c r="G687" s="345"/>
      <c r="H687" s="345"/>
      <c r="I687" s="345"/>
      <c r="J687" s="345"/>
      <c r="K687" s="345"/>
      <c r="L687" s="345"/>
      <c r="M687" s="370"/>
    </row>
    <row r="688" spans="1:13" ht="15.5">
      <c r="A688" s="345"/>
      <c r="B688" s="345"/>
      <c r="C688" s="345"/>
      <c r="D688" s="1008"/>
      <c r="F688" s="345"/>
      <c r="G688" s="345"/>
      <c r="H688" s="345"/>
      <c r="I688" s="345"/>
      <c r="J688" s="345"/>
      <c r="K688" s="345"/>
      <c r="L688" s="345"/>
      <c r="M688" s="370"/>
    </row>
    <row r="689" spans="1:13" ht="15.5">
      <c r="A689" s="345"/>
      <c r="B689" s="345"/>
      <c r="C689" s="345"/>
      <c r="D689" s="1008"/>
      <c r="F689" s="345"/>
      <c r="G689" s="345"/>
      <c r="H689" s="345"/>
      <c r="I689" s="345"/>
      <c r="J689" s="345"/>
      <c r="K689" s="345"/>
      <c r="L689" s="345"/>
      <c r="M689" s="370"/>
    </row>
    <row r="690" spans="1:13" ht="15.5">
      <c r="A690" s="345"/>
      <c r="B690" s="345"/>
      <c r="C690" s="345"/>
      <c r="D690" s="1008"/>
      <c r="F690" s="345"/>
      <c r="G690" s="345"/>
      <c r="H690" s="345"/>
      <c r="I690" s="345"/>
      <c r="J690" s="345"/>
      <c r="K690" s="345"/>
      <c r="L690" s="345"/>
      <c r="M690" s="370"/>
    </row>
    <row r="691" spans="1:13" ht="15.5">
      <c r="A691" s="345"/>
      <c r="B691" s="345"/>
      <c r="C691" s="345"/>
      <c r="D691" s="1008"/>
      <c r="F691" s="345"/>
      <c r="G691" s="345"/>
      <c r="H691" s="345"/>
      <c r="I691" s="345"/>
      <c r="J691" s="345"/>
      <c r="K691" s="345"/>
      <c r="L691" s="345"/>
      <c r="M691" s="370"/>
    </row>
    <row r="692" spans="1:13" ht="15.5">
      <c r="A692" s="345"/>
      <c r="B692" s="345"/>
      <c r="C692" s="345"/>
      <c r="D692" s="1008"/>
      <c r="F692" s="345"/>
      <c r="G692" s="345"/>
      <c r="H692" s="345"/>
      <c r="I692" s="345"/>
      <c r="J692" s="345"/>
      <c r="K692" s="345"/>
      <c r="L692" s="345"/>
      <c r="M692" s="370"/>
    </row>
    <row r="693" spans="1:13" ht="15.5">
      <c r="A693" s="345"/>
      <c r="B693" s="345"/>
      <c r="C693" s="345"/>
      <c r="D693" s="1008"/>
      <c r="F693" s="345"/>
      <c r="G693" s="345"/>
      <c r="H693" s="345"/>
      <c r="I693" s="345"/>
      <c r="J693" s="345"/>
      <c r="K693" s="345"/>
      <c r="L693" s="345"/>
      <c r="M693" s="370"/>
    </row>
    <row r="694" spans="1:13" ht="15.5">
      <c r="A694" s="345"/>
      <c r="B694" s="345"/>
      <c r="C694" s="345"/>
      <c r="D694" s="1008"/>
      <c r="F694" s="345"/>
      <c r="G694" s="345"/>
      <c r="H694" s="345"/>
      <c r="I694" s="345"/>
      <c r="J694" s="345"/>
      <c r="K694" s="345"/>
      <c r="L694" s="345"/>
      <c r="M694" s="370"/>
    </row>
    <row r="695" spans="1:13" ht="15.5">
      <c r="A695" s="345"/>
      <c r="B695" s="345"/>
      <c r="C695" s="345"/>
      <c r="D695" s="1008"/>
      <c r="F695" s="345"/>
      <c r="G695" s="345"/>
      <c r="H695" s="345"/>
      <c r="I695" s="345"/>
      <c r="J695" s="345"/>
      <c r="K695" s="345"/>
      <c r="L695" s="345"/>
      <c r="M695" s="370"/>
    </row>
    <row r="696" spans="1:13" ht="15.5">
      <c r="A696" s="345"/>
      <c r="B696" s="345"/>
      <c r="C696" s="345"/>
      <c r="D696" s="1008"/>
      <c r="F696" s="345"/>
      <c r="G696" s="345"/>
      <c r="H696" s="345"/>
      <c r="I696" s="345"/>
      <c r="J696" s="345"/>
      <c r="K696" s="345"/>
      <c r="L696" s="345"/>
      <c r="M696" s="370"/>
    </row>
    <row r="697" spans="1:13" ht="15.5">
      <c r="A697" s="345"/>
      <c r="B697" s="345"/>
      <c r="C697" s="345"/>
      <c r="D697" s="1008"/>
      <c r="F697" s="345"/>
      <c r="G697" s="345"/>
      <c r="H697" s="345"/>
      <c r="I697" s="345"/>
      <c r="J697" s="345"/>
      <c r="K697" s="345"/>
      <c r="L697" s="345"/>
      <c r="M697" s="370"/>
    </row>
    <row r="698" spans="1:13" ht="15.5">
      <c r="A698" s="345"/>
      <c r="B698" s="345"/>
      <c r="C698" s="345"/>
      <c r="D698" s="1008"/>
      <c r="F698" s="345"/>
      <c r="G698" s="345"/>
      <c r="H698" s="345"/>
      <c r="I698" s="345"/>
      <c r="J698" s="345"/>
      <c r="K698" s="345"/>
      <c r="L698" s="345"/>
      <c r="M698" s="370"/>
    </row>
    <row r="699" spans="1:13" ht="15.5">
      <c r="A699" s="345"/>
      <c r="B699" s="345"/>
      <c r="C699" s="345"/>
      <c r="D699" s="1008"/>
      <c r="F699" s="345"/>
      <c r="G699" s="345"/>
      <c r="H699" s="345"/>
      <c r="I699" s="345"/>
      <c r="J699" s="345"/>
      <c r="K699" s="345"/>
      <c r="L699" s="345"/>
      <c r="M699" s="370"/>
    </row>
    <row r="700" spans="1:13" ht="15.5">
      <c r="A700" s="345"/>
      <c r="B700" s="345"/>
      <c r="C700" s="345"/>
      <c r="D700" s="1008"/>
      <c r="F700" s="345"/>
      <c r="G700" s="345"/>
      <c r="H700" s="345"/>
      <c r="I700" s="345"/>
      <c r="J700" s="345"/>
      <c r="K700" s="345"/>
      <c r="L700" s="345"/>
      <c r="M700" s="370"/>
    </row>
    <row r="701" spans="1:13" ht="15.5">
      <c r="A701" s="345"/>
      <c r="B701" s="345"/>
      <c r="C701" s="345"/>
      <c r="D701" s="1008"/>
      <c r="F701" s="345"/>
      <c r="G701" s="345"/>
      <c r="H701" s="345"/>
      <c r="I701" s="345"/>
      <c r="J701" s="345"/>
      <c r="K701" s="345"/>
      <c r="L701" s="345"/>
      <c r="M701" s="370"/>
    </row>
    <row r="702" spans="1:13" ht="15.5">
      <c r="A702" s="345"/>
      <c r="B702" s="345"/>
      <c r="C702" s="345"/>
      <c r="D702" s="1008"/>
      <c r="F702" s="345"/>
      <c r="G702" s="345"/>
      <c r="H702" s="345"/>
      <c r="I702" s="345"/>
      <c r="J702" s="345"/>
      <c r="K702" s="345"/>
      <c r="L702" s="345"/>
      <c r="M702" s="370"/>
    </row>
    <row r="703" spans="1:13" ht="15.5">
      <c r="A703" s="345"/>
      <c r="B703" s="345"/>
      <c r="C703" s="345"/>
      <c r="D703" s="1008"/>
      <c r="F703" s="345"/>
      <c r="G703" s="345"/>
      <c r="H703" s="345"/>
      <c r="I703" s="345"/>
      <c r="J703" s="345"/>
      <c r="K703" s="345"/>
      <c r="L703" s="345"/>
      <c r="M703" s="370"/>
    </row>
    <row r="704" spans="1:13" ht="15.5">
      <c r="A704" s="345"/>
      <c r="B704" s="345"/>
      <c r="C704" s="345"/>
      <c r="D704" s="1008"/>
      <c r="F704" s="345"/>
      <c r="G704" s="345"/>
      <c r="H704" s="345"/>
      <c r="I704" s="345"/>
      <c r="J704" s="345"/>
      <c r="K704" s="345"/>
      <c r="L704" s="345"/>
      <c r="M704" s="370"/>
    </row>
    <row r="705" spans="1:13" ht="15.5">
      <c r="A705" s="345"/>
      <c r="B705" s="345"/>
      <c r="C705" s="345"/>
      <c r="D705" s="1008"/>
      <c r="F705" s="345"/>
      <c r="G705" s="345"/>
      <c r="H705" s="345"/>
      <c r="I705" s="345"/>
      <c r="J705" s="345"/>
      <c r="K705" s="345"/>
      <c r="L705" s="345"/>
      <c r="M705" s="370"/>
    </row>
    <row r="706" spans="1:13" ht="15.5">
      <c r="A706" s="345"/>
      <c r="B706" s="345"/>
      <c r="C706" s="345"/>
      <c r="D706" s="1008"/>
      <c r="F706" s="345"/>
      <c r="G706" s="345"/>
      <c r="H706" s="345"/>
      <c r="I706" s="345"/>
      <c r="J706" s="345"/>
      <c r="K706" s="345"/>
      <c r="L706" s="345"/>
      <c r="M706" s="370"/>
    </row>
    <row r="707" spans="1:13" ht="15.5">
      <c r="A707" s="345"/>
      <c r="B707" s="345"/>
      <c r="C707" s="345"/>
      <c r="D707" s="1008"/>
      <c r="F707" s="345"/>
      <c r="G707" s="345"/>
      <c r="H707" s="345"/>
      <c r="I707" s="345"/>
      <c r="J707" s="345"/>
      <c r="K707" s="345"/>
      <c r="L707" s="345"/>
      <c r="M707" s="370"/>
    </row>
    <row r="708" spans="1:13" ht="15.5">
      <c r="A708" s="345"/>
      <c r="B708" s="345"/>
      <c r="C708" s="345"/>
      <c r="D708" s="1008"/>
      <c r="F708" s="345"/>
      <c r="G708" s="345"/>
      <c r="H708" s="345"/>
      <c r="I708" s="345"/>
      <c r="J708" s="345"/>
      <c r="K708" s="345"/>
      <c r="L708" s="345"/>
      <c r="M708" s="370"/>
    </row>
    <row r="709" spans="1:13" ht="15.5">
      <c r="A709" s="345"/>
      <c r="B709" s="345"/>
      <c r="C709" s="345"/>
      <c r="D709" s="1008"/>
      <c r="F709" s="345"/>
      <c r="G709" s="345"/>
      <c r="H709" s="345"/>
      <c r="I709" s="345"/>
      <c r="J709" s="345"/>
      <c r="K709" s="345"/>
      <c r="L709" s="345"/>
      <c r="M709" s="370"/>
    </row>
    <row r="710" spans="1:13" ht="15.5">
      <c r="A710" s="345"/>
      <c r="B710" s="345"/>
      <c r="C710" s="345"/>
      <c r="D710" s="1008"/>
      <c r="F710" s="345"/>
      <c r="G710" s="345"/>
      <c r="H710" s="345"/>
      <c r="I710" s="345"/>
      <c r="J710" s="345"/>
      <c r="K710" s="345"/>
      <c r="L710" s="345"/>
      <c r="M710" s="370"/>
    </row>
    <row r="711" spans="1:13" ht="15.5">
      <c r="A711" s="345"/>
      <c r="B711" s="345"/>
      <c r="C711" s="345"/>
      <c r="D711" s="1008"/>
      <c r="F711" s="345"/>
      <c r="G711" s="345"/>
      <c r="H711" s="345"/>
      <c r="I711" s="345"/>
      <c r="J711" s="345"/>
      <c r="K711" s="345"/>
      <c r="L711" s="345"/>
      <c r="M711" s="370"/>
    </row>
    <row r="712" spans="1:13" ht="15.5">
      <c r="A712" s="345"/>
      <c r="B712" s="345"/>
      <c r="C712" s="345"/>
      <c r="D712" s="1008"/>
      <c r="F712" s="345"/>
      <c r="G712" s="345"/>
      <c r="H712" s="345"/>
      <c r="I712" s="345"/>
      <c r="J712" s="345"/>
      <c r="K712" s="345"/>
      <c r="L712" s="345"/>
      <c r="M712" s="370"/>
    </row>
    <row r="713" spans="1:13" ht="15.5">
      <c r="A713" s="345"/>
      <c r="B713" s="345"/>
      <c r="C713" s="345"/>
      <c r="D713" s="1008"/>
      <c r="F713" s="345"/>
      <c r="G713" s="345"/>
      <c r="H713" s="345"/>
      <c r="I713" s="345"/>
      <c r="J713" s="345"/>
      <c r="K713" s="345"/>
      <c r="L713" s="345"/>
      <c r="M713" s="370"/>
    </row>
    <row r="714" spans="1:13" ht="15.5">
      <c r="A714" s="345"/>
      <c r="B714" s="345"/>
      <c r="C714" s="345"/>
      <c r="D714" s="1008"/>
      <c r="F714" s="345"/>
      <c r="G714" s="345"/>
      <c r="H714" s="345"/>
      <c r="I714" s="345"/>
      <c r="J714" s="345"/>
      <c r="K714" s="345"/>
      <c r="L714" s="345"/>
      <c r="M714" s="370"/>
    </row>
    <row r="715" spans="1:13" ht="15.5">
      <c r="A715" s="345"/>
      <c r="B715" s="345"/>
      <c r="C715" s="345"/>
      <c r="D715" s="1008"/>
      <c r="F715" s="345"/>
      <c r="G715" s="345"/>
      <c r="H715" s="345"/>
      <c r="I715" s="345"/>
      <c r="J715" s="345"/>
      <c r="K715" s="345"/>
      <c r="L715" s="345"/>
      <c r="M715" s="370"/>
    </row>
    <row r="716" spans="1:13" ht="15.5">
      <c r="A716" s="345"/>
      <c r="B716" s="345"/>
      <c r="C716" s="345"/>
      <c r="D716" s="1008"/>
      <c r="F716" s="345"/>
      <c r="G716" s="345"/>
      <c r="H716" s="345"/>
      <c r="I716" s="345"/>
      <c r="J716" s="345"/>
      <c r="K716" s="345"/>
      <c r="L716" s="345"/>
      <c r="M716" s="370"/>
    </row>
    <row r="717" spans="1:13" ht="15.5">
      <c r="A717" s="345"/>
      <c r="B717" s="345"/>
      <c r="C717" s="345"/>
      <c r="D717" s="1008"/>
      <c r="F717" s="345"/>
      <c r="G717" s="345"/>
      <c r="H717" s="345"/>
      <c r="I717" s="345"/>
      <c r="J717" s="345"/>
      <c r="K717" s="345"/>
      <c r="L717" s="345"/>
      <c r="M717" s="370"/>
    </row>
    <row r="718" spans="1:13" ht="15.5">
      <c r="A718" s="345"/>
      <c r="B718" s="345"/>
      <c r="C718" s="345"/>
      <c r="D718" s="1008"/>
      <c r="F718" s="345"/>
      <c r="G718" s="345"/>
      <c r="H718" s="345"/>
      <c r="I718" s="345"/>
      <c r="J718" s="345"/>
      <c r="K718" s="345"/>
      <c r="L718" s="345"/>
      <c r="M718" s="370"/>
    </row>
    <row r="719" spans="1:13" ht="15.5">
      <c r="A719" s="345"/>
      <c r="B719" s="345"/>
      <c r="C719" s="345"/>
      <c r="D719" s="1008"/>
      <c r="F719" s="345"/>
      <c r="G719" s="345"/>
      <c r="H719" s="345"/>
      <c r="I719" s="345"/>
      <c r="J719" s="345"/>
      <c r="K719" s="345"/>
      <c r="L719" s="345"/>
      <c r="M719" s="370"/>
    </row>
    <row r="720" spans="1:13" ht="15.5">
      <c r="A720" s="345"/>
      <c r="B720" s="345"/>
      <c r="C720" s="345"/>
      <c r="D720" s="1008"/>
      <c r="F720" s="345"/>
      <c r="G720" s="345"/>
      <c r="H720" s="345"/>
      <c r="I720" s="345"/>
      <c r="J720" s="345"/>
      <c r="K720" s="345"/>
      <c r="L720" s="345"/>
      <c r="M720" s="370"/>
    </row>
    <row r="721" spans="1:13" ht="15.5">
      <c r="A721" s="345"/>
      <c r="B721" s="345"/>
      <c r="C721" s="345"/>
      <c r="D721" s="1008"/>
      <c r="F721" s="345"/>
      <c r="G721" s="345"/>
      <c r="H721" s="345"/>
      <c r="I721" s="345"/>
      <c r="J721" s="345"/>
      <c r="K721" s="345"/>
      <c r="L721" s="345"/>
      <c r="M721" s="370"/>
    </row>
    <row r="722" spans="1:13" ht="15.5">
      <c r="A722" s="345"/>
      <c r="B722" s="345"/>
      <c r="C722" s="345"/>
      <c r="D722" s="1008"/>
      <c r="F722" s="345"/>
      <c r="G722" s="345"/>
      <c r="H722" s="345"/>
      <c r="I722" s="345"/>
      <c r="J722" s="345"/>
      <c r="K722" s="345"/>
      <c r="L722" s="345"/>
      <c r="M722" s="370"/>
    </row>
    <row r="723" spans="1:13" ht="15.5">
      <c r="A723" s="345"/>
      <c r="B723" s="345"/>
      <c r="C723" s="345"/>
      <c r="D723" s="1008"/>
      <c r="F723" s="345"/>
      <c r="G723" s="345"/>
      <c r="H723" s="345"/>
      <c r="I723" s="345"/>
      <c r="J723" s="345"/>
      <c r="K723" s="345"/>
      <c r="L723" s="345"/>
      <c r="M723" s="370"/>
    </row>
    <row r="724" spans="1:13" ht="15.5">
      <c r="A724" s="345"/>
      <c r="B724" s="345"/>
      <c r="C724" s="345"/>
      <c r="D724" s="1008"/>
      <c r="F724" s="345"/>
      <c r="G724" s="345"/>
      <c r="H724" s="345"/>
      <c r="I724" s="345"/>
      <c r="J724" s="345"/>
      <c r="K724" s="345"/>
      <c r="L724" s="345"/>
      <c r="M724" s="370"/>
    </row>
    <row r="725" spans="1:13" ht="15.5">
      <c r="A725" s="345"/>
      <c r="B725" s="345"/>
      <c r="C725" s="345"/>
      <c r="D725" s="1008"/>
      <c r="F725" s="345"/>
      <c r="G725" s="345"/>
      <c r="H725" s="345"/>
      <c r="I725" s="345"/>
      <c r="J725" s="345"/>
      <c r="K725" s="345"/>
      <c r="L725" s="345"/>
      <c r="M725" s="370"/>
    </row>
    <row r="726" spans="1:13" ht="15.5">
      <c r="A726" s="345"/>
      <c r="B726" s="345"/>
      <c r="C726" s="345"/>
      <c r="D726" s="1008"/>
      <c r="F726" s="345"/>
      <c r="G726" s="345"/>
      <c r="H726" s="345"/>
      <c r="I726" s="345"/>
      <c r="J726" s="345"/>
      <c r="K726" s="345"/>
      <c r="L726" s="345"/>
      <c r="M726" s="370"/>
    </row>
    <row r="727" spans="1:13" ht="15.5">
      <c r="A727" s="345"/>
      <c r="B727" s="345"/>
      <c r="C727" s="345"/>
      <c r="D727" s="1008"/>
      <c r="F727" s="345"/>
      <c r="G727" s="345"/>
      <c r="H727" s="345"/>
      <c r="I727" s="345"/>
      <c r="J727" s="345"/>
      <c r="K727" s="345"/>
      <c r="L727" s="345"/>
      <c r="M727" s="370"/>
    </row>
    <row r="728" spans="1:13" ht="15.5">
      <c r="A728" s="345"/>
      <c r="B728" s="345"/>
      <c r="C728" s="345"/>
      <c r="D728" s="1008"/>
      <c r="F728" s="345"/>
      <c r="G728" s="345"/>
      <c r="H728" s="345"/>
      <c r="I728" s="345"/>
      <c r="J728" s="345"/>
      <c r="K728" s="345"/>
      <c r="L728" s="345"/>
      <c r="M728" s="370"/>
    </row>
    <row r="729" spans="1:13" ht="15.5">
      <c r="A729" s="345"/>
      <c r="B729" s="345"/>
      <c r="C729" s="345"/>
      <c r="D729" s="1008"/>
      <c r="F729" s="345"/>
      <c r="G729" s="345"/>
      <c r="H729" s="345"/>
      <c r="I729" s="345"/>
      <c r="J729" s="345"/>
      <c r="K729" s="345"/>
      <c r="L729" s="345"/>
      <c r="M729" s="370"/>
    </row>
    <row r="730" spans="1:13" ht="15.5">
      <c r="A730" s="345"/>
      <c r="B730" s="345"/>
      <c r="C730" s="345"/>
      <c r="D730" s="1008"/>
      <c r="F730" s="345"/>
      <c r="G730" s="345"/>
      <c r="H730" s="345"/>
      <c r="I730" s="345"/>
      <c r="J730" s="345"/>
      <c r="K730" s="345"/>
      <c r="L730" s="345"/>
      <c r="M730" s="370"/>
    </row>
    <row r="731" spans="1:13" ht="15.5">
      <c r="A731" s="345"/>
      <c r="B731" s="345"/>
      <c r="C731" s="345"/>
      <c r="D731" s="1008"/>
      <c r="F731" s="345"/>
      <c r="G731" s="345"/>
      <c r="H731" s="345"/>
      <c r="I731" s="345"/>
      <c r="J731" s="345"/>
      <c r="K731" s="345"/>
      <c r="L731" s="345"/>
      <c r="M731" s="370"/>
    </row>
    <row r="732" spans="1:13" ht="15.5">
      <c r="A732" s="345"/>
      <c r="B732" s="345"/>
      <c r="C732" s="345"/>
      <c r="D732" s="1008"/>
      <c r="F732" s="345"/>
      <c r="G732" s="345"/>
      <c r="H732" s="345"/>
      <c r="I732" s="345"/>
      <c r="J732" s="345"/>
      <c r="K732" s="345"/>
      <c r="L732" s="345"/>
      <c r="M732" s="370"/>
    </row>
    <row r="733" spans="1:13" ht="15.5">
      <c r="A733" s="345"/>
      <c r="B733" s="345"/>
      <c r="C733" s="345"/>
      <c r="D733" s="1008"/>
      <c r="F733" s="345"/>
      <c r="G733" s="345"/>
      <c r="H733" s="345"/>
      <c r="I733" s="345"/>
      <c r="J733" s="345"/>
      <c r="K733" s="345"/>
      <c r="L733" s="345"/>
      <c r="M733" s="370"/>
    </row>
    <row r="734" spans="1:13" ht="15.5">
      <c r="A734" s="345"/>
      <c r="B734" s="345"/>
      <c r="C734" s="345"/>
      <c r="D734" s="1008"/>
      <c r="F734" s="345"/>
      <c r="G734" s="345"/>
      <c r="H734" s="345"/>
      <c r="I734" s="345"/>
      <c r="J734" s="345"/>
      <c r="K734" s="345"/>
      <c r="L734" s="345"/>
      <c r="M734" s="370"/>
    </row>
    <row r="735" spans="1:13" ht="15.5">
      <c r="A735" s="345"/>
      <c r="B735" s="345"/>
      <c r="C735" s="345"/>
      <c r="D735" s="1008"/>
      <c r="F735" s="345"/>
      <c r="G735" s="345"/>
      <c r="H735" s="345"/>
      <c r="I735" s="345"/>
      <c r="J735" s="345"/>
      <c r="K735" s="345"/>
      <c r="L735" s="345"/>
      <c r="M735" s="370"/>
    </row>
    <row r="736" spans="1:13" ht="15.5">
      <c r="A736" s="345"/>
      <c r="B736" s="345"/>
      <c r="C736" s="345"/>
      <c r="D736" s="1008"/>
      <c r="F736" s="345"/>
      <c r="G736" s="345"/>
      <c r="H736" s="345"/>
      <c r="I736" s="345"/>
      <c r="J736" s="345"/>
      <c r="K736" s="345"/>
      <c r="L736" s="345"/>
      <c r="M736" s="370"/>
    </row>
    <row r="737" spans="1:13" ht="15.5">
      <c r="A737" s="345"/>
      <c r="B737" s="345"/>
      <c r="C737" s="345"/>
      <c r="D737" s="1008"/>
      <c r="F737" s="345"/>
      <c r="G737" s="345"/>
      <c r="H737" s="345"/>
      <c r="I737" s="345"/>
      <c r="J737" s="345"/>
      <c r="K737" s="345"/>
      <c r="L737" s="345"/>
      <c r="M737" s="370"/>
    </row>
    <row r="738" spans="1:13" ht="15.5">
      <c r="A738" s="345"/>
      <c r="B738" s="345"/>
      <c r="C738" s="345"/>
      <c r="D738" s="1008"/>
      <c r="F738" s="345"/>
      <c r="G738" s="345"/>
      <c r="H738" s="345"/>
      <c r="I738" s="345"/>
      <c r="J738" s="345"/>
      <c r="K738" s="345"/>
      <c r="L738" s="345"/>
      <c r="M738" s="370"/>
    </row>
    <row r="739" spans="1:13" ht="15.5">
      <c r="A739" s="345"/>
      <c r="B739" s="345"/>
      <c r="C739" s="345"/>
      <c r="D739" s="1008"/>
      <c r="F739" s="345"/>
      <c r="G739" s="345"/>
      <c r="H739" s="345"/>
      <c r="I739" s="345"/>
      <c r="J739" s="345"/>
      <c r="K739" s="345"/>
      <c r="L739" s="345"/>
      <c r="M739" s="370"/>
    </row>
    <row r="740" spans="1:13" ht="15.5">
      <c r="A740" s="345"/>
      <c r="B740" s="345"/>
      <c r="C740" s="345"/>
      <c r="D740" s="1008"/>
      <c r="F740" s="345"/>
      <c r="G740" s="345"/>
      <c r="H740" s="345"/>
      <c r="I740" s="345"/>
      <c r="J740" s="345"/>
      <c r="K740" s="345"/>
      <c r="L740" s="345"/>
      <c r="M740" s="370"/>
    </row>
    <row r="741" spans="1:13" ht="15.5">
      <c r="A741" s="345"/>
      <c r="B741" s="345"/>
      <c r="C741" s="345"/>
      <c r="D741" s="1008"/>
      <c r="F741" s="345"/>
      <c r="G741" s="345"/>
      <c r="H741" s="345"/>
      <c r="I741" s="345"/>
      <c r="J741" s="345"/>
      <c r="K741" s="345"/>
      <c r="L741" s="345"/>
      <c r="M741" s="370"/>
    </row>
    <row r="742" spans="1:13" ht="15.5">
      <c r="A742" s="345"/>
      <c r="B742" s="345"/>
      <c r="C742" s="345"/>
      <c r="D742" s="1008"/>
      <c r="F742" s="345"/>
      <c r="G742" s="345"/>
      <c r="H742" s="345"/>
      <c r="I742" s="345"/>
      <c r="J742" s="345"/>
      <c r="K742" s="345"/>
      <c r="L742" s="345"/>
      <c r="M742" s="370"/>
    </row>
    <row r="743" spans="1:13" ht="15.5">
      <c r="A743" s="345"/>
      <c r="B743" s="345"/>
      <c r="C743" s="345"/>
      <c r="D743" s="1008"/>
      <c r="F743" s="345"/>
      <c r="G743" s="345"/>
      <c r="H743" s="345"/>
      <c r="I743" s="345"/>
      <c r="J743" s="345"/>
      <c r="K743" s="345"/>
      <c r="L743" s="345"/>
      <c r="M743" s="370"/>
    </row>
    <row r="744" spans="1:13" ht="15.5">
      <c r="A744" s="345"/>
      <c r="B744" s="345"/>
      <c r="C744" s="345"/>
      <c r="D744" s="1008"/>
      <c r="F744" s="345"/>
      <c r="G744" s="345"/>
      <c r="H744" s="345"/>
      <c r="I744" s="345"/>
      <c r="J744" s="345"/>
      <c r="K744" s="345"/>
      <c r="L744" s="345"/>
      <c r="M744" s="370"/>
    </row>
    <row r="745" spans="1:13" ht="15.5">
      <c r="A745" s="345"/>
      <c r="B745" s="345"/>
      <c r="C745" s="345"/>
      <c r="D745" s="1008"/>
      <c r="F745" s="345"/>
      <c r="G745" s="345"/>
      <c r="H745" s="345"/>
      <c r="I745" s="345"/>
      <c r="J745" s="345"/>
      <c r="K745" s="345"/>
      <c r="L745" s="345"/>
      <c r="M745" s="370"/>
    </row>
    <row r="746" spans="1:13" ht="15.5">
      <c r="A746" s="345"/>
      <c r="B746" s="345"/>
      <c r="C746" s="345"/>
      <c r="D746" s="1008"/>
      <c r="F746" s="345"/>
      <c r="G746" s="345"/>
      <c r="H746" s="345"/>
      <c r="I746" s="345"/>
      <c r="J746" s="345"/>
      <c r="K746" s="345"/>
      <c r="L746" s="345"/>
      <c r="M746" s="370"/>
    </row>
    <row r="747" spans="1:13" ht="15.5">
      <c r="A747" s="345"/>
      <c r="B747" s="345"/>
      <c r="C747" s="345"/>
      <c r="D747" s="1008"/>
      <c r="F747" s="345"/>
      <c r="G747" s="345"/>
      <c r="H747" s="345"/>
      <c r="I747" s="345"/>
      <c r="J747" s="345"/>
      <c r="K747" s="345"/>
      <c r="L747" s="345"/>
      <c r="M747" s="370"/>
    </row>
    <row r="748" spans="1:13" ht="15.5">
      <c r="A748" s="345"/>
      <c r="B748" s="345"/>
      <c r="C748" s="345"/>
      <c r="D748" s="1008"/>
      <c r="F748" s="345"/>
      <c r="G748" s="345"/>
      <c r="H748" s="345"/>
      <c r="I748" s="345"/>
      <c r="J748" s="345"/>
      <c r="K748" s="345"/>
      <c r="L748" s="345"/>
      <c r="M748" s="370"/>
    </row>
    <row r="749" spans="1:13" ht="15.5">
      <c r="A749" s="345"/>
      <c r="B749" s="345"/>
      <c r="C749" s="345"/>
      <c r="D749" s="1008"/>
      <c r="F749" s="345"/>
      <c r="G749" s="345"/>
      <c r="H749" s="345"/>
      <c r="I749" s="345"/>
      <c r="J749" s="345"/>
      <c r="K749" s="345"/>
      <c r="L749" s="345"/>
      <c r="M749" s="370"/>
    </row>
    <row r="750" spans="1:13" ht="15.5">
      <c r="A750" s="345"/>
      <c r="B750" s="345"/>
      <c r="C750" s="345"/>
      <c r="D750" s="1008"/>
      <c r="F750" s="345"/>
      <c r="G750" s="345"/>
      <c r="H750" s="345"/>
      <c r="I750" s="345"/>
      <c r="J750" s="345"/>
      <c r="K750" s="345"/>
      <c r="L750" s="345"/>
      <c r="M750" s="370"/>
    </row>
    <row r="751" spans="1:13" ht="15.5">
      <c r="A751" s="345"/>
      <c r="B751" s="345"/>
      <c r="C751" s="345"/>
      <c r="D751" s="1008"/>
      <c r="F751" s="345"/>
      <c r="G751" s="345"/>
      <c r="H751" s="345"/>
      <c r="I751" s="345"/>
      <c r="J751" s="345"/>
      <c r="K751" s="345"/>
      <c r="L751" s="345"/>
      <c r="M751" s="370"/>
    </row>
    <row r="752" spans="1:13" ht="15.5">
      <c r="A752" s="345"/>
      <c r="B752" s="345"/>
      <c r="C752" s="345"/>
      <c r="D752" s="1008"/>
      <c r="F752" s="345"/>
      <c r="G752" s="345"/>
      <c r="H752" s="345"/>
      <c r="I752" s="345"/>
      <c r="J752" s="345"/>
      <c r="K752" s="345"/>
      <c r="L752" s="345"/>
      <c r="M752" s="370"/>
    </row>
    <row r="753" spans="1:13" ht="15.5">
      <c r="A753" s="345"/>
      <c r="B753" s="345"/>
      <c r="C753" s="345"/>
      <c r="D753" s="1008"/>
      <c r="F753" s="345"/>
      <c r="G753" s="345"/>
      <c r="H753" s="345"/>
      <c r="I753" s="345"/>
      <c r="J753" s="345"/>
      <c r="K753" s="345"/>
      <c r="L753" s="345"/>
      <c r="M753" s="370"/>
    </row>
    <row r="754" spans="1:13" ht="15.5">
      <c r="A754" s="345"/>
      <c r="B754" s="345"/>
      <c r="C754" s="345"/>
      <c r="D754" s="1008"/>
      <c r="F754" s="345"/>
      <c r="G754" s="345"/>
      <c r="H754" s="345"/>
      <c r="I754" s="345"/>
      <c r="J754" s="345"/>
      <c r="K754" s="345"/>
      <c r="L754" s="345"/>
      <c r="M754" s="370"/>
    </row>
    <row r="755" spans="1:13" ht="15.5">
      <c r="A755" s="345"/>
      <c r="B755" s="345"/>
      <c r="C755" s="345"/>
      <c r="D755" s="1008"/>
      <c r="F755" s="345"/>
      <c r="G755" s="345"/>
      <c r="H755" s="345"/>
      <c r="I755" s="345"/>
      <c r="J755" s="345"/>
      <c r="K755" s="345"/>
      <c r="L755" s="345"/>
      <c r="M755" s="370"/>
    </row>
    <row r="756" spans="1:13" ht="15.5">
      <c r="A756" s="345"/>
      <c r="B756" s="345"/>
      <c r="C756" s="345"/>
      <c r="D756" s="1008"/>
      <c r="F756" s="345"/>
      <c r="G756" s="345"/>
      <c r="H756" s="345"/>
      <c r="I756" s="345"/>
      <c r="J756" s="345"/>
      <c r="K756" s="345"/>
      <c r="L756" s="345"/>
      <c r="M756" s="370"/>
    </row>
    <row r="757" spans="1:13" ht="15.5">
      <c r="A757" s="345"/>
      <c r="B757" s="345"/>
      <c r="C757" s="345"/>
      <c r="D757" s="1008"/>
      <c r="F757" s="345"/>
      <c r="G757" s="345"/>
      <c r="H757" s="345"/>
      <c r="I757" s="345"/>
      <c r="J757" s="345"/>
      <c r="K757" s="345"/>
      <c r="L757" s="345"/>
      <c r="M757" s="370"/>
    </row>
    <row r="758" spans="1:13" ht="15.5">
      <c r="A758" s="345"/>
      <c r="B758" s="345"/>
      <c r="C758" s="345"/>
      <c r="D758" s="1008"/>
      <c r="F758" s="345"/>
      <c r="G758" s="345"/>
      <c r="H758" s="345"/>
      <c r="I758" s="345"/>
      <c r="J758" s="345"/>
      <c r="K758" s="345"/>
      <c r="L758" s="345"/>
      <c r="M758" s="370"/>
    </row>
    <row r="759" spans="1:13" ht="15.5">
      <c r="A759" s="345"/>
      <c r="B759" s="345"/>
      <c r="C759" s="345"/>
      <c r="D759" s="1008"/>
      <c r="F759" s="345"/>
      <c r="G759" s="345"/>
      <c r="H759" s="345"/>
      <c r="I759" s="345"/>
      <c r="J759" s="345"/>
      <c r="K759" s="345"/>
      <c r="L759" s="345"/>
      <c r="M759" s="370"/>
    </row>
    <row r="760" spans="1:13" ht="15.5">
      <c r="A760" s="345"/>
      <c r="B760" s="345"/>
      <c r="C760" s="345"/>
      <c r="D760" s="1008"/>
      <c r="F760" s="345"/>
      <c r="G760" s="345"/>
      <c r="H760" s="345"/>
      <c r="I760" s="345"/>
      <c r="J760" s="345"/>
      <c r="K760" s="345"/>
      <c r="L760" s="345"/>
      <c r="M760" s="370"/>
    </row>
    <row r="761" spans="1:13" ht="15.5">
      <c r="A761" s="345"/>
      <c r="B761" s="345"/>
      <c r="C761" s="345"/>
      <c r="D761" s="1008"/>
      <c r="F761" s="345"/>
      <c r="G761" s="345"/>
      <c r="H761" s="345"/>
      <c r="I761" s="345"/>
      <c r="J761" s="345"/>
      <c r="K761" s="345"/>
      <c r="L761" s="345"/>
      <c r="M761" s="370"/>
    </row>
    <row r="762" spans="1:13" ht="15.5">
      <c r="A762" s="345"/>
      <c r="B762" s="345"/>
      <c r="C762" s="345"/>
      <c r="D762" s="1008"/>
      <c r="F762" s="345"/>
      <c r="G762" s="345"/>
      <c r="H762" s="345"/>
      <c r="I762" s="345"/>
      <c r="J762" s="345"/>
      <c r="K762" s="345"/>
      <c r="L762" s="345"/>
      <c r="M762" s="370"/>
    </row>
    <row r="763" spans="1:13" ht="15.5">
      <c r="A763" s="345"/>
      <c r="B763" s="345"/>
      <c r="C763" s="345"/>
      <c r="D763" s="1008"/>
      <c r="F763" s="345"/>
      <c r="G763" s="345"/>
      <c r="H763" s="345"/>
      <c r="I763" s="345"/>
      <c r="J763" s="345"/>
      <c r="K763" s="345"/>
      <c r="L763" s="345"/>
      <c r="M763" s="370"/>
    </row>
    <row r="764" spans="1:13" ht="15.5">
      <c r="A764" s="345"/>
      <c r="B764" s="345"/>
      <c r="C764" s="345"/>
      <c r="D764" s="1008"/>
      <c r="F764" s="345"/>
      <c r="G764" s="345"/>
      <c r="H764" s="345"/>
      <c r="I764" s="345"/>
      <c r="J764" s="345"/>
      <c r="K764" s="345"/>
      <c r="L764" s="345"/>
      <c r="M764" s="370"/>
    </row>
    <row r="765" spans="1:13" ht="15.5">
      <c r="A765" s="345"/>
      <c r="B765" s="345"/>
      <c r="C765" s="345"/>
      <c r="D765" s="1008"/>
      <c r="F765" s="345"/>
      <c r="G765" s="345"/>
      <c r="H765" s="345"/>
      <c r="I765" s="345"/>
      <c r="J765" s="345"/>
      <c r="K765" s="345"/>
      <c r="L765" s="345"/>
      <c r="M765" s="370"/>
    </row>
    <row r="766" spans="1:13" ht="15.5">
      <c r="A766" s="345"/>
      <c r="B766" s="345"/>
      <c r="C766" s="345"/>
      <c r="D766" s="1008"/>
      <c r="F766" s="345"/>
      <c r="G766" s="345"/>
      <c r="H766" s="345"/>
      <c r="I766" s="345"/>
      <c r="J766" s="345"/>
      <c r="K766" s="345"/>
      <c r="L766" s="345"/>
      <c r="M766" s="370"/>
    </row>
    <row r="767" spans="1:13" ht="15.5">
      <c r="A767" s="345"/>
      <c r="B767" s="345"/>
      <c r="C767" s="345"/>
      <c r="D767" s="1008"/>
      <c r="F767" s="345"/>
      <c r="G767" s="345"/>
      <c r="H767" s="345"/>
      <c r="I767" s="345"/>
      <c r="J767" s="345"/>
      <c r="K767" s="345"/>
      <c r="L767" s="345"/>
      <c r="M767" s="370"/>
    </row>
    <row r="768" spans="1:13" ht="15.5">
      <c r="A768" s="345"/>
      <c r="B768" s="345"/>
      <c r="C768" s="345"/>
      <c r="D768" s="1008"/>
      <c r="F768" s="345"/>
      <c r="G768" s="345"/>
      <c r="H768" s="345"/>
      <c r="I768" s="345"/>
      <c r="J768" s="345"/>
      <c r="K768" s="345"/>
      <c r="L768" s="345"/>
      <c r="M768" s="370"/>
    </row>
    <row r="769" spans="1:13" ht="15.5">
      <c r="A769" s="345"/>
      <c r="B769" s="345"/>
      <c r="C769" s="345"/>
      <c r="D769" s="1008"/>
      <c r="F769" s="345"/>
      <c r="G769" s="345"/>
      <c r="H769" s="345"/>
      <c r="I769" s="345"/>
      <c r="J769" s="345"/>
      <c r="K769" s="345"/>
      <c r="L769" s="345"/>
      <c r="M769" s="370"/>
    </row>
    <row r="770" spans="1:13" ht="15.5">
      <c r="A770" s="345"/>
      <c r="B770" s="345"/>
      <c r="C770" s="345"/>
      <c r="D770" s="1008"/>
      <c r="F770" s="345"/>
      <c r="G770" s="345"/>
      <c r="H770" s="345"/>
      <c r="I770" s="345"/>
      <c r="J770" s="345"/>
      <c r="K770" s="345"/>
      <c r="L770" s="345"/>
      <c r="M770" s="370"/>
    </row>
    <row r="771" spans="1:13" ht="15.5">
      <c r="A771" s="345"/>
      <c r="B771" s="345"/>
      <c r="C771" s="345"/>
      <c r="D771" s="1008"/>
      <c r="F771" s="345"/>
      <c r="G771" s="345"/>
      <c r="H771" s="345"/>
      <c r="I771" s="345"/>
      <c r="J771" s="345"/>
      <c r="K771" s="345"/>
      <c r="L771" s="345"/>
      <c r="M771" s="370"/>
    </row>
    <row r="772" spans="1:13" ht="15.5">
      <c r="A772" s="345"/>
      <c r="B772" s="345"/>
      <c r="C772" s="345"/>
      <c r="D772" s="1008"/>
      <c r="F772" s="345"/>
      <c r="G772" s="345"/>
      <c r="H772" s="345"/>
      <c r="I772" s="345"/>
      <c r="J772" s="345"/>
      <c r="K772" s="345"/>
      <c r="L772" s="345"/>
      <c r="M772" s="370"/>
    </row>
    <row r="773" spans="1:13" ht="15.5">
      <c r="A773" s="345"/>
      <c r="B773" s="345"/>
      <c r="C773" s="345"/>
      <c r="D773" s="1008"/>
      <c r="F773" s="345"/>
      <c r="G773" s="345"/>
      <c r="H773" s="345"/>
      <c r="I773" s="345"/>
      <c r="J773" s="345"/>
      <c r="K773" s="345"/>
      <c r="L773" s="345"/>
      <c r="M773" s="370"/>
    </row>
    <row r="774" spans="1:13" ht="15.5">
      <c r="A774" s="345"/>
      <c r="B774" s="345"/>
      <c r="C774" s="345"/>
      <c r="D774" s="1008"/>
      <c r="F774" s="345"/>
      <c r="G774" s="345"/>
      <c r="H774" s="345"/>
      <c r="I774" s="345"/>
      <c r="J774" s="345"/>
      <c r="K774" s="345"/>
      <c r="L774" s="345"/>
      <c r="M774" s="370"/>
    </row>
    <row r="775" spans="1:13" ht="15.5">
      <c r="A775" s="345"/>
      <c r="B775" s="345"/>
      <c r="C775" s="345"/>
      <c r="D775" s="1008"/>
      <c r="F775" s="345"/>
      <c r="G775" s="345"/>
      <c r="H775" s="345"/>
      <c r="I775" s="345"/>
      <c r="J775" s="345"/>
      <c r="K775" s="345"/>
      <c r="L775" s="345"/>
      <c r="M775" s="370"/>
    </row>
    <row r="776" spans="1:13" ht="15.5">
      <c r="A776" s="345"/>
      <c r="B776" s="345"/>
      <c r="C776" s="345"/>
      <c r="D776" s="1008"/>
      <c r="F776" s="345"/>
      <c r="G776" s="345"/>
      <c r="H776" s="345"/>
      <c r="I776" s="345"/>
      <c r="J776" s="345"/>
      <c r="K776" s="345"/>
      <c r="L776" s="345"/>
      <c r="M776" s="370"/>
    </row>
    <row r="777" spans="1:13" ht="15.5">
      <c r="A777" s="345"/>
      <c r="B777" s="345"/>
      <c r="C777" s="345"/>
      <c r="D777" s="1008"/>
      <c r="F777" s="345"/>
      <c r="G777" s="345"/>
      <c r="H777" s="345"/>
      <c r="I777" s="345"/>
      <c r="J777" s="345"/>
      <c r="K777" s="345"/>
      <c r="L777" s="345"/>
      <c r="M777" s="370"/>
    </row>
    <row r="778" spans="1:13" ht="15.5">
      <c r="A778" s="345"/>
      <c r="B778" s="345"/>
      <c r="C778" s="345"/>
      <c r="D778" s="1008"/>
      <c r="F778" s="345"/>
      <c r="G778" s="345"/>
      <c r="H778" s="345"/>
      <c r="I778" s="345"/>
      <c r="J778" s="345"/>
      <c r="K778" s="345"/>
      <c r="L778" s="345"/>
      <c r="M778" s="370"/>
    </row>
    <row r="779" spans="1:13" ht="15.5">
      <c r="A779" s="345"/>
      <c r="B779" s="345"/>
      <c r="C779" s="345"/>
      <c r="D779" s="1008"/>
      <c r="F779" s="345"/>
      <c r="G779" s="345"/>
      <c r="H779" s="345"/>
      <c r="I779" s="345"/>
      <c r="J779" s="345"/>
      <c r="K779" s="345"/>
      <c r="L779" s="345"/>
      <c r="M779" s="370"/>
    </row>
    <row r="780" spans="1:13" ht="15.5">
      <c r="A780" s="345"/>
      <c r="B780" s="345"/>
      <c r="C780" s="345"/>
      <c r="D780" s="1008"/>
      <c r="F780" s="345"/>
      <c r="G780" s="345"/>
      <c r="H780" s="345"/>
      <c r="I780" s="345"/>
      <c r="J780" s="345"/>
      <c r="K780" s="345"/>
      <c r="L780" s="345"/>
      <c r="M780" s="370"/>
    </row>
    <row r="781" spans="1:13" ht="15.5">
      <c r="A781" s="345"/>
      <c r="B781" s="345"/>
      <c r="C781" s="345"/>
      <c r="D781" s="1008"/>
      <c r="F781" s="345"/>
      <c r="G781" s="345"/>
      <c r="H781" s="345"/>
      <c r="I781" s="345"/>
      <c r="J781" s="345"/>
      <c r="K781" s="345"/>
      <c r="L781" s="345"/>
      <c r="M781" s="370"/>
    </row>
    <row r="782" spans="1:13" ht="15.5">
      <c r="A782" s="345"/>
      <c r="B782" s="345"/>
      <c r="C782" s="345"/>
      <c r="D782" s="1008"/>
      <c r="F782" s="345"/>
      <c r="G782" s="345"/>
      <c r="H782" s="345"/>
      <c r="I782" s="345"/>
      <c r="J782" s="345"/>
      <c r="K782" s="345"/>
      <c r="L782" s="345"/>
      <c r="M782" s="370"/>
    </row>
    <row r="783" spans="1:13" ht="15.5">
      <c r="A783" s="345"/>
      <c r="B783" s="345"/>
      <c r="C783" s="345"/>
      <c r="D783" s="1008"/>
      <c r="F783" s="345"/>
      <c r="G783" s="345"/>
      <c r="H783" s="345"/>
      <c r="I783" s="345"/>
      <c r="J783" s="345"/>
      <c r="K783" s="345"/>
      <c r="L783" s="345"/>
      <c r="M783" s="370"/>
    </row>
    <row r="784" spans="1:13" ht="15.5">
      <c r="A784" s="345"/>
      <c r="B784" s="345"/>
      <c r="C784" s="345"/>
      <c r="D784" s="1008"/>
      <c r="F784" s="345"/>
      <c r="G784" s="345"/>
      <c r="H784" s="345"/>
      <c r="I784" s="345"/>
      <c r="J784" s="345"/>
      <c r="K784" s="345"/>
      <c r="L784" s="345"/>
      <c r="M784" s="370"/>
    </row>
    <row r="785" spans="1:13" ht="15.5">
      <c r="A785" s="345"/>
      <c r="B785" s="345"/>
      <c r="C785" s="345"/>
      <c r="D785" s="1008"/>
      <c r="F785" s="345"/>
      <c r="G785" s="345"/>
      <c r="H785" s="345"/>
      <c r="I785" s="345"/>
      <c r="J785" s="345"/>
      <c r="K785" s="345"/>
      <c r="L785" s="345"/>
      <c r="M785" s="370"/>
    </row>
    <row r="786" spans="1:13" ht="15.5">
      <c r="A786" s="345"/>
      <c r="B786" s="345"/>
      <c r="C786" s="345"/>
      <c r="D786" s="1008"/>
      <c r="F786" s="345"/>
      <c r="G786" s="345"/>
      <c r="H786" s="345"/>
      <c r="I786" s="345"/>
      <c r="J786" s="345"/>
      <c r="K786" s="345"/>
      <c r="L786" s="345"/>
      <c r="M786" s="370"/>
    </row>
    <row r="787" spans="1:13" ht="15.5">
      <c r="A787" s="345"/>
      <c r="B787" s="345"/>
      <c r="C787" s="345"/>
      <c r="D787" s="1008"/>
      <c r="F787" s="345"/>
      <c r="G787" s="345"/>
      <c r="H787" s="345"/>
      <c r="I787" s="345"/>
      <c r="J787" s="345"/>
      <c r="K787" s="345"/>
      <c r="L787" s="345"/>
      <c r="M787" s="370"/>
    </row>
    <row r="788" spans="1:13" ht="15.5">
      <c r="A788" s="345"/>
      <c r="B788" s="345"/>
      <c r="C788" s="345"/>
      <c r="D788" s="1008"/>
      <c r="F788" s="345"/>
      <c r="G788" s="345"/>
      <c r="H788" s="345"/>
      <c r="I788" s="345"/>
      <c r="J788" s="345"/>
      <c r="K788" s="345"/>
      <c r="L788" s="345"/>
      <c r="M788" s="370"/>
    </row>
    <row r="789" spans="1:13" ht="15.5">
      <c r="A789" s="345"/>
      <c r="B789" s="345"/>
      <c r="C789" s="345"/>
      <c r="D789" s="1008"/>
      <c r="F789" s="345"/>
      <c r="G789" s="345"/>
      <c r="H789" s="345"/>
      <c r="I789" s="345"/>
      <c r="J789" s="345"/>
      <c r="K789" s="345"/>
      <c r="L789" s="345"/>
      <c r="M789" s="370"/>
    </row>
    <row r="790" spans="1:13" ht="15.5">
      <c r="A790" s="345"/>
      <c r="B790" s="345"/>
      <c r="C790" s="345"/>
      <c r="D790" s="1008"/>
      <c r="F790" s="345"/>
      <c r="G790" s="345"/>
      <c r="H790" s="345"/>
      <c r="I790" s="345"/>
      <c r="J790" s="345"/>
      <c r="K790" s="345"/>
      <c r="L790" s="345"/>
      <c r="M790" s="370"/>
    </row>
    <row r="791" spans="1:13" ht="15.5">
      <c r="A791" s="345"/>
      <c r="B791" s="345"/>
      <c r="C791" s="345"/>
      <c r="D791" s="1008"/>
      <c r="F791" s="345"/>
      <c r="G791" s="345"/>
      <c r="H791" s="345"/>
      <c r="I791" s="345"/>
      <c r="J791" s="345"/>
      <c r="K791" s="345"/>
      <c r="L791" s="345"/>
      <c r="M791" s="370"/>
    </row>
    <row r="792" spans="1:13" ht="15.5">
      <c r="A792" s="345"/>
      <c r="B792" s="345"/>
      <c r="C792" s="345"/>
      <c r="D792" s="1008"/>
      <c r="F792" s="345"/>
      <c r="G792" s="345"/>
      <c r="H792" s="345"/>
      <c r="I792" s="345"/>
      <c r="J792" s="345"/>
      <c r="K792" s="345"/>
      <c r="L792" s="345"/>
      <c r="M792" s="370"/>
    </row>
    <row r="793" spans="1:13" ht="15.5">
      <c r="A793" s="345"/>
      <c r="B793" s="345"/>
      <c r="C793" s="345"/>
      <c r="D793" s="1008"/>
      <c r="F793" s="345"/>
      <c r="G793" s="345"/>
      <c r="H793" s="345"/>
      <c r="I793" s="345"/>
      <c r="J793" s="345"/>
      <c r="K793" s="345"/>
      <c r="L793" s="345"/>
      <c r="M793" s="370"/>
    </row>
    <row r="794" spans="1:13" ht="15.5">
      <c r="A794" s="345"/>
      <c r="B794" s="345"/>
      <c r="C794" s="345"/>
      <c r="D794" s="1008"/>
      <c r="F794" s="345"/>
      <c r="G794" s="345"/>
      <c r="H794" s="345"/>
      <c r="I794" s="345"/>
      <c r="J794" s="345"/>
      <c r="K794" s="345"/>
      <c r="L794" s="345"/>
      <c r="M794" s="370"/>
    </row>
    <row r="795" spans="1:13" ht="15.5">
      <c r="A795" s="345"/>
      <c r="B795" s="345"/>
      <c r="C795" s="345"/>
      <c r="D795" s="1008"/>
      <c r="F795" s="345"/>
      <c r="G795" s="345"/>
      <c r="H795" s="345"/>
      <c r="I795" s="345"/>
      <c r="J795" s="345"/>
      <c r="K795" s="345"/>
      <c r="L795" s="345"/>
      <c r="M795" s="370"/>
    </row>
    <row r="796" spans="1:13" ht="15.5">
      <c r="A796" s="345"/>
      <c r="B796" s="345"/>
      <c r="C796" s="345"/>
      <c r="D796" s="1008"/>
      <c r="F796" s="345"/>
      <c r="G796" s="345"/>
      <c r="H796" s="345"/>
      <c r="I796" s="345"/>
      <c r="J796" s="345"/>
      <c r="K796" s="345"/>
      <c r="L796" s="345"/>
      <c r="M796" s="370"/>
    </row>
    <row r="797" spans="1:13" ht="15.5">
      <c r="A797" s="345"/>
      <c r="B797" s="345"/>
      <c r="C797" s="345"/>
      <c r="D797" s="1008"/>
      <c r="F797" s="345"/>
      <c r="G797" s="345"/>
      <c r="H797" s="345"/>
      <c r="I797" s="345"/>
      <c r="J797" s="345"/>
      <c r="K797" s="345"/>
      <c r="L797" s="345"/>
      <c r="M797" s="370"/>
    </row>
    <row r="798" spans="1:13" ht="15.5">
      <c r="A798" s="345"/>
      <c r="B798" s="345"/>
      <c r="C798" s="345"/>
      <c r="D798" s="1008"/>
      <c r="F798" s="345"/>
      <c r="G798" s="345"/>
      <c r="H798" s="345"/>
      <c r="I798" s="345"/>
      <c r="J798" s="345"/>
      <c r="K798" s="345"/>
      <c r="L798" s="345"/>
      <c r="M798" s="370"/>
    </row>
    <row r="799" spans="1:13" ht="15.5">
      <c r="A799" s="345"/>
      <c r="B799" s="345"/>
      <c r="C799" s="345"/>
      <c r="D799" s="1008"/>
      <c r="F799" s="345"/>
      <c r="G799" s="345"/>
      <c r="H799" s="345"/>
      <c r="I799" s="345"/>
      <c r="J799" s="345"/>
      <c r="K799" s="345"/>
      <c r="L799" s="345"/>
      <c r="M799" s="370"/>
    </row>
    <row r="800" spans="1:13" ht="15.5">
      <c r="A800" s="345"/>
      <c r="B800" s="345"/>
      <c r="C800" s="345"/>
      <c r="D800" s="1008"/>
      <c r="F800" s="345"/>
      <c r="G800" s="345"/>
      <c r="H800" s="345"/>
      <c r="I800" s="345"/>
      <c r="J800" s="345"/>
      <c r="K800" s="345"/>
      <c r="L800" s="345"/>
      <c r="M800" s="370"/>
    </row>
    <row r="801" spans="1:13" ht="15.5">
      <c r="A801" s="345"/>
      <c r="B801" s="345"/>
      <c r="C801" s="345"/>
      <c r="D801" s="1008"/>
      <c r="F801" s="345"/>
      <c r="G801" s="345"/>
      <c r="H801" s="345"/>
      <c r="I801" s="345"/>
      <c r="J801" s="345"/>
      <c r="K801" s="345"/>
      <c r="L801" s="345"/>
      <c r="M801" s="370"/>
    </row>
    <row r="802" spans="1:13" ht="15.5">
      <c r="A802" s="345"/>
      <c r="B802" s="345"/>
      <c r="C802" s="345"/>
      <c r="D802" s="1008"/>
      <c r="F802" s="345"/>
      <c r="G802" s="345"/>
      <c r="H802" s="345"/>
      <c r="I802" s="345"/>
      <c r="J802" s="345"/>
      <c r="K802" s="345"/>
      <c r="L802" s="345"/>
      <c r="M802" s="370"/>
    </row>
    <row r="803" spans="1:13" ht="15.5">
      <c r="A803" s="345"/>
      <c r="B803" s="345"/>
      <c r="C803" s="345"/>
      <c r="D803" s="1008"/>
      <c r="F803" s="345"/>
      <c r="G803" s="345"/>
      <c r="H803" s="345"/>
      <c r="I803" s="345"/>
      <c r="J803" s="345"/>
      <c r="K803" s="345"/>
      <c r="L803" s="345"/>
      <c r="M803" s="370"/>
    </row>
    <row r="804" spans="1:13" ht="15.5">
      <c r="A804" s="345"/>
      <c r="B804" s="345"/>
      <c r="C804" s="345"/>
      <c r="D804" s="1008"/>
      <c r="F804" s="345"/>
      <c r="G804" s="345"/>
      <c r="H804" s="345"/>
      <c r="I804" s="345"/>
      <c r="J804" s="345"/>
      <c r="K804" s="345"/>
      <c r="L804" s="345"/>
      <c r="M804" s="370"/>
    </row>
    <row r="805" spans="1:13" ht="15.5">
      <c r="A805" s="345"/>
      <c r="B805" s="345"/>
      <c r="C805" s="345"/>
      <c r="D805" s="1008"/>
      <c r="F805" s="345"/>
      <c r="G805" s="345"/>
      <c r="H805" s="345"/>
      <c r="I805" s="345"/>
      <c r="J805" s="345"/>
      <c r="K805" s="345"/>
      <c r="L805" s="345"/>
      <c r="M805" s="370"/>
    </row>
    <row r="806" spans="1:13" ht="15.5">
      <c r="A806" s="345"/>
      <c r="B806" s="345"/>
      <c r="C806" s="345"/>
      <c r="D806" s="1008"/>
      <c r="F806" s="345"/>
      <c r="G806" s="345"/>
      <c r="H806" s="345"/>
      <c r="I806" s="345"/>
      <c r="J806" s="345"/>
      <c r="K806" s="345"/>
      <c r="L806" s="345"/>
      <c r="M806" s="370"/>
    </row>
    <row r="807" spans="1:13" ht="15.5">
      <c r="A807" s="345"/>
      <c r="B807" s="345"/>
      <c r="C807" s="345"/>
      <c r="D807" s="1008"/>
      <c r="F807" s="345"/>
      <c r="G807" s="345"/>
      <c r="H807" s="345"/>
      <c r="I807" s="345"/>
      <c r="J807" s="345"/>
      <c r="K807" s="345"/>
      <c r="L807" s="345"/>
      <c r="M807" s="370"/>
    </row>
    <row r="808" spans="1:13" ht="15.5">
      <c r="A808" s="345"/>
      <c r="B808" s="345"/>
      <c r="C808" s="345"/>
      <c r="D808" s="1008"/>
      <c r="F808" s="345"/>
      <c r="G808" s="345"/>
      <c r="H808" s="345"/>
      <c r="I808" s="345"/>
      <c r="J808" s="345"/>
      <c r="K808" s="345"/>
      <c r="L808" s="345"/>
      <c r="M808" s="370"/>
    </row>
    <row r="809" spans="1:13" ht="15.5">
      <c r="A809" s="345"/>
      <c r="B809" s="345"/>
      <c r="C809" s="345"/>
      <c r="D809" s="1008"/>
      <c r="F809" s="345"/>
      <c r="G809" s="345"/>
      <c r="H809" s="345"/>
      <c r="I809" s="345"/>
      <c r="J809" s="345"/>
      <c r="K809" s="345"/>
      <c r="L809" s="345"/>
      <c r="M809" s="370"/>
    </row>
    <row r="810" spans="1:13" ht="15.5">
      <c r="A810" s="345"/>
      <c r="B810" s="345"/>
      <c r="C810" s="345"/>
      <c r="D810" s="1008"/>
      <c r="F810" s="345"/>
      <c r="G810" s="345"/>
      <c r="H810" s="345"/>
      <c r="I810" s="345"/>
      <c r="J810" s="345"/>
      <c r="K810" s="345"/>
      <c r="L810" s="345"/>
      <c r="M810" s="370"/>
    </row>
    <row r="811" spans="1:13" ht="15.5">
      <c r="A811" s="345"/>
      <c r="B811" s="345"/>
      <c r="C811" s="345"/>
      <c r="D811" s="1008"/>
      <c r="F811" s="345"/>
      <c r="G811" s="345"/>
      <c r="H811" s="345"/>
      <c r="I811" s="345"/>
      <c r="J811" s="345"/>
      <c r="K811" s="345"/>
      <c r="L811" s="345"/>
      <c r="M811" s="370"/>
    </row>
    <row r="812" spans="1:13" ht="15.5">
      <c r="A812" s="345"/>
      <c r="B812" s="345"/>
      <c r="C812" s="345"/>
      <c r="D812" s="1008"/>
      <c r="F812" s="345"/>
      <c r="G812" s="345"/>
      <c r="H812" s="345"/>
      <c r="I812" s="345"/>
      <c r="J812" s="345"/>
      <c r="K812" s="345"/>
      <c r="L812" s="345"/>
      <c r="M812" s="370"/>
    </row>
    <row r="813" spans="1:13" ht="15.5">
      <c r="A813" s="345"/>
      <c r="B813" s="345"/>
      <c r="C813" s="345"/>
      <c r="D813" s="1008"/>
      <c r="F813" s="345"/>
      <c r="G813" s="345"/>
      <c r="H813" s="345"/>
      <c r="I813" s="345"/>
      <c r="J813" s="345"/>
      <c r="K813" s="345"/>
      <c r="L813" s="345"/>
      <c r="M813" s="370"/>
    </row>
    <row r="814" spans="1:13" ht="15.5">
      <c r="A814" s="345"/>
      <c r="B814" s="345"/>
      <c r="C814" s="345"/>
      <c r="D814" s="1008"/>
      <c r="F814" s="345"/>
      <c r="G814" s="345"/>
      <c r="H814" s="345"/>
      <c r="I814" s="345"/>
      <c r="J814" s="345"/>
      <c r="K814" s="345"/>
      <c r="L814" s="345"/>
      <c r="M814" s="370"/>
    </row>
    <row r="815" spans="1:13" ht="15.5">
      <c r="A815" s="345"/>
      <c r="B815" s="345"/>
      <c r="C815" s="345"/>
      <c r="D815" s="1008"/>
      <c r="F815" s="345"/>
      <c r="G815" s="345"/>
      <c r="H815" s="345"/>
      <c r="I815" s="345"/>
      <c r="J815" s="345"/>
      <c r="K815" s="345"/>
      <c r="L815" s="345"/>
      <c r="M815" s="370"/>
    </row>
    <row r="816" spans="1:13" ht="15.5">
      <c r="A816" s="345"/>
      <c r="B816" s="345"/>
      <c r="C816" s="345"/>
      <c r="D816" s="1008"/>
      <c r="F816" s="345"/>
      <c r="G816" s="345"/>
      <c r="H816" s="345"/>
      <c r="I816" s="345"/>
      <c r="J816" s="345"/>
      <c r="K816" s="345"/>
      <c r="L816" s="345"/>
      <c r="M816" s="370"/>
    </row>
    <row r="817" spans="1:13" ht="15.5">
      <c r="A817" s="345"/>
      <c r="B817" s="345"/>
      <c r="C817" s="345"/>
      <c r="D817" s="1008"/>
      <c r="F817" s="345"/>
      <c r="G817" s="345"/>
      <c r="H817" s="345"/>
      <c r="I817" s="345"/>
      <c r="J817" s="345"/>
      <c r="K817" s="345"/>
      <c r="L817" s="345"/>
      <c r="M817" s="370"/>
    </row>
    <row r="818" spans="1:13" ht="15.5">
      <c r="A818" s="345"/>
      <c r="B818" s="345"/>
      <c r="C818" s="345"/>
      <c r="D818" s="1008"/>
      <c r="F818" s="345"/>
      <c r="G818" s="345"/>
      <c r="H818" s="345"/>
      <c r="I818" s="345"/>
      <c r="J818" s="345"/>
      <c r="K818" s="345"/>
      <c r="L818" s="345"/>
      <c r="M818" s="370"/>
    </row>
    <row r="819" spans="1:13" ht="15.5">
      <c r="A819" s="345"/>
      <c r="B819" s="345"/>
      <c r="C819" s="345"/>
      <c r="D819" s="1008"/>
      <c r="F819" s="345"/>
      <c r="G819" s="345"/>
      <c r="H819" s="345"/>
      <c r="I819" s="345"/>
      <c r="J819" s="345"/>
      <c r="K819" s="345"/>
      <c r="L819" s="345"/>
      <c r="M819" s="370"/>
    </row>
    <row r="820" spans="1:13" ht="15.5">
      <c r="A820" s="345"/>
      <c r="B820" s="345"/>
      <c r="C820" s="345"/>
      <c r="D820" s="1008"/>
      <c r="F820" s="345"/>
      <c r="G820" s="345"/>
      <c r="H820" s="345"/>
      <c r="I820" s="345"/>
      <c r="J820" s="345"/>
      <c r="K820" s="345"/>
      <c r="L820" s="345"/>
      <c r="M820" s="370"/>
    </row>
    <row r="821" spans="1:13" ht="15.5">
      <c r="A821" s="345"/>
      <c r="B821" s="345"/>
      <c r="C821" s="345"/>
      <c r="D821" s="1008"/>
      <c r="F821" s="345"/>
      <c r="G821" s="345"/>
      <c r="H821" s="345"/>
      <c r="I821" s="345"/>
      <c r="J821" s="345"/>
      <c r="K821" s="345"/>
      <c r="L821" s="345"/>
      <c r="M821" s="370"/>
    </row>
    <row r="822" spans="1:13" ht="15.5">
      <c r="A822" s="345"/>
      <c r="B822" s="345"/>
      <c r="C822" s="345"/>
      <c r="D822" s="1008"/>
      <c r="F822" s="345"/>
      <c r="G822" s="345"/>
      <c r="H822" s="345"/>
      <c r="I822" s="345"/>
      <c r="J822" s="345"/>
      <c r="K822" s="345"/>
      <c r="L822" s="345"/>
      <c r="M822" s="370"/>
    </row>
    <row r="823" spans="1:13" ht="15.5">
      <c r="A823" s="345"/>
      <c r="B823" s="345"/>
      <c r="C823" s="345"/>
      <c r="D823" s="1008"/>
      <c r="F823" s="345"/>
      <c r="G823" s="345"/>
      <c r="H823" s="345"/>
      <c r="I823" s="345"/>
      <c r="J823" s="345"/>
      <c r="K823" s="345"/>
      <c r="L823" s="345"/>
      <c r="M823" s="370"/>
    </row>
    <row r="824" spans="1:13" ht="15.5">
      <c r="A824" s="345"/>
      <c r="B824" s="345"/>
      <c r="C824" s="345"/>
      <c r="D824" s="1008"/>
      <c r="F824" s="345"/>
      <c r="G824" s="345"/>
      <c r="H824" s="345"/>
      <c r="I824" s="345"/>
      <c r="J824" s="345"/>
      <c r="K824" s="345"/>
      <c r="L824" s="345"/>
      <c r="M824" s="370"/>
    </row>
    <row r="825" spans="1:13" ht="15.5">
      <c r="A825" s="345"/>
      <c r="B825" s="345"/>
      <c r="C825" s="345"/>
      <c r="D825" s="1008"/>
      <c r="F825" s="345"/>
      <c r="G825" s="345"/>
      <c r="H825" s="345"/>
      <c r="I825" s="345"/>
      <c r="J825" s="345"/>
      <c r="K825" s="345"/>
      <c r="L825" s="345"/>
      <c r="M825" s="370"/>
    </row>
    <row r="826" spans="1:13" ht="15.5">
      <c r="A826" s="345"/>
      <c r="B826" s="345"/>
      <c r="C826" s="345"/>
      <c r="D826" s="1008"/>
      <c r="F826" s="345"/>
      <c r="G826" s="345"/>
      <c r="H826" s="345"/>
      <c r="I826" s="345"/>
      <c r="J826" s="345"/>
      <c r="K826" s="345"/>
      <c r="L826" s="345"/>
      <c r="M826" s="370"/>
    </row>
    <row r="827" spans="1:13" ht="15.5">
      <c r="A827" s="345"/>
      <c r="B827" s="345"/>
      <c r="C827" s="345"/>
      <c r="D827" s="1008"/>
      <c r="F827" s="345"/>
      <c r="G827" s="345"/>
      <c r="H827" s="345"/>
      <c r="I827" s="345"/>
      <c r="J827" s="345"/>
      <c r="K827" s="345"/>
      <c r="L827" s="345"/>
      <c r="M827" s="370"/>
    </row>
    <row r="828" spans="1:13" ht="15.5">
      <c r="A828" s="345"/>
      <c r="B828" s="345"/>
      <c r="C828" s="345"/>
      <c r="D828" s="1008"/>
      <c r="F828" s="345"/>
      <c r="G828" s="345"/>
      <c r="H828" s="345"/>
      <c r="I828" s="345"/>
      <c r="J828" s="345"/>
      <c r="K828" s="345"/>
      <c r="L828" s="345"/>
      <c r="M828" s="370"/>
    </row>
    <row r="829" spans="1:13" ht="15.5">
      <c r="A829" s="345"/>
      <c r="B829" s="345"/>
      <c r="C829" s="345"/>
      <c r="D829" s="1008"/>
      <c r="F829" s="345"/>
      <c r="G829" s="345"/>
      <c r="H829" s="345"/>
      <c r="I829" s="345"/>
      <c r="J829" s="345"/>
      <c r="K829" s="345"/>
      <c r="L829" s="345"/>
      <c r="M829" s="370"/>
    </row>
    <row r="830" spans="1:13" ht="15.5">
      <c r="A830" s="345"/>
      <c r="B830" s="345"/>
      <c r="C830" s="345"/>
      <c r="D830" s="1008"/>
      <c r="F830" s="345"/>
      <c r="G830" s="345"/>
      <c r="H830" s="345"/>
      <c r="I830" s="345"/>
      <c r="J830" s="345"/>
      <c r="K830" s="345"/>
      <c r="L830" s="345"/>
      <c r="M830" s="370"/>
    </row>
    <row r="831" spans="1:13" ht="15.5">
      <c r="A831" s="345"/>
      <c r="B831" s="345"/>
      <c r="C831" s="345"/>
      <c r="D831" s="1008"/>
      <c r="F831" s="345"/>
      <c r="G831" s="345"/>
      <c r="H831" s="345"/>
      <c r="I831" s="345"/>
      <c r="J831" s="345"/>
      <c r="K831" s="345"/>
      <c r="L831" s="345"/>
      <c r="M831" s="370"/>
    </row>
    <row r="832" spans="1:13" ht="15.5">
      <c r="A832" s="345"/>
      <c r="B832" s="345"/>
      <c r="C832" s="345"/>
      <c r="D832" s="1008"/>
      <c r="F832" s="345"/>
      <c r="G832" s="345"/>
      <c r="H832" s="345"/>
      <c r="I832" s="345"/>
      <c r="J832" s="345"/>
      <c r="K832" s="345"/>
      <c r="L832" s="345"/>
      <c r="M832" s="370"/>
    </row>
    <row r="833" spans="1:13" ht="15.5">
      <c r="A833" s="345"/>
      <c r="B833" s="345"/>
      <c r="C833" s="345"/>
      <c r="D833" s="1008"/>
      <c r="F833" s="345"/>
      <c r="G833" s="345"/>
      <c r="H833" s="345"/>
      <c r="I833" s="345"/>
      <c r="J833" s="345"/>
      <c r="K833" s="345"/>
      <c r="L833" s="345"/>
      <c r="M833" s="370"/>
    </row>
    <row r="834" spans="1:13" ht="15.5">
      <c r="A834" s="345"/>
      <c r="B834" s="345"/>
      <c r="C834" s="345"/>
      <c r="D834" s="1008"/>
      <c r="F834" s="345"/>
      <c r="G834" s="345"/>
      <c r="H834" s="345"/>
      <c r="I834" s="345"/>
      <c r="J834" s="345"/>
      <c r="K834" s="345"/>
      <c r="L834" s="345"/>
      <c r="M834" s="370"/>
    </row>
    <row r="835" spans="1:13" ht="15.5">
      <c r="A835" s="345"/>
      <c r="B835" s="345"/>
      <c r="C835" s="345"/>
      <c r="D835" s="1008"/>
      <c r="F835" s="345"/>
      <c r="G835" s="345"/>
      <c r="H835" s="345"/>
      <c r="I835" s="345"/>
      <c r="J835" s="345"/>
      <c r="K835" s="345"/>
      <c r="L835" s="345"/>
      <c r="M835" s="370"/>
    </row>
    <row r="836" spans="1:13" ht="15.5">
      <c r="A836" s="345"/>
      <c r="B836" s="345"/>
      <c r="C836" s="345"/>
      <c r="D836" s="1008"/>
      <c r="F836" s="345"/>
      <c r="G836" s="345"/>
      <c r="H836" s="345"/>
      <c r="I836" s="345"/>
      <c r="J836" s="345"/>
      <c r="K836" s="345"/>
      <c r="L836" s="345"/>
      <c r="M836" s="370"/>
    </row>
    <row r="837" spans="1:13" ht="15.5">
      <c r="A837" s="345"/>
      <c r="B837" s="345"/>
      <c r="C837" s="345"/>
      <c r="D837" s="1008"/>
      <c r="F837" s="345"/>
      <c r="G837" s="345"/>
      <c r="H837" s="345"/>
      <c r="I837" s="345"/>
      <c r="J837" s="345"/>
      <c r="K837" s="345"/>
      <c r="L837" s="345"/>
      <c r="M837" s="370"/>
    </row>
    <row r="838" spans="1:13" ht="15.5">
      <c r="A838" s="345"/>
      <c r="B838" s="345"/>
      <c r="C838" s="345"/>
      <c r="D838" s="1008"/>
      <c r="F838" s="345"/>
      <c r="G838" s="345"/>
      <c r="H838" s="345"/>
      <c r="I838" s="345"/>
      <c r="J838" s="345"/>
      <c r="K838" s="345"/>
      <c r="L838" s="345"/>
      <c r="M838" s="370"/>
    </row>
    <row r="839" spans="1:13" ht="15.5">
      <c r="A839" s="345"/>
      <c r="B839" s="345"/>
      <c r="C839" s="345"/>
      <c r="D839" s="1008"/>
      <c r="F839" s="345"/>
      <c r="G839" s="345"/>
      <c r="H839" s="345"/>
      <c r="I839" s="345"/>
      <c r="J839" s="345"/>
      <c r="K839" s="345"/>
      <c r="L839" s="345"/>
      <c r="M839" s="370"/>
    </row>
    <row r="840" spans="1:13" ht="15.5">
      <c r="A840" s="345"/>
      <c r="B840" s="345"/>
      <c r="C840" s="345"/>
      <c r="D840" s="1008"/>
      <c r="F840" s="345"/>
      <c r="G840" s="345"/>
      <c r="H840" s="345"/>
      <c r="I840" s="345"/>
      <c r="J840" s="345"/>
      <c r="K840" s="345"/>
      <c r="L840" s="345"/>
      <c r="M840" s="370"/>
    </row>
    <row r="841" spans="1:13" ht="15.5">
      <c r="A841" s="345"/>
      <c r="B841" s="345"/>
      <c r="C841" s="345"/>
      <c r="D841" s="1008"/>
      <c r="F841" s="345"/>
      <c r="G841" s="345"/>
      <c r="H841" s="345"/>
      <c r="I841" s="345"/>
      <c r="J841" s="345"/>
      <c r="K841" s="345"/>
      <c r="L841" s="345"/>
      <c r="M841" s="370"/>
    </row>
    <row r="842" spans="1:13" ht="15.5">
      <c r="A842" s="345"/>
      <c r="B842" s="345"/>
      <c r="C842" s="345"/>
      <c r="D842" s="1008"/>
      <c r="F842" s="345"/>
      <c r="G842" s="345"/>
      <c r="H842" s="345"/>
      <c r="I842" s="345"/>
      <c r="J842" s="345"/>
      <c r="K842" s="345"/>
      <c r="L842" s="345"/>
      <c r="M842" s="370"/>
    </row>
    <row r="843" spans="1:13" ht="15.5">
      <c r="A843" s="345"/>
      <c r="B843" s="345"/>
      <c r="C843" s="345"/>
      <c r="D843" s="1008"/>
      <c r="F843" s="345"/>
      <c r="G843" s="345"/>
      <c r="H843" s="345"/>
      <c r="I843" s="345"/>
      <c r="J843" s="345"/>
      <c r="K843" s="345"/>
      <c r="L843" s="345"/>
      <c r="M843" s="370"/>
    </row>
    <row r="844" spans="1:13" ht="15.5">
      <c r="A844" s="345"/>
      <c r="B844" s="345"/>
      <c r="C844" s="345"/>
      <c r="D844" s="1008"/>
      <c r="F844" s="345"/>
      <c r="G844" s="345"/>
      <c r="H844" s="345"/>
      <c r="I844" s="345"/>
      <c r="J844" s="345"/>
      <c r="K844" s="345"/>
      <c r="L844" s="345"/>
      <c r="M844" s="370"/>
    </row>
    <row r="845" spans="1:13" ht="15.5">
      <c r="A845" s="345"/>
      <c r="B845" s="345"/>
      <c r="C845" s="345"/>
      <c r="D845" s="1008"/>
      <c r="F845" s="345"/>
      <c r="G845" s="345"/>
      <c r="H845" s="345"/>
      <c r="I845" s="345"/>
      <c r="J845" s="345"/>
      <c r="K845" s="345"/>
      <c r="L845" s="345"/>
      <c r="M845" s="370"/>
    </row>
    <row r="846" spans="1:13" ht="15.5">
      <c r="A846" s="345"/>
      <c r="B846" s="345"/>
      <c r="C846" s="345"/>
      <c r="D846" s="1008"/>
      <c r="F846" s="345"/>
      <c r="G846" s="345"/>
      <c r="H846" s="345"/>
      <c r="I846" s="345"/>
      <c r="J846" s="345"/>
      <c r="K846" s="345"/>
      <c r="L846" s="345"/>
      <c r="M846" s="370"/>
    </row>
    <row r="847" spans="1:13" ht="15.5">
      <c r="A847" s="345"/>
      <c r="B847" s="345"/>
      <c r="C847" s="345"/>
      <c r="D847" s="1008"/>
      <c r="F847" s="345"/>
      <c r="G847" s="345"/>
      <c r="H847" s="345"/>
      <c r="I847" s="345"/>
      <c r="J847" s="345"/>
      <c r="K847" s="345"/>
      <c r="L847" s="345"/>
      <c r="M847" s="370"/>
    </row>
    <row r="848" spans="1:13" ht="15.5">
      <c r="A848" s="345"/>
      <c r="B848" s="345"/>
      <c r="C848" s="345"/>
      <c r="D848" s="1008"/>
      <c r="F848" s="345"/>
      <c r="G848" s="345"/>
      <c r="H848" s="345"/>
      <c r="I848" s="345"/>
      <c r="J848" s="345"/>
      <c r="K848" s="345"/>
      <c r="L848" s="345"/>
      <c r="M848" s="370"/>
    </row>
    <row r="849" spans="1:13" ht="15.5">
      <c r="A849" s="345"/>
      <c r="B849" s="345"/>
      <c r="C849" s="345"/>
      <c r="D849" s="1008"/>
      <c r="F849" s="345"/>
      <c r="G849" s="345"/>
      <c r="H849" s="345"/>
      <c r="I849" s="345"/>
      <c r="J849" s="345"/>
      <c r="K849" s="345"/>
      <c r="L849" s="345"/>
      <c r="M849" s="370"/>
    </row>
    <row r="850" spans="1:13" ht="15.5">
      <c r="A850" s="345"/>
      <c r="B850" s="345"/>
      <c r="C850" s="345"/>
      <c r="D850" s="1008"/>
      <c r="F850" s="345"/>
      <c r="G850" s="345"/>
      <c r="H850" s="345"/>
      <c r="I850" s="345"/>
      <c r="J850" s="345"/>
      <c r="K850" s="345"/>
      <c r="L850" s="345"/>
      <c r="M850" s="370"/>
    </row>
    <row r="851" spans="1:13" ht="15.5">
      <c r="A851" s="345"/>
      <c r="B851" s="345"/>
      <c r="C851" s="345"/>
      <c r="D851" s="1008"/>
      <c r="F851" s="345"/>
      <c r="G851" s="345"/>
      <c r="H851" s="345"/>
      <c r="I851" s="345"/>
      <c r="J851" s="345"/>
      <c r="K851" s="345"/>
      <c r="L851" s="345"/>
      <c r="M851" s="370"/>
    </row>
    <row r="852" spans="1:13" ht="15.5">
      <c r="A852" s="345"/>
      <c r="B852" s="345"/>
      <c r="C852" s="345"/>
      <c r="D852" s="1008"/>
      <c r="F852" s="345"/>
      <c r="G852" s="345"/>
      <c r="H852" s="345"/>
      <c r="I852" s="345"/>
      <c r="J852" s="345"/>
      <c r="K852" s="345"/>
      <c r="L852" s="345"/>
      <c r="M852" s="370"/>
    </row>
    <row r="853" spans="1:13" ht="15.5">
      <c r="A853" s="345"/>
      <c r="B853" s="345"/>
      <c r="C853" s="345"/>
      <c r="D853" s="1008"/>
      <c r="F853" s="345"/>
      <c r="G853" s="345"/>
      <c r="H853" s="345"/>
      <c r="I853" s="345"/>
      <c r="J853" s="345"/>
      <c r="K853" s="345"/>
      <c r="L853" s="345"/>
      <c r="M853" s="370"/>
    </row>
    <row r="854" spans="1:13" ht="15.5">
      <c r="A854" s="345"/>
      <c r="B854" s="345"/>
      <c r="C854" s="345"/>
      <c r="D854" s="1008"/>
      <c r="F854" s="345"/>
      <c r="G854" s="345"/>
      <c r="H854" s="345"/>
      <c r="I854" s="345"/>
      <c r="J854" s="345"/>
      <c r="K854" s="345"/>
      <c r="L854" s="345"/>
      <c r="M854" s="370"/>
    </row>
    <row r="855" spans="1:13" ht="15.5">
      <c r="A855" s="345"/>
      <c r="B855" s="345"/>
      <c r="C855" s="345"/>
      <c r="D855" s="1008"/>
      <c r="F855" s="345"/>
      <c r="G855" s="345"/>
      <c r="H855" s="345"/>
      <c r="I855" s="345"/>
      <c r="J855" s="345"/>
      <c r="K855" s="345"/>
      <c r="L855" s="345"/>
      <c r="M855" s="370"/>
    </row>
    <row r="856" spans="1:13" ht="15.5">
      <c r="A856" s="345"/>
      <c r="B856" s="345"/>
      <c r="C856" s="345"/>
      <c r="D856" s="1008"/>
      <c r="F856" s="345"/>
      <c r="G856" s="345"/>
      <c r="H856" s="345"/>
      <c r="I856" s="345"/>
      <c r="J856" s="345"/>
      <c r="K856" s="345"/>
      <c r="L856" s="345"/>
      <c r="M856" s="370"/>
    </row>
    <row r="857" spans="1:13" ht="15.5">
      <c r="A857" s="345"/>
      <c r="B857" s="345"/>
      <c r="C857" s="345"/>
      <c r="D857" s="1008"/>
      <c r="F857" s="345"/>
      <c r="G857" s="345"/>
      <c r="H857" s="345"/>
      <c r="I857" s="345"/>
      <c r="J857" s="345"/>
      <c r="K857" s="345"/>
      <c r="L857" s="345"/>
      <c r="M857" s="370"/>
    </row>
    <row r="858" spans="1:13" ht="15.5">
      <c r="A858" s="345"/>
      <c r="B858" s="345"/>
      <c r="C858" s="345"/>
      <c r="D858" s="1008"/>
      <c r="F858" s="345"/>
      <c r="G858" s="345"/>
      <c r="H858" s="345"/>
      <c r="I858" s="345"/>
      <c r="J858" s="345"/>
      <c r="K858" s="345"/>
      <c r="L858" s="345"/>
      <c r="M858" s="370"/>
    </row>
    <row r="859" spans="1:13" ht="15.5">
      <c r="A859" s="345"/>
      <c r="B859" s="345"/>
      <c r="C859" s="345"/>
      <c r="D859" s="1008"/>
      <c r="F859" s="345"/>
      <c r="G859" s="345"/>
      <c r="H859" s="345"/>
      <c r="I859" s="345"/>
      <c r="J859" s="345"/>
      <c r="K859" s="345"/>
      <c r="L859" s="345"/>
      <c r="M859" s="370"/>
    </row>
    <row r="860" spans="1:13" ht="15.5">
      <c r="A860" s="345"/>
      <c r="B860" s="345"/>
      <c r="C860" s="345"/>
      <c r="D860" s="1008"/>
      <c r="F860" s="345"/>
      <c r="G860" s="345"/>
      <c r="H860" s="345"/>
      <c r="I860" s="345"/>
      <c r="J860" s="345"/>
      <c r="K860" s="345"/>
      <c r="L860" s="345"/>
      <c r="M860" s="370"/>
    </row>
    <row r="861" spans="1:13" ht="15.5">
      <c r="A861" s="345"/>
      <c r="B861" s="345"/>
      <c r="C861" s="345"/>
      <c r="D861" s="1008"/>
      <c r="F861" s="345"/>
      <c r="G861" s="345"/>
      <c r="H861" s="345"/>
      <c r="I861" s="345"/>
      <c r="J861" s="345"/>
      <c r="K861" s="345"/>
      <c r="L861" s="345"/>
      <c r="M861" s="370"/>
    </row>
    <row r="862" spans="1:13" ht="15.5">
      <c r="A862" s="345"/>
      <c r="B862" s="345"/>
      <c r="C862" s="345"/>
      <c r="D862" s="1008"/>
      <c r="F862" s="345"/>
      <c r="G862" s="345"/>
      <c r="H862" s="345"/>
      <c r="I862" s="345"/>
      <c r="J862" s="345"/>
      <c r="K862" s="345"/>
      <c r="L862" s="345"/>
      <c r="M862" s="370"/>
    </row>
    <row r="863" spans="1:13" ht="15.5">
      <c r="A863" s="345"/>
      <c r="B863" s="345"/>
      <c r="C863" s="345"/>
      <c r="D863" s="1008"/>
      <c r="F863" s="345"/>
      <c r="G863" s="345"/>
      <c r="H863" s="345"/>
      <c r="I863" s="345"/>
      <c r="J863" s="345"/>
      <c r="K863" s="345"/>
      <c r="L863" s="345"/>
      <c r="M863" s="370"/>
    </row>
    <row r="864" spans="1:13" ht="15.5">
      <c r="A864" s="345"/>
      <c r="B864" s="345"/>
      <c r="C864" s="345"/>
      <c r="D864" s="1008"/>
      <c r="F864" s="345"/>
      <c r="G864" s="345"/>
      <c r="H864" s="345"/>
      <c r="I864" s="345"/>
      <c r="J864" s="345"/>
      <c r="K864" s="345"/>
      <c r="L864" s="345"/>
      <c r="M864" s="370"/>
    </row>
    <row r="865" spans="1:13" ht="15.5">
      <c r="A865" s="345"/>
      <c r="B865" s="345"/>
      <c r="C865" s="345"/>
      <c r="D865" s="1008"/>
      <c r="F865" s="345"/>
      <c r="G865" s="345"/>
      <c r="H865" s="345"/>
      <c r="I865" s="345"/>
      <c r="J865" s="345"/>
      <c r="K865" s="345"/>
      <c r="L865" s="345"/>
      <c r="M865" s="370"/>
    </row>
    <row r="866" spans="1:13" ht="15.5">
      <c r="A866" s="345"/>
      <c r="B866" s="345"/>
      <c r="C866" s="345"/>
      <c r="D866" s="1008"/>
      <c r="F866" s="345"/>
      <c r="G866" s="345"/>
      <c r="H866" s="345"/>
      <c r="I866" s="345"/>
      <c r="J866" s="345"/>
      <c r="K866" s="345"/>
      <c r="L866" s="345"/>
      <c r="M866" s="370"/>
    </row>
    <row r="867" spans="1:13" ht="15.5">
      <c r="A867" s="345"/>
      <c r="B867" s="345"/>
      <c r="C867" s="345"/>
      <c r="D867" s="1008"/>
      <c r="F867" s="345"/>
      <c r="G867" s="345"/>
      <c r="H867" s="345"/>
      <c r="I867" s="345"/>
      <c r="J867" s="345"/>
      <c r="K867" s="345"/>
      <c r="L867" s="345"/>
      <c r="M867" s="370"/>
    </row>
    <row r="868" spans="1:13" ht="15.5">
      <c r="A868" s="345"/>
      <c r="B868" s="345"/>
      <c r="C868" s="345"/>
      <c r="D868" s="1008"/>
      <c r="F868" s="345"/>
      <c r="G868" s="345"/>
      <c r="H868" s="345"/>
      <c r="I868" s="345"/>
      <c r="J868" s="345"/>
      <c r="K868" s="345"/>
      <c r="L868" s="345"/>
      <c r="M868" s="370"/>
    </row>
    <row r="869" spans="1:13" ht="15.5">
      <c r="A869" s="345"/>
      <c r="B869" s="345"/>
      <c r="C869" s="345"/>
      <c r="D869" s="1008"/>
      <c r="F869" s="345"/>
      <c r="G869" s="345"/>
      <c r="H869" s="345"/>
      <c r="I869" s="345"/>
      <c r="J869" s="345"/>
      <c r="K869" s="345"/>
      <c r="L869" s="345"/>
      <c r="M869" s="370"/>
    </row>
    <row r="870" spans="1:13" ht="15.5">
      <c r="A870" s="345"/>
      <c r="B870" s="345"/>
      <c r="C870" s="345"/>
      <c r="D870" s="1008"/>
      <c r="F870" s="345"/>
      <c r="G870" s="345"/>
      <c r="H870" s="345"/>
      <c r="I870" s="345"/>
      <c r="J870" s="345"/>
      <c r="K870" s="345"/>
      <c r="L870" s="345"/>
      <c r="M870" s="370"/>
    </row>
    <row r="871" spans="1:13" ht="15.5">
      <c r="A871" s="345"/>
      <c r="B871" s="345"/>
      <c r="C871" s="345"/>
      <c r="D871" s="1008"/>
      <c r="F871" s="345"/>
      <c r="G871" s="345"/>
      <c r="H871" s="345"/>
      <c r="I871" s="345"/>
      <c r="J871" s="345"/>
      <c r="K871" s="345"/>
      <c r="L871" s="345"/>
      <c r="M871" s="370"/>
    </row>
    <row r="872" spans="1:13" ht="15.5">
      <c r="A872" s="345"/>
      <c r="B872" s="345"/>
      <c r="C872" s="345"/>
      <c r="D872" s="1008"/>
      <c r="F872" s="345"/>
      <c r="G872" s="345"/>
      <c r="H872" s="345"/>
      <c r="I872" s="345"/>
      <c r="J872" s="345"/>
      <c r="K872" s="345"/>
      <c r="L872" s="345"/>
      <c r="M872" s="370"/>
    </row>
    <row r="873" spans="1:13" ht="15.5">
      <c r="A873" s="345"/>
      <c r="B873" s="345"/>
      <c r="C873" s="345"/>
      <c r="D873" s="1008"/>
      <c r="F873" s="345"/>
      <c r="G873" s="345"/>
      <c r="H873" s="345"/>
      <c r="I873" s="345"/>
      <c r="J873" s="345"/>
      <c r="K873" s="345"/>
      <c r="L873" s="345"/>
      <c r="M873" s="370"/>
    </row>
    <row r="874" spans="1:13" ht="15.5">
      <c r="A874" s="345"/>
      <c r="B874" s="345"/>
      <c r="C874" s="345"/>
      <c r="D874" s="1008"/>
      <c r="F874" s="345"/>
      <c r="G874" s="345"/>
      <c r="H874" s="345"/>
      <c r="I874" s="345"/>
      <c r="J874" s="345"/>
      <c r="K874" s="345"/>
      <c r="L874" s="345"/>
      <c r="M874" s="370"/>
    </row>
    <row r="875" spans="1:13" ht="15.5">
      <c r="A875" s="345"/>
      <c r="B875" s="345"/>
      <c r="C875" s="345"/>
      <c r="D875" s="1008"/>
      <c r="F875" s="345"/>
      <c r="G875" s="345"/>
      <c r="H875" s="345"/>
      <c r="I875" s="345"/>
      <c r="J875" s="345"/>
      <c r="K875" s="345"/>
      <c r="L875" s="345"/>
      <c r="M875" s="370"/>
    </row>
    <row r="876" spans="1:13" ht="15.5">
      <c r="A876" s="345"/>
      <c r="B876" s="345"/>
      <c r="C876" s="345"/>
      <c r="D876" s="1008"/>
      <c r="F876" s="345"/>
      <c r="G876" s="345"/>
      <c r="H876" s="345"/>
      <c r="I876" s="345"/>
      <c r="J876" s="345"/>
      <c r="K876" s="345"/>
      <c r="L876" s="345"/>
      <c r="M876" s="370"/>
    </row>
    <row r="877" spans="1:13" ht="15.5">
      <c r="A877" s="345"/>
      <c r="B877" s="345"/>
      <c r="C877" s="345"/>
      <c r="D877" s="1008"/>
      <c r="F877" s="345"/>
      <c r="G877" s="345"/>
      <c r="H877" s="345"/>
      <c r="I877" s="345"/>
      <c r="J877" s="345"/>
      <c r="K877" s="345"/>
      <c r="L877" s="345"/>
      <c r="M877" s="370"/>
    </row>
    <row r="878" spans="1:13" ht="15.5">
      <c r="A878" s="345"/>
      <c r="B878" s="345"/>
      <c r="C878" s="345"/>
      <c r="D878" s="1008"/>
      <c r="F878" s="345"/>
      <c r="G878" s="345"/>
      <c r="H878" s="345"/>
      <c r="I878" s="345"/>
      <c r="J878" s="345"/>
      <c r="K878" s="345"/>
      <c r="L878" s="345"/>
      <c r="M878" s="370"/>
    </row>
    <row r="879" spans="1:13" ht="15.5">
      <c r="A879" s="345"/>
      <c r="B879" s="345"/>
      <c r="C879" s="345"/>
      <c r="D879" s="1008"/>
      <c r="F879" s="345"/>
      <c r="G879" s="345"/>
      <c r="H879" s="345"/>
      <c r="I879" s="345"/>
      <c r="J879" s="345"/>
      <c r="K879" s="345"/>
      <c r="L879" s="345"/>
      <c r="M879" s="370"/>
    </row>
    <row r="880" spans="1:13" ht="15.5">
      <c r="A880" s="345"/>
      <c r="B880" s="345"/>
      <c r="C880" s="345"/>
      <c r="D880" s="1008"/>
      <c r="F880" s="345"/>
      <c r="G880" s="345"/>
      <c r="H880" s="345"/>
      <c r="I880" s="345"/>
      <c r="J880" s="345"/>
      <c r="K880" s="345"/>
      <c r="L880" s="345"/>
      <c r="M880" s="370"/>
    </row>
    <row r="881" spans="1:13" ht="15.5">
      <c r="A881" s="345"/>
      <c r="B881" s="345"/>
      <c r="C881" s="345"/>
      <c r="D881" s="1008"/>
      <c r="F881" s="345"/>
      <c r="G881" s="345"/>
      <c r="H881" s="345"/>
      <c r="I881" s="345"/>
      <c r="J881" s="345"/>
      <c r="K881" s="345"/>
      <c r="L881" s="345"/>
      <c r="M881" s="370"/>
    </row>
    <row r="882" spans="1:13" ht="15.5">
      <c r="A882" s="345"/>
      <c r="B882" s="345"/>
      <c r="C882" s="345"/>
      <c r="D882" s="1008"/>
      <c r="F882" s="345"/>
      <c r="G882" s="345"/>
      <c r="H882" s="345"/>
      <c r="I882" s="345"/>
      <c r="J882" s="345"/>
      <c r="K882" s="345"/>
      <c r="L882" s="345"/>
      <c r="M882" s="370"/>
    </row>
    <row r="883" spans="1:13" ht="15.5">
      <c r="A883" s="345"/>
      <c r="B883" s="345"/>
      <c r="C883" s="345"/>
      <c r="D883" s="1008"/>
      <c r="F883" s="345"/>
      <c r="G883" s="345"/>
      <c r="H883" s="345"/>
      <c r="I883" s="345"/>
      <c r="J883" s="345"/>
      <c r="K883" s="345"/>
      <c r="L883" s="345"/>
      <c r="M883" s="370"/>
    </row>
    <row r="884" spans="1:13" ht="15.5">
      <c r="A884" s="345"/>
      <c r="B884" s="345"/>
      <c r="C884" s="345"/>
      <c r="D884" s="1008"/>
      <c r="F884" s="345"/>
      <c r="G884" s="345"/>
      <c r="H884" s="345"/>
      <c r="I884" s="345"/>
      <c r="J884" s="345"/>
      <c r="K884" s="345"/>
      <c r="L884" s="345"/>
      <c r="M884" s="370"/>
    </row>
    <row r="885" spans="1:13" ht="15.5">
      <c r="A885" s="345"/>
      <c r="B885" s="345"/>
      <c r="C885" s="345"/>
      <c r="D885" s="1008"/>
      <c r="F885" s="345"/>
      <c r="G885" s="345"/>
      <c r="H885" s="345"/>
      <c r="I885" s="345"/>
      <c r="J885" s="345"/>
      <c r="K885" s="345"/>
      <c r="L885" s="345"/>
      <c r="M885" s="370"/>
    </row>
    <row r="886" spans="1:13" ht="15.5">
      <c r="A886" s="345"/>
      <c r="B886" s="345"/>
      <c r="C886" s="345"/>
      <c r="D886" s="1008"/>
      <c r="F886" s="345"/>
      <c r="G886" s="345"/>
      <c r="H886" s="345"/>
      <c r="I886" s="345"/>
      <c r="J886" s="345"/>
      <c r="K886" s="345"/>
      <c r="L886" s="345"/>
      <c r="M886" s="370"/>
    </row>
    <row r="887" spans="1:13" ht="15.5">
      <c r="A887" s="345"/>
      <c r="B887" s="345"/>
      <c r="C887" s="345"/>
      <c r="D887" s="1008"/>
      <c r="F887" s="345"/>
      <c r="G887" s="345"/>
      <c r="H887" s="345"/>
      <c r="I887" s="345"/>
      <c r="J887" s="345"/>
      <c r="K887" s="345"/>
      <c r="L887" s="345"/>
      <c r="M887" s="370"/>
    </row>
    <row r="888" spans="1:13" ht="15.5">
      <c r="A888" s="345"/>
      <c r="B888" s="345"/>
      <c r="C888" s="345"/>
      <c r="D888" s="1008"/>
      <c r="F888" s="345"/>
      <c r="G888" s="345"/>
      <c r="H888" s="345"/>
      <c r="I888" s="345"/>
      <c r="J888" s="345"/>
      <c r="K888" s="345"/>
      <c r="L888" s="345"/>
      <c r="M888" s="370"/>
    </row>
    <row r="889" spans="1:13" ht="15.5">
      <c r="A889" s="345"/>
      <c r="B889" s="345"/>
      <c r="C889" s="345"/>
      <c r="D889" s="1008"/>
      <c r="F889" s="345"/>
      <c r="G889" s="345"/>
      <c r="H889" s="345"/>
      <c r="I889" s="345"/>
      <c r="J889" s="345"/>
      <c r="K889" s="345"/>
      <c r="L889" s="345"/>
      <c r="M889" s="370"/>
    </row>
    <row r="890" spans="1:13" ht="15.5">
      <c r="A890" s="345"/>
      <c r="B890" s="345"/>
      <c r="C890" s="345"/>
      <c r="D890" s="1008"/>
      <c r="F890" s="345"/>
      <c r="G890" s="345"/>
      <c r="H890" s="345"/>
      <c r="I890" s="345"/>
      <c r="J890" s="345"/>
      <c r="K890" s="345"/>
      <c r="L890" s="345"/>
      <c r="M890" s="370"/>
    </row>
    <row r="891" spans="1:13" ht="15.5">
      <c r="A891" s="345"/>
      <c r="B891" s="345"/>
      <c r="C891" s="345"/>
      <c r="D891" s="1008"/>
      <c r="F891" s="345"/>
      <c r="G891" s="345"/>
      <c r="H891" s="345"/>
      <c r="I891" s="345"/>
      <c r="J891" s="345"/>
      <c r="K891" s="345"/>
      <c r="L891" s="345"/>
      <c r="M891" s="370"/>
    </row>
    <row r="892" spans="1:13" ht="15.5">
      <c r="A892" s="345"/>
      <c r="B892" s="345"/>
      <c r="C892" s="345"/>
      <c r="D892" s="1008"/>
      <c r="F892" s="345"/>
      <c r="G892" s="345"/>
      <c r="H892" s="345"/>
      <c r="I892" s="345"/>
      <c r="J892" s="345"/>
      <c r="K892" s="345"/>
      <c r="L892" s="345"/>
      <c r="M892" s="370"/>
    </row>
    <row r="893" spans="1:13" ht="15.5">
      <c r="A893" s="345"/>
      <c r="B893" s="345"/>
      <c r="C893" s="345"/>
      <c r="D893" s="1008"/>
      <c r="F893" s="345"/>
      <c r="G893" s="345"/>
      <c r="H893" s="345"/>
      <c r="I893" s="345"/>
      <c r="J893" s="345"/>
      <c r="K893" s="345"/>
      <c r="L893" s="345"/>
      <c r="M893" s="370"/>
    </row>
    <row r="894" spans="1:13" ht="15.5">
      <c r="A894" s="345"/>
      <c r="B894" s="345"/>
      <c r="C894" s="345"/>
      <c r="D894" s="1008"/>
      <c r="F894" s="345"/>
      <c r="G894" s="345"/>
      <c r="H894" s="345"/>
      <c r="I894" s="345"/>
      <c r="J894" s="345"/>
      <c r="K894" s="345"/>
      <c r="L894" s="345"/>
      <c r="M894" s="370"/>
    </row>
    <row r="895" spans="1:13" ht="15.5">
      <c r="A895" s="345"/>
      <c r="B895" s="345"/>
      <c r="C895" s="345"/>
      <c r="D895" s="1008"/>
      <c r="F895" s="345"/>
      <c r="G895" s="345"/>
      <c r="H895" s="345"/>
      <c r="I895" s="345"/>
      <c r="J895" s="345"/>
      <c r="K895" s="345"/>
      <c r="L895" s="345"/>
      <c r="M895" s="370"/>
    </row>
    <row r="896" spans="1:13" ht="15.5">
      <c r="A896" s="345"/>
      <c r="B896" s="345"/>
      <c r="C896" s="345"/>
      <c r="D896" s="1008"/>
      <c r="F896" s="345"/>
      <c r="G896" s="345"/>
      <c r="H896" s="345"/>
      <c r="I896" s="345"/>
      <c r="J896" s="345"/>
      <c r="K896" s="345"/>
      <c r="L896" s="345"/>
      <c r="M896" s="370"/>
    </row>
    <row r="897" spans="1:13" ht="15.5">
      <c r="A897" s="345"/>
      <c r="B897" s="345"/>
      <c r="C897" s="345"/>
      <c r="D897" s="1008"/>
      <c r="F897" s="345"/>
      <c r="G897" s="345"/>
      <c r="H897" s="345"/>
      <c r="I897" s="345"/>
      <c r="J897" s="345"/>
      <c r="K897" s="345"/>
      <c r="L897" s="345"/>
      <c r="M897" s="370"/>
    </row>
    <row r="898" spans="1:13" ht="15.5">
      <c r="A898" s="345"/>
      <c r="B898" s="345"/>
      <c r="C898" s="345"/>
      <c r="D898" s="1008"/>
      <c r="F898" s="345"/>
      <c r="G898" s="345"/>
      <c r="H898" s="345"/>
      <c r="I898" s="345"/>
      <c r="J898" s="345"/>
      <c r="K898" s="345"/>
      <c r="L898" s="345"/>
      <c r="M898" s="370"/>
    </row>
    <row r="899" spans="1:13" ht="15.5">
      <c r="A899" s="345"/>
      <c r="B899" s="345"/>
      <c r="C899" s="345"/>
      <c r="D899" s="1008"/>
      <c r="F899" s="345"/>
      <c r="G899" s="345"/>
      <c r="H899" s="345"/>
      <c r="I899" s="345"/>
      <c r="J899" s="345"/>
      <c r="K899" s="345"/>
      <c r="L899" s="345"/>
      <c r="M899" s="370"/>
    </row>
    <row r="900" spans="1:13" ht="15.5">
      <c r="A900" s="345"/>
      <c r="B900" s="345"/>
      <c r="C900" s="345"/>
      <c r="D900" s="1008"/>
      <c r="F900" s="345"/>
      <c r="G900" s="345"/>
      <c r="H900" s="345"/>
      <c r="I900" s="345"/>
      <c r="J900" s="345"/>
      <c r="K900" s="345"/>
      <c r="L900" s="345"/>
      <c r="M900" s="370"/>
    </row>
    <row r="901" spans="1:13" ht="15.5">
      <c r="A901" s="345"/>
      <c r="B901" s="345"/>
      <c r="C901" s="345"/>
      <c r="D901" s="1008"/>
      <c r="F901" s="345"/>
      <c r="G901" s="345"/>
      <c r="H901" s="345"/>
      <c r="I901" s="345"/>
      <c r="J901" s="345"/>
      <c r="K901" s="345"/>
      <c r="L901" s="345"/>
      <c r="M901" s="370"/>
    </row>
    <row r="902" spans="1:13" ht="15.5">
      <c r="A902" s="345"/>
      <c r="B902" s="345"/>
      <c r="C902" s="345"/>
      <c r="D902" s="1008"/>
      <c r="F902" s="345"/>
      <c r="G902" s="345"/>
      <c r="H902" s="345"/>
      <c r="I902" s="345"/>
      <c r="J902" s="345"/>
      <c r="K902" s="345"/>
      <c r="L902" s="345"/>
      <c r="M902" s="370"/>
    </row>
    <row r="903" spans="1:13" ht="15.5">
      <c r="A903" s="345"/>
      <c r="B903" s="345"/>
      <c r="C903" s="345"/>
      <c r="D903" s="1008"/>
      <c r="F903" s="345"/>
      <c r="G903" s="345"/>
      <c r="H903" s="345"/>
      <c r="I903" s="345"/>
      <c r="J903" s="345"/>
      <c r="K903" s="345"/>
      <c r="L903" s="345"/>
      <c r="M903" s="370"/>
    </row>
    <row r="904" spans="1:13" ht="15.5">
      <c r="A904" s="345"/>
      <c r="B904" s="345"/>
      <c r="C904" s="345"/>
      <c r="D904" s="1008"/>
      <c r="F904" s="345"/>
      <c r="G904" s="345"/>
      <c r="H904" s="345"/>
      <c r="I904" s="345"/>
      <c r="J904" s="345"/>
      <c r="K904" s="345"/>
      <c r="L904" s="345"/>
      <c r="M904" s="370"/>
    </row>
    <row r="905" spans="1:13" ht="15.5">
      <c r="A905" s="345"/>
      <c r="B905" s="345"/>
      <c r="C905" s="345"/>
      <c r="D905" s="1008"/>
      <c r="F905" s="345"/>
      <c r="G905" s="345"/>
      <c r="H905" s="345"/>
      <c r="I905" s="345"/>
      <c r="J905" s="345"/>
      <c r="K905" s="345"/>
      <c r="L905" s="345"/>
      <c r="M905" s="370"/>
    </row>
    <row r="906" spans="1:13" ht="15.5">
      <c r="A906" s="345"/>
      <c r="B906" s="345"/>
      <c r="C906" s="345"/>
      <c r="D906" s="1008"/>
      <c r="F906" s="345"/>
      <c r="G906" s="345"/>
      <c r="H906" s="345"/>
      <c r="I906" s="345"/>
      <c r="J906" s="345"/>
      <c r="K906" s="345"/>
      <c r="L906" s="345"/>
      <c r="M906" s="370"/>
    </row>
    <row r="907" spans="1:13" ht="15.5">
      <c r="A907" s="345"/>
      <c r="B907" s="345"/>
      <c r="C907" s="345"/>
      <c r="D907" s="1008"/>
      <c r="F907" s="345"/>
      <c r="G907" s="345"/>
      <c r="H907" s="345"/>
      <c r="I907" s="345"/>
      <c r="J907" s="345"/>
      <c r="K907" s="345"/>
      <c r="L907" s="345"/>
      <c r="M907" s="370"/>
    </row>
    <row r="908" spans="1:13" ht="15.5">
      <c r="A908" s="345"/>
      <c r="B908" s="345"/>
      <c r="C908" s="345"/>
      <c r="D908" s="1008"/>
      <c r="F908" s="345"/>
      <c r="G908" s="345"/>
      <c r="H908" s="345"/>
      <c r="I908" s="345"/>
      <c r="J908" s="345"/>
      <c r="K908" s="345"/>
      <c r="L908" s="345"/>
      <c r="M908" s="370"/>
    </row>
    <row r="909" spans="1:13" ht="15.5">
      <c r="A909" s="345"/>
      <c r="B909" s="345"/>
      <c r="C909" s="345"/>
      <c r="D909" s="1008"/>
      <c r="F909" s="345"/>
      <c r="G909" s="345"/>
      <c r="H909" s="345"/>
      <c r="I909" s="345"/>
      <c r="J909" s="345"/>
      <c r="K909" s="345"/>
      <c r="L909" s="345"/>
      <c r="M909" s="370"/>
    </row>
    <row r="910" spans="1:13" ht="15.5">
      <c r="A910" s="345"/>
      <c r="B910" s="345"/>
      <c r="C910" s="345"/>
      <c r="D910" s="1008"/>
      <c r="F910" s="345"/>
      <c r="G910" s="345"/>
      <c r="H910" s="345"/>
      <c r="I910" s="345"/>
      <c r="J910" s="345"/>
      <c r="K910" s="345"/>
      <c r="L910" s="345"/>
      <c r="M910" s="370"/>
    </row>
    <row r="911" spans="1:13" ht="15.5">
      <c r="A911" s="345"/>
      <c r="B911" s="345"/>
      <c r="C911" s="345"/>
      <c r="D911" s="1008"/>
      <c r="F911" s="345"/>
      <c r="G911" s="345"/>
      <c r="H911" s="345"/>
      <c r="I911" s="345"/>
      <c r="J911" s="345"/>
      <c r="K911" s="345"/>
      <c r="L911" s="345"/>
      <c r="M911" s="370"/>
    </row>
    <row r="912" spans="1:13" ht="15.5">
      <c r="A912" s="345"/>
      <c r="B912" s="345"/>
      <c r="C912" s="345"/>
      <c r="D912" s="1008"/>
      <c r="F912" s="345"/>
      <c r="G912" s="345"/>
      <c r="H912" s="345"/>
      <c r="I912" s="345"/>
      <c r="J912" s="345"/>
      <c r="K912" s="345"/>
      <c r="L912" s="345"/>
      <c r="M912" s="370"/>
    </row>
    <row r="913" spans="1:13" ht="15.5">
      <c r="A913" s="345"/>
      <c r="B913" s="345"/>
      <c r="C913" s="345"/>
      <c r="D913" s="1008"/>
      <c r="F913" s="345"/>
      <c r="G913" s="345"/>
      <c r="H913" s="345"/>
      <c r="I913" s="345"/>
      <c r="J913" s="345"/>
      <c r="K913" s="345"/>
      <c r="L913" s="345"/>
      <c r="M913" s="370"/>
    </row>
    <row r="914" spans="1:13" ht="15.5">
      <c r="A914" s="345"/>
      <c r="B914" s="345"/>
      <c r="C914" s="345"/>
      <c r="D914" s="1008"/>
      <c r="F914" s="345"/>
      <c r="G914" s="345"/>
      <c r="H914" s="345"/>
      <c r="I914" s="345"/>
      <c r="J914" s="345"/>
      <c r="K914" s="345"/>
      <c r="L914" s="345"/>
      <c r="M914" s="370"/>
    </row>
    <row r="915" spans="1:13" ht="15.5">
      <c r="A915" s="345"/>
      <c r="B915" s="345"/>
      <c r="C915" s="345"/>
      <c r="D915" s="1008"/>
      <c r="F915" s="345"/>
      <c r="G915" s="345"/>
      <c r="H915" s="345"/>
      <c r="I915" s="345"/>
      <c r="J915" s="345"/>
      <c r="K915" s="345"/>
      <c r="L915" s="345"/>
      <c r="M915" s="370"/>
    </row>
    <row r="916" spans="1:13" ht="15.5">
      <c r="A916" s="345"/>
      <c r="B916" s="345"/>
      <c r="C916" s="345"/>
      <c r="D916" s="1008"/>
      <c r="F916" s="345"/>
      <c r="G916" s="345"/>
      <c r="H916" s="345"/>
      <c r="I916" s="345"/>
      <c r="J916" s="345"/>
      <c r="K916" s="345"/>
      <c r="L916" s="345"/>
      <c r="M916" s="370"/>
    </row>
    <row r="917" spans="1:13" ht="15.5">
      <c r="A917" s="345"/>
      <c r="B917" s="345"/>
      <c r="C917" s="345"/>
      <c r="D917" s="1008"/>
      <c r="F917" s="345"/>
      <c r="G917" s="345"/>
      <c r="H917" s="345"/>
      <c r="I917" s="345"/>
      <c r="J917" s="345"/>
      <c r="K917" s="345"/>
      <c r="L917" s="345"/>
      <c r="M917" s="370"/>
    </row>
    <row r="918" spans="1:13" ht="15.5">
      <c r="A918" s="345"/>
      <c r="B918" s="345"/>
      <c r="C918" s="345"/>
      <c r="D918" s="1008"/>
      <c r="F918" s="345"/>
      <c r="G918" s="345"/>
      <c r="H918" s="345"/>
      <c r="I918" s="345"/>
      <c r="J918" s="345"/>
      <c r="K918" s="345"/>
      <c r="L918" s="345"/>
      <c r="M918" s="370"/>
    </row>
    <row r="919" spans="1:13" ht="15.5">
      <c r="A919" s="345"/>
      <c r="B919" s="345"/>
      <c r="C919" s="345"/>
      <c r="D919" s="1008"/>
      <c r="F919" s="345"/>
      <c r="G919" s="345"/>
      <c r="H919" s="345"/>
      <c r="I919" s="345"/>
      <c r="J919" s="345"/>
      <c r="K919" s="345"/>
      <c r="L919" s="345"/>
      <c r="M919" s="370"/>
    </row>
    <row r="920" spans="1:13" ht="15.5">
      <c r="A920" s="345"/>
      <c r="B920" s="345"/>
      <c r="C920" s="345"/>
      <c r="D920" s="1008"/>
      <c r="F920" s="345"/>
      <c r="G920" s="345"/>
      <c r="H920" s="345"/>
      <c r="I920" s="345"/>
      <c r="J920" s="345"/>
      <c r="K920" s="345"/>
      <c r="L920" s="345"/>
      <c r="M920" s="370"/>
    </row>
    <row r="921" spans="1:13" ht="15.5">
      <c r="A921" s="345"/>
      <c r="B921" s="345"/>
      <c r="C921" s="345"/>
      <c r="D921" s="1008"/>
      <c r="F921" s="345"/>
      <c r="G921" s="345"/>
      <c r="H921" s="345"/>
      <c r="I921" s="345"/>
      <c r="J921" s="345"/>
      <c r="K921" s="345"/>
      <c r="L921" s="345"/>
      <c r="M921" s="370"/>
    </row>
    <row r="922" spans="1:13" ht="15.5">
      <c r="A922" s="345"/>
      <c r="B922" s="345"/>
      <c r="C922" s="345"/>
      <c r="D922" s="1008"/>
      <c r="F922" s="345"/>
      <c r="G922" s="345"/>
      <c r="H922" s="345"/>
      <c r="I922" s="345"/>
      <c r="J922" s="345"/>
      <c r="K922" s="345"/>
      <c r="L922" s="345"/>
      <c r="M922" s="370"/>
    </row>
    <row r="923" spans="1:13" ht="15.5">
      <c r="A923" s="345"/>
      <c r="B923" s="345"/>
      <c r="C923" s="345"/>
      <c r="D923" s="1008"/>
      <c r="F923" s="345"/>
      <c r="G923" s="345"/>
      <c r="H923" s="345"/>
      <c r="I923" s="345"/>
      <c r="J923" s="345"/>
      <c r="K923" s="345"/>
      <c r="L923" s="345"/>
      <c r="M923" s="370"/>
    </row>
    <row r="924" spans="1:13" ht="15.5">
      <c r="A924" s="345"/>
      <c r="B924" s="345"/>
      <c r="C924" s="345"/>
      <c r="D924" s="1008"/>
      <c r="F924" s="345"/>
      <c r="G924" s="345"/>
      <c r="H924" s="345"/>
      <c r="I924" s="345"/>
      <c r="J924" s="345"/>
      <c r="K924" s="345"/>
      <c r="L924" s="345"/>
      <c r="M924" s="370"/>
    </row>
    <row r="925" spans="1:13" ht="15.5">
      <c r="A925" s="345"/>
      <c r="B925" s="345"/>
      <c r="C925" s="345"/>
      <c r="D925" s="1008"/>
      <c r="F925" s="345"/>
      <c r="G925" s="345"/>
      <c r="H925" s="345"/>
      <c r="I925" s="345"/>
      <c r="J925" s="345"/>
      <c r="K925" s="345"/>
      <c r="L925" s="345"/>
      <c r="M925" s="370"/>
    </row>
    <row r="926" spans="1:13" ht="15.5">
      <c r="A926" s="345"/>
      <c r="B926" s="345"/>
      <c r="C926" s="345"/>
      <c r="D926" s="1008"/>
      <c r="F926" s="345"/>
      <c r="G926" s="345"/>
      <c r="H926" s="345"/>
      <c r="I926" s="345"/>
      <c r="J926" s="345"/>
      <c r="K926" s="345"/>
      <c r="L926" s="345"/>
      <c r="M926" s="370"/>
    </row>
    <row r="927" spans="1:13" ht="15.5">
      <c r="A927" s="345"/>
      <c r="B927" s="345"/>
      <c r="C927" s="345"/>
      <c r="D927" s="1008"/>
      <c r="F927" s="345"/>
      <c r="G927" s="345"/>
      <c r="H927" s="345"/>
      <c r="I927" s="345"/>
      <c r="J927" s="345"/>
      <c r="K927" s="345"/>
      <c r="L927" s="345"/>
      <c r="M927" s="370"/>
    </row>
    <row r="928" spans="1:13" ht="15.5">
      <c r="A928" s="345"/>
      <c r="B928" s="345"/>
      <c r="C928" s="345"/>
      <c r="D928" s="1008"/>
      <c r="F928" s="345"/>
      <c r="G928" s="345"/>
      <c r="H928" s="345"/>
      <c r="I928" s="345"/>
      <c r="J928" s="345"/>
      <c r="K928" s="345"/>
      <c r="L928" s="345"/>
      <c r="M928" s="370"/>
    </row>
    <row r="929" spans="1:13" ht="15.5">
      <c r="A929" s="345"/>
      <c r="B929" s="345"/>
      <c r="C929" s="345"/>
      <c r="D929" s="1008"/>
      <c r="F929" s="345"/>
      <c r="G929" s="345"/>
      <c r="H929" s="345"/>
      <c r="I929" s="345"/>
      <c r="J929" s="345"/>
      <c r="K929" s="345"/>
      <c r="L929" s="345"/>
      <c r="M929" s="370"/>
    </row>
    <row r="930" spans="1:13" ht="15.5">
      <c r="A930" s="345"/>
      <c r="B930" s="345"/>
      <c r="C930" s="345"/>
      <c r="D930" s="1008"/>
      <c r="F930" s="345"/>
      <c r="G930" s="345"/>
      <c r="H930" s="345"/>
      <c r="I930" s="345"/>
      <c r="J930" s="345"/>
      <c r="K930" s="345"/>
      <c r="L930" s="345"/>
      <c r="M930" s="370"/>
    </row>
    <row r="931" spans="1:13" ht="15.5">
      <c r="A931" s="345"/>
      <c r="B931" s="345"/>
      <c r="C931" s="345"/>
      <c r="D931" s="1008"/>
      <c r="F931" s="345"/>
      <c r="G931" s="345"/>
      <c r="H931" s="345"/>
      <c r="I931" s="345"/>
      <c r="J931" s="345"/>
      <c r="K931" s="345"/>
      <c r="L931" s="345"/>
      <c r="M931" s="370"/>
    </row>
    <row r="932" spans="1:13" ht="15.5">
      <c r="A932" s="345"/>
      <c r="B932" s="345"/>
      <c r="C932" s="345"/>
      <c r="D932" s="1008"/>
      <c r="F932" s="345"/>
      <c r="G932" s="345"/>
      <c r="H932" s="345"/>
      <c r="I932" s="345"/>
      <c r="J932" s="345"/>
      <c r="K932" s="345"/>
      <c r="L932" s="345"/>
      <c r="M932" s="370"/>
    </row>
    <row r="933" spans="1:13" ht="15.5">
      <c r="A933" s="345"/>
      <c r="B933" s="345"/>
      <c r="C933" s="345"/>
      <c r="D933" s="1008"/>
      <c r="F933" s="345"/>
      <c r="G933" s="345"/>
      <c r="H933" s="345"/>
      <c r="I933" s="345"/>
      <c r="J933" s="345"/>
      <c r="K933" s="345"/>
      <c r="L933" s="345"/>
      <c r="M933" s="370"/>
    </row>
    <row r="934" spans="1:13" ht="15.5">
      <c r="A934" s="345"/>
      <c r="B934" s="345"/>
      <c r="C934" s="345"/>
      <c r="D934" s="1008"/>
      <c r="F934" s="345"/>
      <c r="G934" s="345"/>
      <c r="H934" s="345"/>
      <c r="I934" s="345"/>
      <c r="J934" s="345"/>
      <c r="K934" s="345"/>
      <c r="L934" s="345"/>
      <c r="M934" s="370"/>
    </row>
    <row r="935" spans="1:13" ht="15.5">
      <c r="A935" s="345"/>
      <c r="B935" s="345"/>
      <c r="C935" s="345"/>
      <c r="D935" s="1008"/>
      <c r="F935" s="345"/>
      <c r="G935" s="345"/>
      <c r="H935" s="345"/>
      <c r="I935" s="345"/>
      <c r="J935" s="345"/>
      <c r="K935" s="345"/>
      <c r="L935" s="345"/>
      <c r="M935" s="370"/>
    </row>
    <row r="936" spans="1:13" ht="15.5">
      <c r="A936" s="345"/>
      <c r="B936" s="345"/>
      <c r="C936" s="345"/>
      <c r="D936" s="1008"/>
      <c r="F936" s="345"/>
      <c r="G936" s="345"/>
      <c r="H936" s="345"/>
      <c r="I936" s="345"/>
      <c r="J936" s="345"/>
      <c r="K936" s="345"/>
      <c r="L936" s="345"/>
      <c r="M936" s="370"/>
    </row>
    <row r="937" spans="1:13" ht="15.5">
      <c r="A937" s="345"/>
      <c r="B937" s="345"/>
      <c r="C937" s="345"/>
      <c r="D937" s="1008"/>
      <c r="F937" s="345"/>
      <c r="G937" s="345"/>
      <c r="H937" s="345"/>
      <c r="I937" s="345"/>
      <c r="J937" s="345"/>
      <c r="K937" s="345"/>
      <c r="L937" s="345"/>
      <c r="M937" s="370"/>
    </row>
    <row r="938" spans="1:13" ht="15.5">
      <c r="A938" s="345"/>
      <c r="B938" s="345"/>
      <c r="C938" s="345"/>
      <c r="D938" s="1008"/>
      <c r="F938" s="345"/>
      <c r="G938" s="345"/>
      <c r="H938" s="345"/>
      <c r="I938" s="345"/>
      <c r="J938" s="345"/>
      <c r="K938" s="345"/>
      <c r="L938" s="345"/>
      <c r="M938" s="370"/>
    </row>
    <row r="939" spans="1:13" ht="15.5">
      <c r="A939" s="345"/>
      <c r="B939" s="345"/>
      <c r="C939" s="345"/>
      <c r="D939" s="1008"/>
      <c r="F939" s="345"/>
      <c r="G939" s="345"/>
      <c r="H939" s="345"/>
      <c r="I939" s="345"/>
      <c r="J939" s="345"/>
      <c r="K939" s="345"/>
      <c r="L939" s="345"/>
      <c r="M939" s="370"/>
    </row>
    <row r="940" spans="1:13" ht="15.5">
      <c r="A940" s="345"/>
      <c r="B940" s="345"/>
      <c r="C940" s="345"/>
      <c r="D940" s="1008"/>
      <c r="F940" s="345"/>
      <c r="G940" s="345"/>
      <c r="H940" s="345"/>
      <c r="I940" s="345"/>
      <c r="J940" s="345"/>
      <c r="K940" s="345"/>
      <c r="L940" s="345"/>
      <c r="M940" s="370"/>
    </row>
    <row r="941" spans="1:13" ht="15.5">
      <c r="A941" s="345"/>
      <c r="B941" s="345"/>
      <c r="C941" s="345"/>
      <c r="D941" s="1008"/>
      <c r="F941" s="345"/>
      <c r="G941" s="345"/>
      <c r="H941" s="345"/>
      <c r="I941" s="345"/>
      <c r="J941" s="345"/>
      <c r="K941" s="345"/>
      <c r="L941" s="345"/>
      <c r="M941" s="370"/>
    </row>
    <row r="942" spans="1:13" ht="15.5">
      <c r="A942" s="345"/>
      <c r="B942" s="345"/>
      <c r="C942" s="345"/>
      <c r="D942" s="1008"/>
      <c r="F942" s="345"/>
      <c r="G942" s="345"/>
      <c r="H942" s="345"/>
      <c r="I942" s="345"/>
      <c r="J942" s="345"/>
      <c r="K942" s="345"/>
      <c r="L942" s="345"/>
      <c r="M942" s="370"/>
    </row>
    <row r="943" spans="1:13" ht="15.5">
      <c r="A943" s="345"/>
      <c r="B943" s="345"/>
      <c r="C943" s="345"/>
      <c r="D943" s="1008"/>
      <c r="F943" s="345"/>
      <c r="G943" s="345"/>
      <c r="H943" s="345"/>
      <c r="I943" s="345"/>
      <c r="J943" s="345"/>
      <c r="K943" s="345"/>
      <c r="L943" s="345"/>
      <c r="M943" s="370"/>
    </row>
    <row r="944" spans="1:13" ht="15.5">
      <c r="A944" s="345"/>
      <c r="B944" s="345"/>
      <c r="C944" s="345"/>
      <c r="D944" s="1008"/>
      <c r="F944" s="345"/>
      <c r="G944" s="345"/>
      <c r="H944" s="345"/>
      <c r="I944" s="345"/>
      <c r="J944" s="345"/>
      <c r="K944" s="345"/>
      <c r="L944" s="345"/>
      <c r="M944" s="370"/>
    </row>
    <row r="945" spans="1:13" ht="15.5">
      <c r="A945" s="345"/>
      <c r="B945" s="345"/>
      <c r="C945" s="345"/>
      <c r="D945" s="1008"/>
      <c r="F945" s="345"/>
      <c r="G945" s="345"/>
      <c r="H945" s="345"/>
      <c r="I945" s="345"/>
      <c r="J945" s="345"/>
      <c r="K945" s="345"/>
      <c r="L945" s="345"/>
      <c r="M945" s="370"/>
    </row>
    <row r="946" spans="1:13" ht="15.5">
      <c r="A946" s="345"/>
      <c r="B946" s="345"/>
      <c r="C946" s="345"/>
      <c r="D946" s="1008"/>
      <c r="F946" s="345"/>
      <c r="G946" s="345"/>
      <c r="H946" s="345"/>
      <c r="I946" s="345"/>
      <c r="J946" s="345"/>
      <c r="K946" s="345"/>
      <c r="L946" s="345"/>
      <c r="M946" s="370"/>
    </row>
    <row r="947" spans="1:13" ht="15.5">
      <c r="A947" s="345"/>
      <c r="B947" s="345"/>
      <c r="C947" s="345"/>
      <c r="D947" s="1008"/>
      <c r="F947" s="345"/>
      <c r="G947" s="345"/>
      <c r="H947" s="345"/>
      <c r="I947" s="345"/>
      <c r="J947" s="345"/>
      <c r="K947" s="345"/>
      <c r="L947" s="345"/>
      <c r="M947" s="370"/>
    </row>
    <row r="948" spans="1:13" ht="15.5">
      <c r="A948" s="345"/>
      <c r="B948" s="345"/>
      <c r="C948" s="345"/>
      <c r="D948" s="1008"/>
      <c r="F948" s="345"/>
      <c r="G948" s="345"/>
      <c r="H948" s="345"/>
      <c r="I948" s="345"/>
      <c r="J948" s="345"/>
      <c r="K948" s="345"/>
      <c r="L948" s="345"/>
      <c r="M948" s="370"/>
    </row>
    <row r="949" spans="1:13" ht="15.5">
      <c r="A949" s="345"/>
      <c r="B949" s="345"/>
      <c r="C949" s="345"/>
      <c r="D949" s="1008"/>
      <c r="F949" s="345"/>
      <c r="G949" s="345"/>
      <c r="H949" s="345"/>
      <c r="I949" s="345"/>
      <c r="J949" s="345"/>
      <c r="K949" s="345"/>
      <c r="L949" s="345"/>
      <c r="M949" s="370"/>
    </row>
    <row r="950" spans="1:13" ht="15.5">
      <c r="A950" s="345"/>
      <c r="B950" s="345"/>
      <c r="C950" s="345"/>
      <c r="D950" s="1008"/>
      <c r="F950" s="345"/>
      <c r="G950" s="345"/>
      <c r="H950" s="345"/>
      <c r="I950" s="345"/>
      <c r="J950" s="345"/>
      <c r="K950" s="345"/>
      <c r="L950" s="345"/>
      <c r="M950" s="370"/>
    </row>
    <row r="951" spans="1:13" ht="15.5">
      <c r="A951" s="345"/>
      <c r="B951" s="345"/>
      <c r="C951" s="345"/>
      <c r="D951" s="1008"/>
      <c r="F951" s="345"/>
      <c r="G951" s="345"/>
      <c r="H951" s="345"/>
      <c r="I951" s="345"/>
      <c r="J951" s="345"/>
      <c r="K951" s="345"/>
      <c r="L951" s="345"/>
      <c r="M951" s="370"/>
    </row>
    <row r="952" spans="1:13" ht="15.5">
      <c r="A952" s="345"/>
      <c r="B952" s="345"/>
      <c r="C952" s="345"/>
      <c r="D952" s="1008"/>
      <c r="F952" s="345"/>
      <c r="G952" s="345"/>
      <c r="H952" s="345"/>
      <c r="I952" s="345"/>
      <c r="J952" s="345"/>
      <c r="K952" s="345"/>
      <c r="L952" s="345"/>
      <c r="M952" s="370"/>
    </row>
    <row r="953" spans="1:13" ht="15.5">
      <c r="A953" s="345"/>
      <c r="B953" s="345"/>
      <c r="C953" s="345"/>
      <c r="D953" s="1008"/>
      <c r="F953" s="345"/>
      <c r="G953" s="345"/>
      <c r="H953" s="345"/>
      <c r="I953" s="345"/>
      <c r="J953" s="345"/>
      <c r="K953" s="345"/>
      <c r="L953" s="345"/>
      <c r="M953" s="370"/>
    </row>
    <row r="954" spans="1:13" ht="15.5">
      <c r="A954" s="345"/>
      <c r="B954" s="345"/>
      <c r="C954" s="345"/>
      <c r="D954" s="1008"/>
      <c r="F954" s="345"/>
      <c r="G954" s="345"/>
      <c r="H954" s="345"/>
      <c r="I954" s="345"/>
      <c r="J954" s="345"/>
      <c r="K954" s="345"/>
      <c r="L954" s="345"/>
      <c r="M954" s="370"/>
    </row>
    <row r="955" spans="1:13" ht="15.5">
      <c r="A955" s="345"/>
      <c r="B955" s="345"/>
      <c r="C955" s="345"/>
      <c r="D955" s="1008"/>
      <c r="F955" s="345"/>
      <c r="G955" s="345"/>
      <c r="H955" s="345"/>
      <c r="I955" s="345"/>
      <c r="J955" s="345"/>
      <c r="K955" s="345"/>
      <c r="L955" s="345"/>
      <c r="M955" s="370"/>
    </row>
    <row r="956" spans="1:13" ht="15.5">
      <c r="A956" s="345"/>
      <c r="B956" s="345"/>
      <c r="C956" s="345"/>
      <c r="D956" s="1008"/>
      <c r="F956" s="345"/>
      <c r="G956" s="345"/>
      <c r="H956" s="345"/>
      <c r="I956" s="345"/>
      <c r="J956" s="345"/>
      <c r="K956" s="345"/>
      <c r="L956" s="345"/>
      <c r="M956" s="370"/>
    </row>
    <row r="957" spans="1:13" ht="15.5">
      <c r="A957" s="345"/>
      <c r="B957" s="345"/>
      <c r="C957" s="345"/>
      <c r="D957" s="1008"/>
      <c r="F957" s="345"/>
      <c r="G957" s="345"/>
      <c r="H957" s="345"/>
      <c r="I957" s="345"/>
      <c r="J957" s="345"/>
      <c r="K957" s="345"/>
      <c r="L957" s="345"/>
      <c r="M957" s="370"/>
    </row>
    <row r="958" spans="1:13" ht="15.5">
      <c r="A958" s="345"/>
      <c r="B958" s="345"/>
      <c r="C958" s="345"/>
      <c r="D958" s="1008"/>
      <c r="F958" s="345"/>
      <c r="G958" s="345"/>
      <c r="H958" s="345"/>
      <c r="I958" s="345"/>
      <c r="J958" s="345"/>
      <c r="K958" s="345"/>
      <c r="L958" s="345"/>
      <c r="M958" s="370"/>
    </row>
    <row r="959" spans="1:13" ht="15.5">
      <c r="A959" s="345"/>
      <c r="B959" s="345"/>
      <c r="C959" s="345"/>
      <c r="D959" s="1008"/>
      <c r="F959" s="345"/>
      <c r="G959" s="345"/>
      <c r="H959" s="345"/>
      <c r="I959" s="345"/>
      <c r="J959" s="345"/>
      <c r="K959" s="345"/>
      <c r="L959" s="345"/>
      <c r="M959" s="370"/>
    </row>
  </sheetData>
  <mergeCells count="1">
    <mergeCell ref="C1:L1"/>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00"/>
  <sheetViews>
    <sheetView zoomScale="60" zoomScaleNormal="60" workbookViewId="0">
      <selection activeCell="C24" sqref="C24"/>
    </sheetView>
  </sheetViews>
  <sheetFormatPr defaultColWidth="11.08203125" defaultRowHeight="15" customHeight="1"/>
  <cols>
    <col min="1" max="1" width="4.58203125" customWidth="1"/>
    <col min="2" max="2" width="14" customWidth="1"/>
    <col min="3" max="3" width="39.33203125" customWidth="1"/>
    <col min="4" max="4" width="35" customWidth="1"/>
    <col min="5" max="5" width="112" customWidth="1"/>
    <col min="6" max="25" width="11" customWidth="1"/>
  </cols>
  <sheetData>
    <row r="1" spans="1:25" ht="15.5">
      <c r="A1" s="2"/>
      <c r="B1" s="31"/>
      <c r="C1" s="4"/>
      <c r="D1" s="2"/>
      <c r="E1" s="4"/>
      <c r="F1" s="2"/>
      <c r="G1" s="2"/>
      <c r="H1" s="2"/>
      <c r="I1" s="2"/>
      <c r="J1" s="2"/>
      <c r="K1" s="2"/>
      <c r="L1" s="2"/>
      <c r="M1" s="2"/>
      <c r="N1" s="2"/>
      <c r="O1" s="2"/>
      <c r="P1" s="2"/>
      <c r="Q1" s="2"/>
      <c r="R1" s="2"/>
      <c r="S1" s="2"/>
      <c r="T1" s="2"/>
      <c r="U1" s="2"/>
      <c r="V1" s="2"/>
      <c r="W1" s="2"/>
      <c r="X1" s="2"/>
      <c r="Y1" s="2"/>
    </row>
    <row r="2" spans="1:25" ht="15.5">
      <c r="A2" s="2"/>
      <c r="B2" s="3"/>
      <c r="C2" s="4"/>
      <c r="D2" s="2"/>
      <c r="E2" s="4"/>
      <c r="F2" s="2"/>
      <c r="G2" s="2"/>
      <c r="H2" s="2"/>
      <c r="I2" s="2"/>
      <c r="J2" s="2"/>
      <c r="K2" s="2"/>
      <c r="L2" s="2"/>
      <c r="M2" s="2"/>
      <c r="N2" s="2"/>
      <c r="O2" s="2"/>
      <c r="P2" s="2"/>
      <c r="Q2" s="2"/>
      <c r="R2" s="2"/>
      <c r="S2" s="2"/>
      <c r="T2" s="2"/>
      <c r="U2" s="2"/>
      <c r="V2" s="2"/>
      <c r="W2" s="2"/>
      <c r="X2" s="2"/>
      <c r="Y2" s="2"/>
    </row>
    <row r="3" spans="1:25" ht="48.75" customHeight="1">
      <c r="A3" s="2"/>
      <c r="B3" s="5" t="s">
        <v>1</v>
      </c>
      <c r="C3" s="5" t="s">
        <v>8288</v>
      </c>
      <c r="D3" s="5" t="s">
        <v>8289</v>
      </c>
      <c r="E3" s="5" t="s">
        <v>8290</v>
      </c>
      <c r="F3" s="2"/>
      <c r="G3" s="2"/>
      <c r="H3" s="2"/>
      <c r="I3" s="2"/>
      <c r="J3" s="2"/>
      <c r="K3" s="2"/>
      <c r="L3" s="2"/>
      <c r="M3" s="2"/>
      <c r="N3" s="2"/>
      <c r="O3" s="2"/>
      <c r="P3" s="2"/>
      <c r="Q3" s="2"/>
      <c r="R3" s="2"/>
      <c r="S3" s="2"/>
      <c r="T3" s="2"/>
      <c r="U3" s="2"/>
      <c r="V3" s="2"/>
      <c r="W3" s="2"/>
      <c r="X3" s="2"/>
      <c r="Y3" s="2"/>
    </row>
    <row r="4" spans="1:25" ht="124">
      <c r="A4" s="2"/>
      <c r="B4" s="6">
        <v>1</v>
      </c>
      <c r="C4" s="7" t="s">
        <v>13</v>
      </c>
      <c r="D4" s="13" t="s">
        <v>8291</v>
      </c>
      <c r="E4" s="8" t="s">
        <v>8292</v>
      </c>
      <c r="F4" s="2"/>
      <c r="G4" s="2"/>
      <c r="H4" s="2"/>
      <c r="I4" s="2"/>
      <c r="J4" s="2"/>
      <c r="K4" s="2"/>
      <c r="L4" s="2"/>
      <c r="M4" s="2"/>
      <c r="N4" s="2"/>
      <c r="O4" s="2"/>
      <c r="P4" s="2"/>
      <c r="Q4" s="2"/>
      <c r="R4" s="2"/>
      <c r="S4" s="2"/>
      <c r="T4" s="2"/>
      <c r="U4" s="2"/>
      <c r="V4" s="2"/>
      <c r="W4" s="2"/>
      <c r="X4" s="2"/>
      <c r="Y4" s="2"/>
    </row>
    <row r="5" spans="1:25" ht="15.5">
      <c r="A5" s="2"/>
      <c r="B5" s="6">
        <v>2</v>
      </c>
      <c r="C5" s="7" t="s">
        <v>79</v>
      </c>
      <c r="D5" s="13" t="s">
        <v>8291</v>
      </c>
      <c r="E5" s="7" t="s">
        <v>8293</v>
      </c>
      <c r="F5" s="2"/>
      <c r="G5" s="2"/>
      <c r="H5" s="2"/>
      <c r="I5" s="2"/>
      <c r="J5" s="2"/>
      <c r="K5" s="2"/>
      <c r="L5" s="2"/>
      <c r="M5" s="2"/>
      <c r="N5" s="2"/>
      <c r="O5" s="2"/>
      <c r="P5" s="2"/>
      <c r="Q5" s="2"/>
      <c r="R5" s="2"/>
      <c r="S5" s="2"/>
      <c r="T5" s="2"/>
      <c r="U5" s="2"/>
      <c r="V5" s="2"/>
      <c r="W5" s="2"/>
      <c r="X5" s="2"/>
      <c r="Y5" s="2"/>
    </row>
    <row r="6" spans="1:25" ht="15.5">
      <c r="A6" s="2"/>
      <c r="B6" s="6">
        <v>3</v>
      </c>
      <c r="C6" s="7" t="s">
        <v>99</v>
      </c>
      <c r="D6" s="13" t="s">
        <v>8291</v>
      </c>
      <c r="E6" s="35" t="s">
        <v>8294</v>
      </c>
      <c r="F6" s="2"/>
      <c r="G6" s="2"/>
      <c r="H6" s="2"/>
      <c r="I6" s="2"/>
      <c r="J6" s="2"/>
      <c r="K6" s="2"/>
      <c r="L6" s="2"/>
      <c r="M6" s="2"/>
      <c r="N6" s="2"/>
      <c r="O6" s="2"/>
      <c r="P6" s="2"/>
      <c r="Q6" s="2"/>
      <c r="R6" s="2"/>
      <c r="S6" s="2"/>
      <c r="T6" s="2"/>
      <c r="U6" s="2"/>
      <c r="V6" s="2"/>
      <c r="W6" s="2"/>
      <c r="X6" s="2"/>
      <c r="Y6" s="2"/>
    </row>
    <row r="7" spans="1:25" ht="15.5">
      <c r="A7" s="2"/>
      <c r="B7" s="6">
        <v>4</v>
      </c>
      <c r="C7" s="7" t="s">
        <v>99</v>
      </c>
      <c r="D7" s="13" t="s">
        <v>8291</v>
      </c>
      <c r="E7" s="35" t="s">
        <v>8295</v>
      </c>
      <c r="F7" s="2"/>
      <c r="G7" s="2"/>
      <c r="H7" s="2"/>
      <c r="I7" s="2"/>
      <c r="J7" s="2"/>
      <c r="K7" s="2"/>
      <c r="L7" s="2"/>
      <c r="M7" s="2"/>
      <c r="N7" s="2"/>
      <c r="O7" s="2"/>
      <c r="P7" s="2"/>
      <c r="Q7" s="2"/>
      <c r="R7" s="2"/>
      <c r="S7" s="2"/>
      <c r="T7" s="2"/>
      <c r="U7" s="2"/>
      <c r="V7" s="2"/>
      <c r="W7" s="2"/>
      <c r="X7" s="2"/>
      <c r="Y7" s="2"/>
    </row>
    <row r="8" spans="1:25" ht="15.5">
      <c r="A8" s="2"/>
      <c r="B8" s="6">
        <v>5</v>
      </c>
      <c r="C8" s="7" t="s">
        <v>134</v>
      </c>
      <c r="D8" s="13" t="s">
        <v>8291</v>
      </c>
      <c r="E8" s="39" t="s">
        <v>8296</v>
      </c>
      <c r="F8" s="2"/>
      <c r="G8" s="2"/>
      <c r="H8" s="2"/>
      <c r="I8" s="2"/>
      <c r="J8" s="2"/>
      <c r="K8" s="2"/>
      <c r="L8" s="2"/>
      <c r="M8" s="2"/>
      <c r="N8" s="2"/>
      <c r="O8" s="2"/>
      <c r="P8" s="2"/>
      <c r="Q8" s="2"/>
      <c r="R8" s="2"/>
      <c r="S8" s="2"/>
      <c r="T8" s="2"/>
      <c r="U8" s="2"/>
      <c r="V8" s="2"/>
      <c r="W8" s="2"/>
      <c r="X8" s="2"/>
      <c r="Y8" s="2"/>
    </row>
    <row r="9" spans="1:25" ht="15.5">
      <c r="A9" s="2"/>
      <c r="B9" s="6">
        <v>6</v>
      </c>
      <c r="C9" s="7" t="s">
        <v>153</v>
      </c>
      <c r="D9" s="13" t="s">
        <v>8291</v>
      </c>
      <c r="E9" s="39" t="s">
        <v>8296</v>
      </c>
      <c r="F9" s="2"/>
      <c r="G9" s="2"/>
      <c r="H9" s="2"/>
      <c r="I9" s="2"/>
      <c r="J9" s="2"/>
      <c r="K9" s="2"/>
      <c r="L9" s="2"/>
      <c r="M9" s="2"/>
      <c r="N9" s="2"/>
      <c r="O9" s="2"/>
      <c r="P9" s="2"/>
      <c r="Q9" s="2"/>
      <c r="R9" s="2"/>
      <c r="S9" s="2"/>
      <c r="T9" s="2"/>
      <c r="U9" s="2"/>
      <c r="V9" s="2"/>
      <c r="W9" s="2"/>
      <c r="X9" s="2"/>
      <c r="Y9" s="2"/>
    </row>
    <row r="10" spans="1:25" ht="15.5">
      <c r="A10" s="2"/>
      <c r="B10" s="6">
        <v>7</v>
      </c>
      <c r="C10" s="7" t="s">
        <v>197</v>
      </c>
      <c r="D10" s="13" t="s">
        <v>8291</v>
      </c>
      <c r="E10" s="39" t="s">
        <v>8296</v>
      </c>
      <c r="F10" s="2"/>
      <c r="G10" s="2"/>
      <c r="H10" s="2"/>
      <c r="I10" s="2"/>
      <c r="J10" s="2"/>
      <c r="K10" s="2"/>
      <c r="L10" s="2"/>
      <c r="M10" s="2"/>
      <c r="N10" s="2"/>
      <c r="O10" s="2"/>
      <c r="P10" s="2"/>
      <c r="Q10" s="2"/>
      <c r="R10" s="2"/>
      <c r="S10" s="2"/>
      <c r="T10" s="2"/>
      <c r="U10" s="2"/>
      <c r="V10" s="2"/>
      <c r="W10" s="2"/>
      <c r="X10" s="2"/>
      <c r="Y10" s="2"/>
    </row>
    <row r="11" spans="1:25" ht="15.5">
      <c r="A11" s="2"/>
      <c r="B11" s="6">
        <v>8</v>
      </c>
      <c r="C11" s="7" t="s">
        <v>8297</v>
      </c>
      <c r="D11" s="13" t="s">
        <v>8291</v>
      </c>
      <c r="E11" s="35" t="s">
        <v>8298</v>
      </c>
      <c r="F11" s="2"/>
      <c r="G11" s="2"/>
      <c r="H11" s="2"/>
      <c r="I11" s="2"/>
      <c r="J11" s="2"/>
      <c r="K11" s="2"/>
      <c r="L11" s="2"/>
      <c r="M11" s="2"/>
      <c r="N11" s="2"/>
      <c r="O11" s="2"/>
      <c r="P11" s="2"/>
      <c r="Q11" s="2"/>
      <c r="R11" s="2"/>
      <c r="S11" s="2"/>
      <c r="T11" s="2"/>
      <c r="U11" s="2"/>
      <c r="V11" s="2"/>
      <c r="W11" s="2"/>
      <c r="X11" s="2"/>
      <c r="Y11" s="2"/>
    </row>
    <row r="12" spans="1:25" ht="15.5">
      <c r="A12" s="2"/>
      <c r="B12" s="6">
        <v>9</v>
      </c>
      <c r="C12" s="7" t="s">
        <v>323</v>
      </c>
      <c r="D12" s="13" t="s">
        <v>8291</v>
      </c>
      <c r="E12" s="39" t="s">
        <v>8299</v>
      </c>
      <c r="F12" s="2"/>
      <c r="G12" s="2"/>
      <c r="H12" s="2"/>
      <c r="I12" s="2"/>
      <c r="J12" s="2"/>
      <c r="K12" s="2"/>
      <c r="L12" s="2"/>
      <c r="M12" s="2"/>
      <c r="N12" s="2"/>
      <c r="O12" s="2"/>
      <c r="P12" s="2"/>
      <c r="Q12" s="2"/>
      <c r="R12" s="2"/>
      <c r="S12" s="2"/>
      <c r="T12" s="2"/>
      <c r="U12" s="2"/>
      <c r="V12" s="2"/>
      <c r="W12" s="2"/>
      <c r="X12" s="2"/>
      <c r="Y12" s="2"/>
    </row>
    <row r="13" spans="1:25" ht="15.5">
      <c r="A13" s="2"/>
      <c r="B13" s="6">
        <v>10</v>
      </c>
      <c r="C13" s="7" t="s">
        <v>331</v>
      </c>
      <c r="D13" s="13" t="s">
        <v>8291</v>
      </c>
      <c r="E13" s="39" t="s">
        <v>8296</v>
      </c>
      <c r="F13" s="2"/>
      <c r="G13" s="2"/>
      <c r="H13" s="2"/>
      <c r="I13" s="2"/>
      <c r="J13" s="2"/>
      <c r="K13" s="2"/>
      <c r="L13" s="2"/>
      <c r="M13" s="2"/>
      <c r="N13" s="2"/>
      <c r="O13" s="2"/>
      <c r="P13" s="2"/>
      <c r="Q13" s="2"/>
      <c r="R13" s="2"/>
      <c r="S13" s="2"/>
      <c r="T13" s="2"/>
      <c r="U13" s="2"/>
      <c r="V13" s="2"/>
      <c r="W13" s="2"/>
      <c r="X13" s="2"/>
      <c r="Y13" s="2"/>
    </row>
    <row r="14" spans="1:25" ht="15.5">
      <c r="A14" s="2"/>
      <c r="B14" s="6">
        <v>11</v>
      </c>
      <c r="C14" s="7" t="s">
        <v>326</v>
      </c>
      <c r="D14" s="13" t="s">
        <v>8291</v>
      </c>
      <c r="E14" s="7" t="s">
        <v>8298</v>
      </c>
      <c r="F14" s="2"/>
      <c r="G14" s="2"/>
      <c r="H14" s="2"/>
      <c r="I14" s="2"/>
      <c r="J14" s="2"/>
      <c r="K14" s="2"/>
      <c r="L14" s="2"/>
      <c r="M14" s="2"/>
      <c r="N14" s="2"/>
      <c r="O14" s="2"/>
      <c r="P14" s="2"/>
      <c r="Q14" s="2"/>
      <c r="R14" s="2"/>
      <c r="S14" s="2"/>
      <c r="T14" s="2"/>
      <c r="U14" s="2"/>
      <c r="V14" s="2"/>
      <c r="W14" s="2"/>
      <c r="X14" s="2"/>
      <c r="Y14" s="2"/>
    </row>
    <row r="15" spans="1:25" ht="15.5">
      <c r="A15" s="2"/>
      <c r="B15" s="3"/>
      <c r="C15" s="4"/>
      <c r="D15" s="2"/>
      <c r="E15" s="4"/>
      <c r="F15" s="2"/>
      <c r="G15" s="2"/>
      <c r="H15" s="2"/>
      <c r="I15" s="2"/>
      <c r="J15" s="2"/>
      <c r="K15" s="2"/>
      <c r="L15" s="2"/>
      <c r="M15" s="2"/>
      <c r="N15" s="2"/>
      <c r="O15" s="2"/>
      <c r="P15" s="2"/>
      <c r="Q15" s="2"/>
      <c r="R15" s="2"/>
      <c r="S15" s="2"/>
      <c r="T15" s="2"/>
      <c r="U15" s="2"/>
      <c r="V15" s="2"/>
      <c r="W15" s="2"/>
      <c r="X15" s="2"/>
      <c r="Y15" s="2"/>
    </row>
    <row r="16" spans="1:25" ht="15.5">
      <c r="A16" s="2"/>
      <c r="B16" s="3"/>
      <c r="C16" s="4"/>
      <c r="D16" s="2"/>
      <c r="E16" s="4"/>
      <c r="F16" s="2"/>
      <c r="G16" s="2"/>
      <c r="H16" s="2"/>
      <c r="I16" s="2"/>
      <c r="J16" s="2"/>
      <c r="K16" s="2"/>
      <c r="L16" s="2"/>
      <c r="M16" s="2"/>
      <c r="N16" s="2"/>
      <c r="O16" s="2"/>
      <c r="P16" s="2"/>
      <c r="Q16" s="2"/>
      <c r="R16" s="2"/>
      <c r="S16" s="2"/>
      <c r="T16" s="2"/>
      <c r="U16" s="2"/>
      <c r="V16" s="2"/>
      <c r="W16" s="2"/>
      <c r="X16" s="2"/>
      <c r="Y16" s="2"/>
    </row>
    <row r="17" spans="1:25" ht="15.5">
      <c r="A17" s="2"/>
      <c r="B17" s="3"/>
      <c r="C17" s="4"/>
      <c r="D17" s="2"/>
      <c r="E17" s="4"/>
      <c r="F17" s="2"/>
      <c r="G17" s="2"/>
      <c r="H17" s="2"/>
      <c r="I17" s="2"/>
      <c r="J17" s="2"/>
      <c r="K17" s="2"/>
      <c r="L17" s="2"/>
      <c r="M17" s="2"/>
      <c r="N17" s="2"/>
      <c r="O17" s="2"/>
      <c r="P17" s="2"/>
      <c r="Q17" s="2"/>
      <c r="R17" s="2"/>
      <c r="S17" s="2"/>
      <c r="T17" s="2"/>
      <c r="U17" s="2"/>
      <c r="V17" s="2"/>
      <c r="W17" s="2"/>
      <c r="X17" s="2"/>
      <c r="Y17" s="2"/>
    </row>
    <row r="18" spans="1:25" ht="15.5">
      <c r="A18" s="2"/>
      <c r="B18" s="3"/>
      <c r="C18" s="4"/>
      <c r="D18" s="2"/>
      <c r="E18" s="4"/>
      <c r="F18" s="2"/>
      <c r="G18" s="2"/>
      <c r="H18" s="2"/>
      <c r="I18" s="2"/>
      <c r="J18" s="2"/>
      <c r="K18" s="2"/>
      <c r="L18" s="2"/>
      <c r="M18" s="2"/>
      <c r="N18" s="2"/>
      <c r="O18" s="2"/>
      <c r="P18" s="2"/>
      <c r="Q18" s="2"/>
      <c r="R18" s="2"/>
      <c r="S18" s="2"/>
      <c r="T18" s="2"/>
      <c r="U18" s="2"/>
      <c r="V18" s="2"/>
      <c r="W18" s="2"/>
      <c r="X18" s="2"/>
      <c r="Y18" s="2"/>
    </row>
    <row r="19" spans="1:25" ht="15.5">
      <c r="A19" s="2"/>
      <c r="B19" s="3"/>
      <c r="C19" s="4"/>
      <c r="D19" s="2"/>
      <c r="E19" s="4"/>
      <c r="F19" s="2"/>
      <c r="G19" s="2"/>
      <c r="H19" s="2"/>
      <c r="I19" s="2"/>
      <c r="J19" s="2"/>
      <c r="K19" s="2"/>
      <c r="L19" s="2"/>
      <c r="M19" s="2"/>
      <c r="N19" s="2"/>
      <c r="O19" s="2"/>
      <c r="P19" s="2"/>
      <c r="Q19" s="2"/>
      <c r="R19" s="2"/>
      <c r="S19" s="2"/>
      <c r="T19" s="2"/>
      <c r="U19" s="2"/>
      <c r="V19" s="2"/>
      <c r="W19" s="2"/>
      <c r="X19" s="2"/>
      <c r="Y19" s="2"/>
    </row>
    <row r="20" spans="1:25" ht="15.5">
      <c r="A20" s="2"/>
      <c r="B20" s="3"/>
      <c r="C20" s="4"/>
      <c r="D20" s="2"/>
      <c r="E20" s="4"/>
      <c r="F20" s="2"/>
      <c r="G20" s="2"/>
      <c r="H20" s="2"/>
      <c r="I20" s="2"/>
      <c r="J20" s="2"/>
      <c r="K20" s="2"/>
      <c r="L20" s="2"/>
      <c r="M20" s="2"/>
      <c r="N20" s="2"/>
      <c r="O20" s="2"/>
      <c r="P20" s="2"/>
      <c r="Q20" s="2"/>
      <c r="R20" s="2"/>
      <c r="S20" s="2"/>
      <c r="T20" s="2"/>
      <c r="U20" s="2"/>
      <c r="V20" s="2"/>
      <c r="W20" s="2"/>
      <c r="X20" s="2"/>
      <c r="Y20" s="2"/>
    </row>
    <row r="21" spans="1:25" ht="15.5">
      <c r="A21" s="2"/>
      <c r="B21" s="3"/>
      <c r="C21" s="4"/>
      <c r="D21" s="2"/>
      <c r="E21" s="4"/>
      <c r="F21" s="2"/>
      <c r="G21" s="2"/>
      <c r="H21" s="2"/>
      <c r="I21" s="2"/>
      <c r="J21" s="2"/>
      <c r="K21" s="2"/>
      <c r="L21" s="2"/>
      <c r="M21" s="2"/>
      <c r="N21" s="2"/>
      <c r="O21" s="2"/>
      <c r="P21" s="2"/>
      <c r="Q21" s="2"/>
      <c r="R21" s="2"/>
      <c r="S21" s="2"/>
      <c r="T21" s="2"/>
      <c r="U21" s="2"/>
      <c r="V21" s="2"/>
      <c r="W21" s="2"/>
      <c r="X21" s="2"/>
      <c r="Y21" s="2"/>
    </row>
    <row r="22" spans="1:25" ht="15.5">
      <c r="A22" s="2"/>
      <c r="B22" s="3"/>
      <c r="C22" s="4"/>
      <c r="D22" s="2"/>
      <c r="E22" s="4"/>
      <c r="F22" s="2"/>
      <c r="G22" s="2"/>
      <c r="H22" s="2"/>
      <c r="I22" s="2"/>
      <c r="J22" s="2"/>
      <c r="K22" s="2"/>
      <c r="L22" s="2"/>
      <c r="M22" s="2"/>
      <c r="N22" s="2"/>
      <c r="O22" s="2"/>
      <c r="P22" s="2"/>
      <c r="Q22" s="2"/>
      <c r="R22" s="2"/>
      <c r="S22" s="2"/>
      <c r="T22" s="2"/>
      <c r="U22" s="2"/>
      <c r="V22" s="2"/>
      <c r="W22" s="2"/>
      <c r="X22" s="2"/>
      <c r="Y22" s="2"/>
    </row>
    <row r="23" spans="1:25" ht="15.5">
      <c r="A23" s="2"/>
      <c r="B23" s="3"/>
      <c r="C23" s="4"/>
      <c r="D23" s="2"/>
      <c r="E23" s="4"/>
      <c r="F23" s="2"/>
      <c r="G23" s="2"/>
      <c r="H23" s="2"/>
      <c r="I23" s="2"/>
      <c r="J23" s="2"/>
      <c r="K23" s="2"/>
      <c r="L23" s="2"/>
      <c r="M23" s="2"/>
      <c r="N23" s="2"/>
      <c r="O23" s="2"/>
      <c r="P23" s="2"/>
      <c r="Q23" s="2"/>
      <c r="R23" s="2"/>
      <c r="S23" s="2"/>
      <c r="T23" s="2"/>
      <c r="U23" s="2"/>
      <c r="V23" s="2"/>
      <c r="W23" s="2"/>
      <c r="X23" s="2"/>
      <c r="Y23" s="2"/>
    </row>
    <row r="24" spans="1:25" ht="15.5">
      <c r="A24" s="2"/>
      <c r="B24" s="3"/>
      <c r="C24" s="4"/>
      <c r="D24" s="2"/>
      <c r="E24" s="4"/>
      <c r="F24" s="2"/>
      <c r="G24" s="2"/>
      <c r="H24" s="2"/>
      <c r="I24" s="2"/>
      <c r="J24" s="2"/>
      <c r="K24" s="2"/>
      <c r="L24" s="2"/>
      <c r="M24" s="2"/>
      <c r="N24" s="2"/>
      <c r="O24" s="2"/>
      <c r="P24" s="2"/>
      <c r="Q24" s="2"/>
      <c r="R24" s="2"/>
      <c r="S24" s="2"/>
      <c r="T24" s="2"/>
      <c r="U24" s="2"/>
      <c r="V24" s="2"/>
      <c r="W24" s="2"/>
      <c r="X24" s="2"/>
      <c r="Y24" s="2"/>
    </row>
    <row r="25" spans="1:25" ht="15.5">
      <c r="A25" s="2"/>
      <c r="B25" s="3"/>
      <c r="C25" s="4"/>
      <c r="D25" s="2"/>
      <c r="E25" s="4"/>
      <c r="F25" s="2"/>
      <c r="G25" s="2"/>
      <c r="H25" s="2"/>
      <c r="I25" s="2"/>
      <c r="J25" s="2"/>
      <c r="K25" s="2"/>
      <c r="L25" s="2"/>
      <c r="M25" s="2"/>
      <c r="N25" s="2"/>
      <c r="O25" s="2"/>
      <c r="P25" s="2"/>
      <c r="Q25" s="2"/>
      <c r="R25" s="2"/>
      <c r="S25" s="2"/>
      <c r="T25" s="2"/>
      <c r="U25" s="2"/>
      <c r="V25" s="2"/>
      <c r="W25" s="2"/>
      <c r="X25" s="2"/>
      <c r="Y25" s="2"/>
    </row>
    <row r="26" spans="1:25" ht="15.5">
      <c r="A26" s="2"/>
      <c r="B26" s="3"/>
      <c r="C26" s="4"/>
      <c r="D26" s="2"/>
      <c r="E26" s="4"/>
      <c r="F26" s="2"/>
      <c r="G26" s="2"/>
      <c r="H26" s="2"/>
      <c r="I26" s="2"/>
      <c r="J26" s="2"/>
      <c r="K26" s="2"/>
      <c r="L26" s="2"/>
      <c r="M26" s="2"/>
      <c r="N26" s="2"/>
      <c r="O26" s="2"/>
      <c r="P26" s="2"/>
      <c r="Q26" s="2"/>
      <c r="R26" s="2"/>
      <c r="S26" s="2"/>
      <c r="T26" s="2"/>
      <c r="U26" s="2"/>
      <c r="V26" s="2"/>
      <c r="W26" s="2"/>
      <c r="X26" s="2"/>
      <c r="Y26" s="2"/>
    </row>
    <row r="27" spans="1:25" ht="15.5">
      <c r="A27" s="2"/>
      <c r="B27" s="3"/>
      <c r="C27" s="4"/>
      <c r="D27" s="2"/>
      <c r="E27" s="4"/>
      <c r="F27" s="2"/>
      <c r="G27" s="2"/>
      <c r="H27" s="2"/>
      <c r="I27" s="2"/>
      <c r="J27" s="2"/>
      <c r="K27" s="2"/>
      <c r="L27" s="2"/>
      <c r="M27" s="2"/>
      <c r="N27" s="2"/>
      <c r="O27" s="2"/>
      <c r="P27" s="2"/>
      <c r="Q27" s="2"/>
      <c r="R27" s="2"/>
      <c r="S27" s="2"/>
      <c r="T27" s="2"/>
      <c r="U27" s="2"/>
      <c r="V27" s="2"/>
      <c r="W27" s="2"/>
      <c r="X27" s="2"/>
      <c r="Y27" s="2"/>
    </row>
    <row r="28" spans="1:25" ht="15.5">
      <c r="A28" s="2"/>
      <c r="B28" s="3"/>
      <c r="C28" s="4"/>
      <c r="D28" s="2"/>
      <c r="E28" s="4"/>
      <c r="F28" s="2"/>
      <c r="G28" s="2"/>
      <c r="H28" s="2"/>
      <c r="I28" s="2"/>
      <c r="J28" s="2"/>
      <c r="K28" s="2"/>
      <c r="L28" s="2"/>
      <c r="M28" s="2"/>
      <c r="N28" s="2"/>
      <c r="O28" s="2"/>
      <c r="P28" s="2"/>
      <c r="Q28" s="2"/>
      <c r="R28" s="2"/>
      <c r="S28" s="2"/>
      <c r="T28" s="2"/>
      <c r="U28" s="2"/>
      <c r="V28" s="2"/>
      <c r="W28" s="2"/>
      <c r="X28" s="2"/>
      <c r="Y28" s="2"/>
    </row>
    <row r="29" spans="1:25" ht="15.5">
      <c r="A29" s="2"/>
      <c r="B29" s="3"/>
      <c r="C29" s="4"/>
      <c r="D29" s="2"/>
      <c r="E29" s="4"/>
      <c r="F29" s="2"/>
      <c r="G29" s="2"/>
      <c r="H29" s="2"/>
      <c r="I29" s="2"/>
      <c r="J29" s="2"/>
      <c r="K29" s="2"/>
      <c r="L29" s="2"/>
      <c r="M29" s="2"/>
      <c r="N29" s="2"/>
      <c r="O29" s="2"/>
      <c r="P29" s="2"/>
      <c r="Q29" s="2"/>
      <c r="R29" s="2"/>
      <c r="S29" s="2"/>
      <c r="T29" s="2"/>
      <c r="U29" s="2"/>
      <c r="V29" s="2"/>
      <c r="W29" s="2"/>
      <c r="X29" s="2"/>
      <c r="Y29" s="2"/>
    </row>
    <row r="30" spans="1:25" ht="15.5">
      <c r="A30" s="2"/>
      <c r="B30" s="3"/>
      <c r="C30" s="4"/>
      <c r="D30" s="2"/>
      <c r="E30" s="4"/>
      <c r="F30" s="2"/>
      <c r="G30" s="2"/>
      <c r="H30" s="2"/>
      <c r="I30" s="2"/>
      <c r="J30" s="2"/>
      <c r="K30" s="2"/>
      <c r="L30" s="2"/>
      <c r="M30" s="2"/>
      <c r="N30" s="2"/>
      <c r="O30" s="2"/>
      <c r="P30" s="2"/>
      <c r="Q30" s="2"/>
      <c r="R30" s="2"/>
      <c r="S30" s="2"/>
      <c r="T30" s="2"/>
      <c r="U30" s="2"/>
      <c r="V30" s="2"/>
      <c r="W30" s="2"/>
      <c r="X30" s="2"/>
      <c r="Y30" s="2"/>
    </row>
    <row r="31" spans="1:25" ht="15.5">
      <c r="A31" s="2"/>
      <c r="B31" s="3"/>
      <c r="C31" s="4"/>
      <c r="D31" s="2"/>
      <c r="E31" s="4"/>
      <c r="F31" s="2"/>
      <c r="G31" s="2"/>
      <c r="H31" s="2"/>
      <c r="I31" s="2"/>
      <c r="J31" s="2"/>
      <c r="K31" s="2"/>
      <c r="L31" s="2"/>
      <c r="M31" s="2"/>
      <c r="N31" s="2"/>
      <c r="O31" s="2"/>
      <c r="P31" s="2"/>
      <c r="Q31" s="2"/>
      <c r="R31" s="2"/>
      <c r="S31" s="2"/>
      <c r="T31" s="2"/>
      <c r="U31" s="2"/>
      <c r="V31" s="2"/>
      <c r="W31" s="2"/>
      <c r="X31" s="2"/>
      <c r="Y31" s="2"/>
    </row>
    <row r="32" spans="1:25" ht="15.5">
      <c r="A32" s="2"/>
      <c r="B32" s="3"/>
      <c r="C32" s="4"/>
      <c r="D32" s="2"/>
      <c r="E32" s="4"/>
      <c r="F32" s="2"/>
      <c r="G32" s="2"/>
      <c r="H32" s="2"/>
      <c r="I32" s="2"/>
      <c r="J32" s="2"/>
      <c r="K32" s="2"/>
      <c r="L32" s="2"/>
      <c r="M32" s="2"/>
      <c r="N32" s="2"/>
      <c r="O32" s="2"/>
      <c r="P32" s="2"/>
      <c r="Q32" s="2"/>
      <c r="R32" s="2"/>
      <c r="S32" s="2"/>
      <c r="T32" s="2"/>
      <c r="U32" s="2"/>
      <c r="V32" s="2"/>
      <c r="W32" s="2"/>
      <c r="X32" s="2"/>
      <c r="Y32" s="2"/>
    </row>
    <row r="33" spans="1:25" ht="15.5">
      <c r="A33" s="2"/>
      <c r="B33" s="3"/>
      <c r="C33" s="4"/>
      <c r="D33" s="2"/>
      <c r="E33" s="4"/>
      <c r="F33" s="2"/>
      <c r="G33" s="2"/>
      <c r="H33" s="2"/>
      <c r="I33" s="2"/>
      <c r="J33" s="2"/>
      <c r="K33" s="2"/>
      <c r="L33" s="2"/>
      <c r="M33" s="2"/>
      <c r="N33" s="2"/>
      <c r="O33" s="2"/>
      <c r="P33" s="2"/>
      <c r="Q33" s="2"/>
      <c r="R33" s="2"/>
      <c r="S33" s="2"/>
      <c r="T33" s="2"/>
      <c r="U33" s="2"/>
      <c r="V33" s="2"/>
      <c r="W33" s="2"/>
      <c r="X33" s="2"/>
      <c r="Y33" s="2"/>
    </row>
    <row r="34" spans="1:25" ht="15.5">
      <c r="A34" s="2"/>
      <c r="B34" s="3"/>
      <c r="C34" s="4"/>
      <c r="D34" s="2"/>
      <c r="E34" s="4"/>
      <c r="F34" s="2"/>
      <c r="G34" s="2"/>
      <c r="H34" s="2"/>
      <c r="I34" s="2"/>
      <c r="J34" s="2"/>
      <c r="K34" s="2"/>
      <c r="L34" s="2"/>
      <c r="M34" s="2"/>
      <c r="N34" s="2"/>
      <c r="O34" s="2"/>
      <c r="P34" s="2"/>
      <c r="Q34" s="2"/>
      <c r="R34" s="2"/>
      <c r="S34" s="2"/>
      <c r="T34" s="2"/>
      <c r="U34" s="2"/>
      <c r="V34" s="2"/>
      <c r="W34" s="2"/>
      <c r="X34" s="2"/>
      <c r="Y34" s="2"/>
    </row>
    <row r="35" spans="1:25" ht="15.5">
      <c r="A35" s="2"/>
      <c r="B35" s="3"/>
      <c r="C35" s="4"/>
      <c r="D35" s="2"/>
      <c r="E35" s="4"/>
      <c r="F35" s="2"/>
      <c r="G35" s="2"/>
      <c r="H35" s="2"/>
      <c r="I35" s="2"/>
      <c r="J35" s="2"/>
      <c r="K35" s="2"/>
      <c r="L35" s="2"/>
      <c r="M35" s="2"/>
      <c r="N35" s="2"/>
      <c r="O35" s="2"/>
      <c r="P35" s="2"/>
      <c r="Q35" s="2"/>
      <c r="R35" s="2"/>
      <c r="S35" s="2"/>
      <c r="T35" s="2"/>
      <c r="U35" s="2"/>
      <c r="V35" s="2"/>
      <c r="W35" s="2"/>
      <c r="X35" s="2"/>
      <c r="Y35" s="2"/>
    </row>
    <row r="36" spans="1:25" ht="15.5">
      <c r="A36" s="2"/>
      <c r="B36" s="3"/>
      <c r="C36" s="4"/>
      <c r="D36" s="2"/>
      <c r="E36" s="4"/>
      <c r="F36" s="2"/>
      <c r="G36" s="2"/>
      <c r="H36" s="2"/>
      <c r="I36" s="2"/>
      <c r="J36" s="2"/>
      <c r="K36" s="2"/>
      <c r="L36" s="2"/>
      <c r="M36" s="2"/>
      <c r="N36" s="2"/>
      <c r="O36" s="2"/>
      <c r="P36" s="2"/>
      <c r="Q36" s="2"/>
      <c r="R36" s="2"/>
      <c r="S36" s="2"/>
      <c r="T36" s="2"/>
      <c r="U36" s="2"/>
      <c r="V36" s="2"/>
      <c r="W36" s="2"/>
      <c r="X36" s="2"/>
      <c r="Y36" s="2"/>
    </row>
    <row r="37" spans="1:25" ht="15.5">
      <c r="A37" s="2"/>
      <c r="B37" s="3"/>
      <c r="C37" s="4"/>
      <c r="D37" s="2"/>
      <c r="E37" s="4"/>
      <c r="F37" s="2"/>
      <c r="G37" s="2"/>
      <c r="H37" s="2"/>
      <c r="I37" s="2"/>
      <c r="J37" s="2"/>
      <c r="K37" s="2"/>
      <c r="L37" s="2"/>
      <c r="M37" s="2"/>
      <c r="N37" s="2"/>
      <c r="O37" s="2"/>
      <c r="P37" s="2"/>
      <c r="Q37" s="2"/>
      <c r="R37" s="2"/>
      <c r="S37" s="2"/>
      <c r="T37" s="2"/>
      <c r="U37" s="2"/>
      <c r="V37" s="2"/>
      <c r="W37" s="2"/>
      <c r="X37" s="2"/>
      <c r="Y37" s="2"/>
    </row>
    <row r="38" spans="1:25" ht="15.5">
      <c r="A38" s="2"/>
      <c r="B38" s="3"/>
      <c r="C38" s="4"/>
      <c r="D38" s="2"/>
      <c r="E38" s="4"/>
      <c r="F38" s="2"/>
      <c r="G38" s="2"/>
      <c r="H38" s="2"/>
      <c r="I38" s="2"/>
      <c r="J38" s="2"/>
      <c r="K38" s="2"/>
      <c r="L38" s="2"/>
      <c r="M38" s="2"/>
      <c r="N38" s="2"/>
      <c r="O38" s="2"/>
      <c r="P38" s="2"/>
      <c r="Q38" s="2"/>
      <c r="R38" s="2"/>
      <c r="S38" s="2"/>
      <c r="T38" s="2"/>
      <c r="U38" s="2"/>
      <c r="V38" s="2"/>
      <c r="W38" s="2"/>
      <c r="X38" s="2"/>
      <c r="Y38" s="2"/>
    </row>
    <row r="39" spans="1:25" ht="15.5">
      <c r="A39" s="2"/>
      <c r="B39" s="3"/>
      <c r="C39" s="4"/>
      <c r="D39" s="2"/>
      <c r="E39" s="4"/>
      <c r="F39" s="2"/>
      <c r="G39" s="2"/>
      <c r="H39" s="2"/>
      <c r="I39" s="2"/>
      <c r="J39" s="2"/>
      <c r="K39" s="2"/>
      <c r="L39" s="2"/>
      <c r="M39" s="2"/>
      <c r="N39" s="2"/>
      <c r="O39" s="2"/>
      <c r="P39" s="2"/>
      <c r="Q39" s="2"/>
      <c r="R39" s="2"/>
      <c r="S39" s="2"/>
      <c r="T39" s="2"/>
      <c r="U39" s="2"/>
      <c r="V39" s="2"/>
      <c r="W39" s="2"/>
      <c r="X39" s="2"/>
      <c r="Y39" s="2"/>
    </row>
    <row r="40" spans="1:25" ht="15.5">
      <c r="A40" s="2"/>
      <c r="B40" s="3"/>
      <c r="C40" s="4"/>
      <c r="D40" s="2"/>
      <c r="E40" s="4"/>
      <c r="F40" s="2"/>
      <c r="G40" s="2"/>
      <c r="H40" s="2"/>
      <c r="I40" s="2"/>
      <c r="J40" s="2"/>
      <c r="K40" s="2"/>
      <c r="L40" s="2"/>
      <c r="M40" s="2"/>
      <c r="N40" s="2"/>
      <c r="O40" s="2"/>
      <c r="P40" s="2"/>
      <c r="Q40" s="2"/>
      <c r="R40" s="2"/>
      <c r="S40" s="2"/>
      <c r="T40" s="2"/>
      <c r="U40" s="2"/>
      <c r="V40" s="2"/>
      <c r="W40" s="2"/>
      <c r="X40" s="2"/>
      <c r="Y40" s="2"/>
    </row>
    <row r="41" spans="1:25" ht="15.5">
      <c r="A41" s="2"/>
      <c r="B41" s="3"/>
      <c r="C41" s="4"/>
      <c r="D41" s="2"/>
      <c r="E41" s="4"/>
      <c r="F41" s="2"/>
      <c r="G41" s="2"/>
      <c r="H41" s="2"/>
      <c r="I41" s="2"/>
      <c r="J41" s="2"/>
      <c r="K41" s="2"/>
      <c r="L41" s="2"/>
      <c r="M41" s="2"/>
      <c r="N41" s="2"/>
      <c r="O41" s="2"/>
      <c r="P41" s="2"/>
      <c r="Q41" s="2"/>
      <c r="R41" s="2"/>
      <c r="S41" s="2"/>
      <c r="T41" s="2"/>
      <c r="U41" s="2"/>
      <c r="V41" s="2"/>
      <c r="W41" s="2"/>
      <c r="X41" s="2"/>
      <c r="Y41" s="2"/>
    </row>
    <row r="42" spans="1:25" ht="15.5">
      <c r="A42" s="2"/>
      <c r="B42" s="3"/>
      <c r="C42" s="4"/>
      <c r="D42" s="2"/>
      <c r="E42" s="4"/>
      <c r="F42" s="2"/>
      <c r="G42" s="2"/>
      <c r="H42" s="2"/>
      <c r="I42" s="2"/>
      <c r="J42" s="2"/>
      <c r="K42" s="2"/>
      <c r="L42" s="2"/>
      <c r="M42" s="2"/>
      <c r="N42" s="2"/>
      <c r="O42" s="2"/>
      <c r="P42" s="2"/>
      <c r="Q42" s="2"/>
      <c r="R42" s="2"/>
      <c r="S42" s="2"/>
      <c r="T42" s="2"/>
      <c r="U42" s="2"/>
      <c r="V42" s="2"/>
      <c r="W42" s="2"/>
      <c r="X42" s="2"/>
      <c r="Y42" s="2"/>
    </row>
    <row r="43" spans="1:25" ht="15.5">
      <c r="A43" s="2"/>
      <c r="B43" s="3"/>
      <c r="C43" s="4"/>
      <c r="D43" s="2"/>
      <c r="E43" s="4"/>
      <c r="F43" s="2"/>
      <c r="G43" s="2"/>
      <c r="H43" s="2"/>
      <c r="I43" s="2"/>
      <c r="J43" s="2"/>
      <c r="K43" s="2"/>
      <c r="L43" s="2"/>
      <c r="M43" s="2"/>
      <c r="N43" s="2"/>
      <c r="O43" s="2"/>
      <c r="P43" s="2"/>
      <c r="Q43" s="2"/>
      <c r="R43" s="2"/>
      <c r="S43" s="2"/>
      <c r="T43" s="2"/>
      <c r="U43" s="2"/>
      <c r="V43" s="2"/>
      <c r="W43" s="2"/>
      <c r="X43" s="2"/>
      <c r="Y43" s="2"/>
    </row>
    <row r="44" spans="1:25" ht="15.5">
      <c r="A44" s="2"/>
      <c r="B44" s="3"/>
      <c r="C44" s="4"/>
      <c r="D44" s="2"/>
      <c r="E44" s="4"/>
      <c r="F44" s="2"/>
      <c r="G44" s="2"/>
      <c r="H44" s="2"/>
      <c r="I44" s="2"/>
      <c r="J44" s="2"/>
      <c r="K44" s="2"/>
      <c r="L44" s="2"/>
      <c r="M44" s="2"/>
      <c r="N44" s="2"/>
      <c r="O44" s="2"/>
      <c r="P44" s="2"/>
      <c r="Q44" s="2"/>
      <c r="R44" s="2"/>
      <c r="S44" s="2"/>
      <c r="T44" s="2"/>
      <c r="U44" s="2"/>
      <c r="V44" s="2"/>
      <c r="W44" s="2"/>
      <c r="X44" s="2"/>
      <c r="Y44" s="2"/>
    </row>
    <row r="45" spans="1:25" ht="15.5">
      <c r="A45" s="2"/>
      <c r="B45" s="3"/>
      <c r="C45" s="4"/>
      <c r="D45" s="2"/>
      <c r="E45" s="4"/>
      <c r="F45" s="2"/>
      <c r="G45" s="2"/>
      <c r="H45" s="2"/>
      <c r="I45" s="2"/>
      <c r="J45" s="2"/>
      <c r="K45" s="2"/>
      <c r="L45" s="2"/>
      <c r="M45" s="2"/>
      <c r="N45" s="2"/>
      <c r="O45" s="2"/>
      <c r="P45" s="2"/>
      <c r="Q45" s="2"/>
      <c r="R45" s="2"/>
      <c r="S45" s="2"/>
      <c r="T45" s="2"/>
      <c r="U45" s="2"/>
      <c r="V45" s="2"/>
      <c r="W45" s="2"/>
      <c r="X45" s="2"/>
      <c r="Y45" s="2"/>
    </row>
    <row r="46" spans="1:25" ht="15.5">
      <c r="A46" s="2"/>
      <c r="B46" s="3"/>
      <c r="C46" s="4"/>
      <c r="D46" s="2"/>
      <c r="E46" s="4"/>
      <c r="F46" s="2"/>
      <c r="G46" s="2"/>
      <c r="H46" s="2"/>
      <c r="I46" s="2"/>
      <c r="J46" s="2"/>
      <c r="K46" s="2"/>
      <c r="L46" s="2"/>
      <c r="M46" s="2"/>
      <c r="N46" s="2"/>
      <c r="O46" s="2"/>
      <c r="P46" s="2"/>
      <c r="Q46" s="2"/>
      <c r="R46" s="2"/>
      <c r="S46" s="2"/>
      <c r="T46" s="2"/>
      <c r="U46" s="2"/>
      <c r="V46" s="2"/>
      <c r="W46" s="2"/>
      <c r="X46" s="2"/>
      <c r="Y46" s="2"/>
    </row>
    <row r="47" spans="1:25" ht="15.5">
      <c r="A47" s="2"/>
      <c r="B47" s="3"/>
      <c r="C47" s="4"/>
      <c r="D47" s="2"/>
      <c r="E47" s="4"/>
      <c r="F47" s="2"/>
      <c r="G47" s="2"/>
      <c r="H47" s="2"/>
      <c r="I47" s="2"/>
      <c r="J47" s="2"/>
      <c r="K47" s="2"/>
      <c r="L47" s="2"/>
      <c r="M47" s="2"/>
      <c r="N47" s="2"/>
      <c r="O47" s="2"/>
      <c r="P47" s="2"/>
      <c r="Q47" s="2"/>
      <c r="R47" s="2"/>
      <c r="S47" s="2"/>
      <c r="T47" s="2"/>
      <c r="U47" s="2"/>
      <c r="V47" s="2"/>
      <c r="W47" s="2"/>
      <c r="X47" s="2"/>
      <c r="Y47" s="2"/>
    </row>
    <row r="48" spans="1:25" ht="15.5">
      <c r="A48" s="2"/>
      <c r="B48" s="3"/>
      <c r="C48" s="4"/>
      <c r="D48" s="2"/>
      <c r="E48" s="4"/>
      <c r="F48" s="2"/>
      <c r="G48" s="2"/>
      <c r="H48" s="2"/>
      <c r="I48" s="2"/>
      <c r="J48" s="2"/>
      <c r="K48" s="2"/>
      <c r="L48" s="2"/>
      <c r="M48" s="2"/>
      <c r="N48" s="2"/>
      <c r="O48" s="2"/>
      <c r="P48" s="2"/>
      <c r="Q48" s="2"/>
      <c r="R48" s="2"/>
      <c r="S48" s="2"/>
      <c r="T48" s="2"/>
      <c r="U48" s="2"/>
      <c r="V48" s="2"/>
      <c r="W48" s="2"/>
      <c r="X48" s="2"/>
      <c r="Y48" s="2"/>
    </row>
    <row r="49" spans="1:25" ht="15.5">
      <c r="A49" s="2"/>
      <c r="B49" s="3"/>
      <c r="C49" s="4"/>
      <c r="D49" s="2"/>
      <c r="E49" s="4"/>
      <c r="F49" s="2"/>
      <c r="G49" s="2"/>
      <c r="H49" s="2"/>
      <c r="I49" s="2"/>
      <c r="J49" s="2"/>
      <c r="K49" s="2"/>
      <c r="L49" s="2"/>
      <c r="M49" s="2"/>
      <c r="N49" s="2"/>
      <c r="O49" s="2"/>
      <c r="P49" s="2"/>
      <c r="Q49" s="2"/>
      <c r="R49" s="2"/>
      <c r="S49" s="2"/>
      <c r="T49" s="2"/>
      <c r="U49" s="2"/>
      <c r="V49" s="2"/>
      <c r="W49" s="2"/>
      <c r="X49" s="2"/>
      <c r="Y49" s="2"/>
    </row>
    <row r="50" spans="1:25" ht="15.5">
      <c r="A50" s="2"/>
      <c r="B50" s="3"/>
      <c r="C50" s="4"/>
      <c r="D50" s="2"/>
      <c r="E50" s="4"/>
      <c r="F50" s="2"/>
      <c r="G50" s="2"/>
      <c r="H50" s="2"/>
      <c r="I50" s="2"/>
      <c r="J50" s="2"/>
      <c r="K50" s="2"/>
      <c r="L50" s="2"/>
      <c r="M50" s="2"/>
      <c r="N50" s="2"/>
      <c r="O50" s="2"/>
      <c r="P50" s="2"/>
      <c r="Q50" s="2"/>
      <c r="R50" s="2"/>
      <c r="S50" s="2"/>
      <c r="T50" s="2"/>
      <c r="U50" s="2"/>
      <c r="V50" s="2"/>
      <c r="W50" s="2"/>
      <c r="X50" s="2"/>
      <c r="Y50" s="2"/>
    </row>
    <row r="51" spans="1:25" ht="15.5">
      <c r="A51" s="2"/>
      <c r="B51" s="3"/>
      <c r="C51" s="4"/>
      <c r="D51" s="2"/>
      <c r="E51" s="4"/>
      <c r="F51" s="2"/>
      <c r="G51" s="2"/>
      <c r="H51" s="2"/>
      <c r="I51" s="2"/>
      <c r="J51" s="2"/>
      <c r="K51" s="2"/>
      <c r="L51" s="2"/>
      <c r="M51" s="2"/>
      <c r="N51" s="2"/>
      <c r="O51" s="2"/>
      <c r="P51" s="2"/>
      <c r="Q51" s="2"/>
      <c r="R51" s="2"/>
      <c r="S51" s="2"/>
      <c r="T51" s="2"/>
      <c r="U51" s="2"/>
      <c r="V51" s="2"/>
      <c r="W51" s="2"/>
      <c r="X51" s="2"/>
      <c r="Y51" s="2"/>
    </row>
    <row r="52" spans="1:25" ht="15.5">
      <c r="A52" s="2"/>
      <c r="B52" s="3"/>
      <c r="C52" s="4"/>
      <c r="D52" s="2"/>
      <c r="E52" s="4"/>
      <c r="F52" s="2"/>
      <c r="G52" s="2"/>
      <c r="H52" s="2"/>
      <c r="I52" s="2"/>
      <c r="J52" s="2"/>
      <c r="K52" s="2"/>
      <c r="L52" s="2"/>
      <c r="M52" s="2"/>
      <c r="N52" s="2"/>
      <c r="O52" s="2"/>
      <c r="P52" s="2"/>
      <c r="Q52" s="2"/>
      <c r="R52" s="2"/>
      <c r="S52" s="2"/>
      <c r="T52" s="2"/>
      <c r="U52" s="2"/>
      <c r="V52" s="2"/>
      <c r="W52" s="2"/>
      <c r="X52" s="2"/>
      <c r="Y52" s="2"/>
    </row>
    <row r="53" spans="1:25" ht="15.5">
      <c r="A53" s="2"/>
      <c r="B53" s="3"/>
      <c r="C53" s="4"/>
      <c r="D53" s="2"/>
      <c r="E53" s="4"/>
      <c r="F53" s="2"/>
      <c r="G53" s="2"/>
      <c r="H53" s="2"/>
      <c r="I53" s="2"/>
      <c r="J53" s="2"/>
      <c r="K53" s="2"/>
      <c r="L53" s="2"/>
      <c r="M53" s="2"/>
      <c r="N53" s="2"/>
      <c r="O53" s="2"/>
      <c r="P53" s="2"/>
      <c r="Q53" s="2"/>
      <c r="R53" s="2"/>
      <c r="S53" s="2"/>
      <c r="T53" s="2"/>
      <c r="U53" s="2"/>
      <c r="V53" s="2"/>
      <c r="W53" s="2"/>
      <c r="X53" s="2"/>
      <c r="Y53" s="2"/>
    </row>
    <row r="54" spans="1:25" ht="15.5">
      <c r="A54" s="2"/>
      <c r="B54" s="3"/>
      <c r="C54" s="4"/>
      <c r="D54" s="2"/>
      <c r="E54" s="4"/>
      <c r="F54" s="2"/>
      <c r="G54" s="2"/>
      <c r="H54" s="2"/>
      <c r="I54" s="2"/>
      <c r="J54" s="2"/>
      <c r="K54" s="2"/>
      <c r="L54" s="2"/>
      <c r="M54" s="2"/>
      <c r="N54" s="2"/>
      <c r="O54" s="2"/>
      <c r="P54" s="2"/>
      <c r="Q54" s="2"/>
      <c r="R54" s="2"/>
      <c r="S54" s="2"/>
      <c r="T54" s="2"/>
      <c r="U54" s="2"/>
      <c r="V54" s="2"/>
      <c r="W54" s="2"/>
      <c r="X54" s="2"/>
      <c r="Y54" s="2"/>
    </row>
    <row r="55" spans="1:25" ht="15.5">
      <c r="A55" s="2"/>
      <c r="B55" s="3"/>
      <c r="C55" s="4"/>
      <c r="D55" s="2"/>
      <c r="E55" s="4"/>
      <c r="F55" s="2"/>
      <c r="G55" s="2"/>
      <c r="H55" s="2"/>
      <c r="I55" s="2"/>
      <c r="J55" s="2"/>
      <c r="K55" s="2"/>
      <c r="L55" s="2"/>
      <c r="M55" s="2"/>
      <c r="N55" s="2"/>
      <c r="O55" s="2"/>
      <c r="P55" s="2"/>
      <c r="Q55" s="2"/>
      <c r="R55" s="2"/>
      <c r="S55" s="2"/>
      <c r="T55" s="2"/>
      <c r="U55" s="2"/>
      <c r="V55" s="2"/>
      <c r="W55" s="2"/>
      <c r="X55" s="2"/>
      <c r="Y55" s="2"/>
    </row>
    <row r="56" spans="1:25" ht="15.5">
      <c r="A56" s="2"/>
      <c r="B56" s="3"/>
      <c r="C56" s="4"/>
      <c r="D56" s="2"/>
      <c r="E56" s="4"/>
      <c r="F56" s="2"/>
      <c r="G56" s="2"/>
      <c r="H56" s="2"/>
      <c r="I56" s="2"/>
      <c r="J56" s="2"/>
      <c r="K56" s="2"/>
      <c r="L56" s="2"/>
      <c r="M56" s="2"/>
      <c r="N56" s="2"/>
      <c r="O56" s="2"/>
      <c r="P56" s="2"/>
      <c r="Q56" s="2"/>
      <c r="R56" s="2"/>
      <c r="S56" s="2"/>
      <c r="T56" s="2"/>
      <c r="U56" s="2"/>
      <c r="V56" s="2"/>
      <c r="W56" s="2"/>
      <c r="X56" s="2"/>
      <c r="Y56" s="2"/>
    </row>
    <row r="57" spans="1:25" ht="15.5">
      <c r="A57" s="2"/>
      <c r="B57" s="3"/>
      <c r="C57" s="4"/>
      <c r="D57" s="2"/>
      <c r="E57" s="4"/>
      <c r="F57" s="2"/>
      <c r="G57" s="2"/>
      <c r="H57" s="2"/>
      <c r="I57" s="2"/>
      <c r="J57" s="2"/>
      <c r="K57" s="2"/>
      <c r="L57" s="2"/>
      <c r="M57" s="2"/>
      <c r="N57" s="2"/>
      <c r="O57" s="2"/>
      <c r="P57" s="2"/>
      <c r="Q57" s="2"/>
      <c r="R57" s="2"/>
      <c r="S57" s="2"/>
      <c r="T57" s="2"/>
      <c r="U57" s="2"/>
      <c r="V57" s="2"/>
      <c r="W57" s="2"/>
      <c r="X57" s="2"/>
      <c r="Y57" s="2"/>
    </row>
    <row r="58" spans="1:25" ht="15.5">
      <c r="A58" s="2"/>
      <c r="B58" s="3"/>
      <c r="C58" s="4"/>
      <c r="D58" s="2"/>
      <c r="E58" s="4"/>
      <c r="F58" s="2"/>
      <c r="G58" s="2"/>
      <c r="H58" s="2"/>
      <c r="I58" s="2"/>
      <c r="J58" s="2"/>
      <c r="K58" s="2"/>
      <c r="L58" s="2"/>
      <c r="M58" s="2"/>
      <c r="N58" s="2"/>
      <c r="O58" s="2"/>
      <c r="P58" s="2"/>
      <c r="Q58" s="2"/>
      <c r="R58" s="2"/>
      <c r="S58" s="2"/>
      <c r="T58" s="2"/>
      <c r="U58" s="2"/>
      <c r="V58" s="2"/>
      <c r="W58" s="2"/>
      <c r="X58" s="2"/>
      <c r="Y58" s="2"/>
    </row>
    <row r="59" spans="1:25" ht="15.5">
      <c r="A59" s="2"/>
      <c r="B59" s="3"/>
      <c r="C59" s="4"/>
      <c r="D59" s="2"/>
      <c r="E59" s="4"/>
      <c r="F59" s="2"/>
      <c r="G59" s="2"/>
      <c r="H59" s="2"/>
      <c r="I59" s="2"/>
      <c r="J59" s="2"/>
      <c r="K59" s="2"/>
      <c r="L59" s="2"/>
      <c r="M59" s="2"/>
      <c r="N59" s="2"/>
      <c r="O59" s="2"/>
      <c r="P59" s="2"/>
      <c r="Q59" s="2"/>
      <c r="R59" s="2"/>
      <c r="S59" s="2"/>
      <c r="T59" s="2"/>
      <c r="U59" s="2"/>
      <c r="V59" s="2"/>
      <c r="W59" s="2"/>
      <c r="X59" s="2"/>
      <c r="Y59" s="2"/>
    </row>
    <row r="60" spans="1:25" ht="15.5">
      <c r="A60" s="2"/>
      <c r="B60" s="3"/>
      <c r="C60" s="4"/>
      <c r="D60" s="2"/>
      <c r="E60" s="4"/>
      <c r="F60" s="2"/>
      <c r="G60" s="2"/>
      <c r="H60" s="2"/>
      <c r="I60" s="2"/>
      <c r="J60" s="2"/>
      <c r="K60" s="2"/>
      <c r="L60" s="2"/>
      <c r="M60" s="2"/>
      <c r="N60" s="2"/>
      <c r="O60" s="2"/>
      <c r="P60" s="2"/>
      <c r="Q60" s="2"/>
      <c r="R60" s="2"/>
      <c r="S60" s="2"/>
      <c r="T60" s="2"/>
      <c r="U60" s="2"/>
      <c r="V60" s="2"/>
      <c r="W60" s="2"/>
      <c r="X60" s="2"/>
      <c r="Y60" s="2"/>
    </row>
    <row r="61" spans="1:25" ht="15.5">
      <c r="A61" s="2"/>
      <c r="B61" s="3"/>
      <c r="C61" s="4"/>
      <c r="D61" s="2"/>
      <c r="E61" s="4"/>
      <c r="F61" s="2"/>
      <c r="G61" s="2"/>
      <c r="H61" s="2"/>
      <c r="I61" s="2"/>
      <c r="J61" s="2"/>
      <c r="K61" s="2"/>
      <c r="L61" s="2"/>
      <c r="M61" s="2"/>
      <c r="N61" s="2"/>
      <c r="O61" s="2"/>
      <c r="P61" s="2"/>
      <c r="Q61" s="2"/>
      <c r="R61" s="2"/>
      <c r="S61" s="2"/>
      <c r="T61" s="2"/>
      <c r="U61" s="2"/>
      <c r="V61" s="2"/>
      <c r="W61" s="2"/>
      <c r="X61" s="2"/>
      <c r="Y61" s="2"/>
    </row>
    <row r="62" spans="1:25" ht="15.5">
      <c r="A62" s="2"/>
      <c r="B62" s="3"/>
      <c r="C62" s="4"/>
      <c r="D62" s="2"/>
      <c r="E62" s="4"/>
      <c r="F62" s="2"/>
      <c r="G62" s="2"/>
      <c r="H62" s="2"/>
      <c r="I62" s="2"/>
      <c r="J62" s="2"/>
      <c r="K62" s="2"/>
      <c r="L62" s="2"/>
      <c r="M62" s="2"/>
      <c r="N62" s="2"/>
      <c r="O62" s="2"/>
      <c r="P62" s="2"/>
      <c r="Q62" s="2"/>
      <c r="R62" s="2"/>
      <c r="S62" s="2"/>
      <c r="T62" s="2"/>
      <c r="U62" s="2"/>
      <c r="V62" s="2"/>
      <c r="W62" s="2"/>
      <c r="X62" s="2"/>
      <c r="Y62" s="2"/>
    </row>
    <row r="63" spans="1:25" ht="15.5">
      <c r="A63" s="2"/>
      <c r="B63" s="3"/>
      <c r="C63" s="4"/>
      <c r="D63" s="2"/>
      <c r="E63" s="4"/>
      <c r="F63" s="2"/>
      <c r="G63" s="2"/>
      <c r="H63" s="2"/>
      <c r="I63" s="2"/>
      <c r="J63" s="2"/>
      <c r="K63" s="2"/>
      <c r="L63" s="2"/>
      <c r="M63" s="2"/>
      <c r="N63" s="2"/>
      <c r="O63" s="2"/>
      <c r="P63" s="2"/>
      <c r="Q63" s="2"/>
      <c r="R63" s="2"/>
      <c r="S63" s="2"/>
      <c r="T63" s="2"/>
      <c r="U63" s="2"/>
      <c r="V63" s="2"/>
      <c r="W63" s="2"/>
      <c r="X63" s="2"/>
      <c r="Y63" s="2"/>
    </row>
    <row r="64" spans="1:25" ht="15.5">
      <c r="A64" s="2"/>
      <c r="B64" s="3"/>
      <c r="C64" s="4"/>
      <c r="D64" s="2"/>
      <c r="E64" s="4"/>
      <c r="F64" s="2"/>
      <c r="G64" s="2"/>
      <c r="H64" s="2"/>
      <c r="I64" s="2"/>
      <c r="J64" s="2"/>
      <c r="K64" s="2"/>
      <c r="L64" s="2"/>
      <c r="M64" s="2"/>
      <c r="N64" s="2"/>
      <c r="O64" s="2"/>
      <c r="P64" s="2"/>
      <c r="Q64" s="2"/>
      <c r="R64" s="2"/>
      <c r="S64" s="2"/>
      <c r="T64" s="2"/>
      <c r="U64" s="2"/>
      <c r="V64" s="2"/>
      <c r="W64" s="2"/>
      <c r="X64" s="2"/>
      <c r="Y64" s="2"/>
    </row>
    <row r="65" spans="1:25" ht="15.5">
      <c r="A65" s="2"/>
      <c r="B65" s="3"/>
      <c r="C65" s="4"/>
      <c r="D65" s="2"/>
      <c r="E65" s="4"/>
      <c r="F65" s="2"/>
      <c r="G65" s="2"/>
      <c r="H65" s="2"/>
      <c r="I65" s="2"/>
      <c r="J65" s="2"/>
      <c r="K65" s="2"/>
      <c r="L65" s="2"/>
      <c r="M65" s="2"/>
      <c r="N65" s="2"/>
      <c r="O65" s="2"/>
      <c r="P65" s="2"/>
      <c r="Q65" s="2"/>
      <c r="R65" s="2"/>
      <c r="S65" s="2"/>
      <c r="T65" s="2"/>
      <c r="U65" s="2"/>
      <c r="V65" s="2"/>
      <c r="W65" s="2"/>
      <c r="X65" s="2"/>
      <c r="Y65" s="2"/>
    </row>
    <row r="66" spans="1:25" ht="15.5">
      <c r="A66" s="2"/>
      <c r="B66" s="3"/>
      <c r="C66" s="4"/>
      <c r="D66" s="2"/>
      <c r="E66" s="4"/>
      <c r="F66" s="2"/>
      <c r="G66" s="2"/>
      <c r="H66" s="2"/>
      <c r="I66" s="2"/>
      <c r="J66" s="2"/>
      <c r="K66" s="2"/>
      <c r="L66" s="2"/>
      <c r="M66" s="2"/>
      <c r="N66" s="2"/>
      <c r="O66" s="2"/>
      <c r="P66" s="2"/>
      <c r="Q66" s="2"/>
      <c r="R66" s="2"/>
      <c r="S66" s="2"/>
      <c r="T66" s="2"/>
      <c r="U66" s="2"/>
      <c r="V66" s="2"/>
      <c r="W66" s="2"/>
      <c r="X66" s="2"/>
      <c r="Y66" s="2"/>
    </row>
    <row r="67" spans="1:25" ht="15.5">
      <c r="A67" s="2"/>
      <c r="B67" s="3"/>
      <c r="C67" s="4"/>
      <c r="D67" s="2"/>
      <c r="E67" s="4"/>
      <c r="F67" s="2"/>
      <c r="G67" s="2"/>
      <c r="H67" s="2"/>
      <c r="I67" s="2"/>
      <c r="J67" s="2"/>
      <c r="K67" s="2"/>
      <c r="L67" s="2"/>
      <c r="M67" s="2"/>
      <c r="N67" s="2"/>
      <c r="O67" s="2"/>
      <c r="P67" s="2"/>
      <c r="Q67" s="2"/>
      <c r="R67" s="2"/>
      <c r="S67" s="2"/>
      <c r="T67" s="2"/>
      <c r="U67" s="2"/>
      <c r="V67" s="2"/>
      <c r="W67" s="2"/>
      <c r="X67" s="2"/>
      <c r="Y67" s="2"/>
    </row>
    <row r="68" spans="1:25" ht="15.5">
      <c r="A68" s="2"/>
      <c r="B68" s="3"/>
      <c r="C68" s="4"/>
      <c r="D68" s="2"/>
      <c r="E68" s="4"/>
      <c r="F68" s="2"/>
      <c r="G68" s="2"/>
      <c r="H68" s="2"/>
      <c r="I68" s="2"/>
      <c r="J68" s="2"/>
      <c r="K68" s="2"/>
      <c r="L68" s="2"/>
      <c r="M68" s="2"/>
      <c r="N68" s="2"/>
      <c r="O68" s="2"/>
      <c r="P68" s="2"/>
      <c r="Q68" s="2"/>
      <c r="R68" s="2"/>
      <c r="S68" s="2"/>
      <c r="T68" s="2"/>
      <c r="U68" s="2"/>
      <c r="V68" s="2"/>
      <c r="W68" s="2"/>
      <c r="X68" s="2"/>
      <c r="Y68" s="2"/>
    </row>
    <row r="69" spans="1:25" ht="15.5">
      <c r="A69" s="2"/>
      <c r="B69" s="3"/>
      <c r="C69" s="4"/>
      <c r="D69" s="2"/>
      <c r="E69" s="4"/>
      <c r="F69" s="2"/>
      <c r="G69" s="2"/>
      <c r="H69" s="2"/>
      <c r="I69" s="2"/>
      <c r="J69" s="2"/>
      <c r="K69" s="2"/>
      <c r="L69" s="2"/>
      <c r="M69" s="2"/>
      <c r="N69" s="2"/>
      <c r="O69" s="2"/>
      <c r="P69" s="2"/>
      <c r="Q69" s="2"/>
      <c r="R69" s="2"/>
      <c r="S69" s="2"/>
      <c r="T69" s="2"/>
      <c r="U69" s="2"/>
      <c r="V69" s="2"/>
      <c r="W69" s="2"/>
      <c r="X69" s="2"/>
      <c r="Y69" s="2"/>
    </row>
    <row r="70" spans="1:25" ht="15.5">
      <c r="A70" s="2"/>
      <c r="B70" s="3"/>
      <c r="C70" s="4"/>
      <c r="D70" s="2"/>
      <c r="E70" s="4"/>
      <c r="F70" s="2"/>
      <c r="G70" s="2"/>
      <c r="H70" s="2"/>
      <c r="I70" s="2"/>
      <c r="J70" s="2"/>
      <c r="K70" s="2"/>
      <c r="L70" s="2"/>
      <c r="M70" s="2"/>
      <c r="N70" s="2"/>
      <c r="O70" s="2"/>
      <c r="P70" s="2"/>
      <c r="Q70" s="2"/>
      <c r="R70" s="2"/>
      <c r="S70" s="2"/>
      <c r="T70" s="2"/>
      <c r="U70" s="2"/>
      <c r="V70" s="2"/>
      <c r="W70" s="2"/>
      <c r="X70" s="2"/>
      <c r="Y70" s="2"/>
    </row>
    <row r="71" spans="1:25" ht="15.5">
      <c r="A71" s="2"/>
      <c r="B71" s="3"/>
      <c r="C71" s="4"/>
      <c r="D71" s="2"/>
      <c r="E71" s="4"/>
      <c r="F71" s="2"/>
      <c r="G71" s="2"/>
      <c r="H71" s="2"/>
      <c r="I71" s="2"/>
      <c r="J71" s="2"/>
      <c r="K71" s="2"/>
      <c r="L71" s="2"/>
      <c r="M71" s="2"/>
      <c r="N71" s="2"/>
      <c r="O71" s="2"/>
      <c r="P71" s="2"/>
      <c r="Q71" s="2"/>
      <c r="R71" s="2"/>
      <c r="S71" s="2"/>
      <c r="T71" s="2"/>
      <c r="U71" s="2"/>
      <c r="V71" s="2"/>
      <c r="W71" s="2"/>
      <c r="X71" s="2"/>
      <c r="Y71" s="2"/>
    </row>
    <row r="72" spans="1:25" ht="15.5">
      <c r="A72" s="2"/>
      <c r="B72" s="3"/>
      <c r="C72" s="4"/>
      <c r="D72" s="2"/>
      <c r="E72" s="4"/>
      <c r="F72" s="2"/>
      <c r="G72" s="2"/>
      <c r="H72" s="2"/>
      <c r="I72" s="2"/>
      <c r="J72" s="2"/>
      <c r="K72" s="2"/>
      <c r="L72" s="2"/>
      <c r="M72" s="2"/>
      <c r="N72" s="2"/>
      <c r="O72" s="2"/>
      <c r="P72" s="2"/>
      <c r="Q72" s="2"/>
      <c r="R72" s="2"/>
      <c r="S72" s="2"/>
      <c r="T72" s="2"/>
      <c r="U72" s="2"/>
      <c r="V72" s="2"/>
      <c r="W72" s="2"/>
      <c r="X72" s="2"/>
      <c r="Y72" s="2"/>
    </row>
    <row r="73" spans="1:25" ht="15.5">
      <c r="A73" s="2"/>
      <c r="B73" s="3"/>
      <c r="C73" s="4"/>
      <c r="D73" s="2"/>
      <c r="E73" s="4"/>
      <c r="F73" s="2"/>
      <c r="G73" s="2"/>
      <c r="H73" s="2"/>
      <c r="I73" s="2"/>
      <c r="J73" s="2"/>
      <c r="K73" s="2"/>
      <c r="L73" s="2"/>
      <c r="M73" s="2"/>
      <c r="N73" s="2"/>
      <c r="O73" s="2"/>
      <c r="P73" s="2"/>
      <c r="Q73" s="2"/>
      <c r="R73" s="2"/>
      <c r="S73" s="2"/>
      <c r="T73" s="2"/>
      <c r="U73" s="2"/>
      <c r="V73" s="2"/>
      <c r="W73" s="2"/>
      <c r="X73" s="2"/>
      <c r="Y73" s="2"/>
    </row>
    <row r="74" spans="1:25" ht="15.5">
      <c r="A74" s="2"/>
      <c r="B74" s="3"/>
      <c r="C74" s="4"/>
      <c r="D74" s="2"/>
      <c r="E74" s="4"/>
      <c r="F74" s="2"/>
      <c r="G74" s="2"/>
      <c r="H74" s="2"/>
      <c r="I74" s="2"/>
      <c r="J74" s="2"/>
      <c r="K74" s="2"/>
      <c r="L74" s="2"/>
      <c r="M74" s="2"/>
      <c r="N74" s="2"/>
      <c r="O74" s="2"/>
      <c r="P74" s="2"/>
      <c r="Q74" s="2"/>
      <c r="R74" s="2"/>
      <c r="S74" s="2"/>
      <c r="T74" s="2"/>
      <c r="U74" s="2"/>
      <c r="V74" s="2"/>
      <c r="W74" s="2"/>
      <c r="X74" s="2"/>
      <c r="Y74" s="2"/>
    </row>
    <row r="75" spans="1:25" ht="15.5">
      <c r="A75" s="2"/>
      <c r="B75" s="3"/>
      <c r="C75" s="4"/>
      <c r="D75" s="2"/>
      <c r="E75" s="4"/>
      <c r="F75" s="2"/>
      <c r="G75" s="2"/>
      <c r="H75" s="2"/>
      <c r="I75" s="2"/>
      <c r="J75" s="2"/>
      <c r="K75" s="2"/>
      <c r="L75" s="2"/>
      <c r="M75" s="2"/>
      <c r="N75" s="2"/>
      <c r="O75" s="2"/>
      <c r="P75" s="2"/>
      <c r="Q75" s="2"/>
      <c r="R75" s="2"/>
      <c r="S75" s="2"/>
      <c r="T75" s="2"/>
      <c r="U75" s="2"/>
      <c r="V75" s="2"/>
      <c r="W75" s="2"/>
      <c r="X75" s="2"/>
      <c r="Y75" s="2"/>
    </row>
    <row r="76" spans="1:25" ht="15.5">
      <c r="A76" s="2"/>
      <c r="B76" s="3"/>
      <c r="C76" s="4"/>
      <c r="D76" s="2"/>
      <c r="E76" s="4"/>
      <c r="F76" s="2"/>
      <c r="G76" s="2"/>
      <c r="H76" s="2"/>
      <c r="I76" s="2"/>
      <c r="J76" s="2"/>
      <c r="K76" s="2"/>
      <c r="L76" s="2"/>
      <c r="M76" s="2"/>
      <c r="N76" s="2"/>
      <c r="O76" s="2"/>
      <c r="P76" s="2"/>
      <c r="Q76" s="2"/>
      <c r="R76" s="2"/>
      <c r="S76" s="2"/>
      <c r="T76" s="2"/>
      <c r="U76" s="2"/>
      <c r="V76" s="2"/>
      <c r="W76" s="2"/>
      <c r="X76" s="2"/>
      <c r="Y76" s="2"/>
    </row>
    <row r="77" spans="1:25" ht="15.5">
      <c r="A77" s="2"/>
      <c r="B77" s="3"/>
      <c r="C77" s="4"/>
      <c r="D77" s="2"/>
      <c r="E77" s="4"/>
      <c r="F77" s="2"/>
      <c r="G77" s="2"/>
      <c r="H77" s="2"/>
      <c r="I77" s="2"/>
      <c r="J77" s="2"/>
      <c r="K77" s="2"/>
      <c r="L77" s="2"/>
      <c r="M77" s="2"/>
      <c r="N77" s="2"/>
      <c r="O77" s="2"/>
      <c r="P77" s="2"/>
      <c r="Q77" s="2"/>
      <c r="R77" s="2"/>
      <c r="S77" s="2"/>
      <c r="T77" s="2"/>
      <c r="U77" s="2"/>
      <c r="V77" s="2"/>
      <c r="W77" s="2"/>
      <c r="X77" s="2"/>
      <c r="Y77" s="2"/>
    </row>
    <row r="78" spans="1:25" ht="15.5">
      <c r="A78" s="2"/>
      <c r="B78" s="3"/>
      <c r="C78" s="4"/>
      <c r="D78" s="2"/>
      <c r="E78" s="4"/>
      <c r="F78" s="2"/>
      <c r="G78" s="2"/>
      <c r="H78" s="2"/>
      <c r="I78" s="2"/>
      <c r="J78" s="2"/>
      <c r="K78" s="2"/>
      <c r="L78" s="2"/>
      <c r="M78" s="2"/>
      <c r="N78" s="2"/>
      <c r="O78" s="2"/>
      <c r="P78" s="2"/>
      <c r="Q78" s="2"/>
      <c r="R78" s="2"/>
      <c r="S78" s="2"/>
      <c r="T78" s="2"/>
      <c r="U78" s="2"/>
      <c r="V78" s="2"/>
      <c r="W78" s="2"/>
      <c r="X78" s="2"/>
      <c r="Y78" s="2"/>
    </row>
    <row r="79" spans="1:25" ht="15.5">
      <c r="A79" s="2"/>
      <c r="B79" s="3"/>
      <c r="C79" s="4"/>
      <c r="D79" s="2"/>
      <c r="E79" s="4"/>
      <c r="F79" s="2"/>
      <c r="G79" s="2"/>
      <c r="H79" s="2"/>
      <c r="I79" s="2"/>
      <c r="J79" s="2"/>
      <c r="K79" s="2"/>
      <c r="L79" s="2"/>
      <c r="M79" s="2"/>
      <c r="N79" s="2"/>
      <c r="O79" s="2"/>
      <c r="P79" s="2"/>
      <c r="Q79" s="2"/>
      <c r="R79" s="2"/>
      <c r="S79" s="2"/>
      <c r="T79" s="2"/>
      <c r="U79" s="2"/>
      <c r="V79" s="2"/>
      <c r="W79" s="2"/>
      <c r="X79" s="2"/>
      <c r="Y79" s="2"/>
    </row>
    <row r="80" spans="1:25" ht="15.5">
      <c r="A80" s="2"/>
      <c r="B80" s="3"/>
      <c r="C80" s="4"/>
      <c r="D80" s="2"/>
      <c r="E80" s="4"/>
      <c r="F80" s="2"/>
      <c r="G80" s="2"/>
      <c r="H80" s="2"/>
      <c r="I80" s="2"/>
      <c r="J80" s="2"/>
      <c r="K80" s="2"/>
      <c r="L80" s="2"/>
      <c r="M80" s="2"/>
      <c r="N80" s="2"/>
      <c r="O80" s="2"/>
      <c r="P80" s="2"/>
      <c r="Q80" s="2"/>
      <c r="R80" s="2"/>
      <c r="S80" s="2"/>
      <c r="T80" s="2"/>
      <c r="U80" s="2"/>
      <c r="V80" s="2"/>
      <c r="W80" s="2"/>
      <c r="X80" s="2"/>
      <c r="Y80" s="2"/>
    </row>
    <row r="81" spans="1:25" ht="15.5">
      <c r="A81" s="2"/>
      <c r="B81" s="3"/>
      <c r="C81" s="4"/>
      <c r="D81" s="2"/>
      <c r="E81" s="4"/>
      <c r="F81" s="2"/>
      <c r="G81" s="2"/>
      <c r="H81" s="2"/>
      <c r="I81" s="2"/>
      <c r="J81" s="2"/>
      <c r="K81" s="2"/>
      <c r="L81" s="2"/>
      <c r="M81" s="2"/>
      <c r="N81" s="2"/>
      <c r="O81" s="2"/>
      <c r="P81" s="2"/>
      <c r="Q81" s="2"/>
      <c r="R81" s="2"/>
      <c r="S81" s="2"/>
      <c r="T81" s="2"/>
      <c r="U81" s="2"/>
      <c r="V81" s="2"/>
      <c r="W81" s="2"/>
      <c r="X81" s="2"/>
      <c r="Y81" s="2"/>
    </row>
    <row r="82" spans="1:25" ht="15.5">
      <c r="A82" s="2"/>
      <c r="B82" s="3"/>
      <c r="C82" s="4"/>
      <c r="D82" s="2"/>
      <c r="E82" s="4"/>
      <c r="F82" s="2"/>
      <c r="G82" s="2"/>
      <c r="H82" s="2"/>
      <c r="I82" s="2"/>
      <c r="J82" s="2"/>
      <c r="K82" s="2"/>
      <c r="L82" s="2"/>
      <c r="M82" s="2"/>
      <c r="N82" s="2"/>
      <c r="O82" s="2"/>
      <c r="P82" s="2"/>
      <c r="Q82" s="2"/>
      <c r="R82" s="2"/>
      <c r="S82" s="2"/>
      <c r="T82" s="2"/>
      <c r="U82" s="2"/>
      <c r="V82" s="2"/>
      <c r="W82" s="2"/>
      <c r="X82" s="2"/>
      <c r="Y82" s="2"/>
    </row>
    <row r="83" spans="1:25" ht="15.5">
      <c r="A83" s="2"/>
      <c r="B83" s="3"/>
      <c r="C83" s="4"/>
      <c r="D83" s="2"/>
      <c r="E83" s="4"/>
      <c r="F83" s="2"/>
      <c r="G83" s="2"/>
      <c r="H83" s="2"/>
      <c r="I83" s="2"/>
      <c r="J83" s="2"/>
      <c r="K83" s="2"/>
      <c r="L83" s="2"/>
      <c r="M83" s="2"/>
      <c r="N83" s="2"/>
      <c r="O83" s="2"/>
      <c r="P83" s="2"/>
      <c r="Q83" s="2"/>
      <c r="R83" s="2"/>
      <c r="S83" s="2"/>
      <c r="T83" s="2"/>
      <c r="U83" s="2"/>
      <c r="V83" s="2"/>
      <c r="W83" s="2"/>
      <c r="X83" s="2"/>
      <c r="Y83" s="2"/>
    </row>
    <row r="84" spans="1:25" ht="15.5">
      <c r="A84" s="2"/>
      <c r="B84" s="3"/>
      <c r="C84" s="4"/>
      <c r="D84" s="2"/>
      <c r="E84" s="4"/>
      <c r="F84" s="2"/>
      <c r="G84" s="2"/>
      <c r="H84" s="2"/>
      <c r="I84" s="2"/>
      <c r="J84" s="2"/>
      <c r="K84" s="2"/>
      <c r="L84" s="2"/>
      <c r="M84" s="2"/>
      <c r="N84" s="2"/>
      <c r="O84" s="2"/>
      <c r="P84" s="2"/>
      <c r="Q84" s="2"/>
      <c r="R84" s="2"/>
      <c r="S84" s="2"/>
      <c r="T84" s="2"/>
      <c r="U84" s="2"/>
      <c r="V84" s="2"/>
      <c r="W84" s="2"/>
      <c r="X84" s="2"/>
      <c r="Y84" s="2"/>
    </row>
    <row r="85" spans="1:25" ht="15.5">
      <c r="A85" s="2"/>
      <c r="B85" s="3"/>
      <c r="C85" s="4"/>
      <c r="D85" s="2"/>
      <c r="E85" s="4"/>
      <c r="F85" s="2"/>
      <c r="G85" s="2"/>
      <c r="H85" s="2"/>
      <c r="I85" s="2"/>
      <c r="J85" s="2"/>
      <c r="K85" s="2"/>
      <c r="L85" s="2"/>
      <c r="M85" s="2"/>
      <c r="N85" s="2"/>
      <c r="O85" s="2"/>
      <c r="P85" s="2"/>
      <c r="Q85" s="2"/>
      <c r="R85" s="2"/>
      <c r="S85" s="2"/>
      <c r="T85" s="2"/>
      <c r="U85" s="2"/>
      <c r="V85" s="2"/>
      <c r="W85" s="2"/>
      <c r="X85" s="2"/>
      <c r="Y85" s="2"/>
    </row>
    <row r="86" spans="1:25" ht="15.5">
      <c r="A86" s="2"/>
      <c r="B86" s="3"/>
      <c r="C86" s="4"/>
      <c r="D86" s="2"/>
      <c r="E86" s="4"/>
      <c r="F86" s="2"/>
      <c r="G86" s="2"/>
      <c r="H86" s="2"/>
      <c r="I86" s="2"/>
      <c r="J86" s="2"/>
      <c r="K86" s="2"/>
      <c r="L86" s="2"/>
      <c r="M86" s="2"/>
      <c r="N86" s="2"/>
      <c r="O86" s="2"/>
      <c r="P86" s="2"/>
      <c r="Q86" s="2"/>
      <c r="R86" s="2"/>
      <c r="S86" s="2"/>
      <c r="T86" s="2"/>
      <c r="U86" s="2"/>
      <c r="V86" s="2"/>
      <c r="W86" s="2"/>
      <c r="X86" s="2"/>
      <c r="Y86" s="2"/>
    </row>
    <row r="87" spans="1:25" ht="15.5">
      <c r="A87" s="2"/>
      <c r="B87" s="3"/>
      <c r="C87" s="4"/>
      <c r="D87" s="2"/>
      <c r="E87" s="4"/>
      <c r="F87" s="2"/>
      <c r="G87" s="2"/>
      <c r="H87" s="2"/>
      <c r="I87" s="2"/>
      <c r="J87" s="2"/>
      <c r="K87" s="2"/>
      <c r="L87" s="2"/>
      <c r="M87" s="2"/>
      <c r="N87" s="2"/>
      <c r="O87" s="2"/>
      <c r="P87" s="2"/>
      <c r="Q87" s="2"/>
      <c r="R87" s="2"/>
      <c r="S87" s="2"/>
      <c r="T87" s="2"/>
      <c r="U87" s="2"/>
      <c r="V87" s="2"/>
      <c r="W87" s="2"/>
      <c r="X87" s="2"/>
      <c r="Y87" s="2"/>
    </row>
    <row r="88" spans="1:25" ht="15.5">
      <c r="A88" s="2"/>
      <c r="B88" s="3"/>
      <c r="C88" s="4"/>
      <c r="D88" s="2"/>
      <c r="E88" s="4"/>
      <c r="F88" s="2"/>
      <c r="G88" s="2"/>
      <c r="H88" s="2"/>
      <c r="I88" s="2"/>
      <c r="J88" s="2"/>
      <c r="K88" s="2"/>
      <c r="L88" s="2"/>
      <c r="M88" s="2"/>
      <c r="N88" s="2"/>
      <c r="O88" s="2"/>
      <c r="P88" s="2"/>
      <c r="Q88" s="2"/>
      <c r="R88" s="2"/>
      <c r="S88" s="2"/>
      <c r="T88" s="2"/>
      <c r="U88" s="2"/>
      <c r="V88" s="2"/>
      <c r="W88" s="2"/>
      <c r="X88" s="2"/>
      <c r="Y88" s="2"/>
    </row>
    <row r="89" spans="1:25" ht="15.5">
      <c r="A89" s="2"/>
      <c r="B89" s="3"/>
      <c r="C89" s="4"/>
      <c r="D89" s="2"/>
      <c r="E89" s="4"/>
      <c r="F89" s="2"/>
      <c r="G89" s="2"/>
      <c r="H89" s="2"/>
      <c r="I89" s="2"/>
      <c r="J89" s="2"/>
      <c r="K89" s="2"/>
      <c r="L89" s="2"/>
      <c r="M89" s="2"/>
      <c r="N89" s="2"/>
      <c r="O89" s="2"/>
      <c r="P89" s="2"/>
      <c r="Q89" s="2"/>
      <c r="R89" s="2"/>
      <c r="S89" s="2"/>
      <c r="T89" s="2"/>
      <c r="U89" s="2"/>
      <c r="V89" s="2"/>
      <c r="W89" s="2"/>
      <c r="X89" s="2"/>
      <c r="Y89" s="2"/>
    </row>
    <row r="90" spans="1:25" ht="15.5">
      <c r="A90" s="2"/>
      <c r="B90" s="3"/>
      <c r="C90" s="4"/>
      <c r="D90" s="2"/>
      <c r="E90" s="4"/>
      <c r="F90" s="2"/>
      <c r="G90" s="2"/>
      <c r="H90" s="2"/>
      <c r="I90" s="2"/>
      <c r="J90" s="2"/>
      <c r="K90" s="2"/>
      <c r="L90" s="2"/>
      <c r="M90" s="2"/>
      <c r="N90" s="2"/>
      <c r="O90" s="2"/>
      <c r="P90" s="2"/>
      <c r="Q90" s="2"/>
      <c r="R90" s="2"/>
      <c r="S90" s="2"/>
      <c r="T90" s="2"/>
      <c r="U90" s="2"/>
      <c r="V90" s="2"/>
      <c r="W90" s="2"/>
      <c r="X90" s="2"/>
      <c r="Y90" s="2"/>
    </row>
    <row r="91" spans="1:25" ht="15.5">
      <c r="A91" s="2"/>
      <c r="B91" s="3"/>
      <c r="C91" s="4"/>
      <c r="D91" s="2"/>
      <c r="E91" s="4"/>
      <c r="F91" s="2"/>
      <c r="G91" s="2"/>
      <c r="H91" s="2"/>
      <c r="I91" s="2"/>
      <c r="J91" s="2"/>
      <c r="K91" s="2"/>
      <c r="L91" s="2"/>
      <c r="M91" s="2"/>
      <c r="N91" s="2"/>
      <c r="O91" s="2"/>
      <c r="P91" s="2"/>
      <c r="Q91" s="2"/>
      <c r="R91" s="2"/>
      <c r="S91" s="2"/>
      <c r="T91" s="2"/>
      <c r="U91" s="2"/>
      <c r="V91" s="2"/>
      <c r="W91" s="2"/>
      <c r="X91" s="2"/>
      <c r="Y91" s="2"/>
    </row>
    <row r="92" spans="1:25" ht="15.5">
      <c r="A92" s="2"/>
      <c r="B92" s="3"/>
      <c r="C92" s="4"/>
      <c r="D92" s="2"/>
      <c r="E92" s="4"/>
      <c r="F92" s="2"/>
      <c r="G92" s="2"/>
      <c r="H92" s="2"/>
      <c r="I92" s="2"/>
      <c r="J92" s="2"/>
      <c r="K92" s="2"/>
      <c r="L92" s="2"/>
      <c r="M92" s="2"/>
      <c r="N92" s="2"/>
      <c r="O92" s="2"/>
      <c r="P92" s="2"/>
      <c r="Q92" s="2"/>
      <c r="R92" s="2"/>
      <c r="S92" s="2"/>
      <c r="T92" s="2"/>
      <c r="U92" s="2"/>
      <c r="V92" s="2"/>
      <c r="W92" s="2"/>
      <c r="X92" s="2"/>
      <c r="Y92" s="2"/>
    </row>
    <row r="93" spans="1:25" ht="15.5">
      <c r="A93" s="2"/>
      <c r="B93" s="3"/>
      <c r="C93" s="4"/>
      <c r="D93" s="2"/>
      <c r="E93" s="4"/>
      <c r="F93" s="2"/>
      <c r="G93" s="2"/>
      <c r="H93" s="2"/>
      <c r="I93" s="2"/>
      <c r="J93" s="2"/>
      <c r="K93" s="2"/>
      <c r="L93" s="2"/>
      <c r="M93" s="2"/>
      <c r="N93" s="2"/>
      <c r="O93" s="2"/>
      <c r="P93" s="2"/>
      <c r="Q93" s="2"/>
      <c r="R93" s="2"/>
      <c r="S93" s="2"/>
      <c r="T93" s="2"/>
      <c r="U93" s="2"/>
      <c r="V93" s="2"/>
      <c r="W93" s="2"/>
      <c r="X93" s="2"/>
      <c r="Y93" s="2"/>
    </row>
    <row r="94" spans="1:25" ht="15.5">
      <c r="A94" s="2"/>
      <c r="B94" s="3"/>
      <c r="C94" s="4"/>
      <c r="D94" s="2"/>
      <c r="E94" s="4"/>
      <c r="F94" s="2"/>
      <c r="G94" s="2"/>
      <c r="H94" s="2"/>
      <c r="I94" s="2"/>
      <c r="J94" s="2"/>
      <c r="K94" s="2"/>
      <c r="L94" s="2"/>
      <c r="M94" s="2"/>
      <c r="N94" s="2"/>
      <c r="O94" s="2"/>
      <c r="P94" s="2"/>
      <c r="Q94" s="2"/>
      <c r="R94" s="2"/>
      <c r="S94" s="2"/>
      <c r="T94" s="2"/>
      <c r="U94" s="2"/>
      <c r="V94" s="2"/>
      <c r="W94" s="2"/>
      <c r="X94" s="2"/>
      <c r="Y94" s="2"/>
    </row>
    <row r="95" spans="1:25" ht="15.5">
      <c r="A95" s="2"/>
      <c r="B95" s="3"/>
      <c r="C95" s="4"/>
      <c r="D95" s="2"/>
      <c r="E95" s="4"/>
      <c r="F95" s="2"/>
      <c r="G95" s="2"/>
      <c r="H95" s="2"/>
      <c r="I95" s="2"/>
      <c r="J95" s="2"/>
      <c r="K95" s="2"/>
      <c r="L95" s="2"/>
      <c r="M95" s="2"/>
      <c r="N95" s="2"/>
      <c r="O95" s="2"/>
      <c r="P95" s="2"/>
      <c r="Q95" s="2"/>
      <c r="R95" s="2"/>
      <c r="S95" s="2"/>
      <c r="T95" s="2"/>
      <c r="U95" s="2"/>
      <c r="V95" s="2"/>
      <c r="W95" s="2"/>
      <c r="X95" s="2"/>
      <c r="Y95" s="2"/>
    </row>
    <row r="96" spans="1:25" ht="15.5">
      <c r="A96" s="2"/>
      <c r="B96" s="3"/>
      <c r="C96" s="4"/>
      <c r="D96" s="2"/>
      <c r="E96" s="4"/>
      <c r="F96" s="2"/>
      <c r="G96" s="2"/>
      <c r="H96" s="2"/>
      <c r="I96" s="2"/>
      <c r="J96" s="2"/>
      <c r="K96" s="2"/>
      <c r="L96" s="2"/>
      <c r="M96" s="2"/>
      <c r="N96" s="2"/>
      <c r="O96" s="2"/>
      <c r="P96" s="2"/>
      <c r="Q96" s="2"/>
      <c r="R96" s="2"/>
      <c r="S96" s="2"/>
      <c r="T96" s="2"/>
      <c r="U96" s="2"/>
      <c r="V96" s="2"/>
      <c r="W96" s="2"/>
      <c r="X96" s="2"/>
      <c r="Y96" s="2"/>
    </row>
    <row r="97" spans="1:25" ht="15.5">
      <c r="A97" s="2"/>
      <c r="B97" s="3"/>
      <c r="C97" s="4"/>
      <c r="D97" s="2"/>
      <c r="E97" s="4"/>
      <c r="F97" s="2"/>
      <c r="G97" s="2"/>
      <c r="H97" s="2"/>
      <c r="I97" s="2"/>
      <c r="J97" s="2"/>
      <c r="K97" s="2"/>
      <c r="L97" s="2"/>
      <c r="M97" s="2"/>
      <c r="N97" s="2"/>
      <c r="O97" s="2"/>
      <c r="P97" s="2"/>
      <c r="Q97" s="2"/>
      <c r="R97" s="2"/>
      <c r="S97" s="2"/>
      <c r="T97" s="2"/>
      <c r="U97" s="2"/>
      <c r="V97" s="2"/>
      <c r="W97" s="2"/>
      <c r="X97" s="2"/>
      <c r="Y97" s="2"/>
    </row>
    <row r="98" spans="1:25" ht="15.5">
      <c r="A98" s="2"/>
      <c r="B98" s="3"/>
      <c r="C98" s="4"/>
      <c r="D98" s="2"/>
      <c r="E98" s="4"/>
      <c r="F98" s="2"/>
      <c r="G98" s="2"/>
      <c r="H98" s="2"/>
      <c r="I98" s="2"/>
      <c r="J98" s="2"/>
      <c r="K98" s="2"/>
      <c r="L98" s="2"/>
      <c r="M98" s="2"/>
      <c r="N98" s="2"/>
      <c r="O98" s="2"/>
      <c r="P98" s="2"/>
      <c r="Q98" s="2"/>
      <c r="R98" s="2"/>
      <c r="S98" s="2"/>
      <c r="T98" s="2"/>
      <c r="U98" s="2"/>
      <c r="V98" s="2"/>
      <c r="W98" s="2"/>
      <c r="X98" s="2"/>
      <c r="Y98" s="2"/>
    </row>
    <row r="99" spans="1:25" ht="15.5">
      <c r="A99" s="2"/>
      <c r="B99" s="3"/>
      <c r="C99" s="4"/>
      <c r="D99" s="2"/>
      <c r="E99" s="4"/>
      <c r="F99" s="2"/>
      <c r="G99" s="2"/>
      <c r="H99" s="2"/>
      <c r="I99" s="2"/>
      <c r="J99" s="2"/>
      <c r="K99" s="2"/>
      <c r="L99" s="2"/>
      <c r="M99" s="2"/>
      <c r="N99" s="2"/>
      <c r="O99" s="2"/>
      <c r="P99" s="2"/>
      <c r="Q99" s="2"/>
      <c r="R99" s="2"/>
      <c r="S99" s="2"/>
      <c r="T99" s="2"/>
      <c r="U99" s="2"/>
      <c r="V99" s="2"/>
      <c r="W99" s="2"/>
      <c r="X99" s="2"/>
      <c r="Y99" s="2"/>
    </row>
    <row r="100" spans="1:25" ht="15.5">
      <c r="A100" s="2"/>
      <c r="B100" s="3"/>
      <c r="C100" s="4"/>
      <c r="D100" s="2"/>
      <c r="E100" s="4"/>
      <c r="F100" s="2"/>
      <c r="G100" s="2"/>
      <c r="H100" s="2"/>
      <c r="I100" s="2"/>
      <c r="J100" s="2"/>
      <c r="K100" s="2"/>
      <c r="L100" s="2"/>
      <c r="M100" s="2"/>
      <c r="N100" s="2"/>
      <c r="O100" s="2"/>
      <c r="P100" s="2"/>
      <c r="Q100" s="2"/>
      <c r="R100" s="2"/>
      <c r="S100" s="2"/>
      <c r="T100" s="2"/>
      <c r="U100" s="2"/>
      <c r="V100" s="2"/>
      <c r="W100" s="2"/>
      <c r="X100" s="2"/>
      <c r="Y100" s="2"/>
    </row>
    <row r="101" spans="1:25" ht="15.5">
      <c r="A101" s="2"/>
      <c r="B101" s="3"/>
      <c r="C101" s="4"/>
      <c r="D101" s="2"/>
      <c r="E101" s="4"/>
      <c r="F101" s="2"/>
      <c r="G101" s="2"/>
      <c r="H101" s="2"/>
      <c r="I101" s="2"/>
      <c r="J101" s="2"/>
      <c r="K101" s="2"/>
      <c r="L101" s="2"/>
      <c r="M101" s="2"/>
      <c r="N101" s="2"/>
      <c r="O101" s="2"/>
      <c r="P101" s="2"/>
      <c r="Q101" s="2"/>
      <c r="R101" s="2"/>
      <c r="S101" s="2"/>
      <c r="T101" s="2"/>
      <c r="U101" s="2"/>
      <c r="V101" s="2"/>
      <c r="W101" s="2"/>
      <c r="X101" s="2"/>
      <c r="Y101" s="2"/>
    </row>
    <row r="102" spans="1:25" ht="15.5">
      <c r="A102" s="2"/>
      <c r="B102" s="3"/>
      <c r="C102" s="4"/>
      <c r="D102" s="2"/>
      <c r="E102" s="4"/>
      <c r="F102" s="2"/>
      <c r="G102" s="2"/>
      <c r="H102" s="2"/>
      <c r="I102" s="2"/>
      <c r="J102" s="2"/>
      <c r="K102" s="2"/>
      <c r="L102" s="2"/>
      <c r="M102" s="2"/>
      <c r="N102" s="2"/>
      <c r="O102" s="2"/>
      <c r="P102" s="2"/>
      <c r="Q102" s="2"/>
      <c r="R102" s="2"/>
      <c r="S102" s="2"/>
      <c r="T102" s="2"/>
      <c r="U102" s="2"/>
      <c r="V102" s="2"/>
      <c r="W102" s="2"/>
      <c r="X102" s="2"/>
      <c r="Y102" s="2"/>
    </row>
    <row r="103" spans="1:25" ht="15.5">
      <c r="A103" s="2"/>
      <c r="B103" s="3"/>
      <c r="C103" s="4"/>
      <c r="D103" s="2"/>
      <c r="E103" s="4"/>
      <c r="F103" s="2"/>
      <c r="G103" s="2"/>
      <c r="H103" s="2"/>
      <c r="I103" s="2"/>
      <c r="J103" s="2"/>
      <c r="K103" s="2"/>
      <c r="L103" s="2"/>
      <c r="M103" s="2"/>
      <c r="N103" s="2"/>
      <c r="O103" s="2"/>
      <c r="P103" s="2"/>
      <c r="Q103" s="2"/>
      <c r="R103" s="2"/>
      <c r="S103" s="2"/>
      <c r="T103" s="2"/>
      <c r="U103" s="2"/>
      <c r="V103" s="2"/>
      <c r="W103" s="2"/>
      <c r="X103" s="2"/>
      <c r="Y103" s="2"/>
    </row>
    <row r="104" spans="1:25" ht="15.5">
      <c r="A104" s="2"/>
      <c r="B104" s="3"/>
      <c r="C104" s="4"/>
      <c r="D104" s="2"/>
      <c r="E104" s="4"/>
      <c r="F104" s="2"/>
      <c r="G104" s="2"/>
      <c r="H104" s="2"/>
      <c r="I104" s="2"/>
      <c r="J104" s="2"/>
      <c r="K104" s="2"/>
      <c r="L104" s="2"/>
      <c r="M104" s="2"/>
      <c r="N104" s="2"/>
      <c r="O104" s="2"/>
      <c r="P104" s="2"/>
      <c r="Q104" s="2"/>
      <c r="R104" s="2"/>
      <c r="S104" s="2"/>
      <c r="T104" s="2"/>
      <c r="U104" s="2"/>
      <c r="V104" s="2"/>
      <c r="W104" s="2"/>
      <c r="X104" s="2"/>
      <c r="Y104" s="2"/>
    </row>
    <row r="105" spans="1:25" ht="15.5">
      <c r="A105" s="2"/>
      <c r="B105" s="3"/>
      <c r="C105" s="4"/>
      <c r="D105" s="2"/>
      <c r="E105" s="4"/>
      <c r="F105" s="2"/>
      <c r="G105" s="2"/>
      <c r="H105" s="2"/>
      <c r="I105" s="2"/>
      <c r="J105" s="2"/>
      <c r="K105" s="2"/>
      <c r="L105" s="2"/>
      <c r="M105" s="2"/>
      <c r="N105" s="2"/>
      <c r="O105" s="2"/>
      <c r="P105" s="2"/>
      <c r="Q105" s="2"/>
      <c r="R105" s="2"/>
      <c r="S105" s="2"/>
      <c r="T105" s="2"/>
      <c r="U105" s="2"/>
      <c r="V105" s="2"/>
      <c r="W105" s="2"/>
      <c r="X105" s="2"/>
      <c r="Y105" s="2"/>
    </row>
    <row r="106" spans="1:25" ht="15.5">
      <c r="A106" s="2"/>
      <c r="B106" s="3"/>
      <c r="C106" s="4"/>
      <c r="D106" s="2"/>
      <c r="E106" s="4"/>
      <c r="F106" s="2"/>
      <c r="G106" s="2"/>
      <c r="H106" s="2"/>
      <c r="I106" s="2"/>
      <c r="J106" s="2"/>
      <c r="K106" s="2"/>
      <c r="L106" s="2"/>
      <c r="M106" s="2"/>
      <c r="N106" s="2"/>
      <c r="O106" s="2"/>
      <c r="P106" s="2"/>
      <c r="Q106" s="2"/>
      <c r="R106" s="2"/>
      <c r="S106" s="2"/>
      <c r="T106" s="2"/>
      <c r="U106" s="2"/>
      <c r="V106" s="2"/>
      <c r="W106" s="2"/>
      <c r="X106" s="2"/>
      <c r="Y106" s="2"/>
    </row>
    <row r="107" spans="1:25" ht="15.5">
      <c r="A107" s="2"/>
      <c r="B107" s="3"/>
      <c r="C107" s="4"/>
      <c r="D107" s="2"/>
      <c r="E107" s="4"/>
      <c r="F107" s="2"/>
      <c r="G107" s="2"/>
      <c r="H107" s="2"/>
      <c r="I107" s="2"/>
      <c r="J107" s="2"/>
      <c r="K107" s="2"/>
      <c r="L107" s="2"/>
      <c r="M107" s="2"/>
      <c r="N107" s="2"/>
      <c r="O107" s="2"/>
      <c r="P107" s="2"/>
      <c r="Q107" s="2"/>
      <c r="R107" s="2"/>
      <c r="S107" s="2"/>
      <c r="T107" s="2"/>
      <c r="U107" s="2"/>
      <c r="V107" s="2"/>
      <c r="W107" s="2"/>
      <c r="X107" s="2"/>
      <c r="Y107" s="2"/>
    </row>
    <row r="108" spans="1:25" ht="15.5">
      <c r="A108" s="2"/>
      <c r="B108" s="3"/>
      <c r="C108" s="4"/>
      <c r="D108" s="2"/>
      <c r="E108" s="4"/>
      <c r="F108" s="2"/>
      <c r="G108" s="2"/>
      <c r="H108" s="2"/>
      <c r="I108" s="2"/>
      <c r="J108" s="2"/>
      <c r="K108" s="2"/>
      <c r="L108" s="2"/>
      <c r="M108" s="2"/>
      <c r="N108" s="2"/>
      <c r="O108" s="2"/>
      <c r="P108" s="2"/>
      <c r="Q108" s="2"/>
      <c r="R108" s="2"/>
      <c r="S108" s="2"/>
      <c r="T108" s="2"/>
      <c r="U108" s="2"/>
      <c r="V108" s="2"/>
      <c r="W108" s="2"/>
      <c r="X108" s="2"/>
      <c r="Y108" s="2"/>
    </row>
    <row r="109" spans="1:25" ht="15.5">
      <c r="A109" s="2"/>
      <c r="B109" s="3"/>
      <c r="C109" s="4"/>
      <c r="D109" s="2"/>
      <c r="E109" s="4"/>
      <c r="F109" s="2"/>
      <c r="G109" s="2"/>
      <c r="H109" s="2"/>
      <c r="I109" s="2"/>
      <c r="J109" s="2"/>
      <c r="K109" s="2"/>
      <c r="L109" s="2"/>
      <c r="M109" s="2"/>
      <c r="N109" s="2"/>
      <c r="O109" s="2"/>
      <c r="P109" s="2"/>
      <c r="Q109" s="2"/>
      <c r="R109" s="2"/>
      <c r="S109" s="2"/>
      <c r="T109" s="2"/>
      <c r="U109" s="2"/>
      <c r="V109" s="2"/>
      <c r="W109" s="2"/>
      <c r="X109" s="2"/>
      <c r="Y109" s="2"/>
    </row>
    <row r="110" spans="1:25" ht="15.5">
      <c r="A110" s="2"/>
      <c r="B110" s="3"/>
      <c r="C110" s="4"/>
      <c r="D110" s="2"/>
      <c r="E110" s="4"/>
      <c r="F110" s="2"/>
      <c r="G110" s="2"/>
      <c r="H110" s="2"/>
      <c r="I110" s="2"/>
      <c r="J110" s="2"/>
      <c r="K110" s="2"/>
      <c r="L110" s="2"/>
      <c r="M110" s="2"/>
      <c r="N110" s="2"/>
      <c r="O110" s="2"/>
      <c r="P110" s="2"/>
      <c r="Q110" s="2"/>
      <c r="R110" s="2"/>
      <c r="S110" s="2"/>
      <c r="T110" s="2"/>
      <c r="U110" s="2"/>
      <c r="V110" s="2"/>
      <c r="W110" s="2"/>
      <c r="X110" s="2"/>
      <c r="Y110" s="2"/>
    </row>
    <row r="111" spans="1:25" ht="15.5">
      <c r="A111" s="2"/>
      <c r="B111" s="3"/>
      <c r="C111" s="4"/>
      <c r="D111" s="2"/>
      <c r="E111" s="4"/>
      <c r="F111" s="2"/>
      <c r="G111" s="2"/>
      <c r="H111" s="2"/>
      <c r="I111" s="2"/>
      <c r="J111" s="2"/>
      <c r="K111" s="2"/>
      <c r="L111" s="2"/>
      <c r="M111" s="2"/>
      <c r="N111" s="2"/>
      <c r="O111" s="2"/>
      <c r="P111" s="2"/>
      <c r="Q111" s="2"/>
      <c r="R111" s="2"/>
      <c r="S111" s="2"/>
      <c r="T111" s="2"/>
      <c r="U111" s="2"/>
      <c r="V111" s="2"/>
      <c r="W111" s="2"/>
      <c r="X111" s="2"/>
      <c r="Y111" s="2"/>
    </row>
    <row r="112" spans="1:25" ht="15.5">
      <c r="A112" s="2"/>
      <c r="B112" s="3"/>
      <c r="C112" s="4"/>
      <c r="D112" s="2"/>
      <c r="E112" s="4"/>
      <c r="F112" s="2"/>
      <c r="G112" s="2"/>
      <c r="H112" s="2"/>
      <c r="I112" s="2"/>
      <c r="J112" s="2"/>
      <c r="K112" s="2"/>
      <c r="L112" s="2"/>
      <c r="M112" s="2"/>
      <c r="N112" s="2"/>
      <c r="O112" s="2"/>
      <c r="P112" s="2"/>
      <c r="Q112" s="2"/>
      <c r="R112" s="2"/>
      <c r="S112" s="2"/>
      <c r="T112" s="2"/>
      <c r="U112" s="2"/>
      <c r="V112" s="2"/>
      <c r="W112" s="2"/>
      <c r="X112" s="2"/>
      <c r="Y112" s="2"/>
    </row>
    <row r="113" spans="1:25" ht="15.5">
      <c r="A113" s="2"/>
      <c r="B113" s="3"/>
      <c r="C113" s="4"/>
      <c r="D113" s="2"/>
      <c r="E113" s="4"/>
      <c r="F113" s="2"/>
      <c r="G113" s="2"/>
      <c r="H113" s="2"/>
      <c r="I113" s="2"/>
      <c r="J113" s="2"/>
      <c r="K113" s="2"/>
      <c r="L113" s="2"/>
      <c r="M113" s="2"/>
      <c r="N113" s="2"/>
      <c r="O113" s="2"/>
      <c r="P113" s="2"/>
      <c r="Q113" s="2"/>
      <c r="R113" s="2"/>
      <c r="S113" s="2"/>
      <c r="T113" s="2"/>
      <c r="U113" s="2"/>
      <c r="V113" s="2"/>
      <c r="W113" s="2"/>
      <c r="X113" s="2"/>
      <c r="Y113" s="2"/>
    </row>
    <row r="114" spans="1:25" ht="15.5">
      <c r="A114" s="2"/>
      <c r="B114" s="3"/>
      <c r="C114" s="4"/>
      <c r="D114" s="2"/>
      <c r="E114" s="4"/>
      <c r="F114" s="2"/>
      <c r="G114" s="2"/>
      <c r="H114" s="2"/>
      <c r="I114" s="2"/>
      <c r="J114" s="2"/>
      <c r="K114" s="2"/>
      <c r="L114" s="2"/>
      <c r="M114" s="2"/>
      <c r="N114" s="2"/>
      <c r="O114" s="2"/>
      <c r="P114" s="2"/>
      <c r="Q114" s="2"/>
      <c r="R114" s="2"/>
      <c r="S114" s="2"/>
      <c r="T114" s="2"/>
      <c r="U114" s="2"/>
      <c r="V114" s="2"/>
      <c r="W114" s="2"/>
      <c r="X114" s="2"/>
      <c r="Y114" s="2"/>
    </row>
    <row r="115" spans="1:25" ht="15.5">
      <c r="A115" s="2"/>
      <c r="B115" s="3"/>
      <c r="C115" s="4"/>
      <c r="D115" s="2"/>
      <c r="E115" s="4"/>
      <c r="F115" s="2"/>
      <c r="G115" s="2"/>
      <c r="H115" s="2"/>
      <c r="I115" s="2"/>
      <c r="J115" s="2"/>
      <c r="K115" s="2"/>
      <c r="L115" s="2"/>
      <c r="M115" s="2"/>
      <c r="N115" s="2"/>
      <c r="O115" s="2"/>
      <c r="P115" s="2"/>
      <c r="Q115" s="2"/>
      <c r="R115" s="2"/>
      <c r="S115" s="2"/>
      <c r="T115" s="2"/>
      <c r="U115" s="2"/>
      <c r="V115" s="2"/>
      <c r="W115" s="2"/>
      <c r="X115" s="2"/>
      <c r="Y115" s="2"/>
    </row>
    <row r="116" spans="1:25" ht="15.5">
      <c r="A116" s="2"/>
      <c r="B116" s="3"/>
      <c r="C116" s="4"/>
      <c r="D116" s="2"/>
      <c r="E116" s="4"/>
      <c r="F116" s="2"/>
      <c r="G116" s="2"/>
      <c r="H116" s="2"/>
      <c r="I116" s="2"/>
      <c r="J116" s="2"/>
      <c r="K116" s="2"/>
      <c r="L116" s="2"/>
      <c r="M116" s="2"/>
      <c r="N116" s="2"/>
      <c r="O116" s="2"/>
      <c r="P116" s="2"/>
      <c r="Q116" s="2"/>
      <c r="R116" s="2"/>
      <c r="S116" s="2"/>
      <c r="T116" s="2"/>
      <c r="U116" s="2"/>
      <c r="V116" s="2"/>
      <c r="W116" s="2"/>
      <c r="X116" s="2"/>
      <c r="Y116" s="2"/>
    </row>
    <row r="117" spans="1:25" ht="15.5">
      <c r="A117" s="2"/>
      <c r="B117" s="3"/>
      <c r="C117" s="4"/>
      <c r="D117" s="2"/>
      <c r="E117" s="4"/>
      <c r="F117" s="2"/>
      <c r="G117" s="2"/>
      <c r="H117" s="2"/>
      <c r="I117" s="2"/>
      <c r="J117" s="2"/>
      <c r="K117" s="2"/>
      <c r="L117" s="2"/>
      <c r="M117" s="2"/>
      <c r="N117" s="2"/>
      <c r="O117" s="2"/>
      <c r="P117" s="2"/>
      <c r="Q117" s="2"/>
      <c r="R117" s="2"/>
      <c r="S117" s="2"/>
      <c r="T117" s="2"/>
      <c r="U117" s="2"/>
      <c r="V117" s="2"/>
      <c r="W117" s="2"/>
      <c r="X117" s="2"/>
      <c r="Y117" s="2"/>
    </row>
    <row r="118" spans="1:25" ht="15.5">
      <c r="A118" s="2"/>
      <c r="B118" s="3"/>
      <c r="C118" s="4"/>
      <c r="D118" s="2"/>
      <c r="E118" s="4"/>
      <c r="F118" s="2"/>
      <c r="G118" s="2"/>
      <c r="H118" s="2"/>
      <c r="I118" s="2"/>
      <c r="J118" s="2"/>
      <c r="K118" s="2"/>
      <c r="L118" s="2"/>
      <c r="M118" s="2"/>
      <c r="N118" s="2"/>
      <c r="O118" s="2"/>
      <c r="P118" s="2"/>
      <c r="Q118" s="2"/>
      <c r="R118" s="2"/>
      <c r="S118" s="2"/>
      <c r="T118" s="2"/>
      <c r="U118" s="2"/>
      <c r="V118" s="2"/>
      <c r="W118" s="2"/>
      <c r="X118" s="2"/>
      <c r="Y118" s="2"/>
    </row>
    <row r="119" spans="1:25" ht="15.5">
      <c r="A119" s="2"/>
      <c r="B119" s="3"/>
      <c r="C119" s="4"/>
      <c r="D119" s="2"/>
      <c r="E119" s="4"/>
      <c r="F119" s="2"/>
      <c r="G119" s="2"/>
      <c r="H119" s="2"/>
      <c r="I119" s="2"/>
      <c r="J119" s="2"/>
      <c r="K119" s="2"/>
      <c r="L119" s="2"/>
      <c r="M119" s="2"/>
      <c r="N119" s="2"/>
      <c r="O119" s="2"/>
      <c r="P119" s="2"/>
      <c r="Q119" s="2"/>
      <c r="R119" s="2"/>
      <c r="S119" s="2"/>
      <c r="T119" s="2"/>
      <c r="U119" s="2"/>
      <c r="V119" s="2"/>
      <c r="W119" s="2"/>
      <c r="X119" s="2"/>
      <c r="Y119" s="2"/>
    </row>
    <row r="120" spans="1:25" ht="15.5">
      <c r="A120" s="2"/>
      <c r="B120" s="3"/>
      <c r="C120" s="4"/>
      <c r="D120" s="2"/>
      <c r="E120" s="4"/>
      <c r="F120" s="2"/>
      <c r="G120" s="2"/>
      <c r="H120" s="2"/>
      <c r="I120" s="2"/>
      <c r="J120" s="2"/>
      <c r="K120" s="2"/>
      <c r="L120" s="2"/>
      <c r="M120" s="2"/>
      <c r="N120" s="2"/>
      <c r="O120" s="2"/>
      <c r="P120" s="2"/>
      <c r="Q120" s="2"/>
      <c r="R120" s="2"/>
      <c r="S120" s="2"/>
      <c r="T120" s="2"/>
      <c r="U120" s="2"/>
      <c r="V120" s="2"/>
      <c r="W120" s="2"/>
      <c r="X120" s="2"/>
      <c r="Y120" s="2"/>
    </row>
    <row r="121" spans="1:25" ht="15.5">
      <c r="A121" s="2"/>
      <c r="B121" s="3"/>
      <c r="C121" s="4"/>
      <c r="D121" s="2"/>
      <c r="E121" s="4"/>
      <c r="F121" s="2"/>
      <c r="G121" s="2"/>
      <c r="H121" s="2"/>
      <c r="I121" s="2"/>
      <c r="J121" s="2"/>
      <c r="K121" s="2"/>
      <c r="L121" s="2"/>
      <c r="M121" s="2"/>
      <c r="N121" s="2"/>
      <c r="O121" s="2"/>
      <c r="P121" s="2"/>
      <c r="Q121" s="2"/>
      <c r="R121" s="2"/>
      <c r="S121" s="2"/>
      <c r="T121" s="2"/>
      <c r="U121" s="2"/>
      <c r="V121" s="2"/>
      <c r="W121" s="2"/>
      <c r="X121" s="2"/>
      <c r="Y121" s="2"/>
    </row>
    <row r="122" spans="1:25" ht="15.5">
      <c r="A122" s="2"/>
      <c r="B122" s="3"/>
      <c r="C122" s="4"/>
      <c r="D122" s="2"/>
      <c r="E122" s="4"/>
      <c r="F122" s="2"/>
      <c r="G122" s="2"/>
      <c r="H122" s="2"/>
      <c r="I122" s="2"/>
      <c r="J122" s="2"/>
      <c r="K122" s="2"/>
      <c r="L122" s="2"/>
      <c r="M122" s="2"/>
      <c r="N122" s="2"/>
      <c r="O122" s="2"/>
      <c r="P122" s="2"/>
      <c r="Q122" s="2"/>
      <c r="R122" s="2"/>
      <c r="S122" s="2"/>
      <c r="T122" s="2"/>
      <c r="U122" s="2"/>
      <c r="V122" s="2"/>
      <c r="W122" s="2"/>
      <c r="X122" s="2"/>
      <c r="Y122" s="2"/>
    </row>
    <row r="123" spans="1:25" ht="15.5">
      <c r="A123" s="2"/>
      <c r="B123" s="3"/>
      <c r="C123" s="4"/>
      <c r="D123" s="2"/>
      <c r="E123" s="4"/>
      <c r="F123" s="2"/>
      <c r="G123" s="2"/>
      <c r="H123" s="2"/>
      <c r="I123" s="2"/>
      <c r="J123" s="2"/>
      <c r="K123" s="2"/>
      <c r="L123" s="2"/>
      <c r="M123" s="2"/>
      <c r="N123" s="2"/>
      <c r="O123" s="2"/>
      <c r="P123" s="2"/>
      <c r="Q123" s="2"/>
      <c r="R123" s="2"/>
      <c r="S123" s="2"/>
      <c r="T123" s="2"/>
      <c r="U123" s="2"/>
      <c r="V123" s="2"/>
      <c r="W123" s="2"/>
      <c r="X123" s="2"/>
      <c r="Y123" s="2"/>
    </row>
    <row r="124" spans="1:25" ht="15.5">
      <c r="A124" s="2"/>
      <c r="B124" s="3"/>
      <c r="C124" s="4"/>
      <c r="D124" s="2"/>
      <c r="E124" s="4"/>
      <c r="F124" s="2"/>
      <c r="G124" s="2"/>
      <c r="H124" s="2"/>
      <c r="I124" s="2"/>
      <c r="J124" s="2"/>
      <c r="K124" s="2"/>
      <c r="L124" s="2"/>
      <c r="M124" s="2"/>
      <c r="N124" s="2"/>
      <c r="O124" s="2"/>
      <c r="P124" s="2"/>
      <c r="Q124" s="2"/>
      <c r="R124" s="2"/>
      <c r="S124" s="2"/>
      <c r="T124" s="2"/>
      <c r="U124" s="2"/>
      <c r="V124" s="2"/>
      <c r="W124" s="2"/>
      <c r="X124" s="2"/>
      <c r="Y124" s="2"/>
    </row>
    <row r="125" spans="1:25" ht="15.5">
      <c r="A125" s="2"/>
      <c r="B125" s="3"/>
      <c r="C125" s="4"/>
      <c r="D125" s="2"/>
      <c r="E125" s="4"/>
      <c r="F125" s="2"/>
      <c r="G125" s="2"/>
      <c r="H125" s="2"/>
      <c r="I125" s="2"/>
      <c r="J125" s="2"/>
      <c r="K125" s="2"/>
      <c r="L125" s="2"/>
      <c r="M125" s="2"/>
      <c r="N125" s="2"/>
      <c r="O125" s="2"/>
      <c r="P125" s="2"/>
      <c r="Q125" s="2"/>
      <c r="R125" s="2"/>
      <c r="S125" s="2"/>
      <c r="T125" s="2"/>
      <c r="U125" s="2"/>
      <c r="V125" s="2"/>
      <c r="W125" s="2"/>
      <c r="X125" s="2"/>
      <c r="Y125" s="2"/>
    </row>
    <row r="126" spans="1:25" ht="15.5">
      <c r="A126" s="2"/>
      <c r="B126" s="3"/>
      <c r="C126" s="4"/>
      <c r="D126" s="2"/>
      <c r="E126" s="4"/>
      <c r="F126" s="2"/>
      <c r="G126" s="2"/>
      <c r="H126" s="2"/>
      <c r="I126" s="2"/>
      <c r="J126" s="2"/>
      <c r="K126" s="2"/>
      <c r="L126" s="2"/>
      <c r="M126" s="2"/>
      <c r="N126" s="2"/>
      <c r="O126" s="2"/>
      <c r="P126" s="2"/>
      <c r="Q126" s="2"/>
      <c r="R126" s="2"/>
      <c r="S126" s="2"/>
      <c r="T126" s="2"/>
      <c r="U126" s="2"/>
      <c r="V126" s="2"/>
      <c r="W126" s="2"/>
      <c r="X126" s="2"/>
      <c r="Y126" s="2"/>
    </row>
    <row r="127" spans="1:25" ht="15.5">
      <c r="A127" s="2"/>
      <c r="B127" s="3"/>
      <c r="C127" s="4"/>
      <c r="D127" s="2"/>
      <c r="E127" s="4"/>
      <c r="F127" s="2"/>
      <c r="G127" s="2"/>
      <c r="H127" s="2"/>
      <c r="I127" s="2"/>
      <c r="J127" s="2"/>
      <c r="K127" s="2"/>
      <c r="L127" s="2"/>
      <c r="M127" s="2"/>
      <c r="N127" s="2"/>
      <c r="O127" s="2"/>
      <c r="P127" s="2"/>
      <c r="Q127" s="2"/>
      <c r="R127" s="2"/>
      <c r="S127" s="2"/>
      <c r="T127" s="2"/>
      <c r="U127" s="2"/>
      <c r="V127" s="2"/>
      <c r="W127" s="2"/>
      <c r="X127" s="2"/>
      <c r="Y127" s="2"/>
    </row>
    <row r="128" spans="1:25" ht="15.5">
      <c r="A128" s="2"/>
      <c r="B128" s="3"/>
      <c r="C128" s="4"/>
      <c r="D128" s="2"/>
      <c r="E128" s="4"/>
      <c r="F128" s="2"/>
      <c r="G128" s="2"/>
      <c r="H128" s="2"/>
      <c r="I128" s="2"/>
      <c r="J128" s="2"/>
      <c r="K128" s="2"/>
      <c r="L128" s="2"/>
      <c r="M128" s="2"/>
      <c r="N128" s="2"/>
      <c r="O128" s="2"/>
      <c r="P128" s="2"/>
      <c r="Q128" s="2"/>
      <c r="R128" s="2"/>
      <c r="S128" s="2"/>
      <c r="T128" s="2"/>
      <c r="U128" s="2"/>
      <c r="V128" s="2"/>
      <c r="W128" s="2"/>
      <c r="X128" s="2"/>
      <c r="Y128" s="2"/>
    </row>
    <row r="129" spans="1:25" ht="15.5">
      <c r="A129" s="2"/>
      <c r="B129" s="3"/>
      <c r="C129" s="4"/>
      <c r="D129" s="2"/>
      <c r="E129" s="4"/>
      <c r="F129" s="2"/>
      <c r="G129" s="2"/>
      <c r="H129" s="2"/>
      <c r="I129" s="2"/>
      <c r="J129" s="2"/>
      <c r="K129" s="2"/>
      <c r="L129" s="2"/>
      <c r="M129" s="2"/>
      <c r="N129" s="2"/>
      <c r="O129" s="2"/>
      <c r="P129" s="2"/>
      <c r="Q129" s="2"/>
      <c r="R129" s="2"/>
      <c r="S129" s="2"/>
      <c r="T129" s="2"/>
      <c r="U129" s="2"/>
      <c r="V129" s="2"/>
      <c r="W129" s="2"/>
      <c r="X129" s="2"/>
      <c r="Y129" s="2"/>
    </row>
    <row r="130" spans="1:25" ht="15.5">
      <c r="A130" s="2"/>
      <c r="B130" s="3"/>
      <c r="C130" s="4"/>
      <c r="D130" s="2"/>
      <c r="E130" s="4"/>
      <c r="F130" s="2"/>
      <c r="G130" s="2"/>
      <c r="H130" s="2"/>
      <c r="I130" s="2"/>
      <c r="J130" s="2"/>
      <c r="K130" s="2"/>
      <c r="L130" s="2"/>
      <c r="M130" s="2"/>
      <c r="N130" s="2"/>
      <c r="O130" s="2"/>
      <c r="P130" s="2"/>
      <c r="Q130" s="2"/>
      <c r="R130" s="2"/>
      <c r="S130" s="2"/>
      <c r="T130" s="2"/>
      <c r="U130" s="2"/>
      <c r="V130" s="2"/>
      <c r="W130" s="2"/>
      <c r="X130" s="2"/>
      <c r="Y130" s="2"/>
    </row>
    <row r="131" spans="1:25" ht="15.5">
      <c r="A131" s="2"/>
      <c r="B131" s="3"/>
      <c r="C131" s="4"/>
      <c r="D131" s="2"/>
      <c r="E131" s="4"/>
      <c r="F131" s="2"/>
      <c r="G131" s="2"/>
      <c r="H131" s="2"/>
      <c r="I131" s="2"/>
      <c r="J131" s="2"/>
      <c r="K131" s="2"/>
      <c r="L131" s="2"/>
      <c r="M131" s="2"/>
      <c r="N131" s="2"/>
      <c r="O131" s="2"/>
      <c r="P131" s="2"/>
      <c r="Q131" s="2"/>
      <c r="R131" s="2"/>
      <c r="S131" s="2"/>
      <c r="T131" s="2"/>
      <c r="U131" s="2"/>
      <c r="V131" s="2"/>
      <c r="W131" s="2"/>
      <c r="X131" s="2"/>
      <c r="Y131" s="2"/>
    </row>
    <row r="132" spans="1:25" ht="15.5">
      <c r="A132" s="2"/>
      <c r="B132" s="3"/>
      <c r="C132" s="4"/>
      <c r="D132" s="2"/>
      <c r="E132" s="4"/>
      <c r="F132" s="2"/>
      <c r="G132" s="2"/>
      <c r="H132" s="2"/>
      <c r="I132" s="2"/>
      <c r="J132" s="2"/>
      <c r="K132" s="2"/>
      <c r="L132" s="2"/>
      <c r="M132" s="2"/>
      <c r="N132" s="2"/>
      <c r="O132" s="2"/>
      <c r="P132" s="2"/>
      <c r="Q132" s="2"/>
      <c r="R132" s="2"/>
      <c r="S132" s="2"/>
      <c r="T132" s="2"/>
      <c r="U132" s="2"/>
      <c r="V132" s="2"/>
      <c r="W132" s="2"/>
      <c r="X132" s="2"/>
      <c r="Y132" s="2"/>
    </row>
    <row r="133" spans="1:25" ht="15.5">
      <c r="A133" s="2"/>
      <c r="B133" s="3"/>
      <c r="C133" s="4"/>
      <c r="D133" s="2"/>
      <c r="E133" s="4"/>
      <c r="F133" s="2"/>
      <c r="G133" s="2"/>
      <c r="H133" s="2"/>
      <c r="I133" s="2"/>
      <c r="J133" s="2"/>
      <c r="K133" s="2"/>
      <c r="L133" s="2"/>
      <c r="M133" s="2"/>
      <c r="N133" s="2"/>
      <c r="O133" s="2"/>
      <c r="P133" s="2"/>
      <c r="Q133" s="2"/>
      <c r="R133" s="2"/>
      <c r="S133" s="2"/>
      <c r="T133" s="2"/>
      <c r="U133" s="2"/>
      <c r="V133" s="2"/>
      <c r="W133" s="2"/>
      <c r="X133" s="2"/>
      <c r="Y133" s="2"/>
    </row>
    <row r="134" spans="1:25" ht="15.5">
      <c r="A134" s="2"/>
      <c r="B134" s="3"/>
      <c r="C134" s="4"/>
      <c r="D134" s="2"/>
      <c r="E134" s="4"/>
      <c r="F134" s="2"/>
      <c r="G134" s="2"/>
      <c r="H134" s="2"/>
      <c r="I134" s="2"/>
      <c r="J134" s="2"/>
      <c r="K134" s="2"/>
      <c r="L134" s="2"/>
      <c r="M134" s="2"/>
      <c r="N134" s="2"/>
      <c r="O134" s="2"/>
      <c r="P134" s="2"/>
      <c r="Q134" s="2"/>
      <c r="R134" s="2"/>
      <c r="S134" s="2"/>
      <c r="T134" s="2"/>
      <c r="U134" s="2"/>
      <c r="V134" s="2"/>
      <c r="W134" s="2"/>
      <c r="X134" s="2"/>
      <c r="Y134" s="2"/>
    </row>
    <row r="135" spans="1:25" ht="15.5">
      <c r="A135" s="2"/>
      <c r="B135" s="3"/>
      <c r="C135" s="4"/>
      <c r="D135" s="2"/>
      <c r="E135" s="4"/>
      <c r="F135" s="2"/>
      <c r="G135" s="2"/>
      <c r="H135" s="2"/>
      <c r="I135" s="2"/>
      <c r="J135" s="2"/>
      <c r="K135" s="2"/>
      <c r="L135" s="2"/>
      <c r="M135" s="2"/>
      <c r="N135" s="2"/>
      <c r="O135" s="2"/>
      <c r="P135" s="2"/>
      <c r="Q135" s="2"/>
      <c r="R135" s="2"/>
      <c r="S135" s="2"/>
      <c r="T135" s="2"/>
      <c r="U135" s="2"/>
      <c r="V135" s="2"/>
      <c r="W135" s="2"/>
      <c r="X135" s="2"/>
      <c r="Y135" s="2"/>
    </row>
    <row r="136" spans="1:25" ht="15.5">
      <c r="A136" s="2"/>
      <c r="B136" s="3"/>
      <c r="C136" s="4"/>
      <c r="D136" s="2"/>
      <c r="E136" s="4"/>
      <c r="F136" s="2"/>
      <c r="G136" s="2"/>
      <c r="H136" s="2"/>
      <c r="I136" s="2"/>
      <c r="J136" s="2"/>
      <c r="K136" s="2"/>
      <c r="L136" s="2"/>
      <c r="M136" s="2"/>
      <c r="N136" s="2"/>
      <c r="O136" s="2"/>
      <c r="P136" s="2"/>
      <c r="Q136" s="2"/>
      <c r="R136" s="2"/>
      <c r="S136" s="2"/>
      <c r="T136" s="2"/>
      <c r="U136" s="2"/>
      <c r="V136" s="2"/>
      <c r="W136" s="2"/>
      <c r="X136" s="2"/>
      <c r="Y136" s="2"/>
    </row>
    <row r="137" spans="1:25" ht="15.5">
      <c r="A137" s="2"/>
      <c r="B137" s="3"/>
      <c r="C137" s="4"/>
      <c r="D137" s="2"/>
      <c r="E137" s="4"/>
      <c r="F137" s="2"/>
      <c r="G137" s="2"/>
      <c r="H137" s="2"/>
      <c r="I137" s="2"/>
      <c r="J137" s="2"/>
      <c r="K137" s="2"/>
      <c r="L137" s="2"/>
      <c r="M137" s="2"/>
      <c r="N137" s="2"/>
      <c r="O137" s="2"/>
      <c r="P137" s="2"/>
      <c r="Q137" s="2"/>
      <c r="R137" s="2"/>
      <c r="S137" s="2"/>
      <c r="T137" s="2"/>
      <c r="U137" s="2"/>
      <c r="V137" s="2"/>
      <c r="W137" s="2"/>
      <c r="X137" s="2"/>
      <c r="Y137" s="2"/>
    </row>
    <row r="138" spans="1:25" ht="15.5">
      <c r="A138" s="2"/>
      <c r="B138" s="3"/>
      <c r="C138" s="4"/>
      <c r="D138" s="2"/>
      <c r="E138" s="4"/>
      <c r="F138" s="2"/>
      <c r="G138" s="2"/>
      <c r="H138" s="2"/>
      <c r="I138" s="2"/>
      <c r="J138" s="2"/>
      <c r="K138" s="2"/>
      <c r="L138" s="2"/>
      <c r="M138" s="2"/>
      <c r="N138" s="2"/>
      <c r="O138" s="2"/>
      <c r="P138" s="2"/>
      <c r="Q138" s="2"/>
      <c r="R138" s="2"/>
      <c r="S138" s="2"/>
      <c r="T138" s="2"/>
      <c r="U138" s="2"/>
      <c r="V138" s="2"/>
      <c r="W138" s="2"/>
      <c r="X138" s="2"/>
      <c r="Y138" s="2"/>
    </row>
    <row r="139" spans="1:25" ht="15.5">
      <c r="A139" s="2"/>
      <c r="B139" s="3"/>
      <c r="C139" s="4"/>
      <c r="D139" s="2"/>
      <c r="E139" s="4"/>
      <c r="F139" s="2"/>
      <c r="G139" s="2"/>
      <c r="H139" s="2"/>
      <c r="I139" s="2"/>
      <c r="J139" s="2"/>
      <c r="K139" s="2"/>
      <c r="L139" s="2"/>
      <c r="M139" s="2"/>
      <c r="N139" s="2"/>
      <c r="O139" s="2"/>
      <c r="P139" s="2"/>
      <c r="Q139" s="2"/>
      <c r="R139" s="2"/>
      <c r="S139" s="2"/>
      <c r="T139" s="2"/>
      <c r="U139" s="2"/>
      <c r="V139" s="2"/>
      <c r="W139" s="2"/>
      <c r="X139" s="2"/>
      <c r="Y139" s="2"/>
    </row>
    <row r="140" spans="1:25" ht="15.5">
      <c r="A140" s="2"/>
      <c r="B140" s="3"/>
      <c r="C140" s="4"/>
      <c r="D140" s="2"/>
      <c r="E140" s="4"/>
      <c r="F140" s="2"/>
      <c r="G140" s="2"/>
      <c r="H140" s="2"/>
      <c r="I140" s="2"/>
      <c r="J140" s="2"/>
      <c r="K140" s="2"/>
      <c r="L140" s="2"/>
      <c r="M140" s="2"/>
      <c r="N140" s="2"/>
      <c r="O140" s="2"/>
      <c r="P140" s="2"/>
      <c r="Q140" s="2"/>
      <c r="R140" s="2"/>
      <c r="S140" s="2"/>
      <c r="T140" s="2"/>
      <c r="U140" s="2"/>
      <c r="V140" s="2"/>
      <c r="W140" s="2"/>
      <c r="X140" s="2"/>
      <c r="Y140" s="2"/>
    </row>
    <row r="141" spans="1:25" ht="15.5">
      <c r="A141" s="2"/>
      <c r="B141" s="3"/>
      <c r="C141" s="4"/>
      <c r="D141" s="2"/>
      <c r="E141" s="4"/>
      <c r="F141" s="2"/>
      <c r="G141" s="2"/>
      <c r="H141" s="2"/>
      <c r="I141" s="2"/>
      <c r="J141" s="2"/>
      <c r="K141" s="2"/>
      <c r="L141" s="2"/>
      <c r="M141" s="2"/>
      <c r="N141" s="2"/>
      <c r="O141" s="2"/>
      <c r="P141" s="2"/>
      <c r="Q141" s="2"/>
      <c r="R141" s="2"/>
      <c r="S141" s="2"/>
      <c r="T141" s="2"/>
      <c r="U141" s="2"/>
      <c r="V141" s="2"/>
      <c r="W141" s="2"/>
      <c r="X141" s="2"/>
      <c r="Y141" s="2"/>
    </row>
    <row r="142" spans="1:25" ht="15.5">
      <c r="A142" s="2"/>
      <c r="B142" s="3"/>
      <c r="C142" s="4"/>
      <c r="D142" s="2"/>
      <c r="E142" s="4"/>
      <c r="F142" s="2"/>
      <c r="G142" s="2"/>
      <c r="H142" s="2"/>
      <c r="I142" s="2"/>
      <c r="J142" s="2"/>
      <c r="K142" s="2"/>
      <c r="L142" s="2"/>
      <c r="M142" s="2"/>
      <c r="N142" s="2"/>
      <c r="O142" s="2"/>
      <c r="P142" s="2"/>
      <c r="Q142" s="2"/>
      <c r="R142" s="2"/>
      <c r="S142" s="2"/>
      <c r="T142" s="2"/>
      <c r="U142" s="2"/>
      <c r="V142" s="2"/>
      <c r="W142" s="2"/>
      <c r="X142" s="2"/>
      <c r="Y142" s="2"/>
    </row>
    <row r="143" spans="1:25" ht="15.5">
      <c r="A143" s="2"/>
      <c r="B143" s="3"/>
      <c r="C143" s="4"/>
      <c r="D143" s="2"/>
      <c r="E143" s="4"/>
      <c r="F143" s="2"/>
      <c r="G143" s="2"/>
      <c r="H143" s="2"/>
      <c r="I143" s="2"/>
      <c r="J143" s="2"/>
      <c r="K143" s="2"/>
      <c r="L143" s="2"/>
      <c r="M143" s="2"/>
      <c r="N143" s="2"/>
      <c r="O143" s="2"/>
      <c r="P143" s="2"/>
      <c r="Q143" s="2"/>
      <c r="R143" s="2"/>
      <c r="S143" s="2"/>
      <c r="T143" s="2"/>
      <c r="U143" s="2"/>
      <c r="V143" s="2"/>
      <c r="W143" s="2"/>
      <c r="X143" s="2"/>
      <c r="Y143" s="2"/>
    </row>
    <row r="144" spans="1:25" ht="15.5">
      <c r="A144" s="2"/>
      <c r="B144" s="3"/>
      <c r="C144" s="4"/>
      <c r="D144" s="2"/>
      <c r="E144" s="4"/>
      <c r="F144" s="2"/>
      <c r="G144" s="2"/>
      <c r="H144" s="2"/>
      <c r="I144" s="2"/>
      <c r="J144" s="2"/>
      <c r="K144" s="2"/>
      <c r="L144" s="2"/>
      <c r="M144" s="2"/>
      <c r="N144" s="2"/>
      <c r="O144" s="2"/>
      <c r="P144" s="2"/>
      <c r="Q144" s="2"/>
      <c r="R144" s="2"/>
      <c r="S144" s="2"/>
      <c r="T144" s="2"/>
      <c r="U144" s="2"/>
      <c r="V144" s="2"/>
      <c r="W144" s="2"/>
      <c r="X144" s="2"/>
      <c r="Y144" s="2"/>
    </row>
    <row r="145" spans="1:25" ht="15.5">
      <c r="A145" s="2"/>
      <c r="B145" s="3"/>
      <c r="C145" s="4"/>
      <c r="D145" s="2"/>
      <c r="E145" s="4"/>
      <c r="F145" s="2"/>
      <c r="G145" s="2"/>
      <c r="H145" s="2"/>
      <c r="I145" s="2"/>
      <c r="J145" s="2"/>
      <c r="K145" s="2"/>
      <c r="L145" s="2"/>
      <c r="M145" s="2"/>
      <c r="N145" s="2"/>
      <c r="O145" s="2"/>
      <c r="P145" s="2"/>
      <c r="Q145" s="2"/>
      <c r="R145" s="2"/>
      <c r="S145" s="2"/>
      <c r="T145" s="2"/>
      <c r="U145" s="2"/>
      <c r="V145" s="2"/>
      <c r="W145" s="2"/>
      <c r="X145" s="2"/>
      <c r="Y145" s="2"/>
    </row>
    <row r="146" spans="1:25" ht="15.5">
      <c r="A146" s="2"/>
      <c r="B146" s="3"/>
      <c r="C146" s="4"/>
      <c r="D146" s="2"/>
      <c r="E146" s="4"/>
      <c r="F146" s="2"/>
      <c r="G146" s="2"/>
      <c r="H146" s="2"/>
      <c r="I146" s="2"/>
      <c r="J146" s="2"/>
      <c r="K146" s="2"/>
      <c r="L146" s="2"/>
      <c r="M146" s="2"/>
      <c r="N146" s="2"/>
      <c r="O146" s="2"/>
      <c r="P146" s="2"/>
      <c r="Q146" s="2"/>
      <c r="R146" s="2"/>
      <c r="S146" s="2"/>
      <c r="T146" s="2"/>
      <c r="U146" s="2"/>
      <c r="V146" s="2"/>
      <c r="W146" s="2"/>
      <c r="X146" s="2"/>
      <c r="Y146" s="2"/>
    </row>
    <row r="147" spans="1:25" ht="15.5">
      <c r="A147" s="2"/>
      <c r="B147" s="3"/>
      <c r="C147" s="4"/>
      <c r="D147" s="2"/>
      <c r="E147" s="4"/>
      <c r="F147" s="2"/>
      <c r="G147" s="2"/>
      <c r="H147" s="2"/>
      <c r="I147" s="2"/>
      <c r="J147" s="2"/>
      <c r="K147" s="2"/>
      <c r="L147" s="2"/>
      <c r="M147" s="2"/>
      <c r="N147" s="2"/>
      <c r="O147" s="2"/>
      <c r="P147" s="2"/>
      <c r="Q147" s="2"/>
      <c r="R147" s="2"/>
      <c r="S147" s="2"/>
      <c r="T147" s="2"/>
      <c r="U147" s="2"/>
      <c r="V147" s="2"/>
      <c r="W147" s="2"/>
      <c r="X147" s="2"/>
      <c r="Y147" s="2"/>
    </row>
    <row r="148" spans="1:25" ht="15.5">
      <c r="A148" s="2"/>
      <c r="B148" s="3"/>
      <c r="C148" s="4"/>
      <c r="D148" s="2"/>
      <c r="E148" s="4"/>
      <c r="F148" s="2"/>
      <c r="G148" s="2"/>
      <c r="H148" s="2"/>
      <c r="I148" s="2"/>
      <c r="J148" s="2"/>
      <c r="K148" s="2"/>
      <c r="L148" s="2"/>
      <c r="M148" s="2"/>
      <c r="N148" s="2"/>
      <c r="O148" s="2"/>
      <c r="P148" s="2"/>
      <c r="Q148" s="2"/>
      <c r="R148" s="2"/>
      <c r="S148" s="2"/>
      <c r="T148" s="2"/>
      <c r="U148" s="2"/>
      <c r="V148" s="2"/>
      <c r="W148" s="2"/>
      <c r="X148" s="2"/>
      <c r="Y148" s="2"/>
    </row>
    <row r="149" spans="1:25" ht="15.5">
      <c r="A149" s="2"/>
      <c r="B149" s="3"/>
      <c r="C149" s="4"/>
      <c r="D149" s="2"/>
      <c r="E149" s="4"/>
      <c r="F149" s="2"/>
      <c r="G149" s="2"/>
      <c r="H149" s="2"/>
      <c r="I149" s="2"/>
      <c r="J149" s="2"/>
      <c r="K149" s="2"/>
      <c r="L149" s="2"/>
      <c r="M149" s="2"/>
      <c r="N149" s="2"/>
      <c r="O149" s="2"/>
      <c r="P149" s="2"/>
      <c r="Q149" s="2"/>
      <c r="R149" s="2"/>
      <c r="S149" s="2"/>
      <c r="T149" s="2"/>
      <c r="U149" s="2"/>
      <c r="V149" s="2"/>
      <c r="W149" s="2"/>
      <c r="X149" s="2"/>
      <c r="Y149" s="2"/>
    </row>
    <row r="150" spans="1:25" ht="15.5">
      <c r="A150" s="2"/>
      <c r="B150" s="3"/>
      <c r="C150" s="4"/>
      <c r="D150" s="2"/>
      <c r="E150" s="4"/>
      <c r="F150" s="2"/>
      <c r="G150" s="2"/>
      <c r="H150" s="2"/>
      <c r="I150" s="2"/>
      <c r="J150" s="2"/>
      <c r="K150" s="2"/>
      <c r="L150" s="2"/>
      <c r="M150" s="2"/>
      <c r="N150" s="2"/>
      <c r="O150" s="2"/>
      <c r="P150" s="2"/>
      <c r="Q150" s="2"/>
      <c r="R150" s="2"/>
      <c r="S150" s="2"/>
      <c r="T150" s="2"/>
      <c r="U150" s="2"/>
      <c r="V150" s="2"/>
      <c r="W150" s="2"/>
      <c r="X150" s="2"/>
      <c r="Y150" s="2"/>
    </row>
    <row r="151" spans="1:25" ht="15.5">
      <c r="A151" s="2"/>
      <c r="B151" s="3"/>
      <c r="C151" s="4"/>
      <c r="D151" s="2"/>
      <c r="E151" s="4"/>
      <c r="F151" s="2"/>
      <c r="G151" s="2"/>
      <c r="H151" s="2"/>
      <c r="I151" s="2"/>
      <c r="J151" s="2"/>
      <c r="K151" s="2"/>
      <c r="L151" s="2"/>
      <c r="M151" s="2"/>
      <c r="N151" s="2"/>
      <c r="O151" s="2"/>
      <c r="P151" s="2"/>
      <c r="Q151" s="2"/>
      <c r="R151" s="2"/>
      <c r="S151" s="2"/>
      <c r="T151" s="2"/>
      <c r="U151" s="2"/>
      <c r="V151" s="2"/>
      <c r="W151" s="2"/>
      <c r="X151" s="2"/>
      <c r="Y151" s="2"/>
    </row>
    <row r="152" spans="1:25" ht="15.5">
      <c r="A152" s="2"/>
      <c r="B152" s="3"/>
      <c r="C152" s="4"/>
      <c r="D152" s="2"/>
      <c r="E152" s="4"/>
      <c r="F152" s="2"/>
      <c r="G152" s="2"/>
      <c r="H152" s="2"/>
      <c r="I152" s="2"/>
      <c r="J152" s="2"/>
      <c r="K152" s="2"/>
      <c r="L152" s="2"/>
      <c r="M152" s="2"/>
      <c r="N152" s="2"/>
      <c r="O152" s="2"/>
      <c r="P152" s="2"/>
      <c r="Q152" s="2"/>
      <c r="R152" s="2"/>
      <c r="S152" s="2"/>
      <c r="T152" s="2"/>
      <c r="U152" s="2"/>
      <c r="V152" s="2"/>
      <c r="W152" s="2"/>
      <c r="X152" s="2"/>
      <c r="Y152" s="2"/>
    </row>
    <row r="153" spans="1:25" ht="15.5">
      <c r="A153" s="2"/>
      <c r="B153" s="3"/>
      <c r="C153" s="4"/>
      <c r="D153" s="2"/>
      <c r="E153" s="4"/>
      <c r="F153" s="2"/>
      <c r="G153" s="2"/>
      <c r="H153" s="2"/>
      <c r="I153" s="2"/>
      <c r="J153" s="2"/>
      <c r="K153" s="2"/>
      <c r="L153" s="2"/>
      <c r="M153" s="2"/>
      <c r="N153" s="2"/>
      <c r="O153" s="2"/>
      <c r="P153" s="2"/>
      <c r="Q153" s="2"/>
      <c r="R153" s="2"/>
      <c r="S153" s="2"/>
      <c r="T153" s="2"/>
      <c r="U153" s="2"/>
      <c r="V153" s="2"/>
      <c r="W153" s="2"/>
      <c r="X153" s="2"/>
      <c r="Y153" s="2"/>
    </row>
    <row r="154" spans="1:25" ht="15.5">
      <c r="A154" s="2"/>
      <c r="B154" s="3"/>
      <c r="C154" s="4"/>
      <c r="D154" s="2"/>
      <c r="E154" s="4"/>
      <c r="F154" s="2"/>
      <c r="G154" s="2"/>
      <c r="H154" s="2"/>
      <c r="I154" s="2"/>
      <c r="J154" s="2"/>
      <c r="K154" s="2"/>
      <c r="L154" s="2"/>
      <c r="M154" s="2"/>
      <c r="N154" s="2"/>
      <c r="O154" s="2"/>
      <c r="P154" s="2"/>
      <c r="Q154" s="2"/>
      <c r="R154" s="2"/>
      <c r="S154" s="2"/>
      <c r="T154" s="2"/>
      <c r="U154" s="2"/>
      <c r="V154" s="2"/>
      <c r="W154" s="2"/>
      <c r="X154" s="2"/>
      <c r="Y154" s="2"/>
    </row>
    <row r="155" spans="1:25" ht="15.5">
      <c r="A155" s="2"/>
      <c r="B155" s="3"/>
      <c r="C155" s="4"/>
      <c r="D155" s="2"/>
      <c r="E155" s="4"/>
      <c r="F155" s="2"/>
      <c r="G155" s="2"/>
      <c r="H155" s="2"/>
      <c r="I155" s="2"/>
      <c r="J155" s="2"/>
      <c r="K155" s="2"/>
      <c r="L155" s="2"/>
      <c r="M155" s="2"/>
      <c r="N155" s="2"/>
      <c r="O155" s="2"/>
      <c r="P155" s="2"/>
      <c r="Q155" s="2"/>
      <c r="R155" s="2"/>
      <c r="S155" s="2"/>
      <c r="T155" s="2"/>
      <c r="U155" s="2"/>
      <c r="V155" s="2"/>
      <c r="W155" s="2"/>
      <c r="X155" s="2"/>
      <c r="Y155" s="2"/>
    </row>
    <row r="156" spans="1:25" ht="15.5">
      <c r="A156" s="2"/>
      <c r="B156" s="3"/>
      <c r="C156" s="4"/>
      <c r="D156" s="2"/>
      <c r="E156" s="4"/>
      <c r="F156" s="2"/>
      <c r="G156" s="2"/>
      <c r="H156" s="2"/>
      <c r="I156" s="2"/>
      <c r="J156" s="2"/>
      <c r="K156" s="2"/>
      <c r="L156" s="2"/>
      <c r="M156" s="2"/>
      <c r="N156" s="2"/>
      <c r="O156" s="2"/>
      <c r="P156" s="2"/>
      <c r="Q156" s="2"/>
      <c r="R156" s="2"/>
      <c r="S156" s="2"/>
      <c r="T156" s="2"/>
      <c r="U156" s="2"/>
      <c r="V156" s="2"/>
      <c r="W156" s="2"/>
      <c r="X156" s="2"/>
      <c r="Y156" s="2"/>
    </row>
    <row r="157" spans="1:25" ht="15.5">
      <c r="A157" s="2"/>
      <c r="B157" s="3"/>
      <c r="C157" s="4"/>
      <c r="D157" s="2"/>
      <c r="E157" s="4"/>
      <c r="F157" s="2"/>
      <c r="G157" s="2"/>
      <c r="H157" s="2"/>
      <c r="I157" s="2"/>
      <c r="J157" s="2"/>
      <c r="K157" s="2"/>
      <c r="L157" s="2"/>
      <c r="M157" s="2"/>
      <c r="N157" s="2"/>
      <c r="O157" s="2"/>
      <c r="P157" s="2"/>
      <c r="Q157" s="2"/>
      <c r="R157" s="2"/>
      <c r="S157" s="2"/>
      <c r="T157" s="2"/>
      <c r="U157" s="2"/>
      <c r="V157" s="2"/>
      <c r="W157" s="2"/>
      <c r="X157" s="2"/>
      <c r="Y157" s="2"/>
    </row>
    <row r="158" spans="1:25" ht="15.5">
      <c r="A158" s="2"/>
      <c r="B158" s="3"/>
      <c r="C158" s="4"/>
      <c r="D158" s="2"/>
      <c r="E158" s="4"/>
      <c r="F158" s="2"/>
      <c r="G158" s="2"/>
      <c r="H158" s="2"/>
      <c r="I158" s="2"/>
      <c r="J158" s="2"/>
      <c r="K158" s="2"/>
      <c r="L158" s="2"/>
      <c r="M158" s="2"/>
      <c r="N158" s="2"/>
      <c r="O158" s="2"/>
      <c r="P158" s="2"/>
      <c r="Q158" s="2"/>
      <c r="R158" s="2"/>
      <c r="S158" s="2"/>
      <c r="T158" s="2"/>
      <c r="U158" s="2"/>
      <c r="V158" s="2"/>
      <c r="W158" s="2"/>
      <c r="X158" s="2"/>
      <c r="Y158" s="2"/>
    </row>
    <row r="159" spans="1:25" ht="15.5">
      <c r="A159" s="2"/>
      <c r="B159" s="3"/>
      <c r="C159" s="4"/>
      <c r="D159" s="2"/>
      <c r="E159" s="4"/>
      <c r="F159" s="2"/>
      <c r="G159" s="2"/>
      <c r="H159" s="2"/>
      <c r="I159" s="2"/>
      <c r="J159" s="2"/>
      <c r="K159" s="2"/>
      <c r="L159" s="2"/>
      <c r="M159" s="2"/>
      <c r="N159" s="2"/>
      <c r="O159" s="2"/>
      <c r="P159" s="2"/>
      <c r="Q159" s="2"/>
      <c r="R159" s="2"/>
      <c r="S159" s="2"/>
      <c r="T159" s="2"/>
      <c r="U159" s="2"/>
      <c r="V159" s="2"/>
      <c r="W159" s="2"/>
      <c r="X159" s="2"/>
      <c r="Y159" s="2"/>
    </row>
    <row r="160" spans="1:25" ht="15.5">
      <c r="A160" s="2"/>
      <c r="B160" s="3"/>
      <c r="C160" s="4"/>
      <c r="D160" s="2"/>
      <c r="E160" s="4"/>
      <c r="F160" s="2"/>
      <c r="G160" s="2"/>
      <c r="H160" s="2"/>
      <c r="I160" s="2"/>
      <c r="J160" s="2"/>
      <c r="K160" s="2"/>
      <c r="L160" s="2"/>
      <c r="M160" s="2"/>
      <c r="N160" s="2"/>
      <c r="O160" s="2"/>
      <c r="P160" s="2"/>
      <c r="Q160" s="2"/>
      <c r="R160" s="2"/>
      <c r="S160" s="2"/>
      <c r="T160" s="2"/>
      <c r="U160" s="2"/>
      <c r="V160" s="2"/>
      <c r="W160" s="2"/>
      <c r="X160" s="2"/>
      <c r="Y160" s="2"/>
    </row>
    <row r="161" spans="1:25" ht="15.5">
      <c r="A161" s="2"/>
      <c r="B161" s="3"/>
      <c r="C161" s="4"/>
      <c r="D161" s="2"/>
      <c r="E161" s="4"/>
      <c r="F161" s="2"/>
      <c r="G161" s="2"/>
      <c r="H161" s="2"/>
      <c r="I161" s="2"/>
      <c r="J161" s="2"/>
      <c r="K161" s="2"/>
      <c r="L161" s="2"/>
      <c r="M161" s="2"/>
      <c r="N161" s="2"/>
      <c r="O161" s="2"/>
      <c r="P161" s="2"/>
      <c r="Q161" s="2"/>
      <c r="R161" s="2"/>
      <c r="S161" s="2"/>
      <c r="T161" s="2"/>
      <c r="U161" s="2"/>
      <c r="V161" s="2"/>
      <c r="W161" s="2"/>
      <c r="X161" s="2"/>
      <c r="Y161" s="2"/>
    </row>
    <row r="162" spans="1:25" ht="15.5">
      <c r="A162" s="2"/>
      <c r="B162" s="3"/>
      <c r="C162" s="4"/>
      <c r="D162" s="2"/>
      <c r="E162" s="4"/>
      <c r="F162" s="2"/>
      <c r="G162" s="2"/>
      <c r="H162" s="2"/>
      <c r="I162" s="2"/>
      <c r="J162" s="2"/>
      <c r="K162" s="2"/>
      <c r="L162" s="2"/>
      <c r="M162" s="2"/>
      <c r="N162" s="2"/>
      <c r="O162" s="2"/>
      <c r="P162" s="2"/>
      <c r="Q162" s="2"/>
      <c r="R162" s="2"/>
      <c r="S162" s="2"/>
      <c r="T162" s="2"/>
      <c r="U162" s="2"/>
      <c r="V162" s="2"/>
      <c r="W162" s="2"/>
      <c r="X162" s="2"/>
      <c r="Y162" s="2"/>
    </row>
    <row r="163" spans="1:25" ht="15.5">
      <c r="A163" s="2"/>
      <c r="B163" s="3"/>
      <c r="C163" s="4"/>
      <c r="D163" s="2"/>
      <c r="E163" s="4"/>
      <c r="F163" s="2"/>
      <c r="G163" s="2"/>
      <c r="H163" s="2"/>
      <c r="I163" s="2"/>
      <c r="J163" s="2"/>
      <c r="K163" s="2"/>
      <c r="L163" s="2"/>
      <c r="M163" s="2"/>
      <c r="N163" s="2"/>
      <c r="O163" s="2"/>
      <c r="P163" s="2"/>
      <c r="Q163" s="2"/>
      <c r="R163" s="2"/>
      <c r="S163" s="2"/>
      <c r="T163" s="2"/>
      <c r="U163" s="2"/>
      <c r="V163" s="2"/>
      <c r="W163" s="2"/>
      <c r="X163" s="2"/>
      <c r="Y163" s="2"/>
    </row>
    <row r="164" spans="1:25" ht="15.5">
      <c r="A164" s="2"/>
      <c r="B164" s="3"/>
      <c r="C164" s="4"/>
      <c r="D164" s="2"/>
      <c r="E164" s="4"/>
      <c r="F164" s="2"/>
      <c r="G164" s="2"/>
      <c r="H164" s="2"/>
      <c r="I164" s="2"/>
      <c r="J164" s="2"/>
      <c r="K164" s="2"/>
      <c r="L164" s="2"/>
      <c r="M164" s="2"/>
      <c r="N164" s="2"/>
      <c r="O164" s="2"/>
      <c r="P164" s="2"/>
      <c r="Q164" s="2"/>
      <c r="R164" s="2"/>
      <c r="S164" s="2"/>
      <c r="T164" s="2"/>
      <c r="U164" s="2"/>
      <c r="V164" s="2"/>
      <c r="W164" s="2"/>
      <c r="X164" s="2"/>
      <c r="Y164" s="2"/>
    </row>
    <row r="165" spans="1:25" ht="15.5">
      <c r="A165" s="2"/>
      <c r="B165" s="3"/>
      <c r="C165" s="4"/>
      <c r="D165" s="2"/>
      <c r="E165" s="4"/>
      <c r="F165" s="2"/>
      <c r="G165" s="2"/>
      <c r="H165" s="2"/>
      <c r="I165" s="2"/>
      <c r="J165" s="2"/>
      <c r="K165" s="2"/>
      <c r="L165" s="2"/>
      <c r="M165" s="2"/>
      <c r="N165" s="2"/>
      <c r="O165" s="2"/>
      <c r="P165" s="2"/>
      <c r="Q165" s="2"/>
      <c r="R165" s="2"/>
      <c r="S165" s="2"/>
      <c r="T165" s="2"/>
      <c r="U165" s="2"/>
      <c r="V165" s="2"/>
      <c r="W165" s="2"/>
      <c r="X165" s="2"/>
      <c r="Y165" s="2"/>
    </row>
    <row r="166" spans="1:25" ht="15.5">
      <c r="A166" s="2"/>
      <c r="B166" s="3"/>
      <c r="C166" s="4"/>
      <c r="D166" s="2"/>
      <c r="E166" s="4"/>
      <c r="F166" s="2"/>
      <c r="G166" s="2"/>
      <c r="H166" s="2"/>
      <c r="I166" s="2"/>
      <c r="J166" s="2"/>
      <c r="K166" s="2"/>
      <c r="L166" s="2"/>
      <c r="M166" s="2"/>
      <c r="N166" s="2"/>
      <c r="O166" s="2"/>
      <c r="P166" s="2"/>
      <c r="Q166" s="2"/>
      <c r="R166" s="2"/>
      <c r="S166" s="2"/>
      <c r="T166" s="2"/>
      <c r="U166" s="2"/>
      <c r="V166" s="2"/>
      <c r="W166" s="2"/>
      <c r="X166" s="2"/>
      <c r="Y166" s="2"/>
    </row>
    <row r="167" spans="1:25" ht="15.5">
      <c r="A167" s="2"/>
      <c r="B167" s="3"/>
      <c r="C167" s="4"/>
      <c r="D167" s="2"/>
      <c r="E167" s="4"/>
      <c r="F167" s="2"/>
      <c r="G167" s="2"/>
      <c r="H167" s="2"/>
      <c r="I167" s="2"/>
      <c r="J167" s="2"/>
      <c r="K167" s="2"/>
      <c r="L167" s="2"/>
      <c r="M167" s="2"/>
      <c r="N167" s="2"/>
      <c r="O167" s="2"/>
      <c r="P167" s="2"/>
      <c r="Q167" s="2"/>
      <c r="R167" s="2"/>
      <c r="S167" s="2"/>
      <c r="T167" s="2"/>
      <c r="U167" s="2"/>
      <c r="V167" s="2"/>
      <c r="W167" s="2"/>
      <c r="X167" s="2"/>
      <c r="Y167" s="2"/>
    </row>
    <row r="168" spans="1:25" ht="15.5">
      <c r="A168" s="2"/>
      <c r="B168" s="3"/>
      <c r="C168" s="4"/>
      <c r="D168" s="2"/>
      <c r="E168" s="4"/>
      <c r="F168" s="2"/>
      <c r="G168" s="2"/>
      <c r="H168" s="2"/>
      <c r="I168" s="2"/>
      <c r="J168" s="2"/>
      <c r="K168" s="2"/>
      <c r="L168" s="2"/>
      <c r="M168" s="2"/>
      <c r="N168" s="2"/>
      <c r="O168" s="2"/>
      <c r="P168" s="2"/>
      <c r="Q168" s="2"/>
      <c r="R168" s="2"/>
      <c r="S168" s="2"/>
      <c r="T168" s="2"/>
      <c r="U168" s="2"/>
      <c r="V168" s="2"/>
      <c r="W168" s="2"/>
      <c r="X168" s="2"/>
      <c r="Y168" s="2"/>
    </row>
    <row r="169" spans="1:25" ht="15.5">
      <c r="A169" s="2"/>
      <c r="B169" s="3"/>
      <c r="C169" s="4"/>
      <c r="D169" s="2"/>
      <c r="E169" s="4"/>
      <c r="F169" s="2"/>
      <c r="G169" s="2"/>
      <c r="H169" s="2"/>
      <c r="I169" s="2"/>
      <c r="J169" s="2"/>
      <c r="K169" s="2"/>
      <c r="L169" s="2"/>
      <c r="M169" s="2"/>
      <c r="N169" s="2"/>
      <c r="O169" s="2"/>
      <c r="P169" s="2"/>
      <c r="Q169" s="2"/>
      <c r="R169" s="2"/>
      <c r="S169" s="2"/>
      <c r="T169" s="2"/>
      <c r="U169" s="2"/>
      <c r="V169" s="2"/>
      <c r="W169" s="2"/>
      <c r="X169" s="2"/>
      <c r="Y169" s="2"/>
    </row>
    <row r="170" spans="1:25" ht="15.5">
      <c r="A170" s="2"/>
      <c r="B170" s="3"/>
      <c r="C170" s="4"/>
      <c r="D170" s="2"/>
      <c r="E170" s="4"/>
      <c r="F170" s="2"/>
      <c r="G170" s="2"/>
      <c r="H170" s="2"/>
      <c r="I170" s="2"/>
      <c r="J170" s="2"/>
      <c r="K170" s="2"/>
      <c r="L170" s="2"/>
      <c r="M170" s="2"/>
      <c r="N170" s="2"/>
      <c r="O170" s="2"/>
      <c r="P170" s="2"/>
      <c r="Q170" s="2"/>
      <c r="R170" s="2"/>
      <c r="S170" s="2"/>
      <c r="T170" s="2"/>
      <c r="U170" s="2"/>
      <c r="V170" s="2"/>
      <c r="W170" s="2"/>
      <c r="X170" s="2"/>
      <c r="Y170" s="2"/>
    </row>
    <row r="171" spans="1:25" ht="15.5">
      <c r="A171" s="2"/>
      <c r="B171" s="3"/>
      <c r="C171" s="4"/>
      <c r="D171" s="2"/>
      <c r="E171" s="4"/>
      <c r="F171" s="2"/>
      <c r="G171" s="2"/>
      <c r="H171" s="2"/>
      <c r="I171" s="2"/>
      <c r="J171" s="2"/>
      <c r="K171" s="2"/>
      <c r="L171" s="2"/>
      <c r="M171" s="2"/>
      <c r="N171" s="2"/>
      <c r="O171" s="2"/>
      <c r="P171" s="2"/>
      <c r="Q171" s="2"/>
      <c r="R171" s="2"/>
      <c r="S171" s="2"/>
      <c r="T171" s="2"/>
      <c r="U171" s="2"/>
      <c r="V171" s="2"/>
      <c r="W171" s="2"/>
      <c r="X171" s="2"/>
      <c r="Y171" s="2"/>
    </row>
    <row r="172" spans="1:25" ht="15.5">
      <c r="A172" s="2"/>
      <c r="B172" s="3"/>
      <c r="C172" s="4"/>
      <c r="D172" s="2"/>
      <c r="E172" s="4"/>
      <c r="F172" s="2"/>
      <c r="G172" s="2"/>
      <c r="H172" s="2"/>
      <c r="I172" s="2"/>
      <c r="J172" s="2"/>
      <c r="K172" s="2"/>
      <c r="L172" s="2"/>
      <c r="M172" s="2"/>
      <c r="N172" s="2"/>
      <c r="O172" s="2"/>
      <c r="P172" s="2"/>
      <c r="Q172" s="2"/>
      <c r="R172" s="2"/>
      <c r="S172" s="2"/>
      <c r="T172" s="2"/>
      <c r="U172" s="2"/>
      <c r="V172" s="2"/>
      <c r="W172" s="2"/>
      <c r="X172" s="2"/>
      <c r="Y172" s="2"/>
    </row>
    <row r="173" spans="1:25" ht="15.5">
      <c r="A173" s="2"/>
      <c r="B173" s="3"/>
      <c r="C173" s="4"/>
      <c r="D173" s="2"/>
      <c r="E173" s="4"/>
      <c r="F173" s="2"/>
      <c r="G173" s="2"/>
      <c r="H173" s="2"/>
      <c r="I173" s="2"/>
      <c r="J173" s="2"/>
      <c r="K173" s="2"/>
      <c r="L173" s="2"/>
      <c r="M173" s="2"/>
      <c r="N173" s="2"/>
      <c r="O173" s="2"/>
      <c r="P173" s="2"/>
      <c r="Q173" s="2"/>
      <c r="R173" s="2"/>
      <c r="S173" s="2"/>
      <c r="T173" s="2"/>
      <c r="U173" s="2"/>
      <c r="V173" s="2"/>
      <c r="W173" s="2"/>
      <c r="X173" s="2"/>
      <c r="Y173" s="2"/>
    </row>
    <row r="174" spans="1:25" ht="15.5">
      <c r="A174" s="2"/>
      <c r="B174" s="3"/>
      <c r="C174" s="4"/>
      <c r="D174" s="2"/>
      <c r="E174" s="4"/>
      <c r="F174" s="2"/>
      <c r="G174" s="2"/>
      <c r="H174" s="2"/>
      <c r="I174" s="2"/>
      <c r="J174" s="2"/>
      <c r="K174" s="2"/>
      <c r="L174" s="2"/>
      <c r="M174" s="2"/>
      <c r="N174" s="2"/>
      <c r="O174" s="2"/>
      <c r="P174" s="2"/>
      <c r="Q174" s="2"/>
      <c r="R174" s="2"/>
      <c r="S174" s="2"/>
      <c r="T174" s="2"/>
      <c r="U174" s="2"/>
      <c r="V174" s="2"/>
      <c r="W174" s="2"/>
      <c r="X174" s="2"/>
      <c r="Y174" s="2"/>
    </row>
    <row r="175" spans="1:25" ht="15.5">
      <c r="A175" s="2"/>
      <c r="B175" s="3"/>
      <c r="C175" s="4"/>
      <c r="D175" s="2"/>
      <c r="E175" s="4"/>
      <c r="F175" s="2"/>
      <c r="G175" s="2"/>
      <c r="H175" s="2"/>
      <c r="I175" s="2"/>
      <c r="J175" s="2"/>
      <c r="K175" s="2"/>
      <c r="L175" s="2"/>
      <c r="M175" s="2"/>
      <c r="N175" s="2"/>
      <c r="O175" s="2"/>
      <c r="P175" s="2"/>
      <c r="Q175" s="2"/>
      <c r="R175" s="2"/>
      <c r="S175" s="2"/>
      <c r="T175" s="2"/>
      <c r="U175" s="2"/>
      <c r="V175" s="2"/>
      <c r="W175" s="2"/>
      <c r="X175" s="2"/>
      <c r="Y175" s="2"/>
    </row>
    <row r="176" spans="1:25" ht="15.5">
      <c r="A176" s="2"/>
      <c r="B176" s="3"/>
      <c r="C176" s="4"/>
      <c r="D176" s="2"/>
      <c r="E176" s="4"/>
      <c r="F176" s="2"/>
      <c r="G176" s="2"/>
      <c r="H176" s="2"/>
      <c r="I176" s="2"/>
      <c r="J176" s="2"/>
      <c r="K176" s="2"/>
      <c r="L176" s="2"/>
      <c r="M176" s="2"/>
      <c r="N176" s="2"/>
      <c r="O176" s="2"/>
      <c r="P176" s="2"/>
      <c r="Q176" s="2"/>
      <c r="R176" s="2"/>
      <c r="S176" s="2"/>
      <c r="T176" s="2"/>
      <c r="U176" s="2"/>
      <c r="V176" s="2"/>
      <c r="W176" s="2"/>
      <c r="X176" s="2"/>
      <c r="Y176" s="2"/>
    </row>
    <row r="177" spans="1:25" ht="15.5">
      <c r="A177" s="2"/>
      <c r="B177" s="3"/>
      <c r="C177" s="4"/>
      <c r="D177" s="2"/>
      <c r="E177" s="4"/>
      <c r="F177" s="2"/>
      <c r="G177" s="2"/>
      <c r="H177" s="2"/>
      <c r="I177" s="2"/>
      <c r="J177" s="2"/>
      <c r="K177" s="2"/>
      <c r="L177" s="2"/>
      <c r="M177" s="2"/>
      <c r="N177" s="2"/>
      <c r="O177" s="2"/>
      <c r="P177" s="2"/>
      <c r="Q177" s="2"/>
      <c r="R177" s="2"/>
      <c r="S177" s="2"/>
      <c r="T177" s="2"/>
      <c r="U177" s="2"/>
      <c r="V177" s="2"/>
      <c r="W177" s="2"/>
      <c r="X177" s="2"/>
      <c r="Y177" s="2"/>
    </row>
    <row r="178" spans="1:25" ht="15.5">
      <c r="A178" s="2"/>
      <c r="B178" s="3"/>
      <c r="C178" s="4"/>
      <c r="D178" s="2"/>
      <c r="E178" s="4"/>
      <c r="F178" s="2"/>
      <c r="G178" s="2"/>
      <c r="H178" s="2"/>
      <c r="I178" s="2"/>
      <c r="J178" s="2"/>
      <c r="K178" s="2"/>
      <c r="L178" s="2"/>
      <c r="M178" s="2"/>
      <c r="N178" s="2"/>
      <c r="O178" s="2"/>
      <c r="P178" s="2"/>
      <c r="Q178" s="2"/>
      <c r="R178" s="2"/>
      <c r="S178" s="2"/>
      <c r="T178" s="2"/>
      <c r="U178" s="2"/>
      <c r="V178" s="2"/>
      <c r="W178" s="2"/>
      <c r="X178" s="2"/>
      <c r="Y178" s="2"/>
    </row>
    <row r="179" spans="1:25" ht="15.5">
      <c r="A179" s="2"/>
      <c r="B179" s="3"/>
      <c r="C179" s="4"/>
      <c r="D179" s="2"/>
      <c r="E179" s="4"/>
      <c r="F179" s="2"/>
      <c r="G179" s="2"/>
      <c r="H179" s="2"/>
      <c r="I179" s="2"/>
      <c r="J179" s="2"/>
      <c r="K179" s="2"/>
      <c r="L179" s="2"/>
      <c r="M179" s="2"/>
      <c r="N179" s="2"/>
      <c r="O179" s="2"/>
      <c r="P179" s="2"/>
      <c r="Q179" s="2"/>
      <c r="R179" s="2"/>
      <c r="S179" s="2"/>
      <c r="T179" s="2"/>
      <c r="U179" s="2"/>
      <c r="V179" s="2"/>
      <c r="W179" s="2"/>
      <c r="X179" s="2"/>
      <c r="Y179" s="2"/>
    </row>
    <row r="180" spans="1:25" ht="15.5">
      <c r="A180" s="2"/>
      <c r="B180" s="3"/>
      <c r="C180" s="4"/>
      <c r="D180" s="2"/>
      <c r="E180" s="4"/>
      <c r="F180" s="2"/>
      <c r="G180" s="2"/>
      <c r="H180" s="2"/>
      <c r="I180" s="2"/>
      <c r="J180" s="2"/>
      <c r="K180" s="2"/>
      <c r="L180" s="2"/>
      <c r="M180" s="2"/>
      <c r="N180" s="2"/>
      <c r="O180" s="2"/>
      <c r="P180" s="2"/>
      <c r="Q180" s="2"/>
      <c r="R180" s="2"/>
      <c r="S180" s="2"/>
      <c r="T180" s="2"/>
      <c r="U180" s="2"/>
      <c r="V180" s="2"/>
      <c r="W180" s="2"/>
      <c r="X180" s="2"/>
      <c r="Y180" s="2"/>
    </row>
    <row r="181" spans="1:25" ht="15.5">
      <c r="A181" s="2"/>
      <c r="B181" s="3"/>
      <c r="C181" s="4"/>
      <c r="D181" s="2"/>
      <c r="E181" s="4"/>
      <c r="F181" s="2"/>
      <c r="G181" s="2"/>
      <c r="H181" s="2"/>
      <c r="I181" s="2"/>
      <c r="J181" s="2"/>
      <c r="K181" s="2"/>
      <c r="L181" s="2"/>
      <c r="M181" s="2"/>
      <c r="N181" s="2"/>
      <c r="O181" s="2"/>
      <c r="P181" s="2"/>
      <c r="Q181" s="2"/>
      <c r="R181" s="2"/>
      <c r="S181" s="2"/>
      <c r="T181" s="2"/>
      <c r="U181" s="2"/>
      <c r="V181" s="2"/>
      <c r="W181" s="2"/>
      <c r="X181" s="2"/>
      <c r="Y181" s="2"/>
    </row>
    <row r="182" spans="1:25" ht="15.5">
      <c r="A182" s="2"/>
      <c r="B182" s="3"/>
      <c r="C182" s="4"/>
      <c r="D182" s="2"/>
      <c r="E182" s="4"/>
      <c r="F182" s="2"/>
      <c r="G182" s="2"/>
      <c r="H182" s="2"/>
      <c r="I182" s="2"/>
      <c r="J182" s="2"/>
      <c r="K182" s="2"/>
      <c r="L182" s="2"/>
      <c r="M182" s="2"/>
      <c r="N182" s="2"/>
      <c r="O182" s="2"/>
      <c r="P182" s="2"/>
      <c r="Q182" s="2"/>
      <c r="R182" s="2"/>
      <c r="S182" s="2"/>
      <c r="T182" s="2"/>
      <c r="U182" s="2"/>
      <c r="V182" s="2"/>
      <c r="W182" s="2"/>
      <c r="X182" s="2"/>
      <c r="Y182" s="2"/>
    </row>
    <row r="183" spans="1:25" ht="15.5">
      <c r="A183" s="2"/>
      <c r="B183" s="3"/>
      <c r="C183" s="4"/>
      <c r="D183" s="2"/>
      <c r="E183" s="4"/>
      <c r="F183" s="2"/>
      <c r="G183" s="2"/>
      <c r="H183" s="2"/>
      <c r="I183" s="2"/>
      <c r="J183" s="2"/>
      <c r="K183" s="2"/>
      <c r="L183" s="2"/>
      <c r="M183" s="2"/>
      <c r="N183" s="2"/>
      <c r="O183" s="2"/>
      <c r="P183" s="2"/>
      <c r="Q183" s="2"/>
      <c r="R183" s="2"/>
      <c r="S183" s="2"/>
      <c r="T183" s="2"/>
      <c r="U183" s="2"/>
      <c r="V183" s="2"/>
      <c r="W183" s="2"/>
      <c r="X183" s="2"/>
      <c r="Y183" s="2"/>
    </row>
    <row r="184" spans="1:25" ht="15.5">
      <c r="A184" s="2"/>
      <c r="B184" s="3"/>
      <c r="C184" s="4"/>
      <c r="D184" s="2"/>
      <c r="E184" s="4"/>
      <c r="F184" s="2"/>
      <c r="G184" s="2"/>
      <c r="H184" s="2"/>
      <c r="I184" s="2"/>
      <c r="J184" s="2"/>
      <c r="K184" s="2"/>
      <c r="L184" s="2"/>
      <c r="M184" s="2"/>
      <c r="N184" s="2"/>
      <c r="O184" s="2"/>
      <c r="P184" s="2"/>
      <c r="Q184" s="2"/>
      <c r="R184" s="2"/>
      <c r="S184" s="2"/>
      <c r="T184" s="2"/>
      <c r="U184" s="2"/>
      <c r="V184" s="2"/>
      <c r="W184" s="2"/>
      <c r="X184" s="2"/>
      <c r="Y184" s="2"/>
    </row>
    <row r="185" spans="1:25" ht="15.5">
      <c r="A185" s="2"/>
      <c r="B185" s="3"/>
      <c r="C185" s="4"/>
      <c r="D185" s="2"/>
      <c r="E185" s="4"/>
      <c r="F185" s="2"/>
      <c r="G185" s="2"/>
      <c r="H185" s="2"/>
      <c r="I185" s="2"/>
      <c r="J185" s="2"/>
      <c r="K185" s="2"/>
      <c r="L185" s="2"/>
      <c r="M185" s="2"/>
      <c r="N185" s="2"/>
      <c r="O185" s="2"/>
      <c r="P185" s="2"/>
      <c r="Q185" s="2"/>
      <c r="R185" s="2"/>
      <c r="S185" s="2"/>
      <c r="T185" s="2"/>
      <c r="U185" s="2"/>
      <c r="V185" s="2"/>
      <c r="W185" s="2"/>
      <c r="X185" s="2"/>
      <c r="Y185" s="2"/>
    </row>
    <row r="186" spans="1:25" ht="15.5">
      <c r="A186" s="2"/>
      <c r="B186" s="3"/>
      <c r="C186" s="4"/>
      <c r="D186" s="2"/>
      <c r="E186" s="4"/>
      <c r="F186" s="2"/>
      <c r="G186" s="2"/>
      <c r="H186" s="2"/>
      <c r="I186" s="2"/>
      <c r="J186" s="2"/>
      <c r="K186" s="2"/>
      <c r="L186" s="2"/>
      <c r="M186" s="2"/>
      <c r="N186" s="2"/>
      <c r="O186" s="2"/>
      <c r="P186" s="2"/>
      <c r="Q186" s="2"/>
      <c r="R186" s="2"/>
      <c r="S186" s="2"/>
      <c r="T186" s="2"/>
      <c r="U186" s="2"/>
      <c r="V186" s="2"/>
      <c r="W186" s="2"/>
      <c r="X186" s="2"/>
      <c r="Y186" s="2"/>
    </row>
    <row r="187" spans="1:25" ht="15.5">
      <c r="A187" s="2"/>
      <c r="B187" s="3"/>
      <c r="C187" s="4"/>
      <c r="D187" s="2"/>
      <c r="E187" s="4"/>
      <c r="F187" s="2"/>
      <c r="G187" s="2"/>
      <c r="H187" s="2"/>
      <c r="I187" s="2"/>
      <c r="J187" s="2"/>
      <c r="K187" s="2"/>
      <c r="L187" s="2"/>
      <c r="M187" s="2"/>
      <c r="N187" s="2"/>
      <c r="O187" s="2"/>
      <c r="P187" s="2"/>
      <c r="Q187" s="2"/>
      <c r="R187" s="2"/>
      <c r="S187" s="2"/>
      <c r="T187" s="2"/>
      <c r="U187" s="2"/>
      <c r="V187" s="2"/>
      <c r="W187" s="2"/>
      <c r="X187" s="2"/>
      <c r="Y187" s="2"/>
    </row>
    <row r="188" spans="1:25" ht="15.5">
      <c r="A188" s="2"/>
      <c r="B188" s="3"/>
      <c r="C188" s="4"/>
      <c r="D188" s="2"/>
      <c r="E188" s="4"/>
      <c r="F188" s="2"/>
      <c r="G188" s="2"/>
      <c r="H188" s="2"/>
      <c r="I188" s="2"/>
      <c r="J188" s="2"/>
      <c r="K188" s="2"/>
      <c r="L188" s="2"/>
      <c r="M188" s="2"/>
      <c r="N188" s="2"/>
      <c r="O188" s="2"/>
      <c r="P188" s="2"/>
      <c r="Q188" s="2"/>
      <c r="R188" s="2"/>
      <c r="S188" s="2"/>
      <c r="T188" s="2"/>
      <c r="U188" s="2"/>
      <c r="V188" s="2"/>
      <c r="W188" s="2"/>
      <c r="X188" s="2"/>
      <c r="Y188" s="2"/>
    </row>
    <row r="189" spans="1:25" ht="15.5">
      <c r="A189" s="2"/>
      <c r="B189" s="3"/>
      <c r="C189" s="4"/>
      <c r="D189" s="2"/>
      <c r="E189" s="4"/>
      <c r="F189" s="2"/>
      <c r="G189" s="2"/>
      <c r="H189" s="2"/>
      <c r="I189" s="2"/>
      <c r="J189" s="2"/>
      <c r="K189" s="2"/>
      <c r="L189" s="2"/>
      <c r="M189" s="2"/>
      <c r="N189" s="2"/>
      <c r="O189" s="2"/>
      <c r="P189" s="2"/>
      <c r="Q189" s="2"/>
      <c r="R189" s="2"/>
      <c r="S189" s="2"/>
      <c r="T189" s="2"/>
      <c r="U189" s="2"/>
      <c r="V189" s="2"/>
      <c r="W189" s="2"/>
      <c r="X189" s="2"/>
      <c r="Y189" s="2"/>
    </row>
    <row r="190" spans="1:25" ht="15.5">
      <c r="A190" s="2"/>
      <c r="B190" s="3"/>
      <c r="C190" s="4"/>
      <c r="D190" s="2"/>
      <c r="E190" s="4"/>
      <c r="F190" s="2"/>
      <c r="G190" s="2"/>
      <c r="H190" s="2"/>
      <c r="I190" s="2"/>
      <c r="J190" s="2"/>
      <c r="K190" s="2"/>
      <c r="L190" s="2"/>
      <c r="M190" s="2"/>
      <c r="N190" s="2"/>
      <c r="O190" s="2"/>
      <c r="P190" s="2"/>
      <c r="Q190" s="2"/>
      <c r="R190" s="2"/>
      <c r="S190" s="2"/>
      <c r="T190" s="2"/>
      <c r="U190" s="2"/>
      <c r="V190" s="2"/>
      <c r="W190" s="2"/>
      <c r="X190" s="2"/>
      <c r="Y190" s="2"/>
    </row>
    <row r="191" spans="1:25" ht="15.5">
      <c r="A191" s="2"/>
      <c r="B191" s="3"/>
      <c r="C191" s="4"/>
      <c r="D191" s="2"/>
      <c r="E191" s="4"/>
      <c r="F191" s="2"/>
      <c r="G191" s="2"/>
      <c r="H191" s="2"/>
      <c r="I191" s="2"/>
      <c r="J191" s="2"/>
      <c r="K191" s="2"/>
      <c r="L191" s="2"/>
      <c r="M191" s="2"/>
      <c r="N191" s="2"/>
      <c r="O191" s="2"/>
      <c r="P191" s="2"/>
      <c r="Q191" s="2"/>
      <c r="R191" s="2"/>
      <c r="S191" s="2"/>
      <c r="T191" s="2"/>
      <c r="U191" s="2"/>
      <c r="V191" s="2"/>
      <c r="W191" s="2"/>
      <c r="X191" s="2"/>
      <c r="Y191" s="2"/>
    </row>
    <row r="192" spans="1:25" ht="15.5">
      <c r="A192" s="2"/>
      <c r="B192" s="3"/>
      <c r="C192" s="4"/>
      <c r="D192" s="2"/>
      <c r="E192" s="4"/>
      <c r="F192" s="2"/>
      <c r="G192" s="2"/>
      <c r="H192" s="2"/>
      <c r="I192" s="2"/>
      <c r="J192" s="2"/>
      <c r="K192" s="2"/>
      <c r="L192" s="2"/>
      <c r="M192" s="2"/>
      <c r="N192" s="2"/>
      <c r="O192" s="2"/>
      <c r="P192" s="2"/>
      <c r="Q192" s="2"/>
      <c r="R192" s="2"/>
      <c r="S192" s="2"/>
      <c r="T192" s="2"/>
      <c r="U192" s="2"/>
      <c r="V192" s="2"/>
      <c r="W192" s="2"/>
      <c r="X192" s="2"/>
      <c r="Y192" s="2"/>
    </row>
    <row r="193" spans="1:25" ht="15.5">
      <c r="A193" s="2"/>
      <c r="B193" s="3"/>
      <c r="C193" s="4"/>
      <c r="D193" s="2"/>
      <c r="E193" s="4"/>
      <c r="F193" s="2"/>
      <c r="G193" s="2"/>
      <c r="H193" s="2"/>
      <c r="I193" s="2"/>
      <c r="J193" s="2"/>
      <c r="K193" s="2"/>
      <c r="L193" s="2"/>
      <c r="M193" s="2"/>
      <c r="N193" s="2"/>
      <c r="O193" s="2"/>
      <c r="P193" s="2"/>
      <c r="Q193" s="2"/>
      <c r="R193" s="2"/>
      <c r="S193" s="2"/>
      <c r="T193" s="2"/>
      <c r="U193" s="2"/>
      <c r="V193" s="2"/>
      <c r="W193" s="2"/>
      <c r="X193" s="2"/>
      <c r="Y193" s="2"/>
    </row>
    <row r="194" spans="1:25" ht="15.5">
      <c r="A194" s="2"/>
      <c r="B194" s="3"/>
      <c r="C194" s="4"/>
      <c r="D194" s="2"/>
      <c r="E194" s="4"/>
      <c r="F194" s="2"/>
      <c r="G194" s="2"/>
      <c r="H194" s="2"/>
      <c r="I194" s="2"/>
      <c r="J194" s="2"/>
      <c r="K194" s="2"/>
      <c r="L194" s="2"/>
      <c r="M194" s="2"/>
      <c r="N194" s="2"/>
      <c r="O194" s="2"/>
      <c r="P194" s="2"/>
      <c r="Q194" s="2"/>
      <c r="R194" s="2"/>
      <c r="S194" s="2"/>
      <c r="T194" s="2"/>
      <c r="U194" s="2"/>
      <c r="V194" s="2"/>
      <c r="W194" s="2"/>
      <c r="X194" s="2"/>
      <c r="Y194" s="2"/>
    </row>
    <row r="195" spans="1:25" ht="15.5">
      <c r="A195" s="2"/>
      <c r="B195" s="3"/>
      <c r="C195" s="4"/>
      <c r="D195" s="2"/>
      <c r="E195" s="4"/>
      <c r="F195" s="2"/>
      <c r="G195" s="2"/>
      <c r="H195" s="2"/>
      <c r="I195" s="2"/>
      <c r="J195" s="2"/>
      <c r="K195" s="2"/>
      <c r="L195" s="2"/>
      <c r="M195" s="2"/>
      <c r="N195" s="2"/>
      <c r="O195" s="2"/>
      <c r="P195" s="2"/>
      <c r="Q195" s="2"/>
      <c r="R195" s="2"/>
      <c r="S195" s="2"/>
      <c r="T195" s="2"/>
      <c r="U195" s="2"/>
      <c r="V195" s="2"/>
      <c r="W195" s="2"/>
      <c r="X195" s="2"/>
      <c r="Y195" s="2"/>
    </row>
    <row r="196" spans="1:25" ht="15.5">
      <c r="A196" s="2"/>
      <c r="B196" s="3"/>
      <c r="C196" s="4"/>
      <c r="D196" s="2"/>
      <c r="E196" s="4"/>
      <c r="F196" s="2"/>
      <c r="G196" s="2"/>
      <c r="H196" s="2"/>
      <c r="I196" s="2"/>
      <c r="J196" s="2"/>
      <c r="K196" s="2"/>
      <c r="L196" s="2"/>
      <c r="M196" s="2"/>
      <c r="N196" s="2"/>
      <c r="O196" s="2"/>
      <c r="P196" s="2"/>
      <c r="Q196" s="2"/>
      <c r="R196" s="2"/>
      <c r="S196" s="2"/>
      <c r="T196" s="2"/>
      <c r="U196" s="2"/>
      <c r="V196" s="2"/>
      <c r="W196" s="2"/>
      <c r="X196" s="2"/>
      <c r="Y196" s="2"/>
    </row>
    <row r="197" spans="1:25" ht="15.5">
      <c r="A197" s="2"/>
      <c r="B197" s="3"/>
      <c r="C197" s="4"/>
      <c r="D197" s="2"/>
      <c r="E197" s="4"/>
      <c r="F197" s="2"/>
      <c r="G197" s="2"/>
      <c r="H197" s="2"/>
      <c r="I197" s="2"/>
      <c r="J197" s="2"/>
      <c r="K197" s="2"/>
      <c r="L197" s="2"/>
      <c r="M197" s="2"/>
      <c r="N197" s="2"/>
      <c r="O197" s="2"/>
      <c r="P197" s="2"/>
      <c r="Q197" s="2"/>
      <c r="R197" s="2"/>
      <c r="S197" s="2"/>
      <c r="T197" s="2"/>
      <c r="U197" s="2"/>
      <c r="V197" s="2"/>
      <c r="W197" s="2"/>
      <c r="X197" s="2"/>
      <c r="Y197" s="2"/>
    </row>
    <row r="198" spans="1:25" ht="15.5">
      <c r="A198" s="2"/>
      <c r="B198" s="3"/>
      <c r="C198" s="4"/>
      <c r="D198" s="2"/>
      <c r="E198" s="4"/>
      <c r="F198" s="2"/>
      <c r="G198" s="2"/>
      <c r="H198" s="2"/>
      <c r="I198" s="2"/>
      <c r="J198" s="2"/>
      <c r="K198" s="2"/>
      <c r="L198" s="2"/>
      <c r="M198" s="2"/>
      <c r="N198" s="2"/>
      <c r="O198" s="2"/>
      <c r="P198" s="2"/>
      <c r="Q198" s="2"/>
      <c r="R198" s="2"/>
      <c r="S198" s="2"/>
      <c r="T198" s="2"/>
      <c r="U198" s="2"/>
      <c r="V198" s="2"/>
      <c r="W198" s="2"/>
      <c r="X198" s="2"/>
      <c r="Y198" s="2"/>
    </row>
    <row r="199" spans="1:25" ht="15.5">
      <c r="A199" s="2"/>
      <c r="B199" s="3"/>
      <c r="C199" s="4"/>
      <c r="D199" s="2"/>
      <c r="E199" s="4"/>
      <c r="F199" s="2"/>
      <c r="G199" s="2"/>
      <c r="H199" s="2"/>
      <c r="I199" s="2"/>
      <c r="J199" s="2"/>
      <c r="K199" s="2"/>
      <c r="L199" s="2"/>
      <c r="M199" s="2"/>
      <c r="N199" s="2"/>
      <c r="O199" s="2"/>
      <c r="P199" s="2"/>
      <c r="Q199" s="2"/>
      <c r="R199" s="2"/>
      <c r="S199" s="2"/>
      <c r="T199" s="2"/>
      <c r="U199" s="2"/>
      <c r="V199" s="2"/>
      <c r="W199" s="2"/>
      <c r="X199" s="2"/>
      <c r="Y199" s="2"/>
    </row>
    <row r="200" spans="1:25" ht="15.5">
      <c r="A200" s="2"/>
      <c r="B200" s="3"/>
      <c r="C200" s="4"/>
      <c r="D200" s="2"/>
      <c r="E200" s="4"/>
      <c r="F200" s="2"/>
      <c r="G200" s="2"/>
      <c r="H200" s="2"/>
      <c r="I200" s="2"/>
      <c r="J200" s="2"/>
      <c r="K200" s="2"/>
      <c r="L200" s="2"/>
      <c r="M200" s="2"/>
      <c r="N200" s="2"/>
      <c r="O200" s="2"/>
      <c r="P200" s="2"/>
      <c r="Q200" s="2"/>
      <c r="R200" s="2"/>
      <c r="S200" s="2"/>
      <c r="T200" s="2"/>
      <c r="U200" s="2"/>
      <c r="V200" s="2"/>
      <c r="W200" s="2"/>
      <c r="X200" s="2"/>
      <c r="Y200" s="2"/>
    </row>
    <row r="201" spans="1:25" ht="15.5">
      <c r="A201" s="2"/>
      <c r="B201" s="3"/>
      <c r="C201" s="4"/>
      <c r="D201" s="2"/>
      <c r="E201" s="4"/>
      <c r="F201" s="2"/>
      <c r="G201" s="2"/>
      <c r="H201" s="2"/>
      <c r="I201" s="2"/>
      <c r="J201" s="2"/>
      <c r="K201" s="2"/>
      <c r="L201" s="2"/>
      <c r="M201" s="2"/>
      <c r="N201" s="2"/>
      <c r="O201" s="2"/>
      <c r="P201" s="2"/>
      <c r="Q201" s="2"/>
      <c r="R201" s="2"/>
      <c r="S201" s="2"/>
      <c r="T201" s="2"/>
      <c r="U201" s="2"/>
      <c r="V201" s="2"/>
      <c r="W201" s="2"/>
      <c r="X201" s="2"/>
      <c r="Y201" s="2"/>
    </row>
    <row r="202" spans="1:25" ht="15.5">
      <c r="A202" s="2"/>
      <c r="B202" s="3"/>
      <c r="C202" s="4"/>
      <c r="D202" s="2"/>
      <c r="E202" s="4"/>
      <c r="F202" s="2"/>
      <c r="G202" s="2"/>
      <c r="H202" s="2"/>
      <c r="I202" s="2"/>
      <c r="J202" s="2"/>
      <c r="K202" s="2"/>
      <c r="L202" s="2"/>
      <c r="M202" s="2"/>
      <c r="N202" s="2"/>
      <c r="O202" s="2"/>
      <c r="P202" s="2"/>
      <c r="Q202" s="2"/>
      <c r="R202" s="2"/>
      <c r="S202" s="2"/>
      <c r="T202" s="2"/>
      <c r="U202" s="2"/>
      <c r="V202" s="2"/>
      <c r="W202" s="2"/>
      <c r="X202" s="2"/>
      <c r="Y202" s="2"/>
    </row>
    <row r="203" spans="1:25" ht="15.5">
      <c r="A203" s="2"/>
      <c r="B203" s="3"/>
      <c r="C203" s="4"/>
      <c r="D203" s="2"/>
      <c r="E203" s="4"/>
      <c r="F203" s="2"/>
      <c r="G203" s="2"/>
      <c r="H203" s="2"/>
      <c r="I203" s="2"/>
      <c r="J203" s="2"/>
      <c r="K203" s="2"/>
      <c r="L203" s="2"/>
      <c r="M203" s="2"/>
      <c r="N203" s="2"/>
      <c r="O203" s="2"/>
      <c r="P203" s="2"/>
      <c r="Q203" s="2"/>
      <c r="R203" s="2"/>
      <c r="S203" s="2"/>
      <c r="T203" s="2"/>
      <c r="U203" s="2"/>
      <c r="V203" s="2"/>
      <c r="W203" s="2"/>
      <c r="X203" s="2"/>
      <c r="Y203" s="2"/>
    </row>
    <row r="204" spans="1:25" ht="15.5">
      <c r="A204" s="2"/>
      <c r="B204" s="3"/>
      <c r="C204" s="4"/>
      <c r="D204" s="2"/>
      <c r="E204" s="4"/>
      <c r="F204" s="2"/>
      <c r="G204" s="2"/>
      <c r="H204" s="2"/>
      <c r="I204" s="2"/>
      <c r="J204" s="2"/>
      <c r="K204" s="2"/>
      <c r="L204" s="2"/>
      <c r="M204" s="2"/>
      <c r="N204" s="2"/>
      <c r="O204" s="2"/>
      <c r="P204" s="2"/>
      <c r="Q204" s="2"/>
      <c r="R204" s="2"/>
      <c r="S204" s="2"/>
      <c r="T204" s="2"/>
      <c r="U204" s="2"/>
      <c r="V204" s="2"/>
      <c r="W204" s="2"/>
      <c r="X204" s="2"/>
      <c r="Y204" s="2"/>
    </row>
    <row r="205" spans="1:25" ht="15.5">
      <c r="A205" s="2"/>
      <c r="B205" s="3"/>
      <c r="C205" s="4"/>
      <c r="D205" s="2"/>
      <c r="E205" s="4"/>
      <c r="F205" s="2"/>
      <c r="G205" s="2"/>
      <c r="H205" s="2"/>
      <c r="I205" s="2"/>
      <c r="J205" s="2"/>
      <c r="K205" s="2"/>
      <c r="L205" s="2"/>
      <c r="M205" s="2"/>
      <c r="N205" s="2"/>
      <c r="O205" s="2"/>
      <c r="P205" s="2"/>
      <c r="Q205" s="2"/>
      <c r="R205" s="2"/>
      <c r="S205" s="2"/>
      <c r="T205" s="2"/>
      <c r="U205" s="2"/>
      <c r="V205" s="2"/>
      <c r="W205" s="2"/>
      <c r="X205" s="2"/>
      <c r="Y205" s="2"/>
    </row>
    <row r="206" spans="1:25" ht="15.5">
      <c r="A206" s="2"/>
      <c r="B206" s="3"/>
      <c r="C206" s="4"/>
      <c r="D206" s="2"/>
      <c r="E206" s="4"/>
      <c r="F206" s="2"/>
      <c r="G206" s="2"/>
      <c r="H206" s="2"/>
      <c r="I206" s="2"/>
      <c r="J206" s="2"/>
      <c r="K206" s="2"/>
      <c r="L206" s="2"/>
      <c r="M206" s="2"/>
      <c r="N206" s="2"/>
      <c r="O206" s="2"/>
      <c r="P206" s="2"/>
      <c r="Q206" s="2"/>
      <c r="R206" s="2"/>
      <c r="S206" s="2"/>
      <c r="T206" s="2"/>
      <c r="U206" s="2"/>
      <c r="V206" s="2"/>
      <c r="W206" s="2"/>
      <c r="X206" s="2"/>
      <c r="Y206" s="2"/>
    </row>
    <row r="207" spans="1:25" ht="15.5">
      <c r="A207" s="2"/>
      <c r="B207" s="3"/>
      <c r="C207" s="4"/>
      <c r="D207" s="2"/>
      <c r="E207" s="4"/>
      <c r="F207" s="2"/>
      <c r="G207" s="2"/>
      <c r="H207" s="2"/>
      <c r="I207" s="2"/>
      <c r="J207" s="2"/>
      <c r="K207" s="2"/>
      <c r="L207" s="2"/>
      <c r="M207" s="2"/>
      <c r="N207" s="2"/>
      <c r="O207" s="2"/>
      <c r="P207" s="2"/>
      <c r="Q207" s="2"/>
      <c r="R207" s="2"/>
      <c r="S207" s="2"/>
      <c r="T207" s="2"/>
      <c r="U207" s="2"/>
      <c r="V207" s="2"/>
      <c r="W207" s="2"/>
      <c r="X207" s="2"/>
      <c r="Y207" s="2"/>
    </row>
    <row r="208" spans="1:25" ht="15.5">
      <c r="A208" s="2"/>
      <c r="B208" s="3"/>
      <c r="C208" s="4"/>
      <c r="D208" s="2"/>
      <c r="E208" s="4"/>
      <c r="F208" s="2"/>
      <c r="G208" s="2"/>
      <c r="H208" s="2"/>
      <c r="I208" s="2"/>
      <c r="J208" s="2"/>
      <c r="K208" s="2"/>
      <c r="L208" s="2"/>
      <c r="M208" s="2"/>
      <c r="N208" s="2"/>
      <c r="O208" s="2"/>
      <c r="P208" s="2"/>
      <c r="Q208" s="2"/>
      <c r="R208" s="2"/>
      <c r="S208" s="2"/>
      <c r="T208" s="2"/>
      <c r="U208" s="2"/>
      <c r="V208" s="2"/>
      <c r="W208" s="2"/>
      <c r="X208" s="2"/>
      <c r="Y208" s="2"/>
    </row>
    <row r="209" spans="1:25" ht="15.5">
      <c r="A209" s="2"/>
      <c r="B209" s="3"/>
      <c r="C209" s="4"/>
      <c r="D209" s="2"/>
      <c r="E209" s="4"/>
      <c r="F209" s="2"/>
      <c r="G209" s="2"/>
      <c r="H209" s="2"/>
      <c r="I209" s="2"/>
      <c r="J209" s="2"/>
      <c r="K209" s="2"/>
      <c r="L209" s="2"/>
      <c r="M209" s="2"/>
      <c r="N209" s="2"/>
      <c r="O209" s="2"/>
      <c r="P209" s="2"/>
      <c r="Q209" s="2"/>
      <c r="R209" s="2"/>
      <c r="S209" s="2"/>
      <c r="T209" s="2"/>
      <c r="U209" s="2"/>
      <c r="V209" s="2"/>
      <c r="W209" s="2"/>
      <c r="X209" s="2"/>
      <c r="Y209" s="2"/>
    </row>
    <row r="210" spans="1:25" ht="15.5">
      <c r="A210" s="2"/>
      <c r="B210" s="3"/>
      <c r="C210" s="4"/>
      <c r="D210" s="2"/>
      <c r="E210" s="4"/>
      <c r="F210" s="2"/>
      <c r="G210" s="2"/>
      <c r="H210" s="2"/>
      <c r="I210" s="2"/>
      <c r="J210" s="2"/>
      <c r="K210" s="2"/>
      <c r="L210" s="2"/>
      <c r="M210" s="2"/>
      <c r="N210" s="2"/>
      <c r="O210" s="2"/>
      <c r="P210" s="2"/>
      <c r="Q210" s="2"/>
      <c r="R210" s="2"/>
      <c r="S210" s="2"/>
      <c r="T210" s="2"/>
      <c r="U210" s="2"/>
      <c r="V210" s="2"/>
      <c r="W210" s="2"/>
      <c r="X210" s="2"/>
      <c r="Y210" s="2"/>
    </row>
    <row r="211" spans="1:25" ht="15.5">
      <c r="A211" s="2"/>
      <c r="B211" s="3"/>
      <c r="C211" s="4"/>
      <c r="D211" s="2"/>
      <c r="E211" s="4"/>
      <c r="F211" s="2"/>
      <c r="G211" s="2"/>
      <c r="H211" s="2"/>
      <c r="I211" s="2"/>
      <c r="J211" s="2"/>
      <c r="K211" s="2"/>
      <c r="L211" s="2"/>
      <c r="M211" s="2"/>
      <c r="N211" s="2"/>
      <c r="O211" s="2"/>
      <c r="P211" s="2"/>
      <c r="Q211" s="2"/>
      <c r="R211" s="2"/>
      <c r="S211" s="2"/>
      <c r="T211" s="2"/>
      <c r="U211" s="2"/>
      <c r="V211" s="2"/>
      <c r="W211" s="2"/>
      <c r="X211" s="2"/>
      <c r="Y211" s="2"/>
    </row>
    <row r="212" spans="1:25" ht="15.5">
      <c r="A212" s="2"/>
      <c r="B212" s="3"/>
      <c r="C212" s="4"/>
      <c r="D212" s="2"/>
      <c r="E212" s="4"/>
      <c r="F212" s="2"/>
      <c r="G212" s="2"/>
      <c r="H212" s="2"/>
      <c r="I212" s="2"/>
      <c r="J212" s="2"/>
      <c r="K212" s="2"/>
      <c r="L212" s="2"/>
      <c r="M212" s="2"/>
      <c r="N212" s="2"/>
      <c r="O212" s="2"/>
      <c r="P212" s="2"/>
      <c r="Q212" s="2"/>
      <c r="R212" s="2"/>
      <c r="S212" s="2"/>
      <c r="T212" s="2"/>
      <c r="U212" s="2"/>
      <c r="V212" s="2"/>
      <c r="W212" s="2"/>
      <c r="X212" s="2"/>
      <c r="Y212" s="2"/>
    </row>
    <row r="213" spans="1:25" ht="15.5">
      <c r="A213" s="2"/>
      <c r="B213" s="3"/>
      <c r="C213" s="4"/>
      <c r="D213" s="2"/>
      <c r="E213" s="4"/>
      <c r="F213" s="2"/>
      <c r="G213" s="2"/>
      <c r="H213" s="2"/>
      <c r="I213" s="2"/>
      <c r="J213" s="2"/>
      <c r="K213" s="2"/>
      <c r="L213" s="2"/>
      <c r="M213" s="2"/>
      <c r="N213" s="2"/>
      <c r="O213" s="2"/>
      <c r="P213" s="2"/>
      <c r="Q213" s="2"/>
      <c r="R213" s="2"/>
      <c r="S213" s="2"/>
      <c r="T213" s="2"/>
      <c r="U213" s="2"/>
      <c r="V213" s="2"/>
      <c r="W213" s="2"/>
      <c r="X213" s="2"/>
      <c r="Y213" s="2"/>
    </row>
    <row r="214" spans="1:25" ht="15.5">
      <c r="A214" s="2"/>
      <c r="B214" s="3"/>
      <c r="C214" s="4"/>
      <c r="D214" s="2"/>
      <c r="E214" s="4"/>
      <c r="F214" s="2"/>
      <c r="G214" s="2"/>
      <c r="H214" s="2"/>
      <c r="I214" s="2"/>
      <c r="J214" s="2"/>
      <c r="K214" s="2"/>
      <c r="L214" s="2"/>
      <c r="M214" s="2"/>
      <c r="N214" s="2"/>
      <c r="O214" s="2"/>
      <c r="P214" s="2"/>
      <c r="Q214" s="2"/>
      <c r="R214" s="2"/>
      <c r="S214" s="2"/>
      <c r="T214" s="2"/>
      <c r="U214" s="2"/>
      <c r="V214" s="2"/>
      <c r="W214" s="2"/>
      <c r="X214" s="2"/>
      <c r="Y214" s="2"/>
    </row>
    <row r="215" spans="1:25" ht="15.5">
      <c r="A215" s="2"/>
      <c r="B215" s="3"/>
      <c r="C215" s="4"/>
      <c r="D215" s="2"/>
      <c r="E215" s="4"/>
      <c r="F215" s="2"/>
      <c r="G215" s="2"/>
      <c r="H215" s="2"/>
      <c r="I215" s="2"/>
      <c r="J215" s="2"/>
      <c r="K215" s="2"/>
      <c r="L215" s="2"/>
      <c r="M215" s="2"/>
      <c r="N215" s="2"/>
      <c r="O215" s="2"/>
      <c r="P215" s="2"/>
      <c r="Q215" s="2"/>
      <c r="R215" s="2"/>
      <c r="S215" s="2"/>
      <c r="T215" s="2"/>
      <c r="U215" s="2"/>
      <c r="V215" s="2"/>
      <c r="W215" s="2"/>
      <c r="X215" s="2"/>
      <c r="Y215" s="2"/>
    </row>
    <row r="216" spans="1:25" ht="15.5">
      <c r="A216" s="2"/>
      <c r="B216" s="3"/>
      <c r="C216" s="4"/>
      <c r="D216" s="2"/>
      <c r="E216" s="4"/>
      <c r="F216" s="2"/>
      <c r="G216" s="2"/>
      <c r="H216" s="2"/>
      <c r="I216" s="2"/>
      <c r="J216" s="2"/>
      <c r="K216" s="2"/>
      <c r="L216" s="2"/>
      <c r="M216" s="2"/>
      <c r="N216" s="2"/>
      <c r="O216" s="2"/>
      <c r="P216" s="2"/>
      <c r="Q216" s="2"/>
      <c r="R216" s="2"/>
      <c r="S216" s="2"/>
      <c r="T216" s="2"/>
      <c r="U216" s="2"/>
      <c r="V216" s="2"/>
      <c r="W216" s="2"/>
      <c r="X216" s="2"/>
      <c r="Y216" s="2"/>
    </row>
    <row r="217" spans="1:25" ht="15.5">
      <c r="A217" s="2"/>
      <c r="B217" s="3"/>
      <c r="C217" s="4"/>
      <c r="D217" s="2"/>
      <c r="E217" s="4"/>
      <c r="F217" s="2"/>
      <c r="G217" s="2"/>
      <c r="H217" s="2"/>
      <c r="I217" s="2"/>
      <c r="J217" s="2"/>
      <c r="K217" s="2"/>
      <c r="L217" s="2"/>
      <c r="M217" s="2"/>
      <c r="N217" s="2"/>
      <c r="O217" s="2"/>
      <c r="P217" s="2"/>
      <c r="Q217" s="2"/>
      <c r="R217" s="2"/>
      <c r="S217" s="2"/>
      <c r="T217" s="2"/>
      <c r="U217" s="2"/>
      <c r="V217" s="2"/>
      <c r="W217" s="2"/>
      <c r="X217" s="2"/>
      <c r="Y217" s="2"/>
    </row>
    <row r="218" spans="1:25" ht="15.5">
      <c r="A218" s="2"/>
      <c r="B218" s="3"/>
      <c r="C218" s="4"/>
      <c r="D218" s="2"/>
      <c r="E218" s="4"/>
      <c r="F218" s="2"/>
      <c r="G218" s="2"/>
      <c r="H218" s="2"/>
      <c r="I218" s="2"/>
      <c r="J218" s="2"/>
      <c r="K218" s="2"/>
      <c r="L218" s="2"/>
      <c r="M218" s="2"/>
      <c r="N218" s="2"/>
      <c r="O218" s="2"/>
      <c r="P218" s="2"/>
      <c r="Q218" s="2"/>
      <c r="R218" s="2"/>
      <c r="S218" s="2"/>
      <c r="T218" s="2"/>
      <c r="U218" s="2"/>
      <c r="V218" s="2"/>
      <c r="W218" s="2"/>
      <c r="X218" s="2"/>
      <c r="Y218" s="2"/>
    </row>
    <row r="219" spans="1:25" ht="15.5">
      <c r="A219" s="2"/>
      <c r="B219" s="3"/>
      <c r="C219" s="4"/>
      <c r="D219" s="2"/>
      <c r="E219" s="4"/>
      <c r="F219" s="2"/>
      <c r="G219" s="2"/>
      <c r="H219" s="2"/>
      <c r="I219" s="2"/>
      <c r="J219" s="2"/>
      <c r="K219" s="2"/>
      <c r="L219" s="2"/>
      <c r="M219" s="2"/>
      <c r="N219" s="2"/>
      <c r="O219" s="2"/>
      <c r="P219" s="2"/>
      <c r="Q219" s="2"/>
      <c r="R219" s="2"/>
      <c r="S219" s="2"/>
      <c r="T219" s="2"/>
      <c r="U219" s="2"/>
      <c r="V219" s="2"/>
      <c r="W219" s="2"/>
      <c r="X219" s="2"/>
      <c r="Y219" s="2"/>
    </row>
    <row r="220" spans="1:25" ht="15.5">
      <c r="A220" s="2"/>
      <c r="B220" s="3"/>
      <c r="C220" s="4"/>
      <c r="D220" s="2"/>
      <c r="E220" s="4"/>
      <c r="F220" s="2"/>
      <c r="G220" s="2"/>
      <c r="H220" s="2"/>
      <c r="I220" s="2"/>
      <c r="J220" s="2"/>
      <c r="K220" s="2"/>
      <c r="L220" s="2"/>
      <c r="M220" s="2"/>
      <c r="N220" s="2"/>
      <c r="O220" s="2"/>
      <c r="P220" s="2"/>
      <c r="Q220" s="2"/>
      <c r="R220" s="2"/>
      <c r="S220" s="2"/>
      <c r="T220" s="2"/>
      <c r="U220" s="2"/>
      <c r="V220" s="2"/>
      <c r="W220" s="2"/>
      <c r="X220" s="2"/>
      <c r="Y220" s="2"/>
    </row>
    <row r="221" spans="1:25" ht="15.5">
      <c r="A221" s="2"/>
      <c r="B221" s="3"/>
      <c r="C221" s="4"/>
      <c r="D221" s="2"/>
      <c r="E221" s="4"/>
      <c r="F221" s="2"/>
      <c r="G221" s="2"/>
      <c r="H221" s="2"/>
      <c r="I221" s="2"/>
      <c r="J221" s="2"/>
      <c r="K221" s="2"/>
      <c r="L221" s="2"/>
      <c r="M221" s="2"/>
      <c r="N221" s="2"/>
      <c r="O221" s="2"/>
      <c r="P221" s="2"/>
      <c r="Q221" s="2"/>
      <c r="R221" s="2"/>
      <c r="S221" s="2"/>
      <c r="T221" s="2"/>
      <c r="U221" s="2"/>
      <c r="V221" s="2"/>
      <c r="W221" s="2"/>
      <c r="X221" s="2"/>
      <c r="Y221" s="2"/>
    </row>
    <row r="222" spans="1:25" ht="15.5">
      <c r="A222" s="2"/>
      <c r="B222" s="3"/>
      <c r="C222" s="4"/>
      <c r="D222" s="2"/>
      <c r="E222" s="4"/>
      <c r="F222" s="2"/>
      <c r="G222" s="2"/>
      <c r="H222" s="2"/>
      <c r="I222" s="2"/>
      <c r="J222" s="2"/>
      <c r="K222" s="2"/>
      <c r="L222" s="2"/>
      <c r="M222" s="2"/>
      <c r="N222" s="2"/>
      <c r="O222" s="2"/>
      <c r="P222" s="2"/>
      <c r="Q222" s="2"/>
      <c r="R222" s="2"/>
      <c r="S222" s="2"/>
      <c r="T222" s="2"/>
      <c r="U222" s="2"/>
      <c r="V222" s="2"/>
      <c r="W222" s="2"/>
      <c r="X222" s="2"/>
      <c r="Y222" s="2"/>
    </row>
    <row r="223" spans="1:25" ht="15.5">
      <c r="A223" s="2"/>
      <c r="B223" s="3"/>
      <c r="C223" s="4"/>
      <c r="D223" s="2"/>
      <c r="E223" s="4"/>
      <c r="F223" s="2"/>
      <c r="G223" s="2"/>
      <c r="H223" s="2"/>
      <c r="I223" s="2"/>
      <c r="J223" s="2"/>
      <c r="K223" s="2"/>
      <c r="L223" s="2"/>
      <c r="M223" s="2"/>
      <c r="N223" s="2"/>
      <c r="O223" s="2"/>
      <c r="P223" s="2"/>
      <c r="Q223" s="2"/>
      <c r="R223" s="2"/>
      <c r="S223" s="2"/>
      <c r="T223" s="2"/>
      <c r="U223" s="2"/>
      <c r="V223" s="2"/>
      <c r="W223" s="2"/>
      <c r="X223" s="2"/>
      <c r="Y223" s="2"/>
    </row>
    <row r="224" spans="1:25" ht="15.5">
      <c r="A224" s="2"/>
      <c r="B224" s="3"/>
      <c r="C224" s="4"/>
      <c r="D224" s="2"/>
      <c r="E224" s="4"/>
      <c r="F224" s="2"/>
      <c r="G224" s="2"/>
      <c r="H224" s="2"/>
      <c r="I224" s="2"/>
      <c r="J224" s="2"/>
      <c r="K224" s="2"/>
      <c r="L224" s="2"/>
      <c r="M224" s="2"/>
      <c r="N224" s="2"/>
      <c r="O224" s="2"/>
      <c r="P224" s="2"/>
      <c r="Q224" s="2"/>
      <c r="R224" s="2"/>
      <c r="S224" s="2"/>
      <c r="T224" s="2"/>
      <c r="U224" s="2"/>
      <c r="V224" s="2"/>
      <c r="W224" s="2"/>
      <c r="X224" s="2"/>
      <c r="Y224" s="2"/>
    </row>
    <row r="225" spans="1:25" ht="15.5">
      <c r="A225" s="2"/>
      <c r="B225" s="3"/>
      <c r="C225" s="4"/>
      <c r="D225" s="2"/>
      <c r="E225" s="4"/>
      <c r="F225" s="2"/>
      <c r="G225" s="2"/>
      <c r="H225" s="2"/>
      <c r="I225" s="2"/>
      <c r="J225" s="2"/>
      <c r="K225" s="2"/>
      <c r="L225" s="2"/>
      <c r="M225" s="2"/>
      <c r="N225" s="2"/>
      <c r="O225" s="2"/>
      <c r="P225" s="2"/>
      <c r="Q225" s="2"/>
      <c r="R225" s="2"/>
      <c r="S225" s="2"/>
      <c r="T225" s="2"/>
      <c r="U225" s="2"/>
      <c r="V225" s="2"/>
      <c r="W225" s="2"/>
      <c r="X225" s="2"/>
      <c r="Y225" s="2"/>
    </row>
    <row r="226" spans="1:25" ht="15.5">
      <c r="A226" s="2"/>
      <c r="B226" s="3"/>
      <c r="C226" s="4"/>
      <c r="D226" s="2"/>
      <c r="E226" s="4"/>
      <c r="F226" s="2"/>
      <c r="G226" s="2"/>
      <c r="H226" s="2"/>
      <c r="I226" s="2"/>
      <c r="J226" s="2"/>
      <c r="K226" s="2"/>
      <c r="L226" s="2"/>
      <c r="M226" s="2"/>
      <c r="N226" s="2"/>
      <c r="O226" s="2"/>
      <c r="P226" s="2"/>
      <c r="Q226" s="2"/>
      <c r="R226" s="2"/>
      <c r="S226" s="2"/>
      <c r="T226" s="2"/>
      <c r="U226" s="2"/>
      <c r="V226" s="2"/>
      <c r="W226" s="2"/>
      <c r="X226" s="2"/>
      <c r="Y226" s="2"/>
    </row>
    <row r="227" spans="1:25" ht="15.5">
      <c r="A227" s="2"/>
      <c r="B227" s="3"/>
      <c r="C227" s="4"/>
      <c r="D227" s="2"/>
      <c r="E227" s="4"/>
      <c r="F227" s="2"/>
      <c r="G227" s="2"/>
      <c r="H227" s="2"/>
      <c r="I227" s="2"/>
      <c r="J227" s="2"/>
      <c r="K227" s="2"/>
      <c r="L227" s="2"/>
      <c r="M227" s="2"/>
      <c r="N227" s="2"/>
      <c r="O227" s="2"/>
      <c r="P227" s="2"/>
      <c r="Q227" s="2"/>
      <c r="R227" s="2"/>
      <c r="S227" s="2"/>
      <c r="T227" s="2"/>
      <c r="U227" s="2"/>
      <c r="V227" s="2"/>
      <c r="W227" s="2"/>
      <c r="X227" s="2"/>
      <c r="Y227" s="2"/>
    </row>
    <row r="228" spans="1:25" ht="15.5">
      <c r="A228" s="2"/>
      <c r="B228" s="3"/>
      <c r="C228" s="4"/>
      <c r="D228" s="2"/>
      <c r="E228" s="4"/>
      <c r="F228" s="2"/>
      <c r="G228" s="2"/>
      <c r="H228" s="2"/>
      <c r="I228" s="2"/>
      <c r="J228" s="2"/>
      <c r="K228" s="2"/>
      <c r="L228" s="2"/>
      <c r="M228" s="2"/>
      <c r="N228" s="2"/>
      <c r="O228" s="2"/>
      <c r="P228" s="2"/>
      <c r="Q228" s="2"/>
      <c r="R228" s="2"/>
      <c r="S228" s="2"/>
      <c r="T228" s="2"/>
      <c r="U228" s="2"/>
      <c r="V228" s="2"/>
      <c r="W228" s="2"/>
      <c r="X228" s="2"/>
      <c r="Y228" s="2"/>
    </row>
    <row r="229" spans="1:25" ht="15.5">
      <c r="A229" s="2"/>
      <c r="B229" s="3"/>
      <c r="C229" s="4"/>
      <c r="D229" s="2"/>
      <c r="E229" s="4"/>
      <c r="F229" s="2"/>
      <c r="G229" s="2"/>
      <c r="H229" s="2"/>
      <c r="I229" s="2"/>
      <c r="J229" s="2"/>
      <c r="K229" s="2"/>
      <c r="L229" s="2"/>
      <c r="M229" s="2"/>
      <c r="N229" s="2"/>
      <c r="O229" s="2"/>
      <c r="P229" s="2"/>
      <c r="Q229" s="2"/>
      <c r="R229" s="2"/>
      <c r="S229" s="2"/>
      <c r="T229" s="2"/>
      <c r="U229" s="2"/>
      <c r="V229" s="2"/>
      <c r="W229" s="2"/>
      <c r="X229" s="2"/>
      <c r="Y229" s="2"/>
    </row>
    <row r="230" spans="1:25" ht="15.5">
      <c r="A230" s="2"/>
      <c r="B230" s="3"/>
      <c r="C230" s="4"/>
      <c r="D230" s="2"/>
      <c r="E230" s="4"/>
      <c r="F230" s="2"/>
      <c r="G230" s="2"/>
      <c r="H230" s="2"/>
      <c r="I230" s="2"/>
      <c r="J230" s="2"/>
      <c r="K230" s="2"/>
      <c r="L230" s="2"/>
      <c r="M230" s="2"/>
      <c r="N230" s="2"/>
      <c r="O230" s="2"/>
      <c r="P230" s="2"/>
      <c r="Q230" s="2"/>
      <c r="R230" s="2"/>
      <c r="S230" s="2"/>
      <c r="T230" s="2"/>
      <c r="U230" s="2"/>
      <c r="V230" s="2"/>
      <c r="W230" s="2"/>
      <c r="X230" s="2"/>
      <c r="Y230" s="2"/>
    </row>
    <row r="231" spans="1:25" ht="15.5">
      <c r="A231" s="2"/>
      <c r="B231" s="3"/>
      <c r="C231" s="4"/>
      <c r="D231" s="2"/>
      <c r="E231" s="4"/>
      <c r="F231" s="2"/>
      <c r="G231" s="2"/>
      <c r="H231" s="2"/>
      <c r="I231" s="2"/>
      <c r="J231" s="2"/>
      <c r="K231" s="2"/>
      <c r="L231" s="2"/>
      <c r="M231" s="2"/>
      <c r="N231" s="2"/>
      <c r="O231" s="2"/>
      <c r="P231" s="2"/>
      <c r="Q231" s="2"/>
      <c r="R231" s="2"/>
      <c r="S231" s="2"/>
      <c r="T231" s="2"/>
      <c r="U231" s="2"/>
      <c r="V231" s="2"/>
      <c r="W231" s="2"/>
      <c r="X231" s="2"/>
      <c r="Y231" s="2"/>
    </row>
    <row r="232" spans="1:25" ht="15.5">
      <c r="A232" s="2"/>
      <c r="B232" s="3"/>
      <c r="C232" s="4"/>
      <c r="D232" s="2"/>
      <c r="E232" s="4"/>
      <c r="F232" s="2"/>
      <c r="G232" s="2"/>
      <c r="H232" s="2"/>
      <c r="I232" s="2"/>
      <c r="J232" s="2"/>
      <c r="K232" s="2"/>
      <c r="L232" s="2"/>
      <c r="M232" s="2"/>
      <c r="N232" s="2"/>
      <c r="O232" s="2"/>
      <c r="P232" s="2"/>
      <c r="Q232" s="2"/>
      <c r="R232" s="2"/>
      <c r="S232" s="2"/>
      <c r="T232" s="2"/>
      <c r="U232" s="2"/>
      <c r="V232" s="2"/>
      <c r="W232" s="2"/>
      <c r="X232" s="2"/>
      <c r="Y232" s="2"/>
    </row>
    <row r="233" spans="1:25" ht="15.5">
      <c r="A233" s="2"/>
      <c r="B233" s="3"/>
      <c r="C233" s="4"/>
      <c r="D233" s="2"/>
      <c r="E233" s="4"/>
      <c r="F233" s="2"/>
      <c r="G233" s="2"/>
      <c r="H233" s="2"/>
      <c r="I233" s="2"/>
      <c r="J233" s="2"/>
      <c r="K233" s="2"/>
      <c r="L233" s="2"/>
      <c r="M233" s="2"/>
      <c r="N233" s="2"/>
      <c r="O233" s="2"/>
      <c r="P233" s="2"/>
      <c r="Q233" s="2"/>
      <c r="R233" s="2"/>
      <c r="S233" s="2"/>
      <c r="T233" s="2"/>
      <c r="U233" s="2"/>
      <c r="V233" s="2"/>
      <c r="W233" s="2"/>
      <c r="X233" s="2"/>
      <c r="Y233" s="2"/>
    </row>
    <row r="234" spans="1:25" ht="15.5">
      <c r="A234" s="2"/>
      <c r="B234" s="3"/>
      <c r="C234" s="4"/>
      <c r="D234" s="2"/>
      <c r="E234" s="4"/>
      <c r="F234" s="2"/>
      <c r="G234" s="2"/>
      <c r="H234" s="2"/>
      <c r="I234" s="2"/>
      <c r="J234" s="2"/>
      <c r="K234" s="2"/>
      <c r="L234" s="2"/>
      <c r="M234" s="2"/>
      <c r="N234" s="2"/>
      <c r="O234" s="2"/>
      <c r="P234" s="2"/>
      <c r="Q234" s="2"/>
      <c r="R234" s="2"/>
      <c r="S234" s="2"/>
      <c r="T234" s="2"/>
      <c r="U234" s="2"/>
      <c r="V234" s="2"/>
      <c r="W234" s="2"/>
      <c r="X234" s="2"/>
      <c r="Y234" s="2"/>
    </row>
    <row r="235" spans="1:25" ht="15.5">
      <c r="A235" s="2"/>
      <c r="B235" s="3"/>
      <c r="C235" s="4"/>
      <c r="D235" s="2"/>
      <c r="E235" s="4"/>
      <c r="F235" s="2"/>
      <c r="G235" s="2"/>
      <c r="H235" s="2"/>
      <c r="I235" s="2"/>
      <c r="J235" s="2"/>
      <c r="K235" s="2"/>
      <c r="L235" s="2"/>
      <c r="M235" s="2"/>
      <c r="N235" s="2"/>
      <c r="O235" s="2"/>
      <c r="P235" s="2"/>
      <c r="Q235" s="2"/>
      <c r="R235" s="2"/>
      <c r="S235" s="2"/>
      <c r="T235" s="2"/>
      <c r="U235" s="2"/>
      <c r="V235" s="2"/>
      <c r="W235" s="2"/>
      <c r="X235" s="2"/>
      <c r="Y235" s="2"/>
    </row>
    <row r="236" spans="1:25" ht="15.5">
      <c r="A236" s="2"/>
      <c r="B236" s="3"/>
      <c r="C236" s="4"/>
      <c r="D236" s="2"/>
      <c r="E236" s="4"/>
      <c r="F236" s="2"/>
      <c r="G236" s="2"/>
      <c r="H236" s="2"/>
      <c r="I236" s="2"/>
      <c r="J236" s="2"/>
      <c r="K236" s="2"/>
      <c r="L236" s="2"/>
      <c r="M236" s="2"/>
      <c r="N236" s="2"/>
      <c r="O236" s="2"/>
      <c r="P236" s="2"/>
      <c r="Q236" s="2"/>
      <c r="R236" s="2"/>
      <c r="S236" s="2"/>
      <c r="T236" s="2"/>
      <c r="U236" s="2"/>
      <c r="V236" s="2"/>
      <c r="W236" s="2"/>
      <c r="X236" s="2"/>
      <c r="Y236" s="2"/>
    </row>
    <row r="237" spans="1:25" ht="15.5">
      <c r="A237" s="2"/>
      <c r="B237" s="3"/>
      <c r="C237" s="4"/>
      <c r="D237" s="2"/>
      <c r="E237" s="4"/>
      <c r="F237" s="2"/>
      <c r="G237" s="2"/>
      <c r="H237" s="2"/>
      <c r="I237" s="2"/>
      <c r="J237" s="2"/>
      <c r="K237" s="2"/>
      <c r="L237" s="2"/>
      <c r="M237" s="2"/>
      <c r="N237" s="2"/>
      <c r="O237" s="2"/>
      <c r="P237" s="2"/>
      <c r="Q237" s="2"/>
      <c r="R237" s="2"/>
      <c r="S237" s="2"/>
      <c r="T237" s="2"/>
      <c r="U237" s="2"/>
      <c r="V237" s="2"/>
      <c r="W237" s="2"/>
      <c r="X237" s="2"/>
      <c r="Y237" s="2"/>
    </row>
    <row r="238" spans="1:25" ht="15.5">
      <c r="A238" s="2"/>
      <c r="B238" s="3"/>
      <c r="C238" s="4"/>
      <c r="D238" s="2"/>
      <c r="E238" s="4"/>
      <c r="F238" s="2"/>
      <c r="G238" s="2"/>
      <c r="H238" s="2"/>
      <c r="I238" s="2"/>
      <c r="J238" s="2"/>
      <c r="K238" s="2"/>
      <c r="L238" s="2"/>
      <c r="M238" s="2"/>
      <c r="N238" s="2"/>
      <c r="O238" s="2"/>
      <c r="P238" s="2"/>
      <c r="Q238" s="2"/>
      <c r="R238" s="2"/>
      <c r="S238" s="2"/>
      <c r="T238" s="2"/>
      <c r="U238" s="2"/>
      <c r="V238" s="2"/>
      <c r="W238" s="2"/>
      <c r="X238" s="2"/>
      <c r="Y238" s="2"/>
    </row>
    <row r="239" spans="1:25" ht="15.5">
      <c r="A239" s="2"/>
      <c r="B239" s="3"/>
      <c r="C239" s="4"/>
      <c r="D239" s="2"/>
      <c r="E239" s="4"/>
      <c r="F239" s="2"/>
      <c r="G239" s="2"/>
      <c r="H239" s="2"/>
      <c r="I239" s="2"/>
      <c r="J239" s="2"/>
      <c r="K239" s="2"/>
      <c r="L239" s="2"/>
      <c r="M239" s="2"/>
      <c r="N239" s="2"/>
      <c r="O239" s="2"/>
      <c r="P239" s="2"/>
      <c r="Q239" s="2"/>
      <c r="R239" s="2"/>
      <c r="S239" s="2"/>
      <c r="T239" s="2"/>
      <c r="U239" s="2"/>
      <c r="V239" s="2"/>
      <c r="W239" s="2"/>
      <c r="X239" s="2"/>
      <c r="Y239" s="2"/>
    </row>
    <row r="240" spans="1:25" ht="15.5">
      <c r="A240" s="2"/>
      <c r="B240" s="3"/>
      <c r="C240" s="4"/>
      <c r="D240" s="2"/>
      <c r="E240" s="4"/>
      <c r="F240" s="2"/>
      <c r="G240" s="2"/>
      <c r="H240" s="2"/>
      <c r="I240" s="2"/>
      <c r="J240" s="2"/>
      <c r="K240" s="2"/>
      <c r="L240" s="2"/>
      <c r="M240" s="2"/>
      <c r="N240" s="2"/>
      <c r="O240" s="2"/>
      <c r="P240" s="2"/>
      <c r="Q240" s="2"/>
      <c r="R240" s="2"/>
      <c r="S240" s="2"/>
      <c r="T240" s="2"/>
      <c r="U240" s="2"/>
      <c r="V240" s="2"/>
      <c r="W240" s="2"/>
      <c r="X240" s="2"/>
      <c r="Y240" s="2"/>
    </row>
    <row r="241" spans="1:25" ht="15.5">
      <c r="A241" s="2"/>
      <c r="B241" s="3"/>
      <c r="C241" s="4"/>
      <c r="D241" s="2"/>
      <c r="E241" s="4"/>
      <c r="F241" s="2"/>
      <c r="G241" s="2"/>
      <c r="H241" s="2"/>
      <c r="I241" s="2"/>
      <c r="J241" s="2"/>
      <c r="K241" s="2"/>
      <c r="L241" s="2"/>
      <c r="M241" s="2"/>
      <c r="N241" s="2"/>
      <c r="O241" s="2"/>
      <c r="P241" s="2"/>
      <c r="Q241" s="2"/>
      <c r="R241" s="2"/>
      <c r="S241" s="2"/>
      <c r="T241" s="2"/>
      <c r="U241" s="2"/>
      <c r="V241" s="2"/>
      <c r="W241" s="2"/>
      <c r="X241" s="2"/>
      <c r="Y241" s="2"/>
    </row>
    <row r="242" spans="1:25" ht="15.5">
      <c r="A242" s="2"/>
      <c r="B242" s="3"/>
      <c r="C242" s="4"/>
      <c r="D242" s="2"/>
      <c r="E242" s="4"/>
      <c r="F242" s="2"/>
      <c r="G242" s="2"/>
      <c r="H242" s="2"/>
      <c r="I242" s="2"/>
      <c r="J242" s="2"/>
      <c r="K242" s="2"/>
      <c r="L242" s="2"/>
      <c r="M242" s="2"/>
      <c r="N242" s="2"/>
      <c r="O242" s="2"/>
      <c r="P242" s="2"/>
      <c r="Q242" s="2"/>
      <c r="R242" s="2"/>
      <c r="S242" s="2"/>
      <c r="T242" s="2"/>
      <c r="U242" s="2"/>
      <c r="V242" s="2"/>
      <c r="W242" s="2"/>
      <c r="X242" s="2"/>
      <c r="Y242" s="2"/>
    </row>
    <row r="243" spans="1:25" ht="15.5">
      <c r="A243" s="2"/>
      <c r="B243" s="3"/>
      <c r="C243" s="4"/>
      <c r="D243" s="2"/>
      <c r="E243" s="4"/>
      <c r="F243" s="2"/>
      <c r="G243" s="2"/>
      <c r="H243" s="2"/>
      <c r="I243" s="2"/>
      <c r="J243" s="2"/>
      <c r="K243" s="2"/>
      <c r="L243" s="2"/>
      <c r="M243" s="2"/>
      <c r="N243" s="2"/>
      <c r="O243" s="2"/>
      <c r="P243" s="2"/>
      <c r="Q243" s="2"/>
      <c r="R243" s="2"/>
      <c r="S243" s="2"/>
      <c r="T243" s="2"/>
      <c r="U243" s="2"/>
      <c r="V243" s="2"/>
      <c r="W243" s="2"/>
      <c r="X243" s="2"/>
      <c r="Y243" s="2"/>
    </row>
    <row r="244" spans="1:25" ht="15.5">
      <c r="A244" s="2"/>
      <c r="B244" s="3"/>
      <c r="C244" s="4"/>
      <c r="D244" s="2"/>
      <c r="E244" s="4"/>
      <c r="F244" s="2"/>
      <c r="G244" s="2"/>
      <c r="H244" s="2"/>
      <c r="I244" s="2"/>
      <c r="J244" s="2"/>
      <c r="K244" s="2"/>
      <c r="L244" s="2"/>
      <c r="M244" s="2"/>
      <c r="N244" s="2"/>
      <c r="O244" s="2"/>
      <c r="P244" s="2"/>
      <c r="Q244" s="2"/>
      <c r="R244" s="2"/>
      <c r="S244" s="2"/>
      <c r="T244" s="2"/>
      <c r="U244" s="2"/>
      <c r="V244" s="2"/>
      <c r="W244" s="2"/>
      <c r="X244" s="2"/>
      <c r="Y244" s="2"/>
    </row>
    <row r="245" spans="1:25" ht="15.5">
      <c r="A245" s="2"/>
      <c r="B245" s="3"/>
      <c r="C245" s="4"/>
      <c r="D245" s="2"/>
      <c r="E245" s="4"/>
      <c r="F245" s="2"/>
      <c r="G245" s="2"/>
      <c r="H245" s="2"/>
      <c r="I245" s="2"/>
      <c r="J245" s="2"/>
      <c r="K245" s="2"/>
      <c r="L245" s="2"/>
      <c r="M245" s="2"/>
      <c r="N245" s="2"/>
      <c r="O245" s="2"/>
      <c r="P245" s="2"/>
      <c r="Q245" s="2"/>
      <c r="R245" s="2"/>
      <c r="S245" s="2"/>
      <c r="T245" s="2"/>
      <c r="U245" s="2"/>
      <c r="V245" s="2"/>
      <c r="W245" s="2"/>
      <c r="X245" s="2"/>
      <c r="Y245" s="2"/>
    </row>
    <row r="246" spans="1:25" ht="15.5">
      <c r="A246" s="2"/>
      <c r="B246" s="3"/>
      <c r="C246" s="4"/>
      <c r="D246" s="2"/>
      <c r="E246" s="4"/>
      <c r="F246" s="2"/>
      <c r="G246" s="2"/>
      <c r="H246" s="2"/>
      <c r="I246" s="2"/>
      <c r="J246" s="2"/>
      <c r="K246" s="2"/>
      <c r="L246" s="2"/>
      <c r="M246" s="2"/>
      <c r="N246" s="2"/>
      <c r="O246" s="2"/>
      <c r="P246" s="2"/>
      <c r="Q246" s="2"/>
      <c r="R246" s="2"/>
      <c r="S246" s="2"/>
      <c r="T246" s="2"/>
      <c r="U246" s="2"/>
      <c r="V246" s="2"/>
      <c r="W246" s="2"/>
      <c r="X246" s="2"/>
      <c r="Y246" s="2"/>
    </row>
    <row r="247" spans="1:25" ht="15.5">
      <c r="A247" s="2"/>
      <c r="B247" s="3"/>
      <c r="C247" s="4"/>
      <c r="D247" s="2"/>
      <c r="E247" s="4"/>
      <c r="F247" s="2"/>
      <c r="G247" s="2"/>
      <c r="H247" s="2"/>
      <c r="I247" s="2"/>
      <c r="J247" s="2"/>
      <c r="K247" s="2"/>
      <c r="L247" s="2"/>
      <c r="M247" s="2"/>
      <c r="N247" s="2"/>
      <c r="O247" s="2"/>
      <c r="P247" s="2"/>
      <c r="Q247" s="2"/>
      <c r="R247" s="2"/>
      <c r="S247" s="2"/>
      <c r="T247" s="2"/>
      <c r="U247" s="2"/>
      <c r="V247" s="2"/>
      <c r="W247" s="2"/>
      <c r="X247" s="2"/>
      <c r="Y247" s="2"/>
    </row>
    <row r="248" spans="1:25" ht="15.5">
      <c r="A248" s="2"/>
      <c r="B248" s="3"/>
      <c r="C248" s="4"/>
      <c r="D248" s="2"/>
      <c r="E248" s="4"/>
      <c r="F248" s="2"/>
      <c r="G248" s="2"/>
      <c r="H248" s="2"/>
      <c r="I248" s="2"/>
      <c r="J248" s="2"/>
      <c r="K248" s="2"/>
      <c r="L248" s="2"/>
      <c r="M248" s="2"/>
      <c r="N248" s="2"/>
      <c r="O248" s="2"/>
      <c r="P248" s="2"/>
      <c r="Q248" s="2"/>
      <c r="R248" s="2"/>
      <c r="S248" s="2"/>
      <c r="T248" s="2"/>
      <c r="U248" s="2"/>
      <c r="V248" s="2"/>
      <c r="W248" s="2"/>
      <c r="X248" s="2"/>
      <c r="Y248" s="2"/>
    </row>
    <row r="249" spans="1:25" ht="15.5">
      <c r="A249" s="2"/>
      <c r="B249" s="3"/>
      <c r="C249" s="4"/>
      <c r="D249" s="2"/>
      <c r="E249" s="4"/>
      <c r="F249" s="2"/>
      <c r="G249" s="2"/>
      <c r="H249" s="2"/>
      <c r="I249" s="2"/>
      <c r="J249" s="2"/>
      <c r="K249" s="2"/>
      <c r="L249" s="2"/>
      <c r="M249" s="2"/>
      <c r="N249" s="2"/>
      <c r="O249" s="2"/>
      <c r="P249" s="2"/>
      <c r="Q249" s="2"/>
      <c r="R249" s="2"/>
      <c r="S249" s="2"/>
      <c r="T249" s="2"/>
      <c r="U249" s="2"/>
      <c r="V249" s="2"/>
      <c r="W249" s="2"/>
      <c r="X249" s="2"/>
      <c r="Y249" s="2"/>
    </row>
    <row r="250" spans="1:25" ht="15.5">
      <c r="A250" s="2"/>
      <c r="B250" s="3"/>
      <c r="C250" s="4"/>
      <c r="D250" s="2"/>
      <c r="E250" s="4"/>
      <c r="F250" s="2"/>
      <c r="G250" s="2"/>
      <c r="H250" s="2"/>
      <c r="I250" s="2"/>
      <c r="J250" s="2"/>
      <c r="K250" s="2"/>
      <c r="L250" s="2"/>
      <c r="M250" s="2"/>
      <c r="N250" s="2"/>
      <c r="O250" s="2"/>
      <c r="P250" s="2"/>
      <c r="Q250" s="2"/>
      <c r="R250" s="2"/>
      <c r="S250" s="2"/>
      <c r="T250" s="2"/>
      <c r="U250" s="2"/>
      <c r="V250" s="2"/>
      <c r="W250" s="2"/>
      <c r="X250" s="2"/>
      <c r="Y250" s="2"/>
    </row>
    <row r="251" spans="1:25" ht="15.5">
      <c r="A251" s="2"/>
      <c r="B251" s="3"/>
      <c r="C251" s="4"/>
      <c r="D251" s="2"/>
      <c r="E251" s="4"/>
      <c r="F251" s="2"/>
      <c r="G251" s="2"/>
      <c r="H251" s="2"/>
      <c r="I251" s="2"/>
      <c r="J251" s="2"/>
      <c r="K251" s="2"/>
      <c r="L251" s="2"/>
      <c r="M251" s="2"/>
      <c r="N251" s="2"/>
      <c r="O251" s="2"/>
      <c r="P251" s="2"/>
      <c r="Q251" s="2"/>
      <c r="R251" s="2"/>
      <c r="S251" s="2"/>
      <c r="T251" s="2"/>
      <c r="U251" s="2"/>
      <c r="V251" s="2"/>
      <c r="W251" s="2"/>
      <c r="X251" s="2"/>
      <c r="Y251" s="2"/>
    </row>
    <row r="252" spans="1:25" ht="15.5">
      <c r="A252" s="2"/>
      <c r="B252" s="3"/>
      <c r="C252" s="4"/>
      <c r="D252" s="2"/>
      <c r="E252" s="4"/>
      <c r="F252" s="2"/>
      <c r="G252" s="2"/>
      <c r="H252" s="2"/>
      <c r="I252" s="2"/>
      <c r="J252" s="2"/>
      <c r="K252" s="2"/>
      <c r="L252" s="2"/>
      <c r="M252" s="2"/>
      <c r="N252" s="2"/>
      <c r="O252" s="2"/>
      <c r="P252" s="2"/>
      <c r="Q252" s="2"/>
      <c r="R252" s="2"/>
      <c r="S252" s="2"/>
      <c r="T252" s="2"/>
      <c r="U252" s="2"/>
      <c r="V252" s="2"/>
      <c r="W252" s="2"/>
      <c r="X252" s="2"/>
      <c r="Y252" s="2"/>
    </row>
    <row r="253" spans="1:25" ht="15.5">
      <c r="A253" s="2"/>
      <c r="B253" s="3"/>
      <c r="C253" s="4"/>
      <c r="D253" s="2"/>
      <c r="E253" s="4"/>
      <c r="F253" s="2"/>
      <c r="G253" s="2"/>
      <c r="H253" s="2"/>
      <c r="I253" s="2"/>
      <c r="J253" s="2"/>
      <c r="K253" s="2"/>
      <c r="L253" s="2"/>
      <c r="M253" s="2"/>
      <c r="N253" s="2"/>
      <c r="O253" s="2"/>
      <c r="P253" s="2"/>
      <c r="Q253" s="2"/>
      <c r="R253" s="2"/>
      <c r="S253" s="2"/>
      <c r="T253" s="2"/>
      <c r="U253" s="2"/>
      <c r="V253" s="2"/>
      <c r="W253" s="2"/>
      <c r="X253" s="2"/>
      <c r="Y253" s="2"/>
    </row>
    <row r="254" spans="1:25" ht="15.5">
      <c r="A254" s="2"/>
      <c r="B254" s="3"/>
      <c r="C254" s="4"/>
      <c r="D254" s="2"/>
      <c r="E254" s="4"/>
      <c r="F254" s="2"/>
      <c r="G254" s="2"/>
      <c r="H254" s="2"/>
      <c r="I254" s="2"/>
      <c r="J254" s="2"/>
      <c r="K254" s="2"/>
      <c r="L254" s="2"/>
      <c r="M254" s="2"/>
      <c r="N254" s="2"/>
      <c r="O254" s="2"/>
      <c r="P254" s="2"/>
      <c r="Q254" s="2"/>
      <c r="R254" s="2"/>
      <c r="S254" s="2"/>
      <c r="T254" s="2"/>
      <c r="U254" s="2"/>
      <c r="V254" s="2"/>
      <c r="W254" s="2"/>
      <c r="X254" s="2"/>
      <c r="Y254" s="2"/>
    </row>
    <row r="255" spans="1:25" ht="15.5">
      <c r="A255" s="2"/>
      <c r="B255" s="3"/>
      <c r="C255" s="4"/>
      <c r="D255" s="2"/>
      <c r="E255" s="4"/>
      <c r="F255" s="2"/>
      <c r="G255" s="2"/>
      <c r="H255" s="2"/>
      <c r="I255" s="2"/>
      <c r="J255" s="2"/>
      <c r="K255" s="2"/>
      <c r="L255" s="2"/>
      <c r="M255" s="2"/>
      <c r="N255" s="2"/>
      <c r="O255" s="2"/>
      <c r="P255" s="2"/>
      <c r="Q255" s="2"/>
      <c r="R255" s="2"/>
      <c r="S255" s="2"/>
      <c r="T255" s="2"/>
      <c r="U255" s="2"/>
      <c r="V255" s="2"/>
      <c r="W255" s="2"/>
      <c r="X255" s="2"/>
      <c r="Y255" s="2"/>
    </row>
    <row r="256" spans="1:25" ht="15.5">
      <c r="A256" s="2"/>
      <c r="B256" s="3"/>
      <c r="C256" s="4"/>
      <c r="D256" s="2"/>
      <c r="E256" s="4"/>
      <c r="F256" s="2"/>
      <c r="G256" s="2"/>
      <c r="H256" s="2"/>
      <c r="I256" s="2"/>
      <c r="J256" s="2"/>
      <c r="K256" s="2"/>
      <c r="L256" s="2"/>
      <c r="M256" s="2"/>
      <c r="N256" s="2"/>
      <c r="O256" s="2"/>
      <c r="P256" s="2"/>
      <c r="Q256" s="2"/>
      <c r="R256" s="2"/>
      <c r="S256" s="2"/>
      <c r="T256" s="2"/>
      <c r="U256" s="2"/>
      <c r="V256" s="2"/>
      <c r="W256" s="2"/>
      <c r="X256" s="2"/>
      <c r="Y256" s="2"/>
    </row>
    <row r="257" spans="1:25" ht="15.5">
      <c r="A257" s="2"/>
      <c r="B257" s="3"/>
      <c r="C257" s="4"/>
      <c r="D257" s="2"/>
      <c r="E257" s="4"/>
      <c r="F257" s="2"/>
      <c r="G257" s="2"/>
      <c r="H257" s="2"/>
      <c r="I257" s="2"/>
      <c r="J257" s="2"/>
      <c r="K257" s="2"/>
      <c r="L257" s="2"/>
      <c r="M257" s="2"/>
      <c r="N257" s="2"/>
      <c r="O257" s="2"/>
      <c r="P257" s="2"/>
      <c r="Q257" s="2"/>
      <c r="R257" s="2"/>
      <c r="S257" s="2"/>
      <c r="T257" s="2"/>
      <c r="U257" s="2"/>
      <c r="V257" s="2"/>
      <c r="W257" s="2"/>
      <c r="X257" s="2"/>
      <c r="Y257" s="2"/>
    </row>
    <row r="258" spans="1:25" ht="15.5">
      <c r="A258" s="2"/>
      <c r="B258" s="3"/>
      <c r="C258" s="4"/>
      <c r="D258" s="2"/>
      <c r="E258" s="4"/>
      <c r="F258" s="2"/>
      <c r="G258" s="2"/>
      <c r="H258" s="2"/>
      <c r="I258" s="2"/>
      <c r="J258" s="2"/>
      <c r="K258" s="2"/>
      <c r="L258" s="2"/>
      <c r="M258" s="2"/>
      <c r="N258" s="2"/>
      <c r="O258" s="2"/>
      <c r="P258" s="2"/>
      <c r="Q258" s="2"/>
      <c r="R258" s="2"/>
      <c r="S258" s="2"/>
      <c r="T258" s="2"/>
      <c r="U258" s="2"/>
      <c r="V258" s="2"/>
      <c r="W258" s="2"/>
      <c r="X258" s="2"/>
      <c r="Y258" s="2"/>
    </row>
    <row r="259" spans="1:25" ht="15.5">
      <c r="A259" s="2"/>
      <c r="B259" s="3"/>
      <c r="C259" s="4"/>
      <c r="D259" s="2"/>
      <c r="E259" s="4"/>
      <c r="F259" s="2"/>
      <c r="G259" s="2"/>
      <c r="H259" s="2"/>
      <c r="I259" s="2"/>
      <c r="J259" s="2"/>
      <c r="K259" s="2"/>
      <c r="L259" s="2"/>
      <c r="M259" s="2"/>
      <c r="N259" s="2"/>
      <c r="O259" s="2"/>
      <c r="P259" s="2"/>
      <c r="Q259" s="2"/>
      <c r="R259" s="2"/>
      <c r="S259" s="2"/>
      <c r="T259" s="2"/>
      <c r="U259" s="2"/>
      <c r="V259" s="2"/>
      <c r="W259" s="2"/>
      <c r="X259" s="2"/>
      <c r="Y259" s="2"/>
    </row>
    <row r="260" spans="1:25" ht="15.5">
      <c r="A260" s="2"/>
      <c r="B260" s="3"/>
      <c r="C260" s="4"/>
      <c r="D260" s="2"/>
      <c r="E260" s="4"/>
      <c r="F260" s="2"/>
      <c r="G260" s="2"/>
      <c r="H260" s="2"/>
      <c r="I260" s="2"/>
      <c r="J260" s="2"/>
      <c r="K260" s="2"/>
      <c r="L260" s="2"/>
      <c r="M260" s="2"/>
      <c r="N260" s="2"/>
      <c r="O260" s="2"/>
      <c r="P260" s="2"/>
      <c r="Q260" s="2"/>
      <c r="R260" s="2"/>
      <c r="S260" s="2"/>
      <c r="T260" s="2"/>
      <c r="U260" s="2"/>
      <c r="V260" s="2"/>
      <c r="W260" s="2"/>
      <c r="X260" s="2"/>
      <c r="Y260" s="2"/>
    </row>
    <row r="261" spans="1:25" ht="15.5">
      <c r="A261" s="2"/>
      <c r="B261" s="3"/>
      <c r="C261" s="4"/>
      <c r="D261" s="2"/>
      <c r="E261" s="4"/>
      <c r="F261" s="2"/>
      <c r="G261" s="2"/>
      <c r="H261" s="2"/>
      <c r="I261" s="2"/>
      <c r="J261" s="2"/>
      <c r="K261" s="2"/>
      <c r="L261" s="2"/>
      <c r="M261" s="2"/>
      <c r="N261" s="2"/>
      <c r="O261" s="2"/>
      <c r="P261" s="2"/>
      <c r="Q261" s="2"/>
      <c r="R261" s="2"/>
      <c r="S261" s="2"/>
      <c r="T261" s="2"/>
      <c r="U261" s="2"/>
      <c r="V261" s="2"/>
      <c r="W261" s="2"/>
      <c r="X261" s="2"/>
      <c r="Y261" s="2"/>
    </row>
    <row r="262" spans="1:25" ht="15.5">
      <c r="A262" s="2"/>
      <c r="B262" s="3"/>
      <c r="C262" s="4"/>
      <c r="D262" s="2"/>
      <c r="E262" s="4"/>
      <c r="F262" s="2"/>
      <c r="G262" s="2"/>
      <c r="H262" s="2"/>
      <c r="I262" s="2"/>
      <c r="J262" s="2"/>
      <c r="K262" s="2"/>
      <c r="L262" s="2"/>
      <c r="M262" s="2"/>
      <c r="N262" s="2"/>
      <c r="O262" s="2"/>
      <c r="P262" s="2"/>
      <c r="Q262" s="2"/>
      <c r="R262" s="2"/>
      <c r="S262" s="2"/>
      <c r="T262" s="2"/>
      <c r="U262" s="2"/>
      <c r="V262" s="2"/>
      <c r="W262" s="2"/>
      <c r="X262" s="2"/>
      <c r="Y262" s="2"/>
    </row>
    <row r="263" spans="1:25" ht="15.5">
      <c r="A263" s="2"/>
      <c r="B263" s="3"/>
      <c r="C263" s="4"/>
      <c r="D263" s="2"/>
      <c r="E263" s="4"/>
      <c r="F263" s="2"/>
      <c r="G263" s="2"/>
      <c r="H263" s="2"/>
      <c r="I263" s="2"/>
      <c r="J263" s="2"/>
      <c r="K263" s="2"/>
      <c r="L263" s="2"/>
      <c r="M263" s="2"/>
      <c r="N263" s="2"/>
      <c r="O263" s="2"/>
      <c r="P263" s="2"/>
      <c r="Q263" s="2"/>
      <c r="R263" s="2"/>
      <c r="S263" s="2"/>
      <c r="T263" s="2"/>
      <c r="U263" s="2"/>
      <c r="V263" s="2"/>
      <c r="W263" s="2"/>
      <c r="X263" s="2"/>
      <c r="Y263" s="2"/>
    </row>
    <row r="264" spans="1:25" ht="15.5">
      <c r="A264" s="2"/>
      <c r="B264" s="3"/>
      <c r="C264" s="4"/>
      <c r="D264" s="2"/>
      <c r="E264" s="4"/>
      <c r="F264" s="2"/>
      <c r="G264" s="2"/>
      <c r="H264" s="2"/>
      <c r="I264" s="2"/>
      <c r="J264" s="2"/>
      <c r="K264" s="2"/>
      <c r="L264" s="2"/>
      <c r="M264" s="2"/>
      <c r="N264" s="2"/>
      <c r="O264" s="2"/>
      <c r="P264" s="2"/>
      <c r="Q264" s="2"/>
      <c r="R264" s="2"/>
      <c r="S264" s="2"/>
      <c r="T264" s="2"/>
      <c r="U264" s="2"/>
      <c r="V264" s="2"/>
      <c r="W264" s="2"/>
      <c r="X264" s="2"/>
      <c r="Y264" s="2"/>
    </row>
    <row r="265" spans="1:25" ht="15.5">
      <c r="A265" s="2"/>
      <c r="B265" s="3"/>
      <c r="C265" s="4"/>
      <c r="D265" s="2"/>
      <c r="E265" s="4"/>
      <c r="F265" s="2"/>
      <c r="G265" s="2"/>
      <c r="H265" s="2"/>
      <c r="I265" s="2"/>
      <c r="J265" s="2"/>
      <c r="K265" s="2"/>
      <c r="L265" s="2"/>
      <c r="M265" s="2"/>
      <c r="N265" s="2"/>
      <c r="O265" s="2"/>
      <c r="P265" s="2"/>
      <c r="Q265" s="2"/>
      <c r="R265" s="2"/>
      <c r="S265" s="2"/>
      <c r="T265" s="2"/>
      <c r="U265" s="2"/>
      <c r="V265" s="2"/>
      <c r="W265" s="2"/>
      <c r="X265" s="2"/>
      <c r="Y265" s="2"/>
    </row>
    <row r="266" spans="1:25" ht="15.5">
      <c r="A266" s="2"/>
      <c r="B266" s="3"/>
      <c r="C266" s="4"/>
      <c r="D266" s="2"/>
      <c r="E266" s="4"/>
      <c r="F266" s="2"/>
      <c r="G266" s="2"/>
      <c r="H266" s="2"/>
      <c r="I266" s="2"/>
      <c r="J266" s="2"/>
      <c r="K266" s="2"/>
      <c r="L266" s="2"/>
      <c r="M266" s="2"/>
      <c r="N266" s="2"/>
      <c r="O266" s="2"/>
      <c r="P266" s="2"/>
      <c r="Q266" s="2"/>
      <c r="R266" s="2"/>
      <c r="S266" s="2"/>
      <c r="T266" s="2"/>
      <c r="U266" s="2"/>
      <c r="V266" s="2"/>
      <c r="W266" s="2"/>
      <c r="X266" s="2"/>
      <c r="Y266" s="2"/>
    </row>
    <row r="267" spans="1:25" ht="15.5">
      <c r="A267" s="2"/>
      <c r="B267" s="3"/>
      <c r="C267" s="4"/>
      <c r="D267" s="2"/>
      <c r="E267" s="4"/>
      <c r="F267" s="2"/>
      <c r="G267" s="2"/>
      <c r="H267" s="2"/>
      <c r="I267" s="2"/>
      <c r="J267" s="2"/>
      <c r="K267" s="2"/>
      <c r="L267" s="2"/>
      <c r="M267" s="2"/>
      <c r="N267" s="2"/>
      <c r="O267" s="2"/>
      <c r="P267" s="2"/>
      <c r="Q267" s="2"/>
      <c r="R267" s="2"/>
      <c r="S267" s="2"/>
      <c r="T267" s="2"/>
      <c r="U267" s="2"/>
      <c r="V267" s="2"/>
      <c r="W267" s="2"/>
      <c r="X267" s="2"/>
      <c r="Y267" s="2"/>
    </row>
    <row r="268" spans="1:25" ht="15.5">
      <c r="A268" s="2"/>
      <c r="B268" s="3"/>
      <c r="C268" s="4"/>
      <c r="D268" s="2"/>
      <c r="E268" s="4"/>
      <c r="F268" s="2"/>
      <c r="G268" s="2"/>
      <c r="H268" s="2"/>
      <c r="I268" s="2"/>
      <c r="J268" s="2"/>
      <c r="K268" s="2"/>
      <c r="L268" s="2"/>
      <c r="M268" s="2"/>
      <c r="N268" s="2"/>
      <c r="O268" s="2"/>
      <c r="P268" s="2"/>
      <c r="Q268" s="2"/>
      <c r="R268" s="2"/>
      <c r="S268" s="2"/>
      <c r="T268" s="2"/>
      <c r="U268" s="2"/>
      <c r="V268" s="2"/>
      <c r="W268" s="2"/>
      <c r="X268" s="2"/>
      <c r="Y268" s="2"/>
    </row>
    <row r="269" spans="1:25" ht="15.5">
      <c r="A269" s="2"/>
      <c r="B269" s="3"/>
      <c r="C269" s="4"/>
      <c r="D269" s="2"/>
      <c r="E269" s="4"/>
      <c r="F269" s="2"/>
      <c r="G269" s="2"/>
      <c r="H269" s="2"/>
      <c r="I269" s="2"/>
      <c r="J269" s="2"/>
      <c r="K269" s="2"/>
      <c r="L269" s="2"/>
      <c r="M269" s="2"/>
      <c r="N269" s="2"/>
      <c r="O269" s="2"/>
      <c r="P269" s="2"/>
      <c r="Q269" s="2"/>
      <c r="R269" s="2"/>
      <c r="S269" s="2"/>
      <c r="T269" s="2"/>
      <c r="U269" s="2"/>
      <c r="V269" s="2"/>
      <c r="W269" s="2"/>
      <c r="X269" s="2"/>
      <c r="Y269" s="2"/>
    </row>
    <row r="270" spans="1:25" ht="15.5">
      <c r="A270" s="2"/>
      <c r="B270" s="3"/>
      <c r="C270" s="4"/>
      <c r="D270" s="2"/>
      <c r="E270" s="4"/>
      <c r="F270" s="2"/>
      <c r="G270" s="2"/>
      <c r="H270" s="2"/>
      <c r="I270" s="2"/>
      <c r="J270" s="2"/>
      <c r="K270" s="2"/>
      <c r="L270" s="2"/>
      <c r="M270" s="2"/>
      <c r="N270" s="2"/>
      <c r="O270" s="2"/>
      <c r="P270" s="2"/>
      <c r="Q270" s="2"/>
      <c r="R270" s="2"/>
      <c r="S270" s="2"/>
      <c r="T270" s="2"/>
      <c r="U270" s="2"/>
      <c r="V270" s="2"/>
      <c r="W270" s="2"/>
      <c r="X270" s="2"/>
      <c r="Y270" s="2"/>
    </row>
    <row r="271" spans="1:25" ht="15.5">
      <c r="A271" s="2"/>
      <c r="B271" s="3"/>
      <c r="C271" s="4"/>
      <c r="D271" s="2"/>
      <c r="E271" s="4"/>
      <c r="F271" s="2"/>
      <c r="G271" s="2"/>
      <c r="H271" s="2"/>
      <c r="I271" s="2"/>
      <c r="J271" s="2"/>
      <c r="K271" s="2"/>
      <c r="L271" s="2"/>
      <c r="M271" s="2"/>
      <c r="N271" s="2"/>
      <c r="O271" s="2"/>
      <c r="P271" s="2"/>
      <c r="Q271" s="2"/>
      <c r="R271" s="2"/>
      <c r="S271" s="2"/>
      <c r="T271" s="2"/>
      <c r="U271" s="2"/>
      <c r="V271" s="2"/>
      <c r="W271" s="2"/>
      <c r="X271" s="2"/>
      <c r="Y271" s="2"/>
    </row>
    <row r="272" spans="1:25" ht="15.5">
      <c r="A272" s="2"/>
      <c r="B272" s="3"/>
      <c r="C272" s="4"/>
      <c r="D272" s="2"/>
      <c r="E272" s="4"/>
      <c r="F272" s="2"/>
      <c r="G272" s="2"/>
      <c r="H272" s="2"/>
      <c r="I272" s="2"/>
      <c r="J272" s="2"/>
      <c r="K272" s="2"/>
      <c r="L272" s="2"/>
      <c r="M272" s="2"/>
      <c r="N272" s="2"/>
      <c r="O272" s="2"/>
      <c r="P272" s="2"/>
      <c r="Q272" s="2"/>
      <c r="R272" s="2"/>
      <c r="S272" s="2"/>
      <c r="T272" s="2"/>
      <c r="U272" s="2"/>
      <c r="V272" s="2"/>
      <c r="W272" s="2"/>
      <c r="X272" s="2"/>
      <c r="Y272" s="2"/>
    </row>
    <row r="273" spans="1:25" ht="15.5">
      <c r="A273" s="2"/>
      <c r="B273" s="3"/>
      <c r="C273" s="4"/>
      <c r="D273" s="2"/>
      <c r="E273" s="4"/>
      <c r="F273" s="2"/>
      <c r="G273" s="2"/>
      <c r="H273" s="2"/>
      <c r="I273" s="2"/>
      <c r="J273" s="2"/>
      <c r="K273" s="2"/>
      <c r="L273" s="2"/>
      <c r="M273" s="2"/>
      <c r="N273" s="2"/>
      <c r="O273" s="2"/>
      <c r="P273" s="2"/>
      <c r="Q273" s="2"/>
      <c r="R273" s="2"/>
      <c r="S273" s="2"/>
      <c r="T273" s="2"/>
      <c r="U273" s="2"/>
      <c r="V273" s="2"/>
      <c r="W273" s="2"/>
      <c r="X273" s="2"/>
      <c r="Y273" s="2"/>
    </row>
    <row r="274" spans="1:25" ht="15.5">
      <c r="A274" s="2"/>
      <c r="B274" s="3"/>
      <c r="C274" s="4"/>
      <c r="D274" s="2"/>
      <c r="E274" s="4"/>
      <c r="F274" s="2"/>
      <c r="G274" s="2"/>
      <c r="H274" s="2"/>
      <c r="I274" s="2"/>
      <c r="J274" s="2"/>
      <c r="K274" s="2"/>
      <c r="L274" s="2"/>
      <c r="M274" s="2"/>
      <c r="N274" s="2"/>
      <c r="O274" s="2"/>
      <c r="P274" s="2"/>
      <c r="Q274" s="2"/>
      <c r="R274" s="2"/>
      <c r="S274" s="2"/>
      <c r="T274" s="2"/>
      <c r="U274" s="2"/>
      <c r="V274" s="2"/>
      <c r="W274" s="2"/>
      <c r="X274" s="2"/>
      <c r="Y274" s="2"/>
    </row>
    <row r="275" spans="1:25" ht="15.5">
      <c r="A275" s="2"/>
      <c r="B275" s="3"/>
      <c r="C275" s="4"/>
      <c r="D275" s="2"/>
      <c r="E275" s="4"/>
      <c r="F275" s="2"/>
      <c r="G275" s="2"/>
      <c r="H275" s="2"/>
      <c r="I275" s="2"/>
      <c r="J275" s="2"/>
      <c r="K275" s="2"/>
      <c r="L275" s="2"/>
      <c r="M275" s="2"/>
      <c r="N275" s="2"/>
      <c r="O275" s="2"/>
      <c r="P275" s="2"/>
      <c r="Q275" s="2"/>
      <c r="R275" s="2"/>
      <c r="S275" s="2"/>
      <c r="T275" s="2"/>
      <c r="U275" s="2"/>
      <c r="V275" s="2"/>
      <c r="W275" s="2"/>
      <c r="X275" s="2"/>
      <c r="Y275" s="2"/>
    </row>
    <row r="276" spans="1:25" ht="15.5">
      <c r="A276" s="2"/>
      <c r="B276" s="3"/>
      <c r="C276" s="4"/>
      <c r="D276" s="2"/>
      <c r="E276" s="4"/>
      <c r="F276" s="2"/>
      <c r="G276" s="2"/>
      <c r="H276" s="2"/>
      <c r="I276" s="2"/>
      <c r="J276" s="2"/>
      <c r="K276" s="2"/>
      <c r="L276" s="2"/>
      <c r="M276" s="2"/>
      <c r="N276" s="2"/>
      <c r="O276" s="2"/>
      <c r="P276" s="2"/>
      <c r="Q276" s="2"/>
      <c r="R276" s="2"/>
      <c r="S276" s="2"/>
      <c r="T276" s="2"/>
      <c r="U276" s="2"/>
      <c r="V276" s="2"/>
      <c r="W276" s="2"/>
      <c r="X276" s="2"/>
      <c r="Y276" s="2"/>
    </row>
    <row r="277" spans="1:25" ht="15.5">
      <c r="A277" s="2"/>
      <c r="B277" s="3"/>
      <c r="C277" s="4"/>
      <c r="D277" s="2"/>
      <c r="E277" s="4"/>
      <c r="F277" s="2"/>
      <c r="G277" s="2"/>
      <c r="H277" s="2"/>
      <c r="I277" s="2"/>
      <c r="J277" s="2"/>
      <c r="K277" s="2"/>
      <c r="L277" s="2"/>
      <c r="M277" s="2"/>
      <c r="N277" s="2"/>
      <c r="O277" s="2"/>
      <c r="P277" s="2"/>
      <c r="Q277" s="2"/>
      <c r="R277" s="2"/>
      <c r="S277" s="2"/>
      <c r="T277" s="2"/>
      <c r="U277" s="2"/>
      <c r="V277" s="2"/>
      <c r="W277" s="2"/>
      <c r="X277" s="2"/>
      <c r="Y277" s="2"/>
    </row>
    <row r="278" spans="1:25" ht="15.5">
      <c r="A278" s="2"/>
      <c r="B278" s="3"/>
      <c r="C278" s="4"/>
      <c r="D278" s="2"/>
      <c r="E278" s="4"/>
      <c r="F278" s="2"/>
      <c r="G278" s="2"/>
      <c r="H278" s="2"/>
      <c r="I278" s="2"/>
      <c r="J278" s="2"/>
      <c r="K278" s="2"/>
      <c r="L278" s="2"/>
      <c r="M278" s="2"/>
      <c r="N278" s="2"/>
      <c r="O278" s="2"/>
      <c r="P278" s="2"/>
      <c r="Q278" s="2"/>
      <c r="R278" s="2"/>
      <c r="S278" s="2"/>
      <c r="T278" s="2"/>
      <c r="U278" s="2"/>
      <c r="V278" s="2"/>
      <c r="W278" s="2"/>
      <c r="X278" s="2"/>
      <c r="Y278" s="2"/>
    </row>
    <row r="279" spans="1:25" ht="15.5">
      <c r="A279" s="2"/>
      <c r="B279" s="3"/>
      <c r="C279" s="4"/>
      <c r="D279" s="2"/>
      <c r="E279" s="4"/>
      <c r="F279" s="2"/>
      <c r="G279" s="2"/>
      <c r="H279" s="2"/>
      <c r="I279" s="2"/>
      <c r="J279" s="2"/>
      <c r="K279" s="2"/>
      <c r="L279" s="2"/>
      <c r="M279" s="2"/>
      <c r="N279" s="2"/>
      <c r="O279" s="2"/>
      <c r="P279" s="2"/>
      <c r="Q279" s="2"/>
      <c r="R279" s="2"/>
      <c r="S279" s="2"/>
      <c r="T279" s="2"/>
      <c r="U279" s="2"/>
      <c r="V279" s="2"/>
      <c r="W279" s="2"/>
      <c r="X279" s="2"/>
      <c r="Y279" s="2"/>
    </row>
    <row r="280" spans="1:25" ht="15.5">
      <c r="A280" s="2"/>
      <c r="B280" s="3"/>
      <c r="C280" s="4"/>
      <c r="D280" s="2"/>
      <c r="E280" s="4"/>
      <c r="F280" s="2"/>
      <c r="G280" s="2"/>
      <c r="H280" s="2"/>
      <c r="I280" s="2"/>
      <c r="J280" s="2"/>
      <c r="K280" s="2"/>
      <c r="L280" s="2"/>
      <c r="M280" s="2"/>
      <c r="N280" s="2"/>
      <c r="O280" s="2"/>
      <c r="P280" s="2"/>
      <c r="Q280" s="2"/>
      <c r="R280" s="2"/>
      <c r="S280" s="2"/>
      <c r="T280" s="2"/>
      <c r="U280" s="2"/>
      <c r="V280" s="2"/>
      <c r="W280" s="2"/>
      <c r="X280" s="2"/>
      <c r="Y280" s="2"/>
    </row>
    <row r="281" spans="1:25" ht="15.5">
      <c r="A281" s="2"/>
      <c r="B281" s="3"/>
      <c r="C281" s="4"/>
      <c r="D281" s="2"/>
      <c r="E281" s="4"/>
      <c r="F281" s="2"/>
      <c r="G281" s="2"/>
      <c r="H281" s="2"/>
      <c r="I281" s="2"/>
      <c r="J281" s="2"/>
      <c r="K281" s="2"/>
      <c r="L281" s="2"/>
      <c r="M281" s="2"/>
      <c r="N281" s="2"/>
      <c r="O281" s="2"/>
      <c r="P281" s="2"/>
      <c r="Q281" s="2"/>
      <c r="R281" s="2"/>
      <c r="S281" s="2"/>
      <c r="T281" s="2"/>
      <c r="U281" s="2"/>
      <c r="V281" s="2"/>
      <c r="W281" s="2"/>
      <c r="X281" s="2"/>
      <c r="Y281" s="2"/>
    </row>
    <row r="282" spans="1:25" ht="15.5">
      <c r="A282" s="2"/>
      <c r="B282" s="3"/>
      <c r="C282" s="4"/>
      <c r="D282" s="2"/>
      <c r="E282" s="4"/>
      <c r="F282" s="2"/>
      <c r="G282" s="2"/>
      <c r="H282" s="2"/>
      <c r="I282" s="2"/>
      <c r="J282" s="2"/>
      <c r="K282" s="2"/>
      <c r="L282" s="2"/>
      <c r="M282" s="2"/>
      <c r="N282" s="2"/>
      <c r="O282" s="2"/>
      <c r="P282" s="2"/>
      <c r="Q282" s="2"/>
      <c r="R282" s="2"/>
      <c r="S282" s="2"/>
      <c r="T282" s="2"/>
      <c r="U282" s="2"/>
      <c r="V282" s="2"/>
      <c r="W282" s="2"/>
      <c r="X282" s="2"/>
      <c r="Y282" s="2"/>
    </row>
    <row r="283" spans="1:25" ht="15.5">
      <c r="A283" s="2"/>
      <c r="B283" s="3"/>
      <c r="C283" s="4"/>
      <c r="D283" s="2"/>
      <c r="E283" s="4"/>
      <c r="F283" s="2"/>
      <c r="G283" s="2"/>
      <c r="H283" s="2"/>
      <c r="I283" s="2"/>
      <c r="J283" s="2"/>
      <c r="K283" s="2"/>
      <c r="L283" s="2"/>
      <c r="M283" s="2"/>
      <c r="N283" s="2"/>
      <c r="O283" s="2"/>
      <c r="P283" s="2"/>
      <c r="Q283" s="2"/>
      <c r="R283" s="2"/>
      <c r="S283" s="2"/>
      <c r="T283" s="2"/>
      <c r="U283" s="2"/>
      <c r="V283" s="2"/>
      <c r="W283" s="2"/>
      <c r="X283" s="2"/>
      <c r="Y283" s="2"/>
    </row>
    <row r="284" spans="1:25" ht="15.5">
      <c r="A284" s="2"/>
      <c r="B284" s="3"/>
      <c r="C284" s="4"/>
      <c r="D284" s="2"/>
      <c r="E284" s="4"/>
      <c r="F284" s="2"/>
      <c r="G284" s="2"/>
      <c r="H284" s="2"/>
      <c r="I284" s="2"/>
      <c r="J284" s="2"/>
      <c r="K284" s="2"/>
      <c r="L284" s="2"/>
      <c r="M284" s="2"/>
      <c r="N284" s="2"/>
      <c r="O284" s="2"/>
      <c r="P284" s="2"/>
      <c r="Q284" s="2"/>
      <c r="R284" s="2"/>
      <c r="S284" s="2"/>
      <c r="T284" s="2"/>
      <c r="U284" s="2"/>
      <c r="V284" s="2"/>
      <c r="W284" s="2"/>
      <c r="X284" s="2"/>
      <c r="Y284" s="2"/>
    </row>
    <row r="285" spans="1:25" ht="15.5">
      <c r="A285" s="2"/>
      <c r="B285" s="3"/>
      <c r="C285" s="4"/>
      <c r="D285" s="2"/>
      <c r="E285" s="4"/>
      <c r="F285" s="2"/>
      <c r="G285" s="2"/>
      <c r="H285" s="2"/>
      <c r="I285" s="2"/>
      <c r="J285" s="2"/>
      <c r="K285" s="2"/>
      <c r="L285" s="2"/>
      <c r="M285" s="2"/>
      <c r="N285" s="2"/>
      <c r="O285" s="2"/>
      <c r="P285" s="2"/>
      <c r="Q285" s="2"/>
      <c r="R285" s="2"/>
      <c r="S285" s="2"/>
      <c r="T285" s="2"/>
      <c r="U285" s="2"/>
      <c r="V285" s="2"/>
      <c r="W285" s="2"/>
      <c r="X285" s="2"/>
      <c r="Y285" s="2"/>
    </row>
    <row r="286" spans="1:25" ht="15.5">
      <c r="A286" s="2"/>
      <c r="B286" s="3"/>
      <c r="C286" s="4"/>
      <c r="D286" s="2"/>
      <c r="E286" s="4"/>
      <c r="F286" s="2"/>
      <c r="G286" s="2"/>
      <c r="H286" s="2"/>
      <c r="I286" s="2"/>
      <c r="J286" s="2"/>
      <c r="K286" s="2"/>
      <c r="L286" s="2"/>
      <c r="M286" s="2"/>
      <c r="N286" s="2"/>
      <c r="O286" s="2"/>
      <c r="P286" s="2"/>
      <c r="Q286" s="2"/>
      <c r="R286" s="2"/>
      <c r="S286" s="2"/>
      <c r="T286" s="2"/>
      <c r="U286" s="2"/>
      <c r="V286" s="2"/>
      <c r="W286" s="2"/>
      <c r="X286" s="2"/>
      <c r="Y286" s="2"/>
    </row>
    <row r="287" spans="1:25" ht="15.5">
      <c r="A287" s="2"/>
      <c r="B287" s="3"/>
      <c r="C287" s="4"/>
      <c r="D287" s="2"/>
      <c r="E287" s="4"/>
      <c r="F287" s="2"/>
      <c r="G287" s="2"/>
      <c r="H287" s="2"/>
      <c r="I287" s="2"/>
      <c r="J287" s="2"/>
      <c r="K287" s="2"/>
      <c r="L287" s="2"/>
      <c r="M287" s="2"/>
      <c r="N287" s="2"/>
      <c r="O287" s="2"/>
      <c r="P287" s="2"/>
      <c r="Q287" s="2"/>
      <c r="R287" s="2"/>
      <c r="S287" s="2"/>
      <c r="T287" s="2"/>
      <c r="U287" s="2"/>
      <c r="V287" s="2"/>
      <c r="W287" s="2"/>
      <c r="X287" s="2"/>
      <c r="Y287" s="2"/>
    </row>
    <row r="288" spans="1:25" ht="15.5">
      <c r="A288" s="2"/>
      <c r="B288" s="3"/>
      <c r="C288" s="4"/>
      <c r="D288" s="2"/>
      <c r="E288" s="4"/>
      <c r="F288" s="2"/>
      <c r="G288" s="2"/>
      <c r="H288" s="2"/>
      <c r="I288" s="2"/>
      <c r="J288" s="2"/>
      <c r="K288" s="2"/>
      <c r="L288" s="2"/>
      <c r="M288" s="2"/>
      <c r="N288" s="2"/>
      <c r="O288" s="2"/>
      <c r="P288" s="2"/>
      <c r="Q288" s="2"/>
      <c r="R288" s="2"/>
      <c r="S288" s="2"/>
      <c r="T288" s="2"/>
      <c r="U288" s="2"/>
      <c r="V288" s="2"/>
      <c r="W288" s="2"/>
      <c r="X288" s="2"/>
      <c r="Y288" s="2"/>
    </row>
    <row r="289" spans="1:25" ht="15.5">
      <c r="A289" s="2"/>
      <c r="B289" s="3"/>
      <c r="C289" s="4"/>
      <c r="D289" s="2"/>
      <c r="E289" s="4"/>
      <c r="F289" s="2"/>
      <c r="G289" s="2"/>
      <c r="H289" s="2"/>
      <c r="I289" s="2"/>
      <c r="J289" s="2"/>
      <c r="K289" s="2"/>
      <c r="L289" s="2"/>
      <c r="M289" s="2"/>
      <c r="N289" s="2"/>
      <c r="O289" s="2"/>
      <c r="P289" s="2"/>
      <c r="Q289" s="2"/>
      <c r="R289" s="2"/>
      <c r="S289" s="2"/>
      <c r="T289" s="2"/>
      <c r="U289" s="2"/>
      <c r="V289" s="2"/>
      <c r="W289" s="2"/>
      <c r="X289" s="2"/>
      <c r="Y289" s="2"/>
    </row>
    <row r="290" spans="1:25" ht="15.5">
      <c r="A290" s="2"/>
      <c r="B290" s="3"/>
      <c r="C290" s="4"/>
      <c r="D290" s="2"/>
      <c r="E290" s="4"/>
      <c r="F290" s="2"/>
      <c r="G290" s="2"/>
      <c r="H290" s="2"/>
      <c r="I290" s="2"/>
      <c r="J290" s="2"/>
      <c r="K290" s="2"/>
      <c r="L290" s="2"/>
      <c r="M290" s="2"/>
      <c r="N290" s="2"/>
      <c r="O290" s="2"/>
      <c r="P290" s="2"/>
      <c r="Q290" s="2"/>
      <c r="R290" s="2"/>
      <c r="S290" s="2"/>
      <c r="T290" s="2"/>
      <c r="U290" s="2"/>
      <c r="V290" s="2"/>
      <c r="W290" s="2"/>
      <c r="X290" s="2"/>
      <c r="Y290" s="2"/>
    </row>
    <row r="291" spans="1:25" ht="15.5">
      <c r="A291" s="2"/>
      <c r="B291" s="3"/>
      <c r="C291" s="4"/>
      <c r="D291" s="2"/>
      <c r="E291" s="4"/>
      <c r="F291" s="2"/>
      <c r="G291" s="2"/>
      <c r="H291" s="2"/>
      <c r="I291" s="2"/>
      <c r="J291" s="2"/>
      <c r="K291" s="2"/>
      <c r="L291" s="2"/>
      <c r="M291" s="2"/>
      <c r="N291" s="2"/>
      <c r="O291" s="2"/>
      <c r="P291" s="2"/>
      <c r="Q291" s="2"/>
      <c r="R291" s="2"/>
      <c r="S291" s="2"/>
      <c r="T291" s="2"/>
      <c r="U291" s="2"/>
      <c r="V291" s="2"/>
      <c r="W291" s="2"/>
      <c r="X291" s="2"/>
      <c r="Y291" s="2"/>
    </row>
    <row r="292" spans="1:25" ht="15.5">
      <c r="A292" s="2"/>
      <c r="B292" s="3"/>
      <c r="C292" s="4"/>
      <c r="D292" s="2"/>
      <c r="E292" s="4"/>
      <c r="F292" s="2"/>
      <c r="G292" s="2"/>
      <c r="H292" s="2"/>
      <c r="I292" s="2"/>
      <c r="J292" s="2"/>
      <c r="K292" s="2"/>
      <c r="L292" s="2"/>
      <c r="M292" s="2"/>
      <c r="N292" s="2"/>
      <c r="O292" s="2"/>
      <c r="P292" s="2"/>
      <c r="Q292" s="2"/>
      <c r="R292" s="2"/>
      <c r="S292" s="2"/>
      <c r="T292" s="2"/>
      <c r="U292" s="2"/>
      <c r="V292" s="2"/>
      <c r="W292" s="2"/>
      <c r="X292" s="2"/>
      <c r="Y292" s="2"/>
    </row>
    <row r="293" spans="1:25" ht="15.5">
      <c r="A293" s="2"/>
      <c r="B293" s="3"/>
      <c r="C293" s="4"/>
      <c r="D293" s="2"/>
      <c r="E293" s="4"/>
      <c r="F293" s="2"/>
      <c r="G293" s="2"/>
      <c r="H293" s="2"/>
      <c r="I293" s="2"/>
      <c r="J293" s="2"/>
      <c r="K293" s="2"/>
      <c r="L293" s="2"/>
      <c r="M293" s="2"/>
      <c r="N293" s="2"/>
      <c r="O293" s="2"/>
      <c r="P293" s="2"/>
      <c r="Q293" s="2"/>
      <c r="R293" s="2"/>
      <c r="S293" s="2"/>
      <c r="T293" s="2"/>
      <c r="U293" s="2"/>
      <c r="V293" s="2"/>
      <c r="W293" s="2"/>
      <c r="X293" s="2"/>
      <c r="Y293" s="2"/>
    </row>
    <row r="294" spans="1:25" ht="15.5">
      <c r="A294" s="2"/>
      <c r="B294" s="3"/>
      <c r="C294" s="4"/>
      <c r="D294" s="2"/>
      <c r="E294" s="4"/>
      <c r="F294" s="2"/>
      <c r="G294" s="2"/>
      <c r="H294" s="2"/>
      <c r="I294" s="2"/>
      <c r="J294" s="2"/>
      <c r="K294" s="2"/>
      <c r="L294" s="2"/>
      <c r="M294" s="2"/>
      <c r="N294" s="2"/>
      <c r="O294" s="2"/>
      <c r="P294" s="2"/>
      <c r="Q294" s="2"/>
      <c r="R294" s="2"/>
      <c r="S294" s="2"/>
      <c r="T294" s="2"/>
      <c r="U294" s="2"/>
      <c r="V294" s="2"/>
      <c r="W294" s="2"/>
      <c r="X294" s="2"/>
      <c r="Y294" s="2"/>
    </row>
    <row r="295" spans="1:25" ht="15.5">
      <c r="A295" s="2"/>
      <c r="B295" s="3"/>
      <c r="C295" s="4"/>
      <c r="D295" s="2"/>
      <c r="E295" s="4"/>
      <c r="F295" s="2"/>
      <c r="G295" s="2"/>
      <c r="H295" s="2"/>
      <c r="I295" s="2"/>
      <c r="J295" s="2"/>
      <c r="K295" s="2"/>
      <c r="L295" s="2"/>
      <c r="M295" s="2"/>
      <c r="N295" s="2"/>
      <c r="O295" s="2"/>
      <c r="P295" s="2"/>
      <c r="Q295" s="2"/>
      <c r="R295" s="2"/>
      <c r="S295" s="2"/>
      <c r="T295" s="2"/>
      <c r="U295" s="2"/>
      <c r="V295" s="2"/>
      <c r="W295" s="2"/>
      <c r="X295" s="2"/>
      <c r="Y295" s="2"/>
    </row>
    <row r="296" spans="1:25" ht="15.5">
      <c r="A296" s="2"/>
      <c r="B296" s="3"/>
      <c r="C296" s="4"/>
      <c r="D296" s="2"/>
      <c r="E296" s="4"/>
      <c r="F296" s="2"/>
      <c r="G296" s="2"/>
      <c r="H296" s="2"/>
      <c r="I296" s="2"/>
      <c r="J296" s="2"/>
      <c r="K296" s="2"/>
      <c r="L296" s="2"/>
      <c r="M296" s="2"/>
      <c r="N296" s="2"/>
      <c r="O296" s="2"/>
      <c r="P296" s="2"/>
      <c r="Q296" s="2"/>
      <c r="R296" s="2"/>
      <c r="S296" s="2"/>
      <c r="T296" s="2"/>
      <c r="U296" s="2"/>
      <c r="V296" s="2"/>
      <c r="W296" s="2"/>
      <c r="X296" s="2"/>
      <c r="Y296" s="2"/>
    </row>
    <row r="297" spans="1:25" ht="15.5">
      <c r="A297" s="2"/>
      <c r="B297" s="3"/>
      <c r="C297" s="4"/>
      <c r="D297" s="2"/>
      <c r="E297" s="4"/>
      <c r="F297" s="2"/>
      <c r="G297" s="2"/>
      <c r="H297" s="2"/>
      <c r="I297" s="2"/>
      <c r="J297" s="2"/>
      <c r="K297" s="2"/>
      <c r="L297" s="2"/>
      <c r="M297" s="2"/>
      <c r="N297" s="2"/>
      <c r="O297" s="2"/>
      <c r="P297" s="2"/>
      <c r="Q297" s="2"/>
      <c r="R297" s="2"/>
      <c r="S297" s="2"/>
      <c r="T297" s="2"/>
      <c r="U297" s="2"/>
      <c r="V297" s="2"/>
      <c r="W297" s="2"/>
      <c r="X297" s="2"/>
      <c r="Y297" s="2"/>
    </row>
    <row r="298" spans="1:25" ht="15.5">
      <c r="A298" s="2"/>
      <c r="B298" s="3"/>
      <c r="C298" s="4"/>
      <c r="D298" s="2"/>
      <c r="E298" s="4"/>
      <c r="F298" s="2"/>
      <c r="G298" s="2"/>
      <c r="H298" s="2"/>
      <c r="I298" s="2"/>
      <c r="J298" s="2"/>
      <c r="K298" s="2"/>
      <c r="L298" s="2"/>
      <c r="M298" s="2"/>
      <c r="N298" s="2"/>
      <c r="O298" s="2"/>
      <c r="P298" s="2"/>
      <c r="Q298" s="2"/>
      <c r="R298" s="2"/>
      <c r="S298" s="2"/>
      <c r="T298" s="2"/>
      <c r="U298" s="2"/>
      <c r="V298" s="2"/>
      <c r="W298" s="2"/>
      <c r="X298" s="2"/>
      <c r="Y298" s="2"/>
    </row>
    <row r="299" spans="1:25" ht="15.5">
      <c r="A299" s="2"/>
      <c r="B299" s="3"/>
      <c r="C299" s="4"/>
      <c r="D299" s="2"/>
      <c r="E299" s="4"/>
      <c r="F299" s="2"/>
      <c r="G299" s="2"/>
      <c r="H299" s="2"/>
      <c r="I299" s="2"/>
      <c r="J299" s="2"/>
      <c r="K299" s="2"/>
      <c r="L299" s="2"/>
      <c r="M299" s="2"/>
      <c r="N299" s="2"/>
      <c r="O299" s="2"/>
      <c r="P299" s="2"/>
      <c r="Q299" s="2"/>
      <c r="R299" s="2"/>
      <c r="S299" s="2"/>
      <c r="T299" s="2"/>
      <c r="U299" s="2"/>
      <c r="V299" s="2"/>
      <c r="W299" s="2"/>
      <c r="X299" s="2"/>
      <c r="Y299" s="2"/>
    </row>
    <row r="300" spans="1:25" ht="15.5">
      <c r="A300" s="2"/>
      <c r="B300" s="3"/>
      <c r="C300" s="4"/>
      <c r="D300" s="2"/>
      <c r="E300" s="4"/>
      <c r="F300" s="2"/>
      <c r="G300" s="2"/>
      <c r="H300" s="2"/>
      <c r="I300" s="2"/>
      <c r="J300" s="2"/>
      <c r="K300" s="2"/>
      <c r="L300" s="2"/>
      <c r="M300" s="2"/>
      <c r="N300" s="2"/>
      <c r="O300" s="2"/>
      <c r="P300" s="2"/>
      <c r="Q300" s="2"/>
      <c r="R300" s="2"/>
      <c r="S300" s="2"/>
      <c r="T300" s="2"/>
      <c r="U300" s="2"/>
      <c r="V300" s="2"/>
      <c r="W300" s="2"/>
      <c r="X300" s="2"/>
      <c r="Y300" s="2"/>
    </row>
    <row r="301" spans="1:25" ht="15.5">
      <c r="A301" s="2"/>
      <c r="B301" s="3"/>
      <c r="C301" s="4"/>
      <c r="D301" s="2"/>
      <c r="E301" s="4"/>
      <c r="F301" s="2"/>
      <c r="G301" s="2"/>
      <c r="H301" s="2"/>
      <c r="I301" s="2"/>
      <c r="J301" s="2"/>
      <c r="K301" s="2"/>
      <c r="L301" s="2"/>
      <c r="M301" s="2"/>
      <c r="N301" s="2"/>
      <c r="O301" s="2"/>
      <c r="P301" s="2"/>
      <c r="Q301" s="2"/>
      <c r="R301" s="2"/>
      <c r="S301" s="2"/>
      <c r="T301" s="2"/>
      <c r="U301" s="2"/>
      <c r="V301" s="2"/>
      <c r="W301" s="2"/>
      <c r="X301" s="2"/>
      <c r="Y301" s="2"/>
    </row>
    <row r="302" spans="1:25" ht="15.5">
      <c r="A302" s="2"/>
      <c r="B302" s="3"/>
      <c r="C302" s="4"/>
      <c r="D302" s="2"/>
      <c r="E302" s="4"/>
      <c r="F302" s="2"/>
      <c r="G302" s="2"/>
      <c r="H302" s="2"/>
      <c r="I302" s="2"/>
      <c r="J302" s="2"/>
      <c r="K302" s="2"/>
      <c r="L302" s="2"/>
      <c r="M302" s="2"/>
      <c r="N302" s="2"/>
      <c r="O302" s="2"/>
      <c r="P302" s="2"/>
      <c r="Q302" s="2"/>
      <c r="R302" s="2"/>
      <c r="S302" s="2"/>
      <c r="T302" s="2"/>
      <c r="U302" s="2"/>
      <c r="V302" s="2"/>
      <c r="W302" s="2"/>
      <c r="X302" s="2"/>
      <c r="Y302" s="2"/>
    </row>
    <row r="303" spans="1:25" ht="15.5">
      <c r="A303" s="2"/>
      <c r="B303" s="3"/>
      <c r="C303" s="4"/>
      <c r="D303" s="2"/>
      <c r="E303" s="4"/>
      <c r="F303" s="2"/>
      <c r="G303" s="2"/>
      <c r="H303" s="2"/>
      <c r="I303" s="2"/>
      <c r="J303" s="2"/>
      <c r="K303" s="2"/>
      <c r="L303" s="2"/>
      <c r="M303" s="2"/>
      <c r="N303" s="2"/>
      <c r="O303" s="2"/>
      <c r="P303" s="2"/>
      <c r="Q303" s="2"/>
      <c r="R303" s="2"/>
      <c r="S303" s="2"/>
      <c r="T303" s="2"/>
      <c r="U303" s="2"/>
      <c r="V303" s="2"/>
      <c r="W303" s="2"/>
      <c r="X303" s="2"/>
      <c r="Y303" s="2"/>
    </row>
    <row r="304" spans="1:25" ht="15.5">
      <c r="A304" s="2"/>
      <c r="B304" s="3"/>
      <c r="C304" s="4"/>
      <c r="D304" s="2"/>
      <c r="E304" s="4"/>
      <c r="F304" s="2"/>
      <c r="G304" s="2"/>
      <c r="H304" s="2"/>
      <c r="I304" s="2"/>
      <c r="J304" s="2"/>
      <c r="K304" s="2"/>
      <c r="L304" s="2"/>
      <c r="M304" s="2"/>
      <c r="N304" s="2"/>
      <c r="O304" s="2"/>
      <c r="P304" s="2"/>
      <c r="Q304" s="2"/>
      <c r="R304" s="2"/>
      <c r="S304" s="2"/>
      <c r="T304" s="2"/>
      <c r="U304" s="2"/>
      <c r="V304" s="2"/>
      <c r="W304" s="2"/>
      <c r="X304" s="2"/>
      <c r="Y304" s="2"/>
    </row>
    <row r="305" spans="1:25" ht="15.5">
      <c r="A305" s="2"/>
      <c r="B305" s="3"/>
      <c r="C305" s="4"/>
      <c r="D305" s="2"/>
      <c r="E305" s="4"/>
      <c r="F305" s="2"/>
      <c r="G305" s="2"/>
      <c r="H305" s="2"/>
      <c r="I305" s="2"/>
      <c r="J305" s="2"/>
      <c r="K305" s="2"/>
      <c r="L305" s="2"/>
      <c r="M305" s="2"/>
      <c r="N305" s="2"/>
      <c r="O305" s="2"/>
      <c r="P305" s="2"/>
      <c r="Q305" s="2"/>
      <c r="R305" s="2"/>
      <c r="S305" s="2"/>
      <c r="T305" s="2"/>
      <c r="U305" s="2"/>
      <c r="V305" s="2"/>
      <c r="W305" s="2"/>
      <c r="X305" s="2"/>
      <c r="Y305" s="2"/>
    </row>
    <row r="306" spans="1:25" ht="15.5">
      <c r="A306" s="2"/>
      <c r="B306" s="3"/>
      <c r="C306" s="4"/>
      <c r="D306" s="2"/>
      <c r="E306" s="4"/>
      <c r="F306" s="2"/>
      <c r="G306" s="2"/>
      <c r="H306" s="2"/>
      <c r="I306" s="2"/>
      <c r="J306" s="2"/>
      <c r="K306" s="2"/>
      <c r="L306" s="2"/>
      <c r="M306" s="2"/>
      <c r="N306" s="2"/>
      <c r="O306" s="2"/>
      <c r="P306" s="2"/>
      <c r="Q306" s="2"/>
      <c r="R306" s="2"/>
      <c r="S306" s="2"/>
      <c r="T306" s="2"/>
      <c r="U306" s="2"/>
      <c r="V306" s="2"/>
      <c r="W306" s="2"/>
      <c r="X306" s="2"/>
      <c r="Y306" s="2"/>
    </row>
    <row r="307" spans="1:25" ht="15.5">
      <c r="A307" s="2"/>
      <c r="B307" s="3"/>
      <c r="C307" s="4"/>
      <c r="D307" s="2"/>
      <c r="E307" s="4"/>
      <c r="F307" s="2"/>
      <c r="G307" s="2"/>
      <c r="H307" s="2"/>
      <c r="I307" s="2"/>
      <c r="J307" s="2"/>
      <c r="K307" s="2"/>
      <c r="L307" s="2"/>
      <c r="M307" s="2"/>
      <c r="N307" s="2"/>
      <c r="O307" s="2"/>
      <c r="P307" s="2"/>
      <c r="Q307" s="2"/>
      <c r="R307" s="2"/>
      <c r="S307" s="2"/>
      <c r="T307" s="2"/>
      <c r="U307" s="2"/>
      <c r="V307" s="2"/>
      <c r="W307" s="2"/>
      <c r="X307" s="2"/>
      <c r="Y307" s="2"/>
    </row>
    <row r="308" spans="1:25" ht="15.5">
      <c r="A308" s="2"/>
      <c r="B308" s="3"/>
      <c r="C308" s="4"/>
      <c r="D308" s="2"/>
      <c r="E308" s="4"/>
      <c r="F308" s="2"/>
      <c r="G308" s="2"/>
      <c r="H308" s="2"/>
      <c r="I308" s="2"/>
      <c r="J308" s="2"/>
      <c r="K308" s="2"/>
      <c r="L308" s="2"/>
      <c r="M308" s="2"/>
      <c r="N308" s="2"/>
      <c r="O308" s="2"/>
      <c r="P308" s="2"/>
      <c r="Q308" s="2"/>
      <c r="R308" s="2"/>
      <c r="S308" s="2"/>
      <c r="T308" s="2"/>
      <c r="U308" s="2"/>
      <c r="V308" s="2"/>
      <c r="W308" s="2"/>
      <c r="X308" s="2"/>
      <c r="Y308" s="2"/>
    </row>
    <row r="309" spans="1:25" ht="15.5">
      <c r="A309" s="2"/>
      <c r="B309" s="3"/>
      <c r="C309" s="4"/>
      <c r="D309" s="2"/>
      <c r="E309" s="4"/>
      <c r="F309" s="2"/>
      <c r="G309" s="2"/>
      <c r="H309" s="2"/>
      <c r="I309" s="2"/>
      <c r="J309" s="2"/>
      <c r="K309" s="2"/>
      <c r="L309" s="2"/>
      <c r="M309" s="2"/>
      <c r="N309" s="2"/>
      <c r="O309" s="2"/>
      <c r="P309" s="2"/>
      <c r="Q309" s="2"/>
      <c r="R309" s="2"/>
      <c r="S309" s="2"/>
      <c r="T309" s="2"/>
      <c r="U309" s="2"/>
      <c r="V309" s="2"/>
      <c r="W309" s="2"/>
      <c r="X309" s="2"/>
      <c r="Y309" s="2"/>
    </row>
    <row r="310" spans="1:25" ht="15.5">
      <c r="A310" s="2"/>
      <c r="B310" s="3"/>
      <c r="C310" s="4"/>
      <c r="D310" s="2"/>
      <c r="E310" s="4"/>
      <c r="F310" s="2"/>
      <c r="G310" s="2"/>
      <c r="H310" s="2"/>
      <c r="I310" s="2"/>
      <c r="J310" s="2"/>
      <c r="K310" s="2"/>
      <c r="L310" s="2"/>
      <c r="M310" s="2"/>
      <c r="N310" s="2"/>
      <c r="O310" s="2"/>
      <c r="P310" s="2"/>
      <c r="Q310" s="2"/>
      <c r="R310" s="2"/>
      <c r="S310" s="2"/>
      <c r="T310" s="2"/>
      <c r="U310" s="2"/>
      <c r="V310" s="2"/>
      <c r="W310" s="2"/>
      <c r="X310" s="2"/>
      <c r="Y310" s="2"/>
    </row>
    <row r="311" spans="1:25" ht="15.5">
      <c r="A311" s="2"/>
      <c r="B311" s="3"/>
      <c r="C311" s="4"/>
      <c r="D311" s="2"/>
      <c r="E311" s="4"/>
      <c r="F311" s="2"/>
      <c r="G311" s="2"/>
      <c r="H311" s="2"/>
      <c r="I311" s="2"/>
      <c r="J311" s="2"/>
      <c r="K311" s="2"/>
      <c r="L311" s="2"/>
      <c r="M311" s="2"/>
      <c r="N311" s="2"/>
      <c r="O311" s="2"/>
      <c r="P311" s="2"/>
      <c r="Q311" s="2"/>
      <c r="R311" s="2"/>
      <c r="S311" s="2"/>
      <c r="T311" s="2"/>
      <c r="U311" s="2"/>
      <c r="V311" s="2"/>
      <c r="W311" s="2"/>
      <c r="X311" s="2"/>
      <c r="Y311" s="2"/>
    </row>
    <row r="312" spans="1:25" ht="15.5">
      <c r="A312" s="2"/>
      <c r="B312" s="3"/>
      <c r="C312" s="4"/>
      <c r="D312" s="2"/>
      <c r="E312" s="4"/>
      <c r="F312" s="2"/>
      <c r="G312" s="2"/>
      <c r="H312" s="2"/>
      <c r="I312" s="2"/>
      <c r="J312" s="2"/>
      <c r="K312" s="2"/>
      <c r="L312" s="2"/>
      <c r="M312" s="2"/>
      <c r="N312" s="2"/>
      <c r="O312" s="2"/>
      <c r="P312" s="2"/>
      <c r="Q312" s="2"/>
      <c r="R312" s="2"/>
      <c r="S312" s="2"/>
      <c r="T312" s="2"/>
      <c r="U312" s="2"/>
      <c r="V312" s="2"/>
      <c r="W312" s="2"/>
      <c r="X312" s="2"/>
      <c r="Y312" s="2"/>
    </row>
    <row r="313" spans="1:25" ht="15.5">
      <c r="A313" s="2"/>
      <c r="B313" s="3"/>
      <c r="C313" s="4"/>
      <c r="D313" s="2"/>
      <c r="E313" s="4"/>
      <c r="F313" s="2"/>
      <c r="G313" s="2"/>
      <c r="H313" s="2"/>
      <c r="I313" s="2"/>
      <c r="J313" s="2"/>
      <c r="K313" s="2"/>
      <c r="L313" s="2"/>
      <c r="M313" s="2"/>
      <c r="N313" s="2"/>
      <c r="O313" s="2"/>
      <c r="P313" s="2"/>
      <c r="Q313" s="2"/>
      <c r="R313" s="2"/>
      <c r="S313" s="2"/>
      <c r="T313" s="2"/>
      <c r="U313" s="2"/>
      <c r="V313" s="2"/>
      <c r="W313" s="2"/>
      <c r="X313" s="2"/>
      <c r="Y313" s="2"/>
    </row>
    <row r="314" spans="1:25" ht="15.5">
      <c r="A314" s="2"/>
      <c r="B314" s="3"/>
      <c r="C314" s="4"/>
      <c r="D314" s="2"/>
      <c r="E314" s="4"/>
      <c r="F314" s="2"/>
      <c r="G314" s="2"/>
      <c r="H314" s="2"/>
      <c r="I314" s="2"/>
      <c r="J314" s="2"/>
      <c r="K314" s="2"/>
      <c r="L314" s="2"/>
      <c r="M314" s="2"/>
      <c r="N314" s="2"/>
      <c r="O314" s="2"/>
      <c r="P314" s="2"/>
      <c r="Q314" s="2"/>
      <c r="R314" s="2"/>
      <c r="S314" s="2"/>
      <c r="T314" s="2"/>
      <c r="U314" s="2"/>
      <c r="V314" s="2"/>
      <c r="W314" s="2"/>
      <c r="X314" s="2"/>
      <c r="Y314" s="2"/>
    </row>
    <row r="315" spans="1:25" ht="15.5">
      <c r="A315" s="2"/>
      <c r="B315" s="3"/>
      <c r="C315" s="4"/>
      <c r="D315" s="2"/>
      <c r="E315" s="4"/>
      <c r="F315" s="2"/>
      <c r="G315" s="2"/>
      <c r="H315" s="2"/>
      <c r="I315" s="2"/>
      <c r="J315" s="2"/>
      <c r="K315" s="2"/>
      <c r="L315" s="2"/>
      <c r="M315" s="2"/>
      <c r="N315" s="2"/>
      <c r="O315" s="2"/>
      <c r="P315" s="2"/>
      <c r="Q315" s="2"/>
      <c r="R315" s="2"/>
      <c r="S315" s="2"/>
      <c r="T315" s="2"/>
      <c r="U315" s="2"/>
      <c r="V315" s="2"/>
      <c r="W315" s="2"/>
      <c r="X315" s="2"/>
      <c r="Y315" s="2"/>
    </row>
    <row r="316" spans="1:25" ht="15.5">
      <c r="A316" s="2"/>
      <c r="B316" s="3"/>
      <c r="C316" s="4"/>
      <c r="D316" s="2"/>
      <c r="E316" s="4"/>
      <c r="F316" s="2"/>
      <c r="G316" s="2"/>
      <c r="H316" s="2"/>
      <c r="I316" s="2"/>
      <c r="J316" s="2"/>
      <c r="K316" s="2"/>
      <c r="L316" s="2"/>
      <c r="M316" s="2"/>
      <c r="N316" s="2"/>
      <c r="O316" s="2"/>
      <c r="P316" s="2"/>
      <c r="Q316" s="2"/>
      <c r="R316" s="2"/>
      <c r="S316" s="2"/>
      <c r="T316" s="2"/>
      <c r="U316" s="2"/>
      <c r="V316" s="2"/>
      <c r="W316" s="2"/>
      <c r="X316" s="2"/>
      <c r="Y316" s="2"/>
    </row>
    <row r="317" spans="1:25" ht="15.5">
      <c r="A317" s="2"/>
      <c r="B317" s="3"/>
      <c r="C317" s="4"/>
      <c r="D317" s="2"/>
      <c r="E317" s="4"/>
      <c r="F317" s="2"/>
      <c r="G317" s="2"/>
      <c r="H317" s="2"/>
      <c r="I317" s="2"/>
      <c r="J317" s="2"/>
      <c r="K317" s="2"/>
      <c r="L317" s="2"/>
      <c r="M317" s="2"/>
      <c r="N317" s="2"/>
      <c r="O317" s="2"/>
      <c r="P317" s="2"/>
      <c r="Q317" s="2"/>
      <c r="R317" s="2"/>
      <c r="S317" s="2"/>
      <c r="T317" s="2"/>
      <c r="U317" s="2"/>
      <c r="V317" s="2"/>
      <c r="W317" s="2"/>
      <c r="X317" s="2"/>
      <c r="Y317" s="2"/>
    </row>
    <row r="318" spans="1:25" ht="15.5">
      <c r="A318" s="2"/>
      <c r="B318" s="3"/>
      <c r="C318" s="4"/>
      <c r="D318" s="2"/>
      <c r="E318" s="4"/>
      <c r="F318" s="2"/>
      <c r="G318" s="2"/>
      <c r="H318" s="2"/>
      <c r="I318" s="2"/>
      <c r="J318" s="2"/>
      <c r="K318" s="2"/>
      <c r="L318" s="2"/>
      <c r="M318" s="2"/>
      <c r="N318" s="2"/>
      <c r="O318" s="2"/>
      <c r="P318" s="2"/>
      <c r="Q318" s="2"/>
      <c r="R318" s="2"/>
      <c r="S318" s="2"/>
      <c r="T318" s="2"/>
      <c r="U318" s="2"/>
      <c r="V318" s="2"/>
      <c r="W318" s="2"/>
      <c r="X318" s="2"/>
      <c r="Y318" s="2"/>
    </row>
    <row r="319" spans="1:25" ht="15.5">
      <c r="A319" s="2"/>
      <c r="B319" s="3"/>
      <c r="C319" s="4"/>
      <c r="D319" s="2"/>
      <c r="E319" s="4"/>
      <c r="F319" s="2"/>
      <c r="G319" s="2"/>
      <c r="H319" s="2"/>
      <c r="I319" s="2"/>
      <c r="J319" s="2"/>
      <c r="K319" s="2"/>
      <c r="L319" s="2"/>
      <c r="M319" s="2"/>
      <c r="N319" s="2"/>
      <c r="O319" s="2"/>
      <c r="P319" s="2"/>
      <c r="Q319" s="2"/>
      <c r="R319" s="2"/>
      <c r="S319" s="2"/>
      <c r="T319" s="2"/>
      <c r="U319" s="2"/>
      <c r="V319" s="2"/>
      <c r="W319" s="2"/>
      <c r="X319" s="2"/>
      <c r="Y319" s="2"/>
    </row>
    <row r="320" spans="1:25" ht="15.5">
      <c r="A320" s="2"/>
      <c r="B320" s="3"/>
      <c r="C320" s="4"/>
      <c r="D320" s="2"/>
      <c r="E320" s="4"/>
      <c r="F320" s="2"/>
      <c r="G320" s="2"/>
      <c r="H320" s="2"/>
      <c r="I320" s="2"/>
      <c r="J320" s="2"/>
      <c r="K320" s="2"/>
      <c r="L320" s="2"/>
      <c r="M320" s="2"/>
      <c r="N320" s="2"/>
      <c r="O320" s="2"/>
      <c r="P320" s="2"/>
      <c r="Q320" s="2"/>
      <c r="R320" s="2"/>
      <c r="S320" s="2"/>
      <c r="T320" s="2"/>
      <c r="U320" s="2"/>
      <c r="V320" s="2"/>
      <c r="W320" s="2"/>
      <c r="X320" s="2"/>
      <c r="Y320" s="2"/>
    </row>
    <row r="321" spans="1:25" ht="15.5">
      <c r="A321" s="2"/>
      <c r="B321" s="3"/>
      <c r="C321" s="4"/>
      <c r="D321" s="2"/>
      <c r="E321" s="4"/>
      <c r="F321" s="2"/>
      <c r="G321" s="2"/>
      <c r="H321" s="2"/>
      <c r="I321" s="2"/>
      <c r="J321" s="2"/>
      <c r="K321" s="2"/>
      <c r="L321" s="2"/>
      <c r="M321" s="2"/>
      <c r="N321" s="2"/>
      <c r="O321" s="2"/>
      <c r="P321" s="2"/>
      <c r="Q321" s="2"/>
      <c r="R321" s="2"/>
      <c r="S321" s="2"/>
      <c r="T321" s="2"/>
      <c r="U321" s="2"/>
      <c r="V321" s="2"/>
      <c r="W321" s="2"/>
      <c r="X321" s="2"/>
      <c r="Y321" s="2"/>
    </row>
    <row r="322" spans="1:25" ht="15.5">
      <c r="A322" s="2"/>
      <c r="B322" s="3"/>
      <c r="C322" s="4"/>
      <c r="D322" s="2"/>
      <c r="E322" s="4"/>
      <c r="F322" s="2"/>
      <c r="G322" s="2"/>
      <c r="H322" s="2"/>
      <c r="I322" s="2"/>
      <c r="J322" s="2"/>
      <c r="K322" s="2"/>
      <c r="L322" s="2"/>
      <c r="M322" s="2"/>
      <c r="N322" s="2"/>
      <c r="O322" s="2"/>
      <c r="P322" s="2"/>
      <c r="Q322" s="2"/>
      <c r="R322" s="2"/>
      <c r="S322" s="2"/>
      <c r="T322" s="2"/>
      <c r="U322" s="2"/>
      <c r="V322" s="2"/>
      <c r="W322" s="2"/>
      <c r="X322" s="2"/>
      <c r="Y322" s="2"/>
    </row>
    <row r="323" spans="1:25" ht="15.5">
      <c r="A323" s="2"/>
      <c r="B323" s="3"/>
      <c r="C323" s="4"/>
      <c r="D323" s="2"/>
      <c r="E323" s="4"/>
      <c r="F323" s="2"/>
      <c r="G323" s="2"/>
      <c r="H323" s="2"/>
      <c r="I323" s="2"/>
      <c r="J323" s="2"/>
      <c r="K323" s="2"/>
      <c r="L323" s="2"/>
      <c r="M323" s="2"/>
      <c r="N323" s="2"/>
      <c r="O323" s="2"/>
      <c r="P323" s="2"/>
      <c r="Q323" s="2"/>
      <c r="R323" s="2"/>
      <c r="S323" s="2"/>
      <c r="T323" s="2"/>
      <c r="U323" s="2"/>
      <c r="V323" s="2"/>
      <c r="W323" s="2"/>
      <c r="X323" s="2"/>
      <c r="Y323" s="2"/>
    </row>
    <row r="324" spans="1:25" ht="15.5">
      <c r="A324" s="2"/>
      <c r="B324" s="3"/>
      <c r="C324" s="4"/>
      <c r="D324" s="2"/>
      <c r="E324" s="4"/>
      <c r="F324" s="2"/>
      <c r="G324" s="2"/>
      <c r="H324" s="2"/>
      <c r="I324" s="2"/>
      <c r="J324" s="2"/>
      <c r="K324" s="2"/>
      <c r="L324" s="2"/>
      <c r="M324" s="2"/>
      <c r="N324" s="2"/>
      <c r="O324" s="2"/>
      <c r="P324" s="2"/>
      <c r="Q324" s="2"/>
      <c r="R324" s="2"/>
      <c r="S324" s="2"/>
      <c r="T324" s="2"/>
      <c r="U324" s="2"/>
      <c r="V324" s="2"/>
      <c r="W324" s="2"/>
      <c r="X324" s="2"/>
      <c r="Y324" s="2"/>
    </row>
    <row r="325" spans="1:25" ht="15.5">
      <c r="A325" s="2"/>
      <c r="B325" s="3"/>
      <c r="C325" s="4"/>
      <c r="D325" s="2"/>
      <c r="E325" s="4"/>
      <c r="F325" s="2"/>
      <c r="G325" s="2"/>
      <c r="H325" s="2"/>
      <c r="I325" s="2"/>
      <c r="J325" s="2"/>
      <c r="K325" s="2"/>
      <c r="L325" s="2"/>
      <c r="M325" s="2"/>
      <c r="N325" s="2"/>
      <c r="O325" s="2"/>
      <c r="P325" s="2"/>
      <c r="Q325" s="2"/>
      <c r="R325" s="2"/>
      <c r="S325" s="2"/>
      <c r="T325" s="2"/>
      <c r="U325" s="2"/>
      <c r="V325" s="2"/>
      <c r="W325" s="2"/>
      <c r="X325" s="2"/>
      <c r="Y325" s="2"/>
    </row>
    <row r="326" spans="1:25" ht="15.5">
      <c r="A326" s="2"/>
      <c r="B326" s="3"/>
      <c r="C326" s="4"/>
      <c r="D326" s="2"/>
      <c r="E326" s="4"/>
      <c r="F326" s="2"/>
      <c r="G326" s="2"/>
      <c r="H326" s="2"/>
      <c r="I326" s="2"/>
      <c r="J326" s="2"/>
      <c r="K326" s="2"/>
      <c r="L326" s="2"/>
      <c r="M326" s="2"/>
      <c r="N326" s="2"/>
      <c r="O326" s="2"/>
      <c r="P326" s="2"/>
      <c r="Q326" s="2"/>
      <c r="R326" s="2"/>
      <c r="S326" s="2"/>
      <c r="T326" s="2"/>
      <c r="U326" s="2"/>
      <c r="V326" s="2"/>
      <c r="W326" s="2"/>
      <c r="X326" s="2"/>
      <c r="Y326" s="2"/>
    </row>
    <row r="327" spans="1:25" ht="15.5">
      <c r="A327" s="2"/>
      <c r="B327" s="3"/>
      <c r="C327" s="4"/>
      <c r="D327" s="2"/>
      <c r="E327" s="4"/>
      <c r="F327" s="2"/>
      <c r="G327" s="2"/>
      <c r="H327" s="2"/>
      <c r="I327" s="2"/>
      <c r="J327" s="2"/>
      <c r="K327" s="2"/>
      <c r="L327" s="2"/>
      <c r="M327" s="2"/>
      <c r="N327" s="2"/>
      <c r="O327" s="2"/>
      <c r="P327" s="2"/>
      <c r="Q327" s="2"/>
      <c r="R327" s="2"/>
      <c r="S327" s="2"/>
      <c r="T327" s="2"/>
      <c r="U327" s="2"/>
      <c r="V327" s="2"/>
      <c r="W327" s="2"/>
      <c r="X327" s="2"/>
      <c r="Y327" s="2"/>
    </row>
    <row r="328" spans="1:25" ht="15.5">
      <c r="A328" s="2"/>
      <c r="B328" s="3"/>
      <c r="C328" s="4"/>
      <c r="D328" s="2"/>
      <c r="E328" s="4"/>
      <c r="F328" s="2"/>
      <c r="G328" s="2"/>
      <c r="H328" s="2"/>
      <c r="I328" s="2"/>
      <c r="J328" s="2"/>
      <c r="K328" s="2"/>
      <c r="L328" s="2"/>
      <c r="M328" s="2"/>
      <c r="N328" s="2"/>
      <c r="O328" s="2"/>
      <c r="P328" s="2"/>
      <c r="Q328" s="2"/>
      <c r="R328" s="2"/>
      <c r="S328" s="2"/>
      <c r="T328" s="2"/>
      <c r="U328" s="2"/>
      <c r="V328" s="2"/>
      <c r="W328" s="2"/>
      <c r="X328" s="2"/>
      <c r="Y328" s="2"/>
    </row>
    <row r="329" spans="1:25" ht="15.5">
      <c r="A329" s="2"/>
      <c r="B329" s="3"/>
      <c r="C329" s="4"/>
      <c r="D329" s="2"/>
      <c r="E329" s="4"/>
      <c r="F329" s="2"/>
      <c r="G329" s="2"/>
      <c r="H329" s="2"/>
      <c r="I329" s="2"/>
      <c r="J329" s="2"/>
      <c r="K329" s="2"/>
      <c r="L329" s="2"/>
      <c r="M329" s="2"/>
      <c r="N329" s="2"/>
      <c r="O329" s="2"/>
      <c r="P329" s="2"/>
      <c r="Q329" s="2"/>
      <c r="R329" s="2"/>
      <c r="S329" s="2"/>
      <c r="T329" s="2"/>
      <c r="U329" s="2"/>
      <c r="V329" s="2"/>
      <c r="W329" s="2"/>
      <c r="X329" s="2"/>
      <c r="Y329" s="2"/>
    </row>
    <row r="330" spans="1:25" ht="15.5">
      <c r="A330" s="2"/>
      <c r="B330" s="3"/>
      <c r="C330" s="4"/>
      <c r="D330" s="2"/>
      <c r="E330" s="4"/>
      <c r="F330" s="2"/>
      <c r="G330" s="2"/>
      <c r="H330" s="2"/>
      <c r="I330" s="2"/>
      <c r="J330" s="2"/>
      <c r="K330" s="2"/>
      <c r="L330" s="2"/>
      <c r="M330" s="2"/>
      <c r="N330" s="2"/>
      <c r="O330" s="2"/>
      <c r="P330" s="2"/>
      <c r="Q330" s="2"/>
      <c r="R330" s="2"/>
      <c r="S330" s="2"/>
      <c r="T330" s="2"/>
      <c r="U330" s="2"/>
      <c r="V330" s="2"/>
      <c r="W330" s="2"/>
      <c r="X330" s="2"/>
      <c r="Y330" s="2"/>
    </row>
    <row r="331" spans="1:25" ht="15.5">
      <c r="A331" s="2"/>
      <c r="B331" s="3"/>
      <c r="C331" s="4"/>
      <c r="D331" s="2"/>
      <c r="E331" s="4"/>
      <c r="F331" s="2"/>
      <c r="G331" s="2"/>
      <c r="H331" s="2"/>
      <c r="I331" s="2"/>
      <c r="J331" s="2"/>
      <c r="K331" s="2"/>
      <c r="L331" s="2"/>
      <c r="M331" s="2"/>
      <c r="N331" s="2"/>
      <c r="O331" s="2"/>
      <c r="P331" s="2"/>
      <c r="Q331" s="2"/>
      <c r="R331" s="2"/>
      <c r="S331" s="2"/>
      <c r="T331" s="2"/>
      <c r="U331" s="2"/>
      <c r="V331" s="2"/>
      <c r="W331" s="2"/>
      <c r="X331" s="2"/>
      <c r="Y331" s="2"/>
    </row>
    <row r="332" spans="1:25" ht="15.5">
      <c r="A332" s="2"/>
      <c r="B332" s="3"/>
      <c r="C332" s="4"/>
      <c r="D332" s="2"/>
      <c r="E332" s="4"/>
      <c r="F332" s="2"/>
      <c r="G332" s="2"/>
      <c r="H332" s="2"/>
      <c r="I332" s="2"/>
      <c r="J332" s="2"/>
      <c r="K332" s="2"/>
      <c r="L332" s="2"/>
      <c r="M332" s="2"/>
      <c r="N332" s="2"/>
      <c r="O332" s="2"/>
      <c r="P332" s="2"/>
      <c r="Q332" s="2"/>
      <c r="R332" s="2"/>
      <c r="S332" s="2"/>
      <c r="T332" s="2"/>
      <c r="U332" s="2"/>
      <c r="V332" s="2"/>
      <c r="W332" s="2"/>
      <c r="X332" s="2"/>
      <c r="Y332" s="2"/>
    </row>
    <row r="333" spans="1:25" ht="15.5">
      <c r="A333" s="2"/>
      <c r="B333" s="3"/>
      <c r="C333" s="4"/>
      <c r="D333" s="2"/>
      <c r="E333" s="4"/>
      <c r="F333" s="2"/>
      <c r="G333" s="2"/>
      <c r="H333" s="2"/>
      <c r="I333" s="2"/>
      <c r="J333" s="2"/>
      <c r="K333" s="2"/>
      <c r="L333" s="2"/>
      <c r="M333" s="2"/>
      <c r="N333" s="2"/>
      <c r="O333" s="2"/>
      <c r="P333" s="2"/>
      <c r="Q333" s="2"/>
      <c r="R333" s="2"/>
      <c r="S333" s="2"/>
      <c r="T333" s="2"/>
      <c r="U333" s="2"/>
      <c r="V333" s="2"/>
      <c r="W333" s="2"/>
      <c r="X333" s="2"/>
      <c r="Y333" s="2"/>
    </row>
    <row r="334" spans="1:25" ht="15.5">
      <c r="A334" s="2"/>
      <c r="B334" s="3"/>
      <c r="C334" s="4"/>
      <c r="D334" s="2"/>
      <c r="E334" s="4"/>
      <c r="F334" s="2"/>
      <c r="G334" s="2"/>
      <c r="H334" s="2"/>
      <c r="I334" s="2"/>
      <c r="J334" s="2"/>
      <c r="K334" s="2"/>
      <c r="L334" s="2"/>
      <c r="M334" s="2"/>
      <c r="N334" s="2"/>
      <c r="O334" s="2"/>
      <c r="P334" s="2"/>
      <c r="Q334" s="2"/>
      <c r="R334" s="2"/>
      <c r="S334" s="2"/>
      <c r="T334" s="2"/>
      <c r="U334" s="2"/>
      <c r="V334" s="2"/>
      <c r="W334" s="2"/>
      <c r="X334" s="2"/>
      <c r="Y334" s="2"/>
    </row>
    <row r="335" spans="1:25" ht="15.5">
      <c r="A335" s="2"/>
      <c r="B335" s="3"/>
      <c r="C335" s="4"/>
      <c r="D335" s="2"/>
      <c r="E335" s="4"/>
      <c r="F335" s="2"/>
      <c r="G335" s="2"/>
      <c r="H335" s="2"/>
      <c r="I335" s="2"/>
      <c r="J335" s="2"/>
      <c r="K335" s="2"/>
      <c r="L335" s="2"/>
      <c r="M335" s="2"/>
      <c r="N335" s="2"/>
      <c r="O335" s="2"/>
      <c r="P335" s="2"/>
      <c r="Q335" s="2"/>
      <c r="R335" s="2"/>
      <c r="S335" s="2"/>
      <c r="T335" s="2"/>
      <c r="U335" s="2"/>
      <c r="V335" s="2"/>
      <c r="W335" s="2"/>
      <c r="X335" s="2"/>
      <c r="Y335" s="2"/>
    </row>
    <row r="336" spans="1:25" ht="15.5">
      <c r="A336" s="2"/>
      <c r="B336" s="3"/>
      <c r="C336" s="4"/>
      <c r="D336" s="2"/>
      <c r="E336" s="4"/>
      <c r="F336" s="2"/>
      <c r="G336" s="2"/>
      <c r="H336" s="2"/>
      <c r="I336" s="2"/>
      <c r="J336" s="2"/>
      <c r="K336" s="2"/>
      <c r="L336" s="2"/>
      <c r="M336" s="2"/>
      <c r="N336" s="2"/>
      <c r="O336" s="2"/>
      <c r="P336" s="2"/>
      <c r="Q336" s="2"/>
      <c r="R336" s="2"/>
      <c r="S336" s="2"/>
      <c r="T336" s="2"/>
      <c r="U336" s="2"/>
      <c r="V336" s="2"/>
      <c r="W336" s="2"/>
      <c r="X336" s="2"/>
      <c r="Y336" s="2"/>
    </row>
    <row r="337" spans="1:25" ht="15.5">
      <c r="A337" s="2"/>
      <c r="B337" s="3"/>
      <c r="C337" s="4"/>
      <c r="D337" s="2"/>
      <c r="E337" s="4"/>
      <c r="F337" s="2"/>
      <c r="G337" s="2"/>
      <c r="H337" s="2"/>
      <c r="I337" s="2"/>
      <c r="J337" s="2"/>
      <c r="K337" s="2"/>
      <c r="L337" s="2"/>
      <c r="M337" s="2"/>
      <c r="N337" s="2"/>
      <c r="O337" s="2"/>
      <c r="P337" s="2"/>
      <c r="Q337" s="2"/>
      <c r="R337" s="2"/>
      <c r="S337" s="2"/>
      <c r="T337" s="2"/>
      <c r="U337" s="2"/>
      <c r="V337" s="2"/>
      <c r="W337" s="2"/>
      <c r="X337" s="2"/>
      <c r="Y337" s="2"/>
    </row>
    <row r="338" spans="1:25" ht="15.5">
      <c r="A338" s="2"/>
      <c r="B338" s="3"/>
      <c r="C338" s="4"/>
      <c r="D338" s="2"/>
      <c r="E338" s="4"/>
      <c r="F338" s="2"/>
      <c r="G338" s="2"/>
      <c r="H338" s="2"/>
      <c r="I338" s="2"/>
      <c r="J338" s="2"/>
      <c r="K338" s="2"/>
      <c r="L338" s="2"/>
      <c r="M338" s="2"/>
      <c r="N338" s="2"/>
      <c r="O338" s="2"/>
      <c r="P338" s="2"/>
      <c r="Q338" s="2"/>
      <c r="R338" s="2"/>
      <c r="S338" s="2"/>
      <c r="T338" s="2"/>
      <c r="U338" s="2"/>
      <c r="V338" s="2"/>
      <c r="W338" s="2"/>
      <c r="X338" s="2"/>
      <c r="Y338" s="2"/>
    </row>
    <row r="339" spans="1:25" ht="15.5">
      <c r="A339" s="2"/>
      <c r="B339" s="3"/>
      <c r="C339" s="4"/>
      <c r="D339" s="2"/>
      <c r="E339" s="4"/>
      <c r="F339" s="2"/>
      <c r="G339" s="2"/>
      <c r="H339" s="2"/>
      <c r="I339" s="2"/>
      <c r="J339" s="2"/>
      <c r="K339" s="2"/>
      <c r="L339" s="2"/>
      <c r="M339" s="2"/>
      <c r="N339" s="2"/>
      <c r="O339" s="2"/>
      <c r="P339" s="2"/>
      <c r="Q339" s="2"/>
      <c r="R339" s="2"/>
      <c r="S339" s="2"/>
      <c r="T339" s="2"/>
      <c r="U339" s="2"/>
      <c r="V339" s="2"/>
      <c r="W339" s="2"/>
      <c r="X339" s="2"/>
      <c r="Y339" s="2"/>
    </row>
    <row r="340" spans="1:25" ht="15.5">
      <c r="A340" s="2"/>
      <c r="B340" s="3"/>
      <c r="C340" s="4"/>
      <c r="D340" s="2"/>
      <c r="E340" s="4"/>
      <c r="F340" s="2"/>
      <c r="G340" s="2"/>
      <c r="H340" s="2"/>
      <c r="I340" s="2"/>
      <c r="J340" s="2"/>
      <c r="K340" s="2"/>
      <c r="L340" s="2"/>
      <c r="M340" s="2"/>
      <c r="N340" s="2"/>
      <c r="O340" s="2"/>
      <c r="P340" s="2"/>
      <c r="Q340" s="2"/>
      <c r="R340" s="2"/>
      <c r="S340" s="2"/>
      <c r="T340" s="2"/>
      <c r="U340" s="2"/>
      <c r="V340" s="2"/>
      <c r="W340" s="2"/>
      <c r="X340" s="2"/>
      <c r="Y340" s="2"/>
    </row>
    <row r="341" spans="1:25" ht="15.5">
      <c r="A341" s="2"/>
      <c r="B341" s="3"/>
      <c r="C341" s="4"/>
      <c r="D341" s="2"/>
      <c r="E341" s="4"/>
      <c r="F341" s="2"/>
      <c r="G341" s="2"/>
      <c r="H341" s="2"/>
      <c r="I341" s="2"/>
      <c r="J341" s="2"/>
      <c r="K341" s="2"/>
      <c r="L341" s="2"/>
      <c r="M341" s="2"/>
      <c r="N341" s="2"/>
      <c r="O341" s="2"/>
      <c r="P341" s="2"/>
      <c r="Q341" s="2"/>
      <c r="R341" s="2"/>
      <c r="S341" s="2"/>
      <c r="T341" s="2"/>
      <c r="U341" s="2"/>
      <c r="V341" s="2"/>
      <c r="W341" s="2"/>
      <c r="X341" s="2"/>
      <c r="Y341" s="2"/>
    </row>
    <row r="342" spans="1:25" ht="15.5">
      <c r="A342" s="2"/>
      <c r="B342" s="3"/>
      <c r="C342" s="4"/>
      <c r="D342" s="2"/>
      <c r="E342" s="4"/>
      <c r="F342" s="2"/>
      <c r="G342" s="2"/>
      <c r="H342" s="2"/>
      <c r="I342" s="2"/>
      <c r="J342" s="2"/>
      <c r="K342" s="2"/>
      <c r="L342" s="2"/>
      <c r="M342" s="2"/>
      <c r="N342" s="2"/>
      <c r="O342" s="2"/>
      <c r="P342" s="2"/>
      <c r="Q342" s="2"/>
      <c r="R342" s="2"/>
      <c r="S342" s="2"/>
      <c r="T342" s="2"/>
      <c r="U342" s="2"/>
      <c r="V342" s="2"/>
      <c r="W342" s="2"/>
      <c r="X342" s="2"/>
      <c r="Y342" s="2"/>
    </row>
    <row r="343" spans="1:25" ht="15.5">
      <c r="A343" s="2"/>
      <c r="B343" s="3"/>
      <c r="C343" s="4"/>
      <c r="D343" s="2"/>
      <c r="E343" s="4"/>
      <c r="F343" s="2"/>
      <c r="G343" s="2"/>
      <c r="H343" s="2"/>
      <c r="I343" s="2"/>
      <c r="J343" s="2"/>
      <c r="K343" s="2"/>
      <c r="L343" s="2"/>
      <c r="M343" s="2"/>
      <c r="N343" s="2"/>
      <c r="O343" s="2"/>
      <c r="P343" s="2"/>
      <c r="Q343" s="2"/>
      <c r="R343" s="2"/>
      <c r="S343" s="2"/>
      <c r="T343" s="2"/>
      <c r="U343" s="2"/>
      <c r="V343" s="2"/>
      <c r="W343" s="2"/>
      <c r="X343" s="2"/>
      <c r="Y343" s="2"/>
    </row>
    <row r="344" spans="1:25" ht="15.5">
      <c r="A344" s="2"/>
      <c r="B344" s="3"/>
      <c r="C344" s="4"/>
      <c r="D344" s="2"/>
      <c r="E344" s="4"/>
      <c r="F344" s="2"/>
      <c r="G344" s="2"/>
      <c r="H344" s="2"/>
      <c r="I344" s="2"/>
      <c r="J344" s="2"/>
      <c r="K344" s="2"/>
      <c r="L344" s="2"/>
      <c r="M344" s="2"/>
      <c r="N344" s="2"/>
      <c r="O344" s="2"/>
      <c r="P344" s="2"/>
      <c r="Q344" s="2"/>
      <c r="R344" s="2"/>
      <c r="S344" s="2"/>
      <c r="T344" s="2"/>
      <c r="U344" s="2"/>
      <c r="V344" s="2"/>
      <c r="W344" s="2"/>
      <c r="X344" s="2"/>
      <c r="Y344" s="2"/>
    </row>
    <row r="345" spans="1:25" ht="15.5">
      <c r="A345" s="2"/>
      <c r="B345" s="3"/>
      <c r="C345" s="4"/>
      <c r="D345" s="2"/>
      <c r="E345" s="4"/>
      <c r="F345" s="2"/>
      <c r="G345" s="2"/>
      <c r="H345" s="2"/>
      <c r="I345" s="2"/>
      <c r="J345" s="2"/>
      <c r="K345" s="2"/>
      <c r="L345" s="2"/>
      <c r="M345" s="2"/>
      <c r="N345" s="2"/>
      <c r="O345" s="2"/>
      <c r="P345" s="2"/>
      <c r="Q345" s="2"/>
      <c r="R345" s="2"/>
      <c r="S345" s="2"/>
      <c r="T345" s="2"/>
      <c r="U345" s="2"/>
      <c r="V345" s="2"/>
      <c r="W345" s="2"/>
      <c r="X345" s="2"/>
      <c r="Y345" s="2"/>
    </row>
    <row r="346" spans="1:25" ht="15.5">
      <c r="A346" s="2"/>
      <c r="B346" s="3"/>
      <c r="C346" s="4"/>
      <c r="D346" s="2"/>
      <c r="E346" s="4"/>
      <c r="F346" s="2"/>
      <c r="G346" s="2"/>
      <c r="H346" s="2"/>
      <c r="I346" s="2"/>
      <c r="J346" s="2"/>
      <c r="K346" s="2"/>
      <c r="L346" s="2"/>
      <c r="M346" s="2"/>
      <c r="N346" s="2"/>
      <c r="O346" s="2"/>
      <c r="P346" s="2"/>
      <c r="Q346" s="2"/>
      <c r="R346" s="2"/>
      <c r="S346" s="2"/>
      <c r="T346" s="2"/>
      <c r="U346" s="2"/>
      <c r="V346" s="2"/>
      <c r="W346" s="2"/>
      <c r="X346" s="2"/>
      <c r="Y346" s="2"/>
    </row>
    <row r="347" spans="1:25" ht="15.5">
      <c r="A347" s="2"/>
      <c r="B347" s="3"/>
      <c r="C347" s="4"/>
      <c r="D347" s="2"/>
      <c r="E347" s="4"/>
      <c r="F347" s="2"/>
      <c r="G347" s="2"/>
      <c r="H347" s="2"/>
      <c r="I347" s="2"/>
      <c r="J347" s="2"/>
      <c r="K347" s="2"/>
      <c r="L347" s="2"/>
      <c r="M347" s="2"/>
      <c r="N347" s="2"/>
      <c r="O347" s="2"/>
      <c r="P347" s="2"/>
      <c r="Q347" s="2"/>
      <c r="R347" s="2"/>
      <c r="S347" s="2"/>
      <c r="T347" s="2"/>
      <c r="U347" s="2"/>
      <c r="V347" s="2"/>
      <c r="W347" s="2"/>
      <c r="X347" s="2"/>
      <c r="Y347" s="2"/>
    </row>
    <row r="348" spans="1:25" ht="15.5">
      <c r="A348" s="2"/>
      <c r="B348" s="3"/>
      <c r="C348" s="4"/>
      <c r="D348" s="2"/>
      <c r="E348" s="4"/>
      <c r="F348" s="2"/>
      <c r="G348" s="2"/>
      <c r="H348" s="2"/>
      <c r="I348" s="2"/>
      <c r="J348" s="2"/>
      <c r="K348" s="2"/>
      <c r="L348" s="2"/>
      <c r="M348" s="2"/>
      <c r="N348" s="2"/>
      <c r="O348" s="2"/>
      <c r="P348" s="2"/>
      <c r="Q348" s="2"/>
      <c r="R348" s="2"/>
      <c r="S348" s="2"/>
      <c r="T348" s="2"/>
      <c r="U348" s="2"/>
      <c r="V348" s="2"/>
      <c r="W348" s="2"/>
      <c r="X348" s="2"/>
      <c r="Y348" s="2"/>
    </row>
    <row r="349" spans="1:25" ht="15.5">
      <c r="A349" s="2"/>
      <c r="B349" s="3"/>
      <c r="C349" s="4"/>
      <c r="D349" s="2"/>
      <c r="E349" s="4"/>
      <c r="F349" s="2"/>
      <c r="G349" s="2"/>
      <c r="H349" s="2"/>
      <c r="I349" s="2"/>
      <c r="J349" s="2"/>
      <c r="K349" s="2"/>
      <c r="L349" s="2"/>
      <c r="M349" s="2"/>
      <c r="N349" s="2"/>
      <c r="O349" s="2"/>
      <c r="P349" s="2"/>
      <c r="Q349" s="2"/>
      <c r="R349" s="2"/>
      <c r="S349" s="2"/>
      <c r="T349" s="2"/>
      <c r="U349" s="2"/>
      <c r="V349" s="2"/>
      <c r="W349" s="2"/>
      <c r="X349" s="2"/>
      <c r="Y349" s="2"/>
    </row>
    <row r="350" spans="1:25" ht="15.5">
      <c r="A350" s="2"/>
      <c r="B350" s="3"/>
      <c r="C350" s="4"/>
      <c r="D350" s="2"/>
      <c r="E350" s="4"/>
      <c r="F350" s="2"/>
      <c r="G350" s="2"/>
      <c r="H350" s="2"/>
      <c r="I350" s="2"/>
      <c r="J350" s="2"/>
      <c r="K350" s="2"/>
      <c r="L350" s="2"/>
      <c r="M350" s="2"/>
      <c r="N350" s="2"/>
      <c r="O350" s="2"/>
      <c r="P350" s="2"/>
      <c r="Q350" s="2"/>
      <c r="R350" s="2"/>
      <c r="S350" s="2"/>
      <c r="T350" s="2"/>
      <c r="U350" s="2"/>
      <c r="V350" s="2"/>
      <c r="W350" s="2"/>
      <c r="X350" s="2"/>
      <c r="Y350" s="2"/>
    </row>
    <row r="351" spans="1:25" ht="15.5">
      <c r="A351" s="2"/>
      <c r="B351" s="3"/>
      <c r="C351" s="4"/>
      <c r="D351" s="2"/>
      <c r="E351" s="4"/>
      <c r="F351" s="2"/>
      <c r="G351" s="2"/>
      <c r="H351" s="2"/>
      <c r="I351" s="2"/>
      <c r="J351" s="2"/>
      <c r="K351" s="2"/>
      <c r="L351" s="2"/>
      <c r="M351" s="2"/>
      <c r="N351" s="2"/>
      <c r="O351" s="2"/>
      <c r="P351" s="2"/>
      <c r="Q351" s="2"/>
      <c r="R351" s="2"/>
      <c r="S351" s="2"/>
      <c r="T351" s="2"/>
      <c r="U351" s="2"/>
      <c r="V351" s="2"/>
      <c r="W351" s="2"/>
      <c r="X351" s="2"/>
      <c r="Y351" s="2"/>
    </row>
    <row r="352" spans="1:25" ht="15.5">
      <c r="A352" s="2"/>
      <c r="B352" s="3"/>
      <c r="C352" s="4"/>
      <c r="D352" s="2"/>
      <c r="E352" s="4"/>
      <c r="F352" s="2"/>
      <c r="G352" s="2"/>
      <c r="H352" s="2"/>
      <c r="I352" s="2"/>
      <c r="J352" s="2"/>
      <c r="K352" s="2"/>
      <c r="L352" s="2"/>
      <c r="M352" s="2"/>
      <c r="N352" s="2"/>
      <c r="O352" s="2"/>
      <c r="P352" s="2"/>
      <c r="Q352" s="2"/>
      <c r="R352" s="2"/>
      <c r="S352" s="2"/>
      <c r="T352" s="2"/>
      <c r="U352" s="2"/>
      <c r="V352" s="2"/>
      <c r="W352" s="2"/>
      <c r="X352" s="2"/>
      <c r="Y352" s="2"/>
    </row>
    <row r="353" spans="1:25" ht="15.5">
      <c r="A353" s="2"/>
      <c r="B353" s="3"/>
      <c r="C353" s="4"/>
      <c r="D353" s="2"/>
      <c r="E353" s="4"/>
      <c r="F353" s="2"/>
      <c r="G353" s="2"/>
      <c r="H353" s="2"/>
      <c r="I353" s="2"/>
      <c r="J353" s="2"/>
      <c r="K353" s="2"/>
      <c r="L353" s="2"/>
      <c r="M353" s="2"/>
      <c r="N353" s="2"/>
      <c r="O353" s="2"/>
      <c r="P353" s="2"/>
      <c r="Q353" s="2"/>
      <c r="R353" s="2"/>
      <c r="S353" s="2"/>
      <c r="T353" s="2"/>
      <c r="U353" s="2"/>
      <c r="V353" s="2"/>
      <c r="W353" s="2"/>
      <c r="X353" s="2"/>
      <c r="Y353" s="2"/>
    </row>
    <row r="354" spans="1:25" ht="15.5">
      <c r="A354" s="2"/>
      <c r="B354" s="3"/>
      <c r="C354" s="4"/>
      <c r="D354" s="2"/>
      <c r="E354" s="4"/>
      <c r="F354" s="2"/>
      <c r="G354" s="2"/>
      <c r="H354" s="2"/>
      <c r="I354" s="2"/>
      <c r="J354" s="2"/>
      <c r="K354" s="2"/>
      <c r="L354" s="2"/>
      <c r="M354" s="2"/>
      <c r="N354" s="2"/>
      <c r="O354" s="2"/>
      <c r="P354" s="2"/>
      <c r="Q354" s="2"/>
      <c r="R354" s="2"/>
      <c r="S354" s="2"/>
      <c r="T354" s="2"/>
      <c r="U354" s="2"/>
      <c r="V354" s="2"/>
      <c r="W354" s="2"/>
      <c r="X354" s="2"/>
      <c r="Y354" s="2"/>
    </row>
    <row r="355" spans="1:25" ht="15.5">
      <c r="A355" s="2"/>
      <c r="B355" s="3"/>
      <c r="C355" s="4"/>
      <c r="D355" s="2"/>
      <c r="E355" s="4"/>
      <c r="F355" s="2"/>
      <c r="G355" s="2"/>
      <c r="H355" s="2"/>
      <c r="I355" s="2"/>
      <c r="J355" s="2"/>
      <c r="K355" s="2"/>
      <c r="L355" s="2"/>
      <c r="M355" s="2"/>
      <c r="N355" s="2"/>
      <c r="O355" s="2"/>
      <c r="P355" s="2"/>
      <c r="Q355" s="2"/>
      <c r="R355" s="2"/>
      <c r="S355" s="2"/>
      <c r="T355" s="2"/>
      <c r="U355" s="2"/>
      <c r="V355" s="2"/>
      <c r="W355" s="2"/>
      <c r="X355" s="2"/>
      <c r="Y355" s="2"/>
    </row>
    <row r="356" spans="1:25" ht="15.5">
      <c r="A356" s="2"/>
      <c r="B356" s="3"/>
      <c r="C356" s="4"/>
      <c r="D356" s="2"/>
      <c r="E356" s="4"/>
      <c r="F356" s="2"/>
      <c r="G356" s="2"/>
      <c r="H356" s="2"/>
      <c r="I356" s="2"/>
      <c r="J356" s="2"/>
      <c r="K356" s="2"/>
      <c r="L356" s="2"/>
      <c r="M356" s="2"/>
      <c r="N356" s="2"/>
      <c r="O356" s="2"/>
      <c r="P356" s="2"/>
      <c r="Q356" s="2"/>
      <c r="R356" s="2"/>
      <c r="S356" s="2"/>
      <c r="T356" s="2"/>
      <c r="U356" s="2"/>
      <c r="V356" s="2"/>
      <c r="W356" s="2"/>
      <c r="X356" s="2"/>
      <c r="Y356" s="2"/>
    </row>
    <row r="357" spans="1:25" ht="15.5">
      <c r="A357" s="2"/>
      <c r="B357" s="3"/>
      <c r="C357" s="4"/>
      <c r="D357" s="2"/>
      <c r="E357" s="4"/>
      <c r="F357" s="2"/>
      <c r="G357" s="2"/>
      <c r="H357" s="2"/>
      <c r="I357" s="2"/>
      <c r="J357" s="2"/>
      <c r="K357" s="2"/>
      <c r="L357" s="2"/>
      <c r="M357" s="2"/>
      <c r="N357" s="2"/>
      <c r="O357" s="2"/>
      <c r="P357" s="2"/>
      <c r="Q357" s="2"/>
      <c r="R357" s="2"/>
      <c r="S357" s="2"/>
      <c r="T357" s="2"/>
      <c r="U357" s="2"/>
      <c r="V357" s="2"/>
      <c r="W357" s="2"/>
      <c r="X357" s="2"/>
      <c r="Y357" s="2"/>
    </row>
    <row r="358" spans="1:25" ht="15.5">
      <c r="A358" s="2"/>
      <c r="B358" s="3"/>
      <c r="C358" s="4"/>
      <c r="D358" s="2"/>
      <c r="E358" s="4"/>
      <c r="F358" s="2"/>
      <c r="G358" s="2"/>
      <c r="H358" s="2"/>
      <c r="I358" s="2"/>
      <c r="J358" s="2"/>
      <c r="K358" s="2"/>
      <c r="L358" s="2"/>
      <c r="M358" s="2"/>
      <c r="N358" s="2"/>
      <c r="O358" s="2"/>
      <c r="P358" s="2"/>
      <c r="Q358" s="2"/>
      <c r="R358" s="2"/>
      <c r="S358" s="2"/>
      <c r="T358" s="2"/>
      <c r="U358" s="2"/>
      <c r="V358" s="2"/>
      <c r="W358" s="2"/>
      <c r="X358" s="2"/>
      <c r="Y358" s="2"/>
    </row>
    <row r="359" spans="1:25" ht="15.5">
      <c r="A359" s="2"/>
      <c r="B359" s="3"/>
      <c r="C359" s="4"/>
      <c r="D359" s="2"/>
      <c r="E359" s="4"/>
      <c r="F359" s="2"/>
      <c r="G359" s="2"/>
      <c r="H359" s="2"/>
      <c r="I359" s="2"/>
      <c r="J359" s="2"/>
      <c r="K359" s="2"/>
      <c r="L359" s="2"/>
      <c r="M359" s="2"/>
      <c r="N359" s="2"/>
      <c r="O359" s="2"/>
      <c r="P359" s="2"/>
      <c r="Q359" s="2"/>
      <c r="R359" s="2"/>
      <c r="S359" s="2"/>
      <c r="T359" s="2"/>
      <c r="U359" s="2"/>
      <c r="V359" s="2"/>
      <c r="W359" s="2"/>
      <c r="X359" s="2"/>
      <c r="Y359" s="2"/>
    </row>
    <row r="360" spans="1:25" ht="15.5">
      <c r="A360" s="2"/>
      <c r="B360" s="3"/>
      <c r="C360" s="4"/>
      <c r="D360" s="2"/>
      <c r="E360" s="4"/>
      <c r="F360" s="2"/>
      <c r="G360" s="2"/>
      <c r="H360" s="2"/>
      <c r="I360" s="2"/>
      <c r="J360" s="2"/>
      <c r="K360" s="2"/>
      <c r="L360" s="2"/>
      <c r="M360" s="2"/>
      <c r="N360" s="2"/>
      <c r="O360" s="2"/>
      <c r="P360" s="2"/>
      <c r="Q360" s="2"/>
      <c r="R360" s="2"/>
      <c r="S360" s="2"/>
      <c r="T360" s="2"/>
      <c r="U360" s="2"/>
      <c r="V360" s="2"/>
      <c r="W360" s="2"/>
      <c r="X360" s="2"/>
      <c r="Y360" s="2"/>
    </row>
    <row r="361" spans="1:25" ht="15.5">
      <c r="A361" s="2"/>
      <c r="B361" s="3"/>
      <c r="C361" s="4"/>
      <c r="D361" s="2"/>
      <c r="E361" s="4"/>
      <c r="F361" s="2"/>
      <c r="G361" s="2"/>
      <c r="H361" s="2"/>
      <c r="I361" s="2"/>
      <c r="J361" s="2"/>
      <c r="K361" s="2"/>
      <c r="L361" s="2"/>
      <c r="M361" s="2"/>
      <c r="N361" s="2"/>
      <c r="O361" s="2"/>
      <c r="P361" s="2"/>
      <c r="Q361" s="2"/>
      <c r="R361" s="2"/>
      <c r="S361" s="2"/>
      <c r="T361" s="2"/>
      <c r="U361" s="2"/>
      <c r="V361" s="2"/>
      <c r="W361" s="2"/>
      <c r="X361" s="2"/>
      <c r="Y361" s="2"/>
    </row>
    <row r="362" spans="1:25" ht="15.5">
      <c r="A362" s="2"/>
      <c r="B362" s="3"/>
      <c r="C362" s="4"/>
      <c r="D362" s="2"/>
      <c r="E362" s="4"/>
      <c r="F362" s="2"/>
      <c r="G362" s="2"/>
      <c r="H362" s="2"/>
      <c r="I362" s="2"/>
      <c r="J362" s="2"/>
      <c r="K362" s="2"/>
      <c r="L362" s="2"/>
      <c r="M362" s="2"/>
      <c r="N362" s="2"/>
      <c r="O362" s="2"/>
      <c r="P362" s="2"/>
      <c r="Q362" s="2"/>
      <c r="R362" s="2"/>
      <c r="S362" s="2"/>
      <c r="T362" s="2"/>
      <c r="U362" s="2"/>
      <c r="V362" s="2"/>
      <c r="W362" s="2"/>
      <c r="X362" s="2"/>
      <c r="Y362" s="2"/>
    </row>
    <row r="363" spans="1:25" ht="15.5">
      <c r="A363" s="2"/>
      <c r="B363" s="3"/>
      <c r="C363" s="4"/>
      <c r="D363" s="2"/>
      <c r="E363" s="4"/>
      <c r="F363" s="2"/>
      <c r="G363" s="2"/>
      <c r="H363" s="2"/>
      <c r="I363" s="2"/>
      <c r="J363" s="2"/>
      <c r="K363" s="2"/>
      <c r="L363" s="2"/>
      <c r="M363" s="2"/>
      <c r="N363" s="2"/>
      <c r="O363" s="2"/>
      <c r="P363" s="2"/>
      <c r="Q363" s="2"/>
      <c r="R363" s="2"/>
      <c r="S363" s="2"/>
      <c r="T363" s="2"/>
      <c r="U363" s="2"/>
      <c r="V363" s="2"/>
      <c r="W363" s="2"/>
      <c r="X363" s="2"/>
      <c r="Y363" s="2"/>
    </row>
    <row r="364" spans="1:25" ht="15.5">
      <c r="A364" s="2"/>
      <c r="B364" s="3"/>
      <c r="C364" s="4"/>
      <c r="D364" s="2"/>
      <c r="E364" s="4"/>
      <c r="F364" s="2"/>
      <c r="G364" s="2"/>
      <c r="H364" s="2"/>
      <c r="I364" s="2"/>
      <c r="J364" s="2"/>
      <c r="K364" s="2"/>
      <c r="L364" s="2"/>
      <c r="M364" s="2"/>
      <c r="N364" s="2"/>
      <c r="O364" s="2"/>
      <c r="P364" s="2"/>
      <c r="Q364" s="2"/>
      <c r="R364" s="2"/>
      <c r="S364" s="2"/>
      <c r="T364" s="2"/>
      <c r="U364" s="2"/>
      <c r="V364" s="2"/>
      <c r="W364" s="2"/>
      <c r="X364" s="2"/>
      <c r="Y364" s="2"/>
    </row>
    <row r="365" spans="1:25" ht="15.5">
      <c r="A365" s="2"/>
      <c r="B365" s="3"/>
      <c r="C365" s="4"/>
      <c r="D365" s="2"/>
      <c r="E365" s="4"/>
      <c r="F365" s="2"/>
      <c r="G365" s="2"/>
      <c r="H365" s="2"/>
      <c r="I365" s="2"/>
      <c r="J365" s="2"/>
      <c r="K365" s="2"/>
      <c r="L365" s="2"/>
      <c r="M365" s="2"/>
      <c r="N365" s="2"/>
      <c r="O365" s="2"/>
      <c r="P365" s="2"/>
      <c r="Q365" s="2"/>
      <c r="R365" s="2"/>
      <c r="S365" s="2"/>
      <c r="T365" s="2"/>
      <c r="U365" s="2"/>
      <c r="V365" s="2"/>
      <c r="W365" s="2"/>
      <c r="X365" s="2"/>
      <c r="Y365" s="2"/>
    </row>
    <row r="366" spans="1:25" ht="15.5">
      <c r="A366" s="2"/>
      <c r="B366" s="3"/>
      <c r="C366" s="4"/>
      <c r="D366" s="2"/>
      <c r="E366" s="4"/>
      <c r="F366" s="2"/>
      <c r="G366" s="2"/>
      <c r="H366" s="2"/>
      <c r="I366" s="2"/>
      <c r="J366" s="2"/>
      <c r="K366" s="2"/>
      <c r="L366" s="2"/>
      <c r="M366" s="2"/>
      <c r="N366" s="2"/>
      <c r="O366" s="2"/>
      <c r="P366" s="2"/>
      <c r="Q366" s="2"/>
      <c r="R366" s="2"/>
      <c r="S366" s="2"/>
      <c r="T366" s="2"/>
      <c r="U366" s="2"/>
      <c r="V366" s="2"/>
      <c r="W366" s="2"/>
      <c r="X366" s="2"/>
      <c r="Y366" s="2"/>
    </row>
    <row r="367" spans="1:25" ht="15.5">
      <c r="A367" s="2"/>
      <c r="B367" s="3"/>
      <c r="C367" s="4"/>
      <c r="D367" s="2"/>
      <c r="E367" s="4"/>
      <c r="F367" s="2"/>
      <c r="G367" s="2"/>
      <c r="H367" s="2"/>
      <c r="I367" s="2"/>
      <c r="J367" s="2"/>
      <c r="K367" s="2"/>
      <c r="L367" s="2"/>
      <c r="M367" s="2"/>
      <c r="N367" s="2"/>
      <c r="O367" s="2"/>
      <c r="P367" s="2"/>
      <c r="Q367" s="2"/>
      <c r="R367" s="2"/>
      <c r="S367" s="2"/>
      <c r="T367" s="2"/>
      <c r="U367" s="2"/>
      <c r="V367" s="2"/>
      <c r="W367" s="2"/>
      <c r="X367" s="2"/>
      <c r="Y367" s="2"/>
    </row>
    <row r="368" spans="1:25" ht="15.5">
      <c r="A368" s="2"/>
      <c r="B368" s="3"/>
      <c r="C368" s="4"/>
      <c r="D368" s="2"/>
      <c r="E368" s="4"/>
      <c r="F368" s="2"/>
      <c r="G368" s="2"/>
      <c r="H368" s="2"/>
      <c r="I368" s="2"/>
      <c r="J368" s="2"/>
      <c r="K368" s="2"/>
      <c r="L368" s="2"/>
      <c r="M368" s="2"/>
      <c r="N368" s="2"/>
      <c r="O368" s="2"/>
      <c r="P368" s="2"/>
      <c r="Q368" s="2"/>
      <c r="R368" s="2"/>
      <c r="S368" s="2"/>
      <c r="T368" s="2"/>
      <c r="U368" s="2"/>
      <c r="V368" s="2"/>
      <c r="W368" s="2"/>
      <c r="X368" s="2"/>
      <c r="Y368" s="2"/>
    </row>
    <row r="369" spans="1:25" ht="15.5">
      <c r="A369" s="2"/>
      <c r="B369" s="3"/>
      <c r="C369" s="4"/>
      <c r="D369" s="2"/>
      <c r="E369" s="4"/>
      <c r="F369" s="2"/>
      <c r="G369" s="2"/>
      <c r="H369" s="2"/>
      <c r="I369" s="2"/>
      <c r="J369" s="2"/>
      <c r="K369" s="2"/>
      <c r="L369" s="2"/>
      <c r="M369" s="2"/>
      <c r="N369" s="2"/>
      <c r="O369" s="2"/>
      <c r="P369" s="2"/>
      <c r="Q369" s="2"/>
      <c r="R369" s="2"/>
      <c r="S369" s="2"/>
      <c r="T369" s="2"/>
      <c r="U369" s="2"/>
      <c r="V369" s="2"/>
      <c r="W369" s="2"/>
      <c r="X369" s="2"/>
      <c r="Y369" s="2"/>
    </row>
    <row r="370" spans="1:25" ht="15.5">
      <c r="A370" s="2"/>
      <c r="B370" s="3"/>
      <c r="C370" s="4"/>
      <c r="D370" s="2"/>
      <c r="E370" s="4"/>
      <c r="F370" s="2"/>
      <c r="G370" s="2"/>
      <c r="H370" s="2"/>
      <c r="I370" s="2"/>
      <c r="J370" s="2"/>
      <c r="K370" s="2"/>
      <c r="L370" s="2"/>
      <c r="M370" s="2"/>
      <c r="N370" s="2"/>
      <c r="O370" s="2"/>
      <c r="P370" s="2"/>
      <c r="Q370" s="2"/>
      <c r="R370" s="2"/>
      <c r="S370" s="2"/>
      <c r="T370" s="2"/>
      <c r="U370" s="2"/>
      <c r="V370" s="2"/>
      <c r="W370" s="2"/>
      <c r="X370" s="2"/>
      <c r="Y370" s="2"/>
    </row>
    <row r="371" spans="1:25" ht="15.5">
      <c r="A371" s="2"/>
      <c r="B371" s="3"/>
      <c r="C371" s="4"/>
      <c r="D371" s="2"/>
      <c r="E371" s="4"/>
      <c r="F371" s="2"/>
      <c r="G371" s="2"/>
      <c r="H371" s="2"/>
      <c r="I371" s="2"/>
      <c r="J371" s="2"/>
      <c r="K371" s="2"/>
      <c r="L371" s="2"/>
      <c r="M371" s="2"/>
      <c r="N371" s="2"/>
      <c r="O371" s="2"/>
      <c r="P371" s="2"/>
      <c r="Q371" s="2"/>
      <c r="R371" s="2"/>
      <c r="S371" s="2"/>
      <c r="T371" s="2"/>
      <c r="U371" s="2"/>
      <c r="V371" s="2"/>
      <c r="W371" s="2"/>
      <c r="X371" s="2"/>
      <c r="Y371" s="2"/>
    </row>
    <row r="372" spans="1:25" ht="15.5">
      <c r="A372" s="2"/>
      <c r="B372" s="3"/>
      <c r="C372" s="4"/>
      <c r="D372" s="2"/>
      <c r="E372" s="4"/>
      <c r="F372" s="2"/>
      <c r="G372" s="2"/>
      <c r="H372" s="2"/>
      <c r="I372" s="2"/>
      <c r="J372" s="2"/>
      <c r="K372" s="2"/>
      <c r="L372" s="2"/>
      <c r="M372" s="2"/>
      <c r="N372" s="2"/>
      <c r="O372" s="2"/>
      <c r="P372" s="2"/>
      <c r="Q372" s="2"/>
      <c r="R372" s="2"/>
      <c r="S372" s="2"/>
      <c r="T372" s="2"/>
      <c r="U372" s="2"/>
      <c r="V372" s="2"/>
      <c r="W372" s="2"/>
      <c r="X372" s="2"/>
      <c r="Y372" s="2"/>
    </row>
    <row r="373" spans="1:25" ht="15.5">
      <c r="A373" s="2"/>
      <c r="B373" s="3"/>
      <c r="C373" s="4"/>
      <c r="D373" s="2"/>
      <c r="E373" s="4"/>
      <c r="F373" s="2"/>
      <c r="G373" s="2"/>
      <c r="H373" s="2"/>
      <c r="I373" s="2"/>
      <c r="J373" s="2"/>
      <c r="K373" s="2"/>
      <c r="L373" s="2"/>
      <c r="M373" s="2"/>
      <c r="N373" s="2"/>
      <c r="O373" s="2"/>
      <c r="P373" s="2"/>
      <c r="Q373" s="2"/>
      <c r="R373" s="2"/>
      <c r="S373" s="2"/>
      <c r="T373" s="2"/>
      <c r="U373" s="2"/>
      <c r="V373" s="2"/>
      <c r="W373" s="2"/>
      <c r="X373" s="2"/>
      <c r="Y373" s="2"/>
    </row>
    <row r="374" spans="1:25" ht="15.5">
      <c r="A374" s="2"/>
      <c r="B374" s="3"/>
      <c r="C374" s="4"/>
      <c r="D374" s="2"/>
      <c r="E374" s="4"/>
      <c r="F374" s="2"/>
      <c r="G374" s="2"/>
      <c r="H374" s="2"/>
      <c r="I374" s="2"/>
      <c r="J374" s="2"/>
      <c r="K374" s="2"/>
      <c r="L374" s="2"/>
      <c r="M374" s="2"/>
      <c r="N374" s="2"/>
      <c r="O374" s="2"/>
      <c r="P374" s="2"/>
      <c r="Q374" s="2"/>
      <c r="R374" s="2"/>
      <c r="S374" s="2"/>
      <c r="T374" s="2"/>
      <c r="U374" s="2"/>
      <c r="V374" s="2"/>
      <c r="W374" s="2"/>
      <c r="X374" s="2"/>
      <c r="Y374" s="2"/>
    </row>
    <row r="375" spans="1:25" ht="15.5">
      <c r="A375" s="2"/>
      <c r="B375" s="3"/>
      <c r="C375" s="4"/>
      <c r="D375" s="2"/>
      <c r="E375" s="4"/>
      <c r="F375" s="2"/>
      <c r="G375" s="2"/>
      <c r="H375" s="2"/>
      <c r="I375" s="2"/>
      <c r="J375" s="2"/>
      <c r="K375" s="2"/>
      <c r="L375" s="2"/>
      <c r="M375" s="2"/>
      <c r="N375" s="2"/>
      <c r="O375" s="2"/>
      <c r="P375" s="2"/>
      <c r="Q375" s="2"/>
      <c r="R375" s="2"/>
      <c r="S375" s="2"/>
      <c r="T375" s="2"/>
      <c r="U375" s="2"/>
      <c r="V375" s="2"/>
      <c r="W375" s="2"/>
      <c r="X375" s="2"/>
      <c r="Y375" s="2"/>
    </row>
    <row r="376" spans="1:25" ht="15.5">
      <c r="A376" s="2"/>
      <c r="B376" s="3"/>
      <c r="C376" s="4"/>
      <c r="D376" s="2"/>
      <c r="E376" s="4"/>
      <c r="F376" s="2"/>
      <c r="G376" s="2"/>
      <c r="H376" s="2"/>
      <c r="I376" s="2"/>
      <c r="J376" s="2"/>
      <c r="K376" s="2"/>
      <c r="L376" s="2"/>
      <c r="M376" s="2"/>
      <c r="N376" s="2"/>
      <c r="O376" s="2"/>
      <c r="P376" s="2"/>
      <c r="Q376" s="2"/>
      <c r="R376" s="2"/>
      <c r="S376" s="2"/>
      <c r="T376" s="2"/>
      <c r="U376" s="2"/>
      <c r="V376" s="2"/>
      <c r="W376" s="2"/>
      <c r="X376" s="2"/>
      <c r="Y376" s="2"/>
    </row>
    <row r="377" spans="1:25" ht="15.5">
      <c r="A377" s="2"/>
      <c r="B377" s="3"/>
      <c r="C377" s="4"/>
      <c r="D377" s="2"/>
      <c r="E377" s="4"/>
      <c r="F377" s="2"/>
      <c r="G377" s="2"/>
      <c r="H377" s="2"/>
      <c r="I377" s="2"/>
      <c r="J377" s="2"/>
      <c r="K377" s="2"/>
      <c r="L377" s="2"/>
      <c r="M377" s="2"/>
      <c r="N377" s="2"/>
      <c r="O377" s="2"/>
      <c r="P377" s="2"/>
      <c r="Q377" s="2"/>
      <c r="R377" s="2"/>
      <c r="S377" s="2"/>
      <c r="T377" s="2"/>
      <c r="U377" s="2"/>
      <c r="V377" s="2"/>
      <c r="W377" s="2"/>
      <c r="X377" s="2"/>
      <c r="Y377" s="2"/>
    </row>
    <row r="378" spans="1:25" ht="15.5">
      <c r="A378" s="2"/>
      <c r="B378" s="3"/>
      <c r="C378" s="4"/>
      <c r="D378" s="2"/>
      <c r="E378" s="4"/>
      <c r="F378" s="2"/>
      <c r="G378" s="2"/>
      <c r="H378" s="2"/>
      <c r="I378" s="2"/>
      <c r="J378" s="2"/>
      <c r="K378" s="2"/>
      <c r="L378" s="2"/>
      <c r="M378" s="2"/>
      <c r="N378" s="2"/>
      <c r="O378" s="2"/>
      <c r="P378" s="2"/>
      <c r="Q378" s="2"/>
      <c r="R378" s="2"/>
      <c r="S378" s="2"/>
      <c r="T378" s="2"/>
      <c r="U378" s="2"/>
      <c r="V378" s="2"/>
      <c r="W378" s="2"/>
      <c r="X378" s="2"/>
      <c r="Y378" s="2"/>
    </row>
    <row r="379" spans="1:25" ht="15.5">
      <c r="A379" s="2"/>
      <c r="B379" s="3"/>
      <c r="C379" s="4"/>
      <c r="D379" s="2"/>
      <c r="E379" s="4"/>
      <c r="F379" s="2"/>
      <c r="G379" s="2"/>
      <c r="H379" s="2"/>
      <c r="I379" s="2"/>
      <c r="J379" s="2"/>
      <c r="K379" s="2"/>
      <c r="L379" s="2"/>
      <c r="M379" s="2"/>
      <c r="N379" s="2"/>
      <c r="O379" s="2"/>
      <c r="P379" s="2"/>
      <c r="Q379" s="2"/>
      <c r="R379" s="2"/>
      <c r="S379" s="2"/>
      <c r="T379" s="2"/>
      <c r="U379" s="2"/>
      <c r="V379" s="2"/>
      <c r="W379" s="2"/>
      <c r="X379" s="2"/>
      <c r="Y379" s="2"/>
    </row>
    <row r="380" spans="1:25" ht="15.5">
      <c r="A380" s="2"/>
      <c r="B380" s="3"/>
      <c r="C380" s="4"/>
      <c r="D380" s="2"/>
      <c r="E380" s="4"/>
      <c r="F380" s="2"/>
      <c r="G380" s="2"/>
      <c r="H380" s="2"/>
      <c r="I380" s="2"/>
      <c r="J380" s="2"/>
      <c r="K380" s="2"/>
      <c r="L380" s="2"/>
      <c r="M380" s="2"/>
      <c r="N380" s="2"/>
      <c r="O380" s="2"/>
      <c r="P380" s="2"/>
      <c r="Q380" s="2"/>
      <c r="R380" s="2"/>
      <c r="S380" s="2"/>
      <c r="T380" s="2"/>
      <c r="U380" s="2"/>
      <c r="V380" s="2"/>
      <c r="W380" s="2"/>
      <c r="X380" s="2"/>
      <c r="Y380" s="2"/>
    </row>
    <row r="381" spans="1:25" ht="15.5">
      <c r="A381" s="2"/>
      <c r="B381" s="3"/>
      <c r="C381" s="4"/>
      <c r="D381" s="2"/>
      <c r="E381" s="4"/>
      <c r="F381" s="2"/>
      <c r="G381" s="2"/>
      <c r="H381" s="2"/>
      <c r="I381" s="2"/>
      <c r="J381" s="2"/>
      <c r="K381" s="2"/>
      <c r="L381" s="2"/>
      <c r="M381" s="2"/>
      <c r="N381" s="2"/>
      <c r="O381" s="2"/>
      <c r="P381" s="2"/>
      <c r="Q381" s="2"/>
      <c r="R381" s="2"/>
      <c r="S381" s="2"/>
      <c r="T381" s="2"/>
      <c r="U381" s="2"/>
      <c r="V381" s="2"/>
      <c r="W381" s="2"/>
      <c r="X381" s="2"/>
      <c r="Y381" s="2"/>
    </row>
    <row r="382" spans="1:25" ht="15.5">
      <c r="A382" s="2"/>
      <c r="B382" s="3"/>
      <c r="C382" s="4"/>
      <c r="D382" s="2"/>
      <c r="E382" s="4"/>
      <c r="F382" s="2"/>
      <c r="G382" s="2"/>
      <c r="H382" s="2"/>
      <c r="I382" s="2"/>
      <c r="J382" s="2"/>
      <c r="K382" s="2"/>
      <c r="L382" s="2"/>
      <c r="M382" s="2"/>
      <c r="N382" s="2"/>
      <c r="O382" s="2"/>
      <c r="P382" s="2"/>
      <c r="Q382" s="2"/>
      <c r="R382" s="2"/>
      <c r="S382" s="2"/>
      <c r="T382" s="2"/>
      <c r="U382" s="2"/>
      <c r="V382" s="2"/>
      <c r="W382" s="2"/>
      <c r="X382" s="2"/>
      <c r="Y382" s="2"/>
    </row>
    <row r="383" spans="1:25" ht="15.5">
      <c r="A383" s="2"/>
      <c r="B383" s="3"/>
      <c r="C383" s="4"/>
      <c r="D383" s="2"/>
      <c r="E383" s="4"/>
      <c r="F383" s="2"/>
      <c r="G383" s="2"/>
      <c r="H383" s="2"/>
      <c r="I383" s="2"/>
      <c r="J383" s="2"/>
      <c r="K383" s="2"/>
      <c r="L383" s="2"/>
      <c r="M383" s="2"/>
      <c r="N383" s="2"/>
      <c r="O383" s="2"/>
      <c r="P383" s="2"/>
      <c r="Q383" s="2"/>
      <c r="R383" s="2"/>
      <c r="S383" s="2"/>
      <c r="T383" s="2"/>
      <c r="U383" s="2"/>
      <c r="V383" s="2"/>
      <c r="W383" s="2"/>
      <c r="X383" s="2"/>
      <c r="Y383" s="2"/>
    </row>
    <row r="384" spans="1:25" ht="15.5">
      <c r="A384" s="2"/>
      <c r="B384" s="3"/>
      <c r="C384" s="4"/>
      <c r="D384" s="2"/>
      <c r="E384" s="4"/>
      <c r="F384" s="2"/>
      <c r="G384" s="2"/>
      <c r="H384" s="2"/>
      <c r="I384" s="2"/>
      <c r="J384" s="2"/>
      <c r="K384" s="2"/>
      <c r="L384" s="2"/>
      <c r="M384" s="2"/>
      <c r="N384" s="2"/>
      <c r="O384" s="2"/>
      <c r="P384" s="2"/>
      <c r="Q384" s="2"/>
      <c r="R384" s="2"/>
      <c r="S384" s="2"/>
      <c r="T384" s="2"/>
      <c r="U384" s="2"/>
      <c r="V384" s="2"/>
      <c r="W384" s="2"/>
      <c r="X384" s="2"/>
      <c r="Y384" s="2"/>
    </row>
    <row r="385" spans="1:25" ht="15.5">
      <c r="A385" s="2"/>
      <c r="B385" s="3"/>
      <c r="C385" s="4"/>
      <c r="D385" s="2"/>
      <c r="E385" s="4"/>
      <c r="F385" s="2"/>
      <c r="G385" s="2"/>
      <c r="H385" s="2"/>
      <c r="I385" s="2"/>
      <c r="J385" s="2"/>
      <c r="K385" s="2"/>
      <c r="L385" s="2"/>
      <c r="M385" s="2"/>
      <c r="N385" s="2"/>
      <c r="O385" s="2"/>
      <c r="P385" s="2"/>
      <c r="Q385" s="2"/>
      <c r="R385" s="2"/>
      <c r="S385" s="2"/>
      <c r="T385" s="2"/>
      <c r="U385" s="2"/>
      <c r="V385" s="2"/>
      <c r="W385" s="2"/>
      <c r="X385" s="2"/>
      <c r="Y385" s="2"/>
    </row>
    <row r="386" spans="1:25" ht="15.5">
      <c r="A386" s="2"/>
      <c r="B386" s="3"/>
      <c r="C386" s="4"/>
      <c r="D386" s="2"/>
      <c r="E386" s="4"/>
      <c r="F386" s="2"/>
      <c r="G386" s="2"/>
      <c r="H386" s="2"/>
      <c r="I386" s="2"/>
      <c r="J386" s="2"/>
      <c r="K386" s="2"/>
      <c r="L386" s="2"/>
      <c r="M386" s="2"/>
      <c r="N386" s="2"/>
      <c r="O386" s="2"/>
      <c r="P386" s="2"/>
      <c r="Q386" s="2"/>
      <c r="R386" s="2"/>
      <c r="S386" s="2"/>
      <c r="T386" s="2"/>
      <c r="U386" s="2"/>
      <c r="V386" s="2"/>
      <c r="W386" s="2"/>
      <c r="X386" s="2"/>
      <c r="Y386" s="2"/>
    </row>
    <row r="387" spans="1:25" ht="15.5">
      <c r="A387" s="2"/>
      <c r="B387" s="3"/>
      <c r="C387" s="4"/>
      <c r="D387" s="2"/>
      <c r="E387" s="4"/>
      <c r="F387" s="2"/>
      <c r="G387" s="2"/>
      <c r="H387" s="2"/>
      <c r="I387" s="2"/>
      <c r="J387" s="2"/>
      <c r="K387" s="2"/>
      <c r="L387" s="2"/>
      <c r="M387" s="2"/>
      <c r="N387" s="2"/>
      <c r="O387" s="2"/>
      <c r="P387" s="2"/>
      <c r="Q387" s="2"/>
      <c r="R387" s="2"/>
      <c r="S387" s="2"/>
      <c r="T387" s="2"/>
      <c r="U387" s="2"/>
      <c r="V387" s="2"/>
      <c r="W387" s="2"/>
      <c r="X387" s="2"/>
      <c r="Y387" s="2"/>
    </row>
    <row r="388" spans="1:25" ht="15.5">
      <c r="A388" s="2"/>
      <c r="B388" s="3"/>
      <c r="C388" s="4"/>
      <c r="D388" s="2"/>
      <c r="E388" s="4"/>
      <c r="F388" s="2"/>
      <c r="G388" s="2"/>
      <c r="H388" s="2"/>
      <c r="I388" s="2"/>
      <c r="J388" s="2"/>
      <c r="K388" s="2"/>
      <c r="L388" s="2"/>
      <c r="M388" s="2"/>
      <c r="N388" s="2"/>
      <c r="O388" s="2"/>
      <c r="P388" s="2"/>
      <c r="Q388" s="2"/>
      <c r="R388" s="2"/>
      <c r="S388" s="2"/>
      <c r="T388" s="2"/>
      <c r="U388" s="2"/>
      <c r="V388" s="2"/>
      <c r="W388" s="2"/>
      <c r="X388" s="2"/>
      <c r="Y388" s="2"/>
    </row>
    <row r="389" spans="1:25" ht="15.5">
      <c r="A389" s="2"/>
      <c r="B389" s="3"/>
      <c r="C389" s="4"/>
      <c r="D389" s="2"/>
      <c r="E389" s="4"/>
      <c r="F389" s="2"/>
      <c r="G389" s="2"/>
      <c r="H389" s="2"/>
      <c r="I389" s="2"/>
      <c r="J389" s="2"/>
      <c r="K389" s="2"/>
      <c r="L389" s="2"/>
      <c r="M389" s="2"/>
      <c r="N389" s="2"/>
      <c r="O389" s="2"/>
      <c r="P389" s="2"/>
      <c r="Q389" s="2"/>
      <c r="R389" s="2"/>
      <c r="S389" s="2"/>
      <c r="T389" s="2"/>
      <c r="U389" s="2"/>
      <c r="V389" s="2"/>
      <c r="W389" s="2"/>
      <c r="X389" s="2"/>
      <c r="Y389" s="2"/>
    </row>
    <row r="390" spans="1:25" ht="15.5">
      <c r="A390" s="2"/>
      <c r="B390" s="3"/>
      <c r="C390" s="4"/>
      <c r="D390" s="2"/>
      <c r="E390" s="4"/>
      <c r="F390" s="2"/>
      <c r="G390" s="2"/>
      <c r="H390" s="2"/>
      <c r="I390" s="2"/>
      <c r="J390" s="2"/>
      <c r="K390" s="2"/>
      <c r="L390" s="2"/>
      <c r="M390" s="2"/>
      <c r="N390" s="2"/>
      <c r="O390" s="2"/>
      <c r="P390" s="2"/>
      <c r="Q390" s="2"/>
      <c r="R390" s="2"/>
      <c r="S390" s="2"/>
      <c r="T390" s="2"/>
      <c r="U390" s="2"/>
      <c r="V390" s="2"/>
      <c r="W390" s="2"/>
      <c r="X390" s="2"/>
      <c r="Y390" s="2"/>
    </row>
    <row r="391" spans="1:25" ht="15.5">
      <c r="A391" s="2"/>
      <c r="B391" s="3"/>
      <c r="C391" s="4"/>
      <c r="D391" s="2"/>
      <c r="E391" s="4"/>
      <c r="F391" s="2"/>
      <c r="G391" s="2"/>
      <c r="H391" s="2"/>
      <c r="I391" s="2"/>
      <c r="J391" s="2"/>
      <c r="K391" s="2"/>
      <c r="L391" s="2"/>
      <c r="M391" s="2"/>
      <c r="N391" s="2"/>
      <c r="O391" s="2"/>
      <c r="P391" s="2"/>
      <c r="Q391" s="2"/>
      <c r="R391" s="2"/>
      <c r="S391" s="2"/>
      <c r="T391" s="2"/>
      <c r="U391" s="2"/>
      <c r="V391" s="2"/>
      <c r="W391" s="2"/>
      <c r="X391" s="2"/>
      <c r="Y391" s="2"/>
    </row>
    <row r="392" spans="1:25" ht="15.5">
      <c r="A392" s="2"/>
      <c r="B392" s="3"/>
      <c r="C392" s="4"/>
      <c r="D392" s="2"/>
      <c r="E392" s="4"/>
      <c r="F392" s="2"/>
      <c r="G392" s="2"/>
      <c r="H392" s="2"/>
      <c r="I392" s="2"/>
      <c r="J392" s="2"/>
      <c r="K392" s="2"/>
      <c r="L392" s="2"/>
      <c r="M392" s="2"/>
      <c r="N392" s="2"/>
      <c r="O392" s="2"/>
      <c r="P392" s="2"/>
      <c r="Q392" s="2"/>
      <c r="R392" s="2"/>
      <c r="S392" s="2"/>
      <c r="T392" s="2"/>
      <c r="U392" s="2"/>
      <c r="V392" s="2"/>
      <c r="W392" s="2"/>
      <c r="X392" s="2"/>
      <c r="Y392" s="2"/>
    </row>
    <row r="393" spans="1:25" ht="15.5">
      <c r="A393" s="2"/>
      <c r="B393" s="3"/>
      <c r="C393" s="4"/>
      <c r="D393" s="2"/>
      <c r="E393" s="4"/>
      <c r="F393" s="2"/>
      <c r="G393" s="2"/>
      <c r="H393" s="2"/>
      <c r="I393" s="2"/>
      <c r="J393" s="2"/>
      <c r="K393" s="2"/>
      <c r="L393" s="2"/>
      <c r="M393" s="2"/>
      <c r="N393" s="2"/>
      <c r="O393" s="2"/>
      <c r="P393" s="2"/>
      <c r="Q393" s="2"/>
      <c r="R393" s="2"/>
      <c r="S393" s="2"/>
      <c r="T393" s="2"/>
      <c r="U393" s="2"/>
      <c r="V393" s="2"/>
      <c r="W393" s="2"/>
      <c r="X393" s="2"/>
      <c r="Y393" s="2"/>
    </row>
    <row r="394" spans="1:25" ht="15.5">
      <c r="A394" s="2"/>
      <c r="B394" s="3"/>
      <c r="C394" s="4"/>
      <c r="D394" s="2"/>
      <c r="E394" s="4"/>
      <c r="F394" s="2"/>
      <c r="G394" s="2"/>
      <c r="H394" s="2"/>
      <c r="I394" s="2"/>
      <c r="J394" s="2"/>
      <c r="K394" s="2"/>
      <c r="L394" s="2"/>
      <c r="M394" s="2"/>
      <c r="N394" s="2"/>
      <c r="O394" s="2"/>
      <c r="P394" s="2"/>
      <c r="Q394" s="2"/>
      <c r="R394" s="2"/>
      <c r="S394" s="2"/>
      <c r="T394" s="2"/>
      <c r="U394" s="2"/>
      <c r="V394" s="2"/>
      <c r="W394" s="2"/>
      <c r="X394" s="2"/>
      <c r="Y394" s="2"/>
    </row>
    <row r="395" spans="1:25" ht="15.5">
      <c r="A395" s="2"/>
      <c r="B395" s="3"/>
      <c r="C395" s="4"/>
      <c r="D395" s="2"/>
      <c r="E395" s="4"/>
      <c r="F395" s="2"/>
      <c r="G395" s="2"/>
      <c r="H395" s="2"/>
      <c r="I395" s="2"/>
      <c r="J395" s="2"/>
      <c r="K395" s="2"/>
      <c r="L395" s="2"/>
      <c r="M395" s="2"/>
      <c r="N395" s="2"/>
      <c r="O395" s="2"/>
      <c r="P395" s="2"/>
      <c r="Q395" s="2"/>
      <c r="R395" s="2"/>
      <c r="S395" s="2"/>
      <c r="T395" s="2"/>
      <c r="U395" s="2"/>
      <c r="V395" s="2"/>
      <c r="W395" s="2"/>
      <c r="X395" s="2"/>
      <c r="Y395" s="2"/>
    </row>
    <row r="396" spans="1:25" ht="15.5">
      <c r="A396" s="2"/>
      <c r="B396" s="3"/>
      <c r="C396" s="4"/>
      <c r="D396" s="2"/>
      <c r="E396" s="4"/>
      <c r="F396" s="2"/>
      <c r="G396" s="2"/>
      <c r="H396" s="2"/>
      <c r="I396" s="2"/>
      <c r="J396" s="2"/>
      <c r="K396" s="2"/>
      <c r="L396" s="2"/>
      <c r="M396" s="2"/>
      <c r="N396" s="2"/>
      <c r="O396" s="2"/>
      <c r="P396" s="2"/>
      <c r="Q396" s="2"/>
      <c r="R396" s="2"/>
      <c r="S396" s="2"/>
      <c r="T396" s="2"/>
      <c r="U396" s="2"/>
      <c r="V396" s="2"/>
      <c r="W396" s="2"/>
      <c r="X396" s="2"/>
      <c r="Y396" s="2"/>
    </row>
    <row r="397" spans="1:25" ht="15.5">
      <c r="A397" s="2"/>
      <c r="B397" s="3"/>
      <c r="C397" s="4"/>
      <c r="D397" s="2"/>
      <c r="E397" s="4"/>
      <c r="F397" s="2"/>
      <c r="G397" s="2"/>
      <c r="H397" s="2"/>
      <c r="I397" s="2"/>
      <c r="J397" s="2"/>
      <c r="K397" s="2"/>
      <c r="L397" s="2"/>
      <c r="M397" s="2"/>
      <c r="N397" s="2"/>
      <c r="O397" s="2"/>
      <c r="P397" s="2"/>
      <c r="Q397" s="2"/>
      <c r="R397" s="2"/>
      <c r="S397" s="2"/>
      <c r="T397" s="2"/>
      <c r="U397" s="2"/>
      <c r="V397" s="2"/>
      <c r="W397" s="2"/>
      <c r="X397" s="2"/>
      <c r="Y397" s="2"/>
    </row>
    <row r="398" spans="1:25" ht="15.5">
      <c r="A398" s="2"/>
      <c r="B398" s="3"/>
      <c r="C398" s="4"/>
      <c r="D398" s="2"/>
      <c r="E398" s="4"/>
      <c r="F398" s="2"/>
      <c r="G398" s="2"/>
      <c r="H398" s="2"/>
      <c r="I398" s="2"/>
      <c r="J398" s="2"/>
      <c r="K398" s="2"/>
      <c r="L398" s="2"/>
      <c r="M398" s="2"/>
      <c r="N398" s="2"/>
      <c r="O398" s="2"/>
      <c r="P398" s="2"/>
      <c r="Q398" s="2"/>
      <c r="R398" s="2"/>
      <c r="S398" s="2"/>
      <c r="T398" s="2"/>
      <c r="U398" s="2"/>
      <c r="V398" s="2"/>
      <c r="W398" s="2"/>
      <c r="X398" s="2"/>
      <c r="Y398" s="2"/>
    </row>
    <row r="399" spans="1:25" ht="15.5">
      <c r="A399" s="2"/>
      <c r="B399" s="3"/>
      <c r="C399" s="4"/>
      <c r="D399" s="2"/>
      <c r="E399" s="4"/>
      <c r="F399" s="2"/>
      <c r="G399" s="2"/>
      <c r="H399" s="2"/>
      <c r="I399" s="2"/>
      <c r="J399" s="2"/>
      <c r="K399" s="2"/>
      <c r="L399" s="2"/>
      <c r="M399" s="2"/>
      <c r="N399" s="2"/>
      <c r="O399" s="2"/>
      <c r="P399" s="2"/>
      <c r="Q399" s="2"/>
      <c r="R399" s="2"/>
      <c r="S399" s="2"/>
      <c r="T399" s="2"/>
      <c r="U399" s="2"/>
      <c r="V399" s="2"/>
      <c r="W399" s="2"/>
      <c r="X399" s="2"/>
      <c r="Y399" s="2"/>
    </row>
    <row r="400" spans="1:25" ht="15.5">
      <c r="A400" s="2"/>
      <c r="B400" s="3"/>
      <c r="C400" s="4"/>
      <c r="D400" s="2"/>
      <c r="E400" s="4"/>
      <c r="F400" s="2"/>
      <c r="G400" s="2"/>
      <c r="H400" s="2"/>
      <c r="I400" s="2"/>
      <c r="J400" s="2"/>
      <c r="K400" s="2"/>
      <c r="L400" s="2"/>
      <c r="M400" s="2"/>
      <c r="N400" s="2"/>
      <c r="O400" s="2"/>
      <c r="P400" s="2"/>
      <c r="Q400" s="2"/>
      <c r="R400" s="2"/>
      <c r="S400" s="2"/>
      <c r="T400" s="2"/>
      <c r="U400" s="2"/>
      <c r="V400" s="2"/>
      <c r="W400" s="2"/>
      <c r="X400" s="2"/>
      <c r="Y400" s="2"/>
    </row>
    <row r="401" spans="1:25" ht="15.5">
      <c r="A401" s="2"/>
      <c r="B401" s="3"/>
      <c r="C401" s="4"/>
      <c r="D401" s="2"/>
      <c r="E401" s="4"/>
      <c r="F401" s="2"/>
      <c r="G401" s="2"/>
      <c r="H401" s="2"/>
      <c r="I401" s="2"/>
      <c r="J401" s="2"/>
      <c r="K401" s="2"/>
      <c r="L401" s="2"/>
      <c r="M401" s="2"/>
      <c r="N401" s="2"/>
      <c r="O401" s="2"/>
      <c r="P401" s="2"/>
      <c r="Q401" s="2"/>
      <c r="R401" s="2"/>
      <c r="S401" s="2"/>
      <c r="T401" s="2"/>
      <c r="U401" s="2"/>
      <c r="V401" s="2"/>
      <c r="W401" s="2"/>
      <c r="X401" s="2"/>
      <c r="Y401" s="2"/>
    </row>
    <row r="402" spans="1:25" ht="15.5">
      <c r="A402" s="2"/>
      <c r="B402" s="3"/>
      <c r="C402" s="4"/>
      <c r="D402" s="2"/>
      <c r="E402" s="4"/>
      <c r="F402" s="2"/>
      <c r="G402" s="2"/>
      <c r="H402" s="2"/>
      <c r="I402" s="2"/>
      <c r="J402" s="2"/>
      <c r="K402" s="2"/>
      <c r="L402" s="2"/>
      <c r="M402" s="2"/>
      <c r="N402" s="2"/>
      <c r="O402" s="2"/>
      <c r="P402" s="2"/>
      <c r="Q402" s="2"/>
      <c r="R402" s="2"/>
      <c r="S402" s="2"/>
      <c r="T402" s="2"/>
      <c r="U402" s="2"/>
      <c r="V402" s="2"/>
      <c r="W402" s="2"/>
      <c r="X402" s="2"/>
      <c r="Y402" s="2"/>
    </row>
    <row r="403" spans="1:25" ht="15.5">
      <c r="A403" s="2"/>
      <c r="B403" s="3"/>
      <c r="C403" s="4"/>
      <c r="D403" s="2"/>
      <c r="E403" s="4"/>
      <c r="F403" s="2"/>
      <c r="G403" s="2"/>
      <c r="H403" s="2"/>
      <c r="I403" s="2"/>
      <c r="J403" s="2"/>
      <c r="K403" s="2"/>
      <c r="L403" s="2"/>
      <c r="M403" s="2"/>
      <c r="N403" s="2"/>
      <c r="O403" s="2"/>
      <c r="P403" s="2"/>
      <c r="Q403" s="2"/>
      <c r="R403" s="2"/>
      <c r="S403" s="2"/>
      <c r="T403" s="2"/>
      <c r="U403" s="2"/>
      <c r="V403" s="2"/>
      <c r="W403" s="2"/>
      <c r="X403" s="2"/>
      <c r="Y403" s="2"/>
    </row>
    <row r="404" spans="1:25" ht="15.5">
      <c r="A404" s="2"/>
      <c r="B404" s="3"/>
      <c r="C404" s="4"/>
      <c r="D404" s="2"/>
      <c r="E404" s="4"/>
      <c r="F404" s="2"/>
      <c r="G404" s="2"/>
      <c r="H404" s="2"/>
      <c r="I404" s="2"/>
      <c r="J404" s="2"/>
      <c r="K404" s="2"/>
      <c r="L404" s="2"/>
      <c r="M404" s="2"/>
      <c r="N404" s="2"/>
      <c r="O404" s="2"/>
      <c r="P404" s="2"/>
      <c r="Q404" s="2"/>
      <c r="R404" s="2"/>
      <c r="S404" s="2"/>
      <c r="T404" s="2"/>
      <c r="U404" s="2"/>
      <c r="V404" s="2"/>
      <c r="W404" s="2"/>
      <c r="X404" s="2"/>
      <c r="Y404" s="2"/>
    </row>
    <row r="405" spans="1:25" ht="15.5">
      <c r="A405" s="2"/>
      <c r="B405" s="3"/>
      <c r="C405" s="4"/>
      <c r="D405" s="2"/>
      <c r="E405" s="4"/>
      <c r="F405" s="2"/>
      <c r="G405" s="2"/>
      <c r="H405" s="2"/>
      <c r="I405" s="2"/>
      <c r="J405" s="2"/>
      <c r="K405" s="2"/>
      <c r="L405" s="2"/>
      <c r="M405" s="2"/>
      <c r="N405" s="2"/>
      <c r="O405" s="2"/>
      <c r="P405" s="2"/>
      <c r="Q405" s="2"/>
      <c r="R405" s="2"/>
      <c r="S405" s="2"/>
      <c r="T405" s="2"/>
      <c r="U405" s="2"/>
      <c r="V405" s="2"/>
      <c r="W405" s="2"/>
      <c r="X405" s="2"/>
      <c r="Y405" s="2"/>
    </row>
    <row r="406" spans="1:25" ht="15.5">
      <c r="A406" s="2"/>
      <c r="B406" s="3"/>
      <c r="C406" s="4"/>
      <c r="D406" s="2"/>
      <c r="E406" s="4"/>
      <c r="F406" s="2"/>
      <c r="G406" s="2"/>
      <c r="H406" s="2"/>
      <c r="I406" s="2"/>
      <c r="J406" s="2"/>
      <c r="K406" s="2"/>
      <c r="L406" s="2"/>
      <c r="M406" s="2"/>
      <c r="N406" s="2"/>
      <c r="O406" s="2"/>
      <c r="P406" s="2"/>
      <c r="Q406" s="2"/>
      <c r="R406" s="2"/>
      <c r="S406" s="2"/>
      <c r="T406" s="2"/>
      <c r="U406" s="2"/>
      <c r="V406" s="2"/>
      <c r="W406" s="2"/>
      <c r="X406" s="2"/>
      <c r="Y406" s="2"/>
    </row>
    <row r="407" spans="1:25" ht="15.5">
      <c r="A407" s="2"/>
      <c r="B407" s="3"/>
      <c r="C407" s="4"/>
      <c r="D407" s="2"/>
      <c r="E407" s="4"/>
      <c r="F407" s="2"/>
      <c r="G407" s="2"/>
      <c r="H407" s="2"/>
      <c r="I407" s="2"/>
      <c r="J407" s="2"/>
      <c r="K407" s="2"/>
      <c r="L407" s="2"/>
      <c r="M407" s="2"/>
      <c r="N407" s="2"/>
      <c r="O407" s="2"/>
      <c r="P407" s="2"/>
      <c r="Q407" s="2"/>
      <c r="R407" s="2"/>
      <c r="S407" s="2"/>
      <c r="T407" s="2"/>
      <c r="U407" s="2"/>
      <c r="V407" s="2"/>
      <c r="W407" s="2"/>
      <c r="X407" s="2"/>
      <c r="Y407" s="2"/>
    </row>
    <row r="408" spans="1:25" ht="15.5">
      <c r="A408" s="2"/>
      <c r="B408" s="3"/>
      <c r="C408" s="4"/>
      <c r="D408" s="2"/>
      <c r="E408" s="4"/>
      <c r="F408" s="2"/>
      <c r="G408" s="2"/>
      <c r="H408" s="2"/>
      <c r="I408" s="2"/>
      <c r="J408" s="2"/>
      <c r="K408" s="2"/>
      <c r="L408" s="2"/>
      <c r="M408" s="2"/>
      <c r="N408" s="2"/>
      <c r="O408" s="2"/>
      <c r="P408" s="2"/>
      <c r="Q408" s="2"/>
      <c r="R408" s="2"/>
      <c r="S408" s="2"/>
      <c r="T408" s="2"/>
      <c r="U408" s="2"/>
      <c r="V408" s="2"/>
      <c r="W408" s="2"/>
      <c r="X408" s="2"/>
      <c r="Y408" s="2"/>
    </row>
    <row r="409" spans="1:25" ht="15.5">
      <c r="A409" s="2"/>
      <c r="B409" s="3"/>
      <c r="C409" s="4"/>
      <c r="D409" s="2"/>
      <c r="E409" s="4"/>
      <c r="F409" s="2"/>
      <c r="G409" s="2"/>
      <c r="H409" s="2"/>
      <c r="I409" s="2"/>
      <c r="J409" s="2"/>
      <c r="K409" s="2"/>
      <c r="L409" s="2"/>
      <c r="M409" s="2"/>
      <c r="N409" s="2"/>
      <c r="O409" s="2"/>
      <c r="P409" s="2"/>
      <c r="Q409" s="2"/>
      <c r="R409" s="2"/>
      <c r="S409" s="2"/>
      <c r="T409" s="2"/>
      <c r="U409" s="2"/>
      <c r="V409" s="2"/>
      <c r="W409" s="2"/>
      <c r="X409" s="2"/>
      <c r="Y409" s="2"/>
    </row>
    <row r="410" spans="1:25" ht="15.5">
      <c r="A410" s="2"/>
      <c r="B410" s="3"/>
      <c r="C410" s="4"/>
      <c r="D410" s="2"/>
      <c r="E410" s="4"/>
      <c r="F410" s="2"/>
      <c r="G410" s="2"/>
      <c r="H410" s="2"/>
      <c r="I410" s="2"/>
      <c r="J410" s="2"/>
      <c r="K410" s="2"/>
      <c r="L410" s="2"/>
      <c r="M410" s="2"/>
      <c r="N410" s="2"/>
      <c r="O410" s="2"/>
      <c r="P410" s="2"/>
      <c r="Q410" s="2"/>
      <c r="R410" s="2"/>
      <c r="S410" s="2"/>
      <c r="T410" s="2"/>
      <c r="U410" s="2"/>
      <c r="V410" s="2"/>
      <c r="W410" s="2"/>
      <c r="X410" s="2"/>
      <c r="Y410" s="2"/>
    </row>
    <row r="411" spans="1:25" ht="15.5">
      <c r="A411" s="2"/>
      <c r="B411" s="3"/>
      <c r="C411" s="4"/>
      <c r="D411" s="2"/>
      <c r="E411" s="4"/>
      <c r="F411" s="2"/>
      <c r="G411" s="2"/>
      <c r="H411" s="2"/>
      <c r="I411" s="2"/>
      <c r="J411" s="2"/>
      <c r="K411" s="2"/>
      <c r="L411" s="2"/>
      <c r="M411" s="2"/>
      <c r="N411" s="2"/>
      <c r="O411" s="2"/>
      <c r="P411" s="2"/>
      <c r="Q411" s="2"/>
      <c r="R411" s="2"/>
      <c r="S411" s="2"/>
      <c r="T411" s="2"/>
      <c r="U411" s="2"/>
      <c r="V411" s="2"/>
      <c r="W411" s="2"/>
      <c r="X411" s="2"/>
      <c r="Y411" s="2"/>
    </row>
    <row r="412" spans="1:25" ht="15.5">
      <c r="A412" s="2"/>
      <c r="B412" s="3"/>
      <c r="C412" s="4"/>
      <c r="D412" s="2"/>
      <c r="E412" s="4"/>
      <c r="F412" s="2"/>
      <c r="G412" s="2"/>
      <c r="H412" s="2"/>
      <c r="I412" s="2"/>
      <c r="J412" s="2"/>
      <c r="K412" s="2"/>
      <c r="L412" s="2"/>
      <c r="M412" s="2"/>
      <c r="N412" s="2"/>
      <c r="O412" s="2"/>
      <c r="P412" s="2"/>
      <c r="Q412" s="2"/>
      <c r="R412" s="2"/>
      <c r="S412" s="2"/>
      <c r="T412" s="2"/>
      <c r="U412" s="2"/>
      <c r="V412" s="2"/>
      <c r="W412" s="2"/>
      <c r="X412" s="2"/>
      <c r="Y412" s="2"/>
    </row>
    <row r="413" spans="1:25" ht="15.5">
      <c r="A413" s="2"/>
      <c r="B413" s="3"/>
      <c r="C413" s="4"/>
      <c r="D413" s="2"/>
      <c r="E413" s="4"/>
      <c r="F413" s="2"/>
      <c r="G413" s="2"/>
      <c r="H413" s="2"/>
      <c r="I413" s="2"/>
      <c r="J413" s="2"/>
      <c r="K413" s="2"/>
      <c r="L413" s="2"/>
      <c r="M413" s="2"/>
      <c r="N413" s="2"/>
      <c r="O413" s="2"/>
      <c r="P413" s="2"/>
      <c r="Q413" s="2"/>
      <c r="R413" s="2"/>
      <c r="S413" s="2"/>
      <c r="T413" s="2"/>
      <c r="U413" s="2"/>
      <c r="V413" s="2"/>
      <c r="W413" s="2"/>
      <c r="X413" s="2"/>
      <c r="Y413" s="2"/>
    </row>
    <row r="414" spans="1:25" ht="15.5">
      <c r="A414" s="2"/>
      <c r="B414" s="3"/>
      <c r="C414" s="4"/>
      <c r="D414" s="2"/>
      <c r="E414" s="4"/>
      <c r="F414" s="2"/>
      <c r="G414" s="2"/>
      <c r="H414" s="2"/>
      <c r="I414" s="2"/>
      <c r="J414" s="2"/>
      <c r="K414" s="2"/>
      <c r="L414" s="2"/>
      <c r="M414" s="2"/>
      <c r="N414" s="2"/>
      <c r="O414" s="2"/>
      <c r="P414" s="2"/>
      <c r="Q414" s="2"/>
      <c r="R414" s="2"/>
      <c r="S414" s="2"/>
      <c r="T414" s="2"/>
      <c r="U414" s="2"/>
      <c r="V414" s="2"/>
      <c r="W414" s="2"/>
      <c r="X414" s="2"/>
      <c r="Y414" s="2"/>
    </row>
    <row r="415" spans="1:25" ht="15.5">
      <c r="A415" s="2"/>
      <c r="B415" s="3"/>
      <c r="C415" s="4"/>
      <c r="D415" s="2"/>
      <c r="E415" s="4"/>
      <c r="F415" s="2"/>
      <c r="G415" s="2"/>
      <c r="H415" s="2"/>
      <c r="I415" s="2"/>
      <c r="J415" s="2"/>
      <c r="K415" s="2"/>
      <c r="L415" s="2"/>
      <c r="M415" s="2"/>
      <c r="N415" s="2"/>
      <c r="O415" s="2"/>
      <c r="P415" s="2"/>
      <c r="Q415" s="2"/>
      <c r="R415" s="2"/>
      <c r="S415" s="2"/>
      <c r="T415" s="2"/>
      <c r="U415" s="2"/>
      <c r="V415" s="2"/>
      <c r="W415" s="2"/>
      <c r="X415" s="2"/>
      <c r="Y415" s="2"/>
    </row>
    <row r="416" spans="1:25" ht="15.5">
      <c r="A416" s="2"/>
      <c r="B416" s="3"/>
      <c r="C416" s="4"/>
      <c r="D416" s="2"/>
      <c r="E416" s="4"/>
      <c r="F416" s="2"/>
      <c r="G416" s="2"/>
      <c r="H416" s="2"/>
      <c r="I416" s="2"/>
      <c r="J416" s="2"/>
      <c r="K416" s="2"/>
      <c r="L416" s="2"/>
      <c r="M416" s="2"/>
      <c r="N416" s="2"/>
      <c r="O416" s="2"/>
      <c r="P416" s="2"/>
      <c r="Q416" s="2"/>
      <c r="R416" s="2"/>
      <c r="S416" s="2"/>
      <c r="T416" s="2"/>
      <c r="U416" s="2"/>
      <c r="V416" s="2"/>
      <c r="W416" s="2"/>
      <c r="X416" s="2"/>
      <c r="Y416" s="2"/>
    </row>
    <row r="417" spans="1:25" ht="15.5">
      <c r="A417" s="2"/>
      <c r="B417" s="3"/>
      <c r="C417" s="4"/>
      <c r="D417" s="2"/>
      <c r="E417" s="4"/>
      <c r="F417" s="2"/>
      <c r="G417" s="2"/>
      <c r="H417" s="2"/>
      <c r="I417" s="2"/>
      <c r="J417" s="2"/>
      <c r="K417" s="2"/>
      <c r="L417" s="2"/>
      <c r="M417" s="2"/>
      <c r="N417" s="2"/>
      <c r="O417" s="2"/>
      <c r="P417" s="2"/>
      <c r="Q417" s="2"/>
      <c r="R417" s="2"/>
      <c r="S417" s="2"/>
      <c r="T417" s="2"/>
      <c r="U417" s="2"/>
      <c r="V417" s="2"/>
      <c r="W417" s="2"/>
      <c r="X417" s="2"/>
      <c r="Y417" s="2"/>
    </row>
    <row r="418" spans="1:25" ht="15.5">
      <c r="A418" s="2"/>
      <c r="B418" s="3"/>
      <c r="C418" s="4"/>
      <c r="D418" s="2"/>
      <c r="E418" s="4"/>
      <c r="F418" s="2"/>
      <c r="G418" s="2"/>
      <c r="H418" s="2"/>
      <c r="I418" s="2"/>
      <c r="J418" s="2"/>
      <c r="K418" s="2"/>
      <c r="L418" s="2"/>
      <c r="M418" s="2"/>
      <c r="N418" s="2"/>
      <c r="O418" s="2"/>
      <c r="P418" s="2"/>
      <c r="Q418" s="2"/>
      <c r="R418" s="2"/>
      <c r="S418" s="2"/>
      <c r="T418" s="2"/>
      <c r="U418" s="2"/>
      <c r="V418" s="2"/>
      <c r="W418" s="2"/>
      <c r="X418" s="2"/>
      <c r="Y418" s="2"/>
    </row>
    <row r="419" spans="1:25" ht="15.5">
      <c r="A419" s="2"/>
      <c r="B419" s="3"/>
      <c r="C419" s="4"/>
      <c r="D419" s="2"/>
      <c r="E419" s="4"/>
      <c r="F419" s="2"/>
      <c r="G419" s="2"/>
      <c r="H419" s="2"/>
      <c r="I419" s="2"/>
      <c r="J419" s="2"/>
      <c r="K419" s="2"/>
      <c r="L419" s="2"/>
      <c r="M419" s="2"/>
      <c r="N419" s="2"/>
      <c r="O419" s="2"/>
      <c r="P419" s="2"/>
      <c r="Q419" s="2"/>
      <c r="R419" s="2"/>
      <c r="S419" s="2"/>
      <c r="T419" s="2"/>
      <c r="U419" s="2"/>
      <c r="V419" s="2"/>
      <c r="W419" s="2"/>
      <c r="X419" s="2"/>
      <c r="Y419" s="2"/>
    </row>
    <row r="420" spans="1:25" ht="15.5">
      <c r="A420" s="2"/>
      <c r="B420" s="3"/>
      <c r="C420" s="4"/>
      <c r="D420" s="2"/>
      <c r="E420" s="4"/>
      <c r="F420" s="2"/>
      <c r="G420" s="2"/>
      <c r="H420" s="2"/>
      <c r="I420" s="2"/>
      <c r="J420" s="2"/>
      <c r="K420" s="2"/>
      <c r="L420" s="2"/>
      <c r="M420" s="2"/>
      <c r="N420" s="2"/>
      <c r="O420" s="2"/>
      <c r="P420" s="2"/>
      <c r="Q420" s="2"/>
      <c r="R420" s="2"/>
      <c r="S420" s="2"/>
      <c r="T420" s="2"/>
      <c r="U420" s="2"/>
      <c r="V420" s="2"/>
      <c r="W420" s="2"/>
      <c r="X420" s="2"/>
      <c r="Y420" s="2"/>
    </row>
    <row r="421" spans="1:25" ht="15.5">
      <c r="A421" s="2"/>
      <c r="B421" s="3"/>
      <c r="C421" s="4"/>
      <c r="D421" s="2"/>
      <c r="E421" s="4"/>
      <c r="F421" s="2"/>
      <c r="G421" s="2"/>
      <c r="H421" s="2"/>
      <c r="I421" s="2"/>
      <c r="J421" s="2"/>
      <c r="K421" s="2"/>
      <c r="L421" s="2"/>
      <c r="M421" s="2"/>
      <c r="N421" s="2"/>
      <c r="O421" s="2"/>
      <c r="P421" s="2"/>
      <c r="Q421" s="2"/>
      <c r="R421" s="2"/>
      <c r="S421" s="2"/>
      <c r="T421" s="2"/>
      <c r="U421" s="2"/>
      <c r="V421" s="2"/>
      <c r="W421" s="2"/>
      <c r="X421" s="2"/>
      <c r="Y421" s="2"/>
    </row>
    <row r="422" spans="1:25" ht="15.5">
      <c r="A422" s="2"/>
      <c r="B422" s="3"/>
      <c r="C422" s="4"/>
      <c r="D422" s="2"/>
      <c r="E422" s="4"/>
      <c r="F422" s="2"/>
      <c r="G422" s="2"/>
      <c r="H422" s="2"/>
      <c r="I422" s="2"/>
      <c r="J422" s="2"/>
      <c r="K422" s="2"/>
      <c r="L422" s="2"/>
      <c r="M422" s="2"/>
      <c r="N422" s="2"/>
      <c r="O422" s="2"/>
      <c r="P422" s="2"/>
      <c r="Q422" s="2"/>
      <c r="R422" s="2"/>
      <c r="S422" s="2"/>
      <c r="T422" s="2"/>
      <c r="U422" s="2"/>
      <c r="V422" s="2"/>
      <c r="W422" s="2"/>
      <c r="X422" s="2"/>
      <c r="Y422" s="2"/>
    </row>
    <row r="423" spans="1:25" ht="15.5">
      <c r="A423" s="2"/>
      <c r="B423" s="3"/>
      <c r="C423" s="4"/>
      <c r="D423" s="2"/>
      <c r="E423" s="4"/>
      <c r="F423" s="2"/>
      <c r="G423" s="2"/>
      <c r="H423" s="2"/>
      <c r="I423" s="2"/>
      <c r="J423" s="2"/>
      <c r="K423" s="2"/>
      <c r="L423" s="2"/>
      <c r="M423" s="2"/>
      <c r="N423" s="2"/>
      <c r="O423" s="2"/>
      <c r="P423" s="2"/>
      <c r="Q423" s="2"/>
      <c r="R423" s="2"/>
      <c r="S423" s="2"/>
      <c r="T423" s="2"/>
      <c r="U423" s="2"/>
      <c r="V423" s="2"/>
      <c r="W423" s="2"/>
      <c r="X423" s="2"/>
      <c r="Y423" s="2"/>
    </row>
    <row r="424" spans="1:25" ht="15.5">
      <c r="A424" s="2"/>
      <c r="B424" s="3"/>
      <c r="C424" s="4"/>
      <c r="D424" s="2"/>
      <c r="E424" s="4"/>
      <c r="F424" s="2"/>
      <c r="G424" s="2"/>
      <c r="H424" s="2"/>
      <c r="I424" s="2"/>
      <c r="J424" s="2"/>
      <c r="K424" s="2"/>
      <c r="L424" s="2"/>
      <c r="M424" s="2"/>
      <c r="N424" s="2"/>
      <c r="O424" s="2"/>
      <c r="P424" s="2"/>
      <c r="Q424" s="2"/>
      <c r="R424" s="2"/>
      <c r="S424" s="2"/>
      <c r="T424" s="2"/>
      <c r="U424" s="2"/>
      <c r="V424" s="2"/>
      <c r="W424" s="2"/>
      <c r="X424" s="2"/>
      <c r="Y424" s="2"/>
    </row>
    <row r="425" spans="1:25" ht="15.5">
      <c r="A425" s="2"/>
      <c r="B425" s="3"/>
      <c r="C425" s="4"/>
      <c r="D425" s="2"/>
      <c r="E425" s="4"/>
      <c r="F425" s="2"/>
      <c r="G425" s="2"/>
      <c r="H425" s="2"/>
      <c r="I425" s="2"/>
      <c r="J425" s="2"/>
      <c r="K425" s="2"/>
      <c r="L425" s="2"/>
      <c r="M425" s="2"/>
      <c r="N425" s="2"/>
      <c r="O425" s="2"/>
      <c r="P425" s="2"/>
      <c r="Q425" s="2"/>
      <c r="R425" s="2"/>
      <c r="S425" s="2"/>
      <c r="T425" s="2"/>
      <c r="U425" s="2"/>
      <c r="V425" s="2"/>
      <c r="W425" s="2"/>
      <c r="X425" s="2"/>
      <c r="Y425" s="2"/>
    </row>
    <row r="426" spans="1:25" ht="15.5">
      <c r="A426" s="2"/>
      <c r="B426" s="3"/>
      <c r="C426" s="4"/>
      <c r="D426" s="2"/>
      <c r="E426" s="4"/>
      <c r="F426" s="2"/>
      <c r="G426" s="2"/>
      <c r="H426" s="2"/>
      <c r="I426" s="2"/>
      <c r="J426" s="2"/>
      <c r="K426" s="2"/>
      <c r="L426" s="2"/>
      <c r="M426" s="2"/>
      <c r="N426" s="2"/>
      <c r="O426" s="2"/>
      <c r="P426" s="2"/>
      <c r="Q426" s="2"/>
      <c r="R426" s="2"/>
      <c r="S426" s="2"/>
      <c r="T426" s="2"/>
      <c r="U426" s="2"/>
      <c r="V426" s="2"/>
      <c r="W426" s="2"/>
      <c r="X426" s="2"/>
      <c r="Y426" s="2"/>
    </row>
    <row r="427" spans="1:25" ht="15.5">
      <c r="A427" s="2"/>
      <c r="B427" s="3"/>
      <c r="C427" s="4"/>
      <c r="D427" s="2"/>
      <c r="E427" s="4"/>
      <c r="F427" s="2"/>
      <c r="G427" s="2"/>
      <c r="H427" s="2"/>
      <c r="I427" s="2"/>
      <c r="J427" s="2"/>
      <c r="K427" s="2"/>
      <c r="L427" s="2"/>
      <c r="M427" s="2"/>
      <c r="N427" s="2"/>
      <c r="O427" s="2"/>
      <c r="P427" s="2"/>
      <c r="Q427" s="2"/>
      <c r="R427" s="2"/>
      <c r="S427" s="2"/>
      <c r="T427" s="2"/>
      <c r="U427" s="2"/>
      <c r="V427" s="2"/>
      <c r="W427" s="2"/>
      <c r="X427" s="2"/>
      <c r="Y427" s="2"/>
    </row>
    <row r="428" spans="1:25" ht="15.5">
      <c r="A428" s="2"/>
      <c r="B428" s="3"/>
      <c r="C428" s="4"/>
      <c r="D428" s="2"/>
      <c r="E428" s="4"/>
      <c r="F428" s="2"/>
      <c r="G428" s="2"/>
      <c r="H428" s="2"/>
      <c r="I428" s="2"/>
      <c r="J428" s="2"/>
      <c r="K428" s="2"/>
      <c r="L428" s="2"/>
      <c r="M428" s="2"/>
      <c r="N428" s="2"/>
      <c r="O428" s="2"/>
      <c r="P428" s="2"/>
      <c r="Q428" s="2"/>
      <c r="R428" s="2"/>
      <c r="S428" s="2"/>
      <c r="T428" s="2"/>
      <c r="U428" s="2"/>
      <c r="V428" s="2"/>
      <c r="W428" s="2"/>
      <c r="X428" s="2"/>
      <c r="Y428" s="2"/>
    </row>
    <row r="429" spans="1:25" ht="15.5">
      <c r="A429" s="2"/>
      <c r="B429" s="3"/>
      <c r="C429" s="4"/>
      <c r="D429" s="2"/>
      <c r="E429" s="4"/>
      <c r="F429" s="2"/>
      <c r="G429" s="2"/>
      <c r="H429" s="2"/>
      <c r="I429" s="2"/>
      <c r="J429" s="2"/>
      <c r="K429" s="2"/>
      <c r="L429" s="2"/>
      <c r="M429" s="2"/>
      <c r="N429" s="2"/>
      <c r="O429" s="2"/>
      <c r="P429" s="2"/>
      <c r="Q429" s="2"/>
      <c r="R429" s="2"/>
      <c r="S429" s="2"/>
      <c r="T429" s="2"/>
      <c r="U429" s="2"/>
      <c r="V429" s="2"/>
      <c r="W429" s="2"/>
      <c r="X429" s="2"/>
      <c r="Y429" s="2"/>
    </row>
    <row r="430" spans="1:25" ht="15.5">
      <c r="A430" s="2"/>
      <c r="B430" s="3"/>
      <c r="C430" s="4"/>
      <c r="D430" s="2"/>
      <c r="E430" s="4"/>
      <c r="F430" s="2"/>
      <c r="G430" s="2"/>
      <c r="H430" s="2"/>
      <c r="I430" s="2"/>
      <c r="J430" s="2"/>
      <c r="K430" s="2"/>
      <c r="L430" s="2"/>
      <c r="M430" s="2"/>
      <c r="N430" s="2"/>
      <c r="O430" s="2"/>
      <c r="P430" s="2"/>
      <c r="Q430" s="2"/>
      <c r="R430" s="2"/>
      <c r="S430" s="2"/>
      <c r="T430" s="2"/>
      <c r="U430" s="2"/>
      <c r="V430" s="2"/>
      <c r="W430" s="2"/>
      <c r="X430" s="2"/>
      <c r="Y430" s="2"/>
    </row>
    <row r="431" spans="1:25" ht="15.5">
      <c r="A431" s="2"/>
      <c r="B431" s="3"/>
      <c r="C431" s="4"/>
      <c r="D431" s="2"/>
      <c r="E431" s="4"/>
      <c r="F431" s="2"/>
      <c r="G431" s="2"/>
      <c r="H431" s="2"/>
      <c r="I431" s="2"/>
      <c r="J431" s="2"/>
      <c r="K431" s="2"/>
      <c r="L431" s="2"/>
      <c r="M431" s="2"/>
      <c r="N431" s="2"/>
      <c r="O431" s="2"/>
      <c r="P431" s="2"/>
      <c r="Q431" s="2"/>
      <c r="R431" s="2"/>
      <c r="S431" s="2"/>
      <c r="T431" s="2"/>
      <c r="U431" s="2"/>
      <c r="V431" s="2"/>
      <c r="W431" s="2"/>
      <c r="X431" s="2"/>
      <c r="Y431" s="2"/>
    </row>
    <row r="432" spans="1:25" ht="15.5">
      <c r="A432" s="2"/>
      <c r="B432" s="3"/>
      <c r="C432" s="4"/>
      <c r="D432" s="2"/>
      <c r="E432" s="4"/>
      <c r="F432" s="2"/>
      <c r="G432" s="2"/>
      <c r="H432" s="2"/>
      <c r="I432" s="2"/>
      <c r="J432" s="2"/>
      <c r="K432" s="2"/>
      <c r="L432" s="2"/>
      <c r="M432" s="2"/>
      <c r="N432" s="2"/>
      <c r="O432" s="2"/>
      <c r="P432" s="2"/>
      <c r="Q432" s="2"/>
      <c r="R432" s="2"/>
      <c r="S432" s="2"/>
      <c r="T432" s="2"/>
      <c r="U432" s="2"/>
      <c r="V432" s="2"/>
      <c r="W432" s="2"/>
      <c r="X432" s="2"/>
      <c r="Y432" s="2"/>
    </row>
    <row r="433" spans="1:25" ht="15.5">
      <c r="A433" s="2"/>
      <c r="B433" s="3"/>
      <c r="C433" s="4"/>
      <c r="D433" s="2"/>
      <c r="E433" s="4"/>
      <c r="F433" s="2"/>
      <c r="G433" s="2"/>
      <c r="H433" s="2"/>
      <c r="I433" s="2"/>
      <c r="J433" s="2"/>
      <c r="K433" s="2"/>
      <c r="L433" s="2"/>
      <c r="M433" s="2"/>
      <c r="N433" s="2"/>
      <c r="O433" s="2"/>
      <c r="P433" s="2"/>
      <c r="Q433" s="2"/>
      <c r="R433" s="2"/>
      <c r="S433" s="2"/>
      <c r="T433" s="2"/>
      <c r="U433" s="2"/>
      <c r="V433" s="2"/>
      <c r="W433" s="2"/>
      <c r="X433" s="2"/>
      <c r="Y433" s="2"/>
    </row>
    <row r="434" spans="1:25" ht="15.5">
      <c r="A434" s="2"/>
      <c r="B434" s="3"/>
      <c r="C434" s="4"/>
      <c r="D434" s="2"/>
      <c r="E434" s="4"/>
      <c r="F434" s="2"/>
      <c r="G434" s="2"/>
      <c r="H434" s="2"/>
      <c r="I434" s="2"/>
      <c r="J434" s="2"/>
      <c r="K434" s="2"/>
      <c r="L434" s="2"/>
      <c r="M434" s="2"/>
      <c r="N434" s="2"/>
      <c r="O434" s="2"/>
      <c r="P434" s="2"/>
      <c r="Q434" s="2"/>
      <c r="R434" s="2"/>
      <c r="S434" s="2"/>
      <c r="T434" s="2"/>
      <c r="U434" s="2"/>
      <c r="V434" s="2"/>
      <c r="W434" s="2"/>
      <c r="X434" s="2"/>
      <c r="Y434" s="2"/>
    </row>
    <row r="435" spans="1:25" ht="15.5">
      <c r="A435" s="2"/>
      <c r="B435" s="3"/>
      <c r="C435" s="4"/>
      <c r="D435" s="2"/>
      <c r="E435" s="4"/>
      <c r="F435" s="2"/>
      <c r="G435" s="2"/>
      <c r="H435" s="2"/>
      <c r="I435" s="2"/>
      <c r="J435" s="2"/>
      <c r="K435" s="2"/>
      <c r="L435" s="2"/>
      <c r="M435" s="2"/>
      <c r="N435" s="2"/>
      <c r="O435" s="2"/>
      <c r="P435" s="2"/>
      <c r="Q435" s="2"/>
      <c r="R435" s="2"/>
      <c r="S435" s="2"/>
      <c r="T435" s="2"/>
      <c r="U435" s="2"/>
      <c r="V435" s="2"/>
      <c r="W435" s="2"/>
      <c r="X435" s="2"/>
      <c r="Y435" s="2"/>
    </row>
    <row r="436" spans="1:25" ht="15.5">
      <c r="A436" s="2"/>
      <c r="B436" s="3"/>
      <c r="C436" s="4"/>
      <c r="D436" s="2"/>
      <c r="E436" s="4"/>
      <c r="F436" s="2"/>
      <c r="G436" s="2"/>
      <c r="H436" s="2"/>
      <c r="I436" s="2"/>
      <c r="J436" s="2"/>
      <c r="K436" s="2"/>
      <c r="L436" s="2"/>
      <c r="M436" s="2"/>
      <c r="N436" s="2"/>
      <c r="O436" s="2"/>
      <c r="P436" s="2"/>
      <c r="Q436" s="2"/>
      <c r="R436" s="2"/>
      <c r="S436" s="2"/>
      <c r="T436" s="2"/>
      <c r="U436" s="2"/>
      <c r="V436" s="2"/>
      <c r="W436" s="2"/>
      <c r="X436" s="2"/>
      <c r="Y436" s="2"/>
    </row>
    <row r="437" spans="1:25" ht="15.5">
      <c r="A437" s="2"/>
      <c r="B437" s="3"/>
      <c r="C437" s="4"/>
      <c r="D437" s="2"/>
      <c r="E437" s="4"/>
      <c r="F437" s="2"/>
      <c r="G437" s="2"/>
      <c r="H437" s="2"/>
      <c r="I437" s="2"/>
      <c r="J437" s="2"/>
      <c r="K437" s="2"/>
      <c r="L437" s="2"/>
      <c r="M437" s="2"/>
      <c r="N437" s="2"/>
      <c r="O437" s="2"/>
      <c r="P437" s="2"/>
      <c r="Q437" s="2"/>
      <c r="R437" s="2"/>
      <c r="S437" s="2"/>
      <c r="T437" s="2"/>
      <c r="U437" s="2"/>
      <c r="V437" s="2"/>
      <c r="W437" s="2"/>
      <c r="X437" s="2"/>
      <c r="Y437" s="2"/>
    </row>
    <row r="438" spans="1:25" ht="15.5">
      <c r="A438" s="2"/>
      <c r="B438" s="3"/>
      <c r="C438" s="4"/>
      <c r="D438" s="2"/>
      <c r="E438" s="4"/>
      <c r="F438" s="2"/>
      <c r="G438" s="2"/>
      <c r="H438" s="2"/>
      <c r="I438" s="2"/>
      <c r="J438" s="2"/>
      <c r="K438" s="2"/>
      <c r="L438" s="2"/>
      <c r="M438" s="2"/>
      <c r="N438" s="2"/>
      <c r="O438" s="2"/>
      <c r="P438" s="2"/>
      <c r="Q438" s="2"/>
      <c r="R438" s="2"/>
      <c r="S438" s="2"/>
      <c r="T438" s="2"/>
      <c r="U438" s="2"/>
      <c r="V438" s="2"/>
      <c r="W438" s="2"/>
      <c r="X438" s="2"/>
      <c r="Y438" s="2"/>
    </row>
    <row r="439" spans="1:25" ht="15.5">
      <c r="A439" s="2"/>
      <c r="B439" s="3"/>
      <c r="C439" s="4"/>
      <c r="D439" s="2"/>
      <c r="E439" s="4"/>
      <c r="F439" s="2"/>
      <c r="G439" s="2"/>
      <c r="H439" s="2"/>
      <c r="I439" s="2"/>
      <c r="J439" s="2"/>
      <c r="K439" s="2"/>
      <c r="L439" s="2"/>
      <c r="M439" s="2"/>
      <c r="N439" s="2"/>
      <c r="O439" s="2"/>
      <c r="P439" s="2"/>
      <c r="Q439" s="2"/>
      <c r="R439" s="2"/>
      <c r="S439" s="2"/>
      <c r="T439" s="2"/>
      <c r="U439" s="2"/>
      <c r="V439" s="2"/>
      <c r="W439" s="2"/>
      <c r="X439" s="2"/>
      <c r="Y439" s="2"/>
    </row>
    <row r="440" spans="1:25" ht="15.5">
      <c r="A440" s="2"/>
      <c r="B440" s="3"/>
      <c r="C440" s="4"/>
      <c r="D440" s="2"/>
      <c r="E440" s="4"/>
      <c r="F440" s="2"/>
      <c r="G440" s="2"/>
      <c r="H440" s="2"/>
      <c r="I440" s="2"/>
      <c r="J440" s="2"/>
      <c r="K440" s="2"/>
      <c r="L440" s="2"/>
      <c r="M440" s="2"/>
      <c r="N440" s="2"/>
      <c r="O440" s="2"/>
      <c r="P440" s="2"/>
      <c r="Q440" s="2"/>
      <c r="R440" s="2"/>
      <c r="S440" s="2"/>
      <c r="T440" s="2"/>
      <c r="U440" s="2"/>
      <c r="V440" s="2"/>
      <c r="W440" s="2"/>
      <c r="X440" s="2"/>
      <c r="Y440" s="2"/>
    </row>
    <row r="441" spans="1:25" ht="15.5">
      <c r="A441" s="2"/>
      <c r="B441" s="3"/>
      <c r="C441" s="4"/>
      <c r="D441" s="2"/>
      <c r="E441" s="4"/>
      <c r="F441" s="2"/>
      <c r="G441" s="2"/>
      <c r="H441" s="2"/>
      <c r="I441" s="2"/>
      <c r="J441" s="2"/>
      <c r="K441" s="2"/>
      <c r="L441" s="2"/>
      <c r="M441" s="2"/>
      <c r="N441" s="2"/>
      <c r="O441" s="2"/>
      <c r="P441" s="2"/>
      <c r="Q441" s="2"/>
      <c r="R441" s="2"/>
      <c r="S441" s="2"/>
      <c r="T441" s="2"/>
      <c r="U441" s="2"/>
      <c r="V441" s="2"/>
      <c r="W441" s="2"/>
      <c r="X441" s="2"/>
      <c r="Y441" s="2"/>
    </row>
    <row r="442" spans="1:25" ht="15.5">
      <c r="A442" s="2"/>
      <c r="B442" s="3"/>
      <c r="C442" s="4"/>
      <c r="D442" s="2"/>
      <c r="E442" s="4"/>
      <c r="F442" s="2"/>
      <c r="G442" s="2"/>
      <c r="H442" s="2"/>
      <c r="I442" s="2"/>
      <c r="J442" s="2"/>
      <c r="K442" s="2"/>
      <c r="L442" s="2"/>
      <c r="M442" s="2"/>
      <c r="N442" s="2"/>
      <c r="O442" s="2"/>
      <c r="P442" s="2"/>
      <c r="Q442" s="2"/>
      <c r="R442" s="2"/>
      <c r="S442" s="2"/>
      <c r="T442" s="2"/>
      <c r="U442" s="2"/>
      <c r="V442" s="2"/>
      <c r="W442" s="2"/>
      <c r="X442" s="2"/>
      <c r="Y442" s="2"/>
    </row>
    <row r="443" spans="1:25" ht="15.5">
      <c r="A443" s="2"/>
      <c r="B443" s="3"/>
      <c r="C443" s="4"/>
      <c r="D443" s="2"/>
      <c r="E443" s="4"/>
      <c r="F443" s="2"/>
      <c r="G443" s="2"/>
      <c r="H443" s="2"/>
      <c r="I443" s="2"/>
      <c r="J443" s="2"/>
      <c r="K443" s="2"/>
      <c r="L443" s="2"/>
      <c r="M443" s="2"/>
      <c r="N443" s="2"/>
      <c r="O443" s="2"/>
      <c r="P443" s="2"/>
      <c r="Q443" s="2"/>
      <c r="R443" s="2"/>
      <c r="S443" s="2"/>
      <c r="T443" s="2"/>
      <c r="U443" s="2"/>
      <c r="V443" s="2"/>
      <c r="W443" s="2"/>
      <c r="X443" s="2"/>
      <c r="Y443" s="2"/>
    </row>
    <row r="444" spans="1:25" ht="15.5">
      <c r="A444" s="2"/>
      <c r="B444" s="3"/>
      <c r="C444" s="4"/>
      <c r="D444" s="2"/>
      <c r="E444" s="4"/>
      <c r="F444" s="2"/>
      <c r="G444" s="2"/>
      <c r="H444" s="2"/>
      <c r="I444" s="2"/>
      <c r="J444" s="2"/>
      <c r="K444" s="2"/>
      <c r="L444" s="2"/>
      <c r="M444" s="2"/>
      <c r="N444" s="2"/>
      <c r="O444" s="2"/>
      <c r="P444" s="2"/>
      <c r="Q444" s="2"/>
      <c r="R444" s="2"/>
      <c r="S444" s="2"/>
      <c r="T444" s="2"/>
      <c r="U444" s="2"/>
      <c r="V444" s="2"/>
      <c r="W444" s="2"/>
      <c r="X444" s="2"/>
      <c r="Y444" s="2"/>
    </row>
    <row r="445" spans="1:25" ht="15.5">
      <c r="A445" s="2"/>
      <c r="B445" s="3"/>
      <c r="C445" s="4"/>
      <c r="D445" s="2"/>
      <c r="E445" s="4"/>
      <c r="F445" s="2"/>
      <c r="G445" s="2"/>
      <c r="H445" s="2"/>
      <c r="I445" s="2"/>
      <c r="J445" s="2"/>
      <c r="K445" s="2"/>
      <c r="L445" s="2"/>
      <c r="M445" s="2"/>
      <c r="N445" s="2"/>
      <c r="O445" s="2"/>
      <c r="P445" s="2"/>
      <c r="Q445" s="2"/>
      <c r="R445" s="2"/>
      <c r="S445" s="2"/>
      <c r="T445" s="2"/>
      <c r="U445" s="2"/>
      <c r="V445" s="2"/>
      <c r="W445" s="2"/>
      <c r="X445" s="2"/>
      <c r="Y445" s="2"/>
    </row>
    <row r="446" spans="1:25" ht="15.5">
      <c r="A446" s="2"/>
      <c r="B446" s="3"/>
      <c r="C446" s="4"/>
      <c r="D446" s="2"/>
      <c r="E446" s="4"/>
      <c r="F446" s="2"/>
      <c r="G446" s="2"/>
      <c r="H446" s="2"/>
      <c r="I446" s="2"/>
      <c r="J446" s="2"/>
      <c r="K446" s="2"/>
      <c r="L446" s="2"/>
      <c r="M446" s="2"/>
      <c r="N446" s="2"/>
      <c r="O446" s="2"/>
      <c r="P446" s="2"/>
      <c r="Q446" s="2"/>
      <c r="R446" s="2"/>
      <c r="S446" s="2"/>
      <c r="T446" s="2"/>
      <c r="U446" s="2"/>
      <c r="V446" s="2"/>
      <c r="W446" s="2"/>
      <c r="X446" s="2"/>
      <c r="Y446" s="2"/>
    </row>
    <row r="447" spans="1:25" ht="15.5">
      <c r="A447" s="2"/>
      <c r="B447" s="3"/>
      <c r="C447" s="4"/>
      <c r="D447" s="2"/>
      <c r="E447" s="4"/>
      <c r="F447" s="2"/>
      <c r="G447" s="2"/>
      <c r="H447" s="2"/>
      <c r="I447" s="2"/>
      <c r="J447" s="2"/>
      <c r="K447" s="2"/>
      <c r="L447" s="2"/>
      <c r="M447" s="2"/>
      <c r="N447" s="2"/>
      <c r="O447" s="2"/>
      <c r="P447" s="2"/>
      <c r="Q447" s="2"/>
      <c r="R447" s="2"/>
      <c r="S447" s="2"/>
      <c r="T447" s="2"/>
      <c r="U447" s="2"/>
      <c r="V447" s="2"/>
      <c r="W447" s="2"/>
      <c r="X447" s="2"/>
      <c r="Y447" s="2"/>
    </row>
    <row r="448" spans="1:25" ht="15.5">
      <c r="A448" s="2"/>
      <c r="B448" s="3"/>
      <c r="C448" s="4"/>
      <c r="D448" s="2"/>
      <c r="E448" s="4"/>
      <c r="F448" s="2"/>
      <c r="G448" s="2"/>
      <c r="H448" s="2"/>
      <c r="I448" s="2"/>
      <c r="J448" s="2"/>
      <c r="K448" s="2"/>
      <c r="L448" s="2"/>
      <c r="M448" s="2"/>
      <c r="N448" s="2"/>
      <c r="O448" s="2"/>
      <c r="P448" s="2"/>
      <c r="Q448" s="2"/>
      <c r="R448" s="2"/>
      <c r="S448" s="2"/>
      <c r="T448" s="2"/>
      <c r="U448" s="2"/>
      <c r="V448" s="2"/>
      <c r="W448" s="2"/>
      <c r="X448" s="2"/>
      <c r="Y448" s="2"/>
    </row>
    <row r="449" spans="1:25" ht="15.5">
      <c r="A449" s="2"/>
      <c r="B449" s="3"/>
      <c r="C449" s="4"/>
      <c r="D449" s="2"/>
      <c r="E449" s="4"/>
      <c r="F449" s="2"/>
      <c r="G449" s="2"/>
      <c r="H449" s="2"/>
      <c r="I449" s="2"/>
      <c r="J449" s="2"/>
      <c r="K449" s="2"/>
      <c r="L449" s="2"/>
      <c r="M449" s="2"/>
      <c r="N449" s="2"/>
      <c r="O449" s="2"/>
      <c r="P449" s="2"/>
      <c r="Q449" s="2"/>
      <c r="R449" s="2"/>
      <c r="S449" s="2"/>
      <c r="T449" s="2"/>
      <c r="U449" s="2"/>
      <c r="V449" s="2"/>
      <c r="W449" s="2"/>
      <c r="X449" s="2"/>
      <c r="Y449" s="2"/>
    </row>
    <row r="450" spans="1:25" ht="15.5">
      <c r="A450" s="2"/>
      <c r="B450" s="3"/>
      <c r="C450" s="4"/>
      <c r="D450" s="2"/>
      <c r="E450" s="4"/>
      <c r="F450" s="2"/>
      <c r="G450" s="2"/>
      <c r="H450" s="2"/>
      <c r="I450" s="2"/>
      <c r="J450" s="2"/>
      <c r="K450" s="2"/>
      <c r="L450" s="2"/>
      <c r="M450" s="2"/>
      <c r="N450" s="2"/>
      <c r="O450" s="2"/>
      <c r="P450" s="2"/>
      <c r="Q450" s="2"/>
      <c r="R450" s="2"/>
      <c r="S450" s="2"/>
      <c r="T450" s="2"/>
      <c r="U450" s="2"/>
      <c r="V450" s="2"/>
      <c r="W450" s="2"/>
      <c r="X450" s="2"/>
      <c r="Y450" s="2"/>
    </row>
    <row r="451" spans="1:25" ht="15.5">
      <c r="A451" s="2"/>
      <c r="B451" s="3"/>
      <c r="C451" s="4"/>
      <c r="D451" s="2"/>
      <c r="E451" s="4"/>
      <c r="F451" s="2"/>
      <c r="G451" s="2"/>
      <c r="H451" s="2"/>
      <c r="I451" s="2"/>
      <c r="J451" s="2"/>
      <c r="K451" s="2"/>
      <c r="L451" s="2"/>
      <c r="M451" s="2"/>
      <c r="N451" s="2"/>
      <c r="O451" s="2"/>
      <c r="P451" s="2"/>
      <c r="Q451" s="2"/>
      <c r="R451" s="2"/>
      <c r="S451" s="2"/>
      <c r="T451" s="2"/>
      <c r="U451" s="2"/>
      <c r="V451" s="2"/>
      <c r="W451" s="2"/>
      <c r="X451" s="2"/>
      <c r="Y451" s="2"/>
    </row>
    <row r="452" spans="1:25" ht="15.5">
      <c r="A452" s="2"/>
      <c r="B452" s="3"/>
      <c r="C452" s="4"/>
      <c r="D452" s="2"/>
      <c r="E452" s="4"/>
      <c r="F452" s="2"/>
      <c r="G452" s="2"/>
      <c r="H452" s="2"/>
      <c r="I452" s="2"/>
      <c r="J452" s="2"/>
      <c r="K452" s="2"/>
      <c r="L452" s="2"/>
      <c r="M452" s="2"/>
      <c r="N452" s="2"/>
      <c r="O452" s="2"/>
      <c r="P452" s="2"/>
      <c r="Q452" s="2"/>
      <c r="R452" s="2"/>
      <c r="S452" s="2"/>
      <c r="T452" s="2"/>
      <c r="U452" s="2"/>
      <c r="V452" s="2"/>
      <c r="W452" s="2"/>
      <c r="X452" s="2"/>
      <c r="Y452" s="2"/>
    </row>
    <row r="453" spans="1:25" ht="15.5">
      <c r="A453" s="2"/>
      <c r="B453" s="3"/>
      <c r="C453" s="4"/>
      <c r="D453" s="2"/>
      <c r="E453" s="4"/>
      <c r="F453" s="2"/>
      <c r="G453" s="2"/>
      <c r="H453" s="2"/>
      <c r="I453" s="2"/>
      <c r="J453" s="2"/>
      <c r="K453" s="2"/>
      <c r="L453" s="2"/>
      <c r="M453" s="2"/>
      <c r="N453" s="2"/>
      <c r="O453" s="2"/>
      <c r="P453" s="2"/>
      <c r="Q453" s="2"/>
      <c r="R453" s="2"/>
      <c r="S453" s="2"/>
      <c r="T453" s="2"/>
      <c r="U453" s="2"/>
      <c r="V453" s="2"/>
      <c r="W453" s="2"/>
      <c r="X453" s="2"/>
      <c r="Y453" s="2"/>
    </row>
    <row r="454" spans="1:25" ht="15.5">
      <c r="A454" s="2"/>
      <c r="B454" s="3"/>
      <c r="C454" s="4"/>
      <c r="D454" s="2"/>
      <c r="E454" s="4"/>
      <c r="F454" s="2"/>
      <c r="G454" s="2"/>
      <c r="H454" s="2"/>
      <c r="I454" s="2"/>
      <c r="J454" s="2"/>
      <c r="K454" s="2"/>
      <c r="L454" s="2"/>
      <c r="M454" s="2"/>
      <c r="N454" s="2"/>
      <c r="O454" s="2"/>
      <c r="P454" s="2"/>
      <c r="Q454" s="2"/>
      <c r="R454" s="2"/>
      <c r="S454" s="2"/>
      <c r="T454" s="2"/>
      <c r="U454" s="2"/>
      <c r="V454" s="2"/>
      <c r="W454" s="2"/>
      <c r="X454" s="2"/>
      <c r="Y454" s="2"/>
    </row>
    <row r="455" spans="1:25" ht="15.5">
      <c r="A455" s="2"/>
      <c r="B455" s="3"/>
      <c r="C455" s="4"/>
      <c r="D455" s="2"/>
      <c r="E455" s="4"/>
      <c r="F455" s="2"/>
      <c r="G455" s="2"/>
      <c r="H455" s="2"/>
      <c r="I455" s="2"/>
      <c r="J455" s="2"/>
      <c r="K455" s="2"/>
      <c r="L455" s="2"/>
      <c r="M455" s="2"/>
      <c r="N455" s="2"/>
      <c r="O455" s="2"/>
      <c r="P455" s="2"/>
      <c r="Q455" s="2"/>
      <c r="R455" s="2"/>
      <c r="S455" s="2"/>
      <c r="T455" s="2"/>
      <c r="U455" s="2"/>
      <c r="V455" s="2"/>
      <c r="W455" s="2"/>
      <c r="X455" s="2"/>
      <c r="Y455" s="2"/>
    </row>
    <row r="456" spans="1:25" ht="15.5">
      <c r="A456" s="2"/>
      <c r="B456" s="3"/>
      <c r="C456" s="4"/>
      <c r="D456" s="2"/>
      <c r="E456" s="4"/>
      <c r="F456" s="2"/>
      <c r="G456" s="2"/>
      <c r="H456" s="2"/>
      <c r="I456" s="2"/>
      <c r="J456" s="2"/>
      <c r="K456" s="2"/>
      <c r="L456" s="2"/>
      <c r="M456" s="2"/>
      <c r="N456" s="2"/>
      <c r="O456" s="2"/>
      <c r="P456" s="2"/>
      <c r="Q456" s="2"/>
      <c r="R456" s="2"/>
      <c r="S456" s="2"/>
      <c r="T456" s="2"/>
      <c r="U456" s="2"/>
      <c r="V456" s="2"/>
      <c r="W456" s="2"/>
      <c r="X456" s="2"/>
      <c r="Y456" s="2"/>
    </row>
    <row r="457" spans="1:25" ht="15.5">
      <c r="A457" s="2"/>
      <c r="B457" s="3"/>
      <c r="C457" s="4"/>
      <c r="D457" s="2"/>
      <c r="E457" s="4"/>
      <c r="F457" s="2"/>
      <c r="G457" s="2"/>
      <c r="H457" s="2"/>
      <c r="I457" s="2"/>
      <c r="J457" s="2"/>
      <c r="K457" s="2"/>
      <c r="L457" s="2"/>
      <c r="M457" s="2"/>
      <c r="N457" s="2"/>
      <c r="O457" s="2"/>
      <c r="P457" s="2"/>
      <c r="Q457" s="2"/>
      <c r="R457" s="2"/>
      <c r="S457" s="2"/>
      <c r="T457" s="2"/>
      <c r="U457" s="2"/>
      <c r="V457" s="2"/>
      <c r="W457" s="2"/>
      <c r="X457" s="2"/>
      <c r="Y457" s="2"/>
    </row>
    <row r="458" spans="1:25" ht="15.5">
      <c r="A458" s="2"/>
      <c r="B458" s="3"/>
      <c r="C458" s="4"/>
      <c r="D458" s="2"/>
      <c r="E458" s="4"/>
      <c r="F458" s="2"/>
      <c r="G458" s="2"/>
      <c r="H458" s="2"/>
      <c r="I458" s="2"/>
      <c r="J458" s="2"/>
      <c r="K458" s="2"/>
      <c r="L458" s="2"/>
      <c r="M458" s="2"/>
      <c r="N458" s="2"/>
      <c r="O458" s="2"/>
      <c r="P458" s="2"/>
      <c r="Q458" s="2"/>
      <c r="R458" s="2"/>
      <c r="S458" s="2"/>
      <c r="T458" s="2"/>
      <c r="U458" s="2"/>
      <c r="V458" s="2"/>
      <c r="W458" s="2"/>
      <c r="X458" s="2"/>
      <c r="Y458" s="2"/>
    </row>
    <row r="459" spans="1:25" ht="15.5">
      <c r="A459" s="2"/>
      <c r="B459" s="3"/>
      <c r="C459" s="4"/>
      <c r="D459" s="2"/>
      <c r="E459" s="4"/>
      <c r="F459" s="2"/>
      <c r="G459" s="2"/>
      <c r="H459" s="2"/>
      <c r="I459" s="2"/>
      <c r="J459" s="2"/>
      <c r="K459" s="2"/>
      <c r="L459" s="2"/>
      <c r="M459" s="2"/>
      <c r="N459" s="2"/>
      <c r="O459" s="2"/>
      <c r="P459" s="2"/>
      <c r="Q459" s="2"/>
      <c r="R459" s="2"/>
      <c r="S459" s="2"/>
      <c r="T459" s="2"/>
      <c r="U459" s="2"/>
      <c r="V459" s="2"/>
      <c r="W459" s="2"/>
      <c r="X459" s="2"/>
      <c r="Y459" s="2"/>
    </row>
    <row r="460" spans="1:25" ht="15.5">
      <c r="A460" s="2"/>
      <c r="B460" s="3"/>
      <c r="C460" s="4"/>
      <c r="D460" s="2"/>
      <c r="E460" s="4"/>
      <c r="F460" s="2"/>
      <c r="G460" s="2"/>
      <c r="H460" s="2"/>
      <c r="I460" s="2"/>
      <c r="J460" s="2"/>
      <c r="K460" s="2"/>
      <c r="L460" s="2"/>
      <c r="M460" s="2"/>
      <c r="N460" s="2"/>
      <c r="O460" s="2"/>
      <c r="P460" s="2"/>
      <c r="Q460" s="2"/>
      <c r="R460" s="2"/>
      <c r="S460" s="2"/>
      <c r="T460" s="2"/>
      <c r="U460" s="2"/>
      <c r="V460" s="2"/>
      <c r="W460" s="2"/>
      <c r="X460" s="2"/>
      <c r="Y460" s="2"/>
    </row>
    <row r="461" spans="1:25" ht="15.5">
      <c r="A461" s="2"/>
      <c r="B461" s="3"/>
      <c r="C461" s="4"/>
      <c r="D461" s="2"/>
      <c r="E461" s="4"/>
      <c r="F461" s="2"/>
      <c r="G461" s="2"/>
      <c r="H461" s="2"/>
      <c r="I461" s="2"/>
      <c r="J461" s="2"/>
      <c r="K461" s="2"/>
      <c r="L461" s="2"/>
      <c r="M461" s="2"/>
      <c r="N461" s="2"/>
      <c r="O461" s="2"/>
      <c r="P461" s="2"/>
      <c r="Q461" s="2"/>
      <c r="R461" s="2"/>
      <c r="S461" s="2"/>
      <c r="T461" s="2"/>
      <c r="U461" s="2"/>
      <c r="V461" s="2"/>
      <c r="W461" s="2"/>
      <c r="X461" s="2"/>
      <c r="Y461" s="2"/>
    </row>
    <row r="462" spans="1:25" ht="15.5">
      <c r="A462" s="2"/>
      <c r="B462" s="3"/>
      <c r="C462" s="4"/>
      <c r="D462" s="2"/>
      <c r="E462" s="4"/>
      <c r="F462" s="2"/>
      <c r="G462" s="2"/>
      <c r="H462" s="2"/>
      <c r="I462" s="2"/>
      <c r="J462" s="2"/>
      <c r="K462" s="2"/>
      <c r="L462" s="2"/>
      <c r="M462" s="2"/>
      <c r="N462" s="2"/>
      <c r="O462" s="2"/>
      <c r="P462" s="2"/>
      <c r="Q462" s="2"/>
      <c r="R462" s="2"/>
      <c r="S462" s="2"/>
      <c r="T462" s="2"/>
      <c r="U462" s="2"/>
      <c r="V462" s="2"/>
      <c r="W462" s="2"/>
      <c r="X462" s="2"/>
      <c r="Y462" s="2"/>
    </row>
    <row r="463" spans="1:25" ht="15.5">
      <c r="A463" s="2"/>
      <c r="B463" s="3"/>
      <c r="C463" s="4"/>
      <c r="D463" s="2"/>
      <c r="E463" s="4"/>
      <c r="F463" s="2"/>
      <c r="G463" s="2"/>
      <c r="H463" s="2"/>
      <c r="I463" s="2"/>
      <c r="J463" s="2"/>
      <c r="K463" s="2"/>
      <c r="L463" s="2"/>
      <c r="M463" s="2"/>
      <c r="N463" s="2"/>
      <c r="O463" s="2"/>
      <c r="P463" s="2"/>
      <c r="Q463" s="2"/>
      <c r="R463" s="2"/>
      <c r="S463" s="2"/>
      <c r="T463" s="2"/>
      <c r="U463" s="2"/>
      <c r="V463" s="2"/>
      <c r="W463" s="2"/>
      <c r="X463" s="2"/>
      <c r="Y463" s="2"/>
    </row>
    <row r="464" spans="1:25" ht="15.5">
      <c r="A464" s="2"/>
      <c r="B464" s="3"/>
      <c r="C464" s="4"/>
      <c r="D464" s="2"/>
      <c r="E464" s="4"/>
      <c r="F464" s="2"/>
      <c r="G464" s="2"/>
      <c r="H464" s="2"/>
      <c r="I464" s="2"/>
      <c r="J464" s="2"/>
      <c r="K464" s="2"/>
      <c r="L464" s="2"/>
      <c r="M464" s="2"/>
      <c r="N464" s="2"/>
      <c r="O464" s="2"/>
      <c r="P464" s="2"/>
      <c r="Q464" s="2"/>
      <c r="R464" s="2"/>
      <c r="S464" s="2"/>
      <c r="T464" s="2"/>
      <c r="U464" s="2"/>
      <c r="V464" s="2"/>
      <c r="W464" s="2"/>
      <c r="X464" s="2"/>
      <c r="Y464" s="2"/>
    </row>
    <row r="465" spans="1:25" ht="15.5">
      <c r="A465" s="2"/>
      <c r="B465" s="3"/>
      <c r="C465" s="4"/>
      <c r="D465" s="2"/>
      <c r="E465" s="4"/>
      <c r="F465" s="2"/>
      <c r="G465" s="2"/>
      <c r="H465" s="2"/>
      <c r="I465" s="2"/>
      <c r="J465" s="2"/>
      <c r="K465" s="2"/>
      <c r="L465" s="2"/>
      <c r="M465" s="2"/>
      <c r="N465" s="2"/>
      <c r="O465" s="2"/>
      <c r="P465" s="2"/>
      <c r="Q465" s="2"/>
      <c r="R465" s="2"/>
      <c r="S465" s="2"/>
      <c r="T465" s="2"/>
      <c r="U465" s="2"/>
      <c r="V465" s="2"/>
      <c r="W465" s="2"/>
      <c r="X465" s="2"/>
      <c r="Y465" s="2"/>
    </row>
    <row r="466" spans="1:25" ht="15.5">
      <c r="A466" s="2"/>
      <c r="B466" s="3"/>
      <c r="C466" s="4"/>
      <c r="D466" s="2"/>
      <c r="E466" s="4"/>
      <c r="F466" s="2"/>
      <c r="G466" s="2"/>
      <c r="H466" s="2"/>
      <c r="I466" s="2"/>
      <c r="J466" s="2"/>
      <c r="K466" s="2"/>
      <c r="L466" s="2"/>
      <c r="M466" s="2"/>
      <c r="N466" s="2"/>
      <c r="O466" s="2"/>
      <c r="P466" s="2"/>
      <c r="Q466" s="2"/>
      <c r="R466" s="2"/>
      <c r="S466" s="2"/>
      <c r="T466" s="2"/>
      <c r="U466" s="2"/>
      <c r="V466" s="2"/>
      <c r="W466" s="2"/>
      <c r="X466" s="2"/>
      <c r="Y466" s="2"/>
    </row>
    <row r="467" spans="1:25" ht="15.5">
      <c r="A467" s="2"/>
      <c r="B467" s="3"/>
      <c r="C467" s="4"/>
      <c r="D467" s="2"/>
      <c r="E467" s="4"/>
      <c r="F467" s="2"/>
      <c r="G467" s="2"/>
      <c r="H467" s="2"/>
      <c r="I467" s="2"/>
      <c r="J467" s="2"/>
      <c r="K467" s="2"/>
      <c r="L467" s="2"/>
      <c r="M467" s="2"/>
      <c r="N467" s="2"/>
      <c r="O467" s="2"/>
      <c r="P467" s="2"/>
      <c r="Q467" s="2"/>
      <c r="R467" s="2"/>
      <c r="S467" s="2"/>
      <c r="T467" s="2"/>
      <c r="U467" s="2"/>
      <c r="V467" s="2"/>
      <c r="W467" s="2"/>
      <c r="X467" s="2"/>
      <c r="Y467" s="2"/>
    </row>
    <row r="468" spans="1:25" ht="15.5">
      <c r="A468" s="2"/>
      <c r="B468" s="3"/>
      <c r="C468" s="4"/>
      <c r="D468" s="2"/>
      <c r="E468" s="4"/>
      <c r="F468" s="2"/>
      <c r="G468" s="2"/>
      <c r="H468" s="2"/>
      <c r="I468" s="2"/>
      <c r="J468" s="2"/>
      <c r="K468" s="2"/>
      <c r="L468" s="2"/>
      <c r="M468" s="2"/>
      <c r="N468" s="2"/>
      <c r="O468" s="2"/>
      <c r="P468" s="2"/>
      <c r="Q468" s="2"/>
      <c r="R468" s="2"/>
      <c r="S468" s="2"/>
      <c r="T468" s="2"/>
      <c r="U468" s="2"/>
      <c r="V468" s="2"/>
      <c r="W468" s="2"/>
      <c r="X468" s="2"/>
      <c r="Y468" s="2"/>
    </row>
    <row r="469" spans="1:25" ht="15.5">
      <c r="A469" s="2"/>
      <c r="B469" s="3"/>
      <c r="C469" s="4"/>
      <c r="D469" s="2"/>
      <c r="E469" s="4"/>
      <c r="F469" s="2"/>
      <c r="G469" s="2"/>
      <c r="H469" s="2"/>
      <c r="I469" s="2"/>
      <c r="J469" s="2"/>
      <c r="K469" s="2"/>
      <c r="L469" s="2"/>
      <c r="M469" s="2"/>
      <c r="N469" s="2"/>
      <c r="O469" s="2"/>
      <c r="P469" s="2"/>
      <c r="Q469" s="2"/>
      <c r="R469" s="2"/>
      <c r="S469" s="2"/>
      <c r="T469" s="2"/>
      <c r="U469" s="2"/>
      <c r="V469" s="2"/>
      <c r="W469" s="2"/>
      <c r="X469" s="2"/>
      <c r="Y469" s="2"/>
    </row>
    <row r="470" spans="1:25" ht="15.5">
      <c r="A470" s="2"/>
      <c r="B470" s="3"/>
      <c r="C470" s="4"/>
      <c r="D470" s="2"/>
      <c r="E470" s="4"/>
      <c r="F470" s="2"/>
      <c r="G470" s="2"/>
      <c r="H470" s="2"/>
      <c r="I470" s="2"/>
      <c r="J470" s="2"/>
      <c r="K470" s="2"/>
      <c r="L470" s="2"/>
      <c r="M470" s="2"/>
      <c r="N470" s="2"/>
      <c r="O470" s="2"/>
      <c r="P470" s="2"/>
      <c r="Q470" s="2"/>
      <c r="R470" s="2"/>
      <c r="S470" s="2"/>
      <c r="T470" s="2"/>
      <c r="U470" s="2"/>
      <c r="V470" s="2"/>
      <c r="W470" s="2"/>
      <c r="X470" s="2"/>
      <c r="Y470" s="2"/>
    </row>
    <row r="471" spans="1:25" ht="15.5">
      <c r="A471" s="2"/>
      <c r="B471" s="3"/>
      <c r="C471" s="4"/>
      <c r="D471" s="2"/>
      <c r="E471" s="4"/>
      <c r="F471" s="2"/>
      <c r="G471" s="2"/>
      <c r="H471" s="2"/>
      <c r="I471" s="2"/>
      <c r="J471" s="2"/>
      <c r="K471" s="2"/>
      <c r="L471" s="2"/>
      <c r="M471" s="2"/>
      <c r="N471" s="2"/>
      <c r="O471" s="2"/>
      <c r="P471" s="2"/>
      <c r="Q471" s="2"/>
      <c r="R471" s="2"/>
      <c r="S471" s="2"/>
      <c r="T471" s="2"/>
      <c r="U471" s="2"/>
      <c r="V471" s="2"/>
      <c r="W471" s="2"/>
      <c r="X471" s="2"/>
      <c r="Y471" s="2"/>
    </row>
    <row r="472" spans="1:25" ht="15.5">
      <c r="A472" s="2"/>
      <c r="B472" s="3"/>
      <c r="C472" s="4"/>
      <c r="D472" s="2"/>
      <c r="E472" s="4"/>
      <c r="F472" s="2"/>
      <c r="G472" s="2"/>
      <c r="H472" s="2"/>
      <c r="I472" s="2"/>
      <c r="J472" s="2"/>
      <c r="K472" s="2"/>
      <c r="L472" s="2"/>
      <c r="M472" s="2"/>
      <c r="N472" s="2"/>
      <c r="O472" s="2"/>
      <c r="P472" s="2"/>
      <c r="Q472" s="2"/>
      <c r="R472" s="2"/>
      <c r="S472" s="2"/>
      <c r="T472" s="2"/>
      <c r="U472" s="2"/>
      <c r="V472" s="2"/>
      <c r="W472" s="2"/>
      <c r="X472" s="2"/>
      <c r="Y472" s="2"/>
    </row>
    <row r="473" spans="1:25" ht="15.5">
      <c r="A473" s="2"/>
      <c r="B473" s="3"/>
      <c r="C473" s="4"/>
      <c r="D473" s="2"/>
      <c r="E473" s="4"/>
      <c r="F473" s="2"/>
      <c r="G473" s="2"/>
      <c r="H473" s="2"/>
      <c r="I473" s="2"/>
      <c r="J473" s="2"/>
      <c r="K473" s="2"/>
      <c r="L473" s="2"/>
      <c r="M473" s="2"/>
      <c r="N473" s="2"/>
      <c r="O473" s="2"/>
      <c r="P473" s="2"/>
      <c r="Q473" s="2"/>
      <c r="R473" s="2"/>
      <c r="S473" s="2"/>
      <c r="T473" s="2"/>
      <c r="U473" s="2"/>
      <c r="V473" s="2"/>
      <c r="W473" s="2"/>
      <c r="X473" s="2"/>
      <c r="Y473" s="2"/>
    </row>
    <row r="474" spans="1:25" ht="15.5">
      <c r="A474" s="2"/>
      <c r="B474" s="3"/>
      <c r="C474" s="4"/>
      <c r="D474" s="2"/>
      <c r="E474" s="4"/>
      <c r="F474" s="2"/>
      <c r="G474" s="2"/>
      <c r="H474" s="2"/>
      <c r="I474" s="2"/>
      <c r="J474" s="2"/>
      <c r="K474" s="2"/>
      <c r="L474" s="2"/>
      <c r="M474" s="2"/>
      <c r="N474" s="2"/>
      <c r="O474" s="2"/>
      <c r="P474" s="2"/>
      <c r="Q474" s="2"/>
      <c r="R474" s="2"/>
      <c r="S474" s="2"/>
      <c r="T474" s="2"/>
      <c r="U474" s="2"/>
      <c r="V474" s="2"/>
      <c r="W474" s="2"/>
      <c r="X474" s="2"/>
      <c r="Y474" s="2"/>
    </row>
    <row r="475" spans="1:25" ht="15.5">
      <c r="A475" s="2"/>
      <c r="B475" s="3"/>
      <c r="C475" s="4"/>
      <c r="D475" s="2"/>
      <c r="E475" s="4"/>
      <c r="F475" s="2"/>
      <c r="G475" s="2"/>
      <c r="H475" s="2"/>
      <c r="I475" s="2"/>
      <c r="J475" s="2"/>
      <c r="K475" s="2"/>
      <c r="L475" s="2"/>
      <c r="M475" s="2"/>
      <c r="N475" s="2"/>
      <c r="O475" s="2"/>
      <c r="P475" s="2"/>
      <c r="Q475" s="2"/>
      <c r="R475" s="2"/>
      <c r="S475" s="2"/>
      <c r="T475" s="2"/>
      <c r="U475" s="2"/>
      <c r="V475" s="2"/>
      <c r="W475" s="2"/>
      <c r="X475" s="2"/>
      <c r="Y475" s="2"/>
    </row>
    <row r="476" spans="1:25" ht="15.5">
      <c r="A476" s="2"/>
      <c r="B476" s="3"/>
      <c r="C476" s="4"/>
      <c r="D476" s="2"/>
      <c r="E476" s="4"/>
      <c r="F476" s="2"/>
      <c r="G476" s="2"/>
      <c r="H476" s="2"/>
      <c r="I476" s="2"/>
      <c r="J476" s="2"/>
      <c r="K476" s="2"/>
      <c r="L476" s="2"/>
      <c r="M476" s="2"/>
      <c r="N476" s="2"/>
      <c r="O476" s="2"/>
      <c r="P476" s="2"/>
      <c r="Q476" s="2"/>
      <c r="R476" s="2"/>
      <c r="S476" s="2"/>
      <c r="T476" s="2"/>
      <c r="U476" s="2"/>
      <c r="V476" s="2"/>
      <c r="W476" s="2"/>
      <c r="X476" s="2"/>
      <c r="Y476" s="2"/>
    </row>
    <row r="477" spans="1:25" ht="15.5">
      <c r="A477" s="2"/>
      <c r="B477" s="3"/>
      <c r="C477" s="4"/>
      <c r="D477" s="2"/>
      <c r="E477" s="4"/>
      <c r="F477" s="2"/>
      <c r="G477" s="2"/>
      <c r="H477" s="2"/>
      <c r="I477" s="2"/>
      <c r="J477" s="2"/>
      <c r="K477" s="2"/>
      <c r="L477" s="2"/>
      <c r="M477" s="2"/>
      <c r="N477" s="2"/>
      <c r="O477" s="2"/>
      <c r="P477" s="2"/>
      <c r="Q477" s="2"/>
      <c r="R477" s="2"/>
      <c r="S477" s="2"/>
      <c r="T477" s="2"/>
      <c r="U477" s="2"/>
      <c r="V477" s="2"/>
      <c r="W477" s="2"/>
      <c r="X477" s="2"/>
      <c r="Y477" s="2"/>
    </row>
    <row r="478" spans="1:25" ht="15.5">
      <c r="A478" s="2"/>
      <c r="B478" s="3"/>
      <c r="C478" s="4"/>
      <c r="D478" s="2"/>
      <c r="E478" s="4"/>
      <c r="F478" s="2"/>
      <c r="G478" s="2"/>
      <c r="H478" s="2"/>
      <c r="I478" s="2"/>
      <c r="J478" s="2"/>
      <c r="K478" s="2"/>
      <c r="L478" s="2"/>
      <c r="M478" s="2"/>
      <c r="N478" s="2"/>
      <c r="O478" s="2"/>
      <c r="P478" s="2"/>
      <c r="Q478" s="2"/>
      <c r="R478" s="2"/>
      <c r="S478" s="2"/>
      <c r="T478" s="2"/>
      <c r="U478" s="2"/>
      <c r="V478" s="2"/>
      <c r="W478" s="2"/>
      <c r="X478" s="2"/>
      <c r="Y478" s="2"/>
    </row>
    <row r="479" spans="1:25" ht="15.5">
      <c r="A479" s="2"/>
      <c r="B479" s="3"/>
      <c r="C479" s="4"/>
      <c r="D479" s="2"/>
      <c r="E479" s="4"/>
      <c r="F479" s="2"/>
      <c r="G479" s="2"/>
      <c r="H479" s="2"/>
      <c r="I479" s="2"/>
      <c r="J479" s="2"/>
      <c r="K479" s="2"/>
      <c r="L479" s="2"/>
      <c r="M479" s="2"/>
      <c r="N479" s="2"/>
      <c r="O479" s="2"/>
      <c r="P479" s="2"/>
      <c r="Q479" s="2"/>
      <c r="R479" s="2"/>
      <c r="S479" s="2"/>
      <c r="T479" s="2"/>
      <c r="U479" s="2"/>
      <c r="V479" s="2"/>
      <c r="W479" s="2"/>
      <c r="X479" s="2"/>
      <c r="Y479" s="2"/>
    </row>
    <row r="480" spans="1:25" ht="15.5">
      <c r="A480" s="2"/>
      <c r="B480" s="3"/>
      <c r="C480" s="4"/>
      <c r="D480" s="2"/>
      <c r="E480" s="4"/>
      <c r="F480" s="2"/>
      <c r="G480" s="2"/>
      <c r="H480" s="2"/>
      <c r="I480" s="2"/>
      <c r="J480" s="2"/>
      <c r="K480" s="2"/>
      <c r="L480" s="2"/>
      <c r="M480" s="2"/>
      <c r="N480" s="2"/>
      <c r="O480" s="2"/>
      <c r="P480" s="2"/>
      <c r="Q480" s="2"/>
      <c r="R480" s="2"/>
      <c r="S480" s="2"/>
      <c r="T480" s="2"/>
      <c r="U480" s="2"/>
      <c r="V480" s="2"/>
      <c r="W480" s="2"/>
      <c r="X480" s="2"/>
      <c r="Y480" s="2"/>
    </row>
    <row r="481" spans="1:25" ht="15.5">
      <c r="A481" s="2"/>
      <c r="B481" s="3"/>
      <c r="C481" s="4"/>
      <c r="D481" s="2"/>
      <c r="E481" s="4"/>
      <c r="F481" s="2"/>
      <c r="G481" s="2"/>
      <c r="H481" s="2"/>
      <c r="I481" s="2"/>
      <c r="J481" s="2"/>
      <c r="K481" s="2"/>
      <c r="L481" s="2"/>
      <c r="M481" s="2"/>
      <c r="N481" s="2"/>
      <c r="O481" s="2"/>
      <c r="P481" s="2"/>
      <c r="Q481" s="2"/>
      <c r="R481" s="2"/>
      <c r="S481" s="2"/>
      <c r="T481" s="2"/>
      <c r="U481" s="2"/>
      <c r="V481" s="2"/>
      <c r="W481" s="2"/>
      <c r="X481" s="2"/>
      <c r="Y481" s="2"/>
    </row>
    <row r="482" spans="1:25" ht="15.5">
      <c r="A482" s="2"/>
      <c r="B482" s="3"/>
      <c r="C482" s="4"/>
      <c r="D482" s="2"/>
      <c r="E482" s="4"/>
      <c r="F482" s="2"/>
      <c r="G482" s="2"/>
      <c r="H482" s="2"/>
      <c r="I482" s="2"/>
      <c r="J482" s="2"/>
      <c r="K482" s="2"/>
      <c r="L482" s="2"/>
      <c r="M482" s="2"/>
      <c r="N482" s="2"/>
      <c r="O482" s="2"/>
      <c r="P482" s="2"/>
      <c r="Q482" s="2"/>
      <c r="R482" s="2"/>
      <c r="S482" s="2"/>
      <c r="T482" s="2"/>
      <c r="U482" s="2"/>
      <c r="V482" s="2"/>
      <c r="W482" s="2"/>
      <c r="X482" s="2"/>
      <c r="Y482" s="2"/>
    </row>
    <row r="483" spans="1:25" ht="15.5">
      <c r="A483" s="2"/>
      <c r="B483" s="3"/>
      <c r="C483" s="4"/>
      <c r="D483" s="2"/>
      <c r="E483" s="4"/>
      <c r="F483" s="2"/>
      <c r="G483" s="2"/>
      <c r="H483" s="2"/>
      <c r="I483" s="2"/>
      <c r="J483" s="2"/>
      <c r="K483" s="2"/>
      <c r="L483" s="2"/>
      <c r="M483" s="2"/>
      <c r="N483" s="2"/>
      <c r="O483" s="2"/>
      <c r="P483" s="2"/>
      <c r="Q483" s="2"/>
      <c r="R483" s="2"/>
      <c r="S483" s="2"/>
      <c r="T483" s="2"/>
      <c r="U483" s="2"/>
      <c r="V483" s="2"/>
      <c r="W483" s="2"/>
      <c r="X483" s="2"/>
      <c r="Y483" s="2"/>
    </row>
    <row r="484" spans="1:25" ht="15.5">
      <c r="A484" s="2"/>
      <c r="B484" s="3"/>
      <c r="C484" s="4"/>
      <c r="D484" s="2"/>
      <c r="E484" s="4"/>
      <c r="F484" s="2"/>
      <c r="G484" s="2"/>
      <c r="H484" s="2"/>
      <c r="I484" s="2"/>
      <c r="J484" s="2"/>
      <c r="K484" s="2"/>
      <c r="L484" s="2"/>
      <c r="M484" s="2"/>
      <c r="N484" s="2"/>
      <c r="O484" s="2"/>
      <c r="P484" s="2"/>
      <c r="Q484" s="2"/>
      <c r="R484" s="2"/>
      <c r="S484" s="2"/>
      <c r="T484" s="2"/>
      <c r="U484" s="2"/>
      <c r="V484" s="2"/>
      <c r="W484" s="2"/>
      <c r="X484" s="2"/>
      <c r="Y484" s="2"/>
    </row>
    <row r="485" spans="1:25" ht="15.5">
      <c r="A485" s="2"/>
      <c r="B485" s="3"/>
      <c r="C485" s="4"/>
      <c r="D485" s="2"/>
      <c r="E485" s="4"/>
      <c r="F485" s="2"/>
      <c r="G485" s="2"/>
      <c r="H485" s="2"/>
      <c r="I485" s="2"/>
      <c r="J485" s="2"/>
      <c r="K485" s="2"/>
      <c r="L485" s="2"/>
      <c r="M485" s="2"/>
      <c r="N485" s="2"/>
      <c r="O485" s="2"/>
      <c r="P485" s="2"/>
      <c r="Q485" s="2"/>
      <c r="R485" s="2"/>
      <c r="S485" s="2"/>
      <c r="T485" s="2"/>
      <c r="U485" s="2"/>
      <c r="V485" s="2"/>
      <c r="W485" s="2"/>
      <c r="X485" s="2"/>
      <c r="Y485" s="2"/>
    </row>
    <row r="486" spans="1:25" ht="15.5">
      <c r="A486" s="2"/>
      <c r="B486" s="3"/>
      <c r="C486" s="4"/>
      <c r="D486" s="2"/>
      <c r="E486" s="4"/>
      <c r="F486" s="2"/>
      <c r="G486" s="2"/>
      <c r="H486" s="2"/>
      <c r="I486" s="2"/>
      <c r="J486" s="2"/>
      <c r="K486" s="2"/>
      <c r="L486" s="2"/>
      <c r="M486" s="2"/>
      <c r="N486" s="2"/>
      <c r="O486" s="2"/>
      <c r="P486" s="2"/>
      <c r="Q486" s="2"/>
      <c r="R486" s="2"/>
      <c r="S486" s="2"/>
      <c r="T486" s="2"/>
      <c r="U486" s="2"/>
      <c r="V486" s="2"/>
      <c r="W486" s="2"/>
      <c r="X486" s="2"/>
      <c r="Y486" s="2"/>
    </row>
    <row r="487" spans="1:25" ht="15.5">
      <c r="A487" s="2"/>
      <c r="B487" s="3"/>
      <c r="C487" s="4"/>
      <c r="D487" s="2"/>
      <c r="E487" s="4"/>
      <c r="F487" s="2"/>
      <c r="G487" s="2"/>
      <c r="H487" s="2"/>
      <c r="I487" s="2"/>
      <c r="J487" s="2"/>
      <c r="K487" s="2"/>
      <c r="L487" s="2"/>
      <c r="M487" s="2"/>
      <c r="N487" s="2"/>
      <c r="O487" s="2"/>
      <c r="P487" s="2"/>
      <c r="Q487" s="2"/>
      <c r="R487" s="2"/>
      <c r="S487" s="2"/>
      <c r="T487" s="2"/>
      <c r="U487" s="2"/>
      <c r="V487" s="2"/>
      <c r="W487" s="2"/>
      <c r="X487" s="2"/>
      <c r="Y487" s="2"/>
    </row>
    <row r="488" spans="1:25" ht="15.5">
      <c r="A488" s="2"/>
      <c r="B488" s="3"/>
      <c r="C488" s="4"/>
      <c r="D488" s="2"/>
      <c r="E488" s="4"/>
      <c r="F488" s="2"/>
      <c r="G488" s="2"/>
      <c r="H488" s="2"/>
      <c r="I488" s="2"/>
      <c r="J488" s="2"/>
      <c r="K488" s="2"/>
      <c r="L488" s="2"/>
      <c r="M488" s="2"/>
      <c r="N488" s="2"/>
      <c r="O488" s="2"/>
      <c r="P488" s="2"/>
      <c r="Q488" s="2"/>
      <c r="R488" s="2"/>
      <c r="S488" s="2"/>
      <c r="T488" s="2"/>
      <c r="U488" s="2"/>
      <c r="V488" s="2"/>
      <c r="W488" s="2"/>
      <c r="X488" s="2"/>
      <c r="Y488" s="2"/>
    </row>
    <row r="489" spans="1:25" ht="15.5">
      <c r="A489" s="2"/>
      <c r="B489" s="3"/>
      <c r="C489" s="4"/>
      <c r="D489" s="2"/>
      <c r="E489" s="4"/>
      <c r="F489" s="2"/>
      <c r="G489" s="2"/>
      <c r="H489" s="2"/>
      <c r="I489" s="2"/>
      <c r="J489" s="2"/>
      <c r="K489" s="2"/>
      <c r="L489" s="2"/>
      <c r="M489" s="2"/>
      <c r="N489" s="2"/>
      <c r="O489" s="2"/>
      <c r="P489" s="2"/>
      <c r="Q489" s="2"/>
      <c r="R489" s="2"/>
      <c r="S489" s="2"/>
      <c r="T489" s="2"/>
      <c r="U489" s="2"/>
      <c r="V489" s="2"/>
      <c r="W489" s="2"/>
      <c r="X489" s="2"/>
      <c r="Y489" s="2"/>
    </row>
    <row r="490" spans="1:25" ht="15.5">
      <c r="A490" s="2"/>
      <c r="B490" s="3"/>
      <c r="C490" s="4"/>
      <c r="D490" s="2"/>
      <c r="E490" s="4"/>
      <c r="F490" s="2"/>
      <c r="G490" s="2"/>
      <c r="H490" s="2"/>
      <c r="I490" s="2"/>
      <c r="J490" s="2"/>
      <c r="K490" s="2"/>
      <c r="L490" s="2"/>
      <c r="M490" s="2"/>
      <c r="N490" s="2"/>
      <c r="O490" s="2"/>
      <c r="P490" s="2"/>
      <c r="Q490" s="2"/>
      <c r="R490" s="2"/>
      <c r="S490" s="2"/>
      <c r="T490" s="2"/>
      <c r="U490" s="2"/>
      <c r="V490" s="2"/>
      <c r="W490" s="2"/>
      <c r="X490" s="2"/>
      <c r="Y490" s="2"/>
    </row>
    <row r="491" spans="1:25" ht="15.5">
      <c r="A491" s="2"/>
      <c r="B491" s="3"/>
      <c r="C491" s="4"/>
      <c r="D491" s="2"/>
      <c r="E491" s="4"/>
      <c r="F491" s="2"/>
      <c r="G491" s="2"/>
      <c r="H491" s="2"/>
      <c r="I491" s="2"/>
      <c r="J491" s="2"/>
      <c r="K491" s="2"/>
      <c r="L491" s="2"/>
      <c r="M491" s="2"/>
      <c r="N491" s="2"/>
      <c r="O491" s="2"/>
      <c r="P491" s="2"/>
      <c r="Q491" s="2"/>
      <c r="R491" s="2"/>
      <c r="S491" s="2"/>
      <c r="T491" s="2"/>
      <c r="U491" s="2"/>
      <c r="V491" s="2"/>
      <c r="W491" s="2"/>
      <c r="X491" s="2"/>
      <c r="Y491" s="2"/>
    </row>
    <row r="492" spans="1:25" ht="15.5">
      <c r="A492" s="2"/>
      <c r="B492" s="3"/>
      <c r="C492" s="4"/>
      <c r="D492" s="2"/>
      <c r="E492" s="4"/>
      <c r="F492" s="2"/>
      <c r="G492" s="2"/>
      <c r="H492" s="2"/>
      <c r="I492" s="2"/>
      <c r="J492" s="2"/>
      <c r="K492" s="2"/>
      <c r="L492" s="2"/>
      <c r="M492" s="2"/>
      <c r="N492" s="2"/>
      <c r="O492" s="2"/>
      <c r="P492" s="2"/>
      <c r="Q492" s="2"/>
      <c r="R492" s="2"/>
      <c r="S492" s="2"/>
      <c r="T492" s="2"/>
      <c r="U492" s="2"/>
      <c r="V492" s="2"/>
      <c r="W492" s="2"/>
      <c r="X492" s="2"/>
      <c r="Y492" s="2"/>
    </row>
    <row r="493" spans="1:25" ht="15.5">
      <c r="A493" s="2"/>
      <c r="B493" s="3"/>
      <c r="C493" s="4"/>
      <c r="D493" s="2"/>
      <c r="E493" s="4"/>
      <c r="F493" s="2"/>
      <c r="G493" s="2"/>
      <c r="H493" s="2"/>
      <c r="I493" s="2"/>
      <c r="J493" s="2"/>
      <c r="K493" s="2"/>
      <c r="L493" s="2"/>
      <c r="M493" s="2"/>
      <c r="N493" s="2"/>
      <c r="O493" s="2"/>
      <c r="P493" s="2"/>
      <c r="Q493" s="2"/>
      <c r="R493" s="2"/>
      <c r="S493" s="2"/>
      <c r="T493" s="2"/>
      <c r="U493" s="2"/>
      <c r="V493" s="2"/>
      <c r="W493" s="2"/>
      <c r="X493" s="2"/>
      <c r="Y493" s="2"/>
    </row>
    <row r="494" spans="1:25" ht="15.5">
      <c r="A494" s="2"/>
      <c r="B494" s="3"/>
      <c r="C494" s="4"/>
      <c r="D494" s="2"/>
      <c r="E494" s="4"/>
      <c r="F494" s="2"/>
      <c r="G494" s="2"/>
      <c r="H494" s="2"/>
      <c r="I494" s="2"/>
      <c r="J494" s="2"/>
      <c r="K494" s="2"/>
      <c r="L494" s="2"/>
      <c r="M494" s="2"/>
      <c r="N494" s="2"/>
      <c r="O494" s="2"/>
      <c r="P494" s="2"/>
      <c r="Q494" s="2"/>
      <c r="R494" s="2"/>
      <c r="S494" s="2"/>
      <c r="T494" s="2"/>
      <c r="U494" s="2"/>
      <c r="V494" s="2"/>
      <c r="W494" s="2"/>
      <c r="X494" s="2"/>
      <c r="Y494" s="2"/>
    </row>
    <row r="495" spans="1:25" ht="15.5">
      <c r="A495" s="2"/>
      <c r="B495" s="3"/>
      <c r="C495" s="4"/>
      <c r="D495" s="2"/>
      <c r="E495" s="4"/>
      <c r="F495" s="2"/>
      <c r="G495" s="2"/>
      <c r="H495" s="2"/>
      <c r="I495" s="2"/>
      <c r="J495" s="2"/>
      <c r="K495" s="2"/>
      <c r="L495" s="2"/>
      <c r="M495" s="2"/>
      <c r="N495" s="2"/>
      <c r="O495" s="2"/>
      <c r="P495" s="2"/>
      <c r="Q495" s="2"/>
      <c r="R495" s="2"/>
      <c r="S495" s="2"/>
      <c r="T495" s="2"/>
      <c r="U495" s="2"/>
      <c r="V495" s="2"/>
      <c r="W495" s="2"/>
      <c r="X495" s="2"/>
      <c r="Y495" s="2"/>
    </row>
    <row r="496" spans="1:25" ht="15.5">
      <c r="A496" s="2"/>
      <c r="B496" s="3"/>
      <c r="C496" s="4"/>
      <c r="D496" s="2"/>
      <c r="E496" s="4"/>
      <c r="F496" s="2"/>
      <c r="G496" s="2"/>
      <c r="H496" s="2"/>
      <c r="I496" s="2"/>
      <c r="J496" s="2"/>
      <c r="K496" s="2"/>
      <c r="L496" s="2"/>
      <c r="M496" s="2"/>
      <c r="N496" s="2"/>
      <c r="O496" s="2"/>
      <c r="P496" s="2"/>
      <c r="Q496" s="2"/>
      <c r="R496" s="2"/>
      <c r="S496" s="2"/>
      <c r="T496" s="2"/>
      <c r="U496" s="2"/>
      <c r="V496" s="2"/>
      <c r="W496" s="2"/>
      <c r="X496" s="2"/>
      <c r="Y496" s="2"/>
    </row>
    <row r="497" spans="1:25" ht="15.5">
      <c r="A497" s="2"/>
      <c r="B497" s="3"/>
      <c r="C497" s="4"/>
      <c r="D497" s="2"/>
      <c r="E497" s="4"/>
      <c r="F497" s="2"/>
      <c r="G497" s="2"/>
      <c r="H497" s="2"/>
      <c r="I497" s="2"/>
      <c r="J497" s="2"/>
      <c r="K497" s="2"/>
      <c r="L497" s="2"/>
      <c r="M497" s="2"/>
      <c r="N497" s="2"/>
      <c r="O497" s="2"/>
      <c r="P497" s="2"/>
      <c r="Q497" s="2"/>
      <c r="R497" s="2"/>
      <c r="S497" s="2"/>
      <c r="T497" s="2"/>
      <c r="U497" s="2"/>
      <c r="V497" s="2"/>
      <c r="W497" s="2"/>
      <c r="X497" s="2"/>
      <c r="Y497" s="2"/>
    </row>
    <row r="498" spans="1:25" ht="15.5">
      <c r="A498" s="2"/>
      <c r="B498" s="3"/>
      <c r="C498" s="4"/>
      <c r="D498" s="2"/>
      <c r="E498" s="4"/>
      <c r="F498" s="2"/>
      <c r="G498" s="2"/>
      <c r="H498" s="2"/>
      <c r="I498" s="2"/>
      <c r="J498" s="2"/>
      <c r="K498" s="2"/>
      <c r="L498" s="2"/>
      <c r="M498" s="2"/>
      <c r="N498" s="2"/>
      <c r="O498" s="2"/>
      <c r="P498" s="2"/>
      <c r="Q498" s="2"/>
      <c r="R498" s="2"/>
      <c r="S498" s="2"/>
      <c r="T498" s="2"/>
      <c r="U498" s="2"/>
      <c r="V498" s="2"/>
      <c r="W498" s="2"/>
      <c r="X498" s="2"/>
      <c r="Y498" s="2"/>
    </row>
    <row r="499" spans="1:25" ht="15.5">
      <c r="A499" s="2"/>
      <c r="B499" s="3"/>
      <c r="C499" s="4"/>
      <c r="D499" s="2"/>
      <c r="E499" s="4"/>
      <c r="F499" s="2"/>
      <c r="G499" s="2"/>
      <c r="H499" s="2"/>
      <c r="I499" s="2"/>
      <c r="J499" s="2"/>
      <c r="K499" s="2"/>
      <c r="L499" s="2"/>
      <c r="M499" s="2"/>
      <c r="N499" s="2"/>
      <c r="O499" s="2"/>
      <c r="P499" s="2"/>
      <c r="Q499" s="2"/>
      <c r="R499" s="2"/>
      <c r="S499" s="2"/>
      <c r="T499" s="2"/>
      <c r="U499" s="2"/>
      <c r="V499" s="2"/>
      <c r="W499" s="2"/>
      <c r="X499" s="2"/>
      <c r="Y499" s="2"/>
    </row>
    <row r="500" spans="1:25" ht="15.5">
      <c r="A500" s="2"/>
      <c r="B500" s="3"/>
      <c r="C500" s="4"/>
      <c r="D500" s="2"/>
      <c r="E500" s="4"/>
      <c r="F500" s="2"/>
      <c r="G500" s="2"/>
      <c r="H500" s="2"/>
      <c r="I500" s="2"/>
      <c r="J500" s="2"/>
      <c r="K500" s="2"/>
      <c r="L500" s="2"/>
      <c r="M500" s="2"/>
      <c r="N500" s="2"/>
      <c r="O500" s="2"/>
      <c r="P500" s="2"/>
      <c r="Q500" s="2"/>
      <c r="R500" s="2"/>
      <c r="S500" s="2"/>
      <c r="T500" s="2"/>
      <c r="U500" s="2"/>
      <c r="V500" s="2"/>
      <c r="W500" s="2"/>
      <c r="X500" s="2"/>
      <c r="Y500" s="2"/>
    </row>
    <row r="501" spans="1:25" ht="15.5">
      <c r="A501" s="2"/>
      <c r="B501" s="3"/>
      <c r="C501" s="4"/>
      <c r="D501" s="2"/>
      <c r="E501" s="4"/>
      <c r="F501" s="2"/>
      <c r="G501" s="2"/>
      <c r="H501" s="2"/>
      <c r="I501" s="2"/>
      <c r="J501" s="2"/>
      <c r="K501" s="2"/>
      <c r="L501" s="2"/>
      <c r="M501" s="2"/>
      <c r="N501" s="2"/>
      <c r="O501" s="2"/>
      <c r="P501" s="2"/>
      <c r="Q501" s="2"/>
      <c r="R501" s="2"/>
      <c r="S501" s="2"/>
      <c r="T501" s="2"/>
      <c r="U501" s="2"/>
      <c r="V501" s="2"/>
      <c r="W501" s="2"/>
      <c r="X501" s="2"/>
      <c r="Y501" s="2"/>
    </row>
    <row r="502" spans="1:25" ht="15.5">
      <c r="A502" s="2"/>
      <c r="B502" s="3"/>
      <c r="C502" s="4"/>
      <c r="D502" s="2"/>
      <c r="E502" s="4"/>
      <c r="F502" s="2"/>
      <c r="G502" s="2"/>
      <c r="H502" s="2"/>
      <c r="I502" s="2"/>
      <c r="J502" s="2"/>
      <c r="K502" s="2"/>
      <c r="L502" s="2"/>
      <c r="M502" s="2"/>
      <c r="N502" s="2"/>
      <c r="O502" s="2"/>
      <c r="P502" s="2"/>
      <c r="Q502" s="2"/>
      <c r="R502" s="2"/>
      <c r="S502" s="2"/>
      <c r="T502" s="2"/>
      <c r="U502" s="2"/>
      <c r="V502" s="2"/>
      <c r="W502" s="2"/>
      <c r="X502" s="2"/>
      <c r="Y502" s="2"/>
    </row>
    <row r="503" spans="1:25" ht="15.5">
      <c r="A503" s="2"/>
      <c r="B503" s="3"/>
      <c r="C503" s="4"/>
      <c r="D503" s="2"/>
      <c r="E503" s="4"/>
      <c r="F503" s="2"/>
      <c r="G503" s="2"/>
      <c r="H503" s="2"/>
      <c r="I503" s="2"/>
      <c r="J503" s="2"/>
      <c r="K503" s="2"/>
      <c r="L503" s="2"/>
      <c r="M503" s="2"/>
      <c r="N503" s="2"/>
      <c r="O503" s="2"/>
      <c r="P503" s="2"/>
      <c r="Q503" s="2"/>
      <c r="R503" s="2"/>
      <c r="S503" s="2"/>
      <c r="T503" s="2"/>
      <c r="U503" s="2"/>
      <c r="V503" s="2"/>
      <c r="W503" s="2"/>
      <c r="X503" s="2"/>
      <c r="Y503" s="2"/>
    </row>
    <row r="504" spans="1:25" ht="15.5">
      <c r="A504" s="2"/>
      <c r="B504" s="3"/>
      <c r="C504" s="4"/>
      <c r="D504" s="2"/>
      <c r="E504" s="4"/>
      <c r="F504" s="2"/>
      <c r="G504" s="2"/>
      <c r="H504" s="2"/>
      <c r="I504" s="2"/>
      <c r="J504" s="2"/>
      <c r="K504" s="2"/>
      <c r="L504" s="2"/>
      <c r="M504" s="2"/>
      <c r="N504" s="2"/>
      <c r="O504" s="2"/>
      <c r="P504" s="2"/>
      <c r="Q504" s="2"/>
      <c r="R504" s="2"/>
      <c r="S504" s="2"/>
      <c r="T504" s="2"/>
      <c r="U504" s="2"/>
      <c r="V504" s="2"/>
      <c r="W504" s="2"/>
      <c r="X504" s="2"/>
      <c r="Y504" s="2"/>
    </row>
    <row r="505" spans="1:25" ht="15.5">
      <c r="A505" s="2"/>
      <c r="B505" s="3"/>
      <c r="C505" s="4"/>
      <c r="D505" s="2"/>
      <c r="E505" s="4"/>
      <c r="F505" s="2"/>
      <c r="G505" s="2"/>
      <c r="H505" s="2"/>
      <c r="I505" s="2"/>
      <c r="J505" s="2"/>
      <c r="K505" s="2"/>
      <c r="L505" s="2"/>
      <c r="M505" s="2"/>
      <c r="N505" s="2"/>
      <c r="O505" s="2"/>
      <c r="P505" s="2"/>
      <c r="Q505" s="2"/>
      <c r="R505" s="2"/>
      <c r="S505" s="2"/>
      <c r="T505" s="2"/>
      <c r="U505" s="2"/>
      <c r="V505" s="2"/>
      <c r="W505" s="2"/>
      <c r="X505" s="2"/>
      <c r="Y505" s="2"/>
    </row>
    <row r="506" spans="1:25" ht="15.5">
      <c r="A506" s="2"/>
      <c r="B506" s="3"/>
      <c r="C506" s="4"/>
      <c r="D506" s="2"/>
      <c r="E506" s="4"/>
      <c r="F506" s="2"/>
      <c r="G506" s="2"/>
      <c r="H506" s="2"/>
      <c r="I506" s="2"/>
      <c r="J506" s="2"/>
      <c r="K506" s="2"/>
      <c r="L506" s="2"/>
      <c r="M506" s="2"/>
      <c r="N506" s="2"/>
      <c r="O506" s="2"/>
      <c r="P506" s="2"/>
      <c r="Q506" s="2"/>
      <c r="R506" s="2"/>
      <c r="S506" s="2"/>
      <c r="T506" s="2"/>
      <c r="U506" s="2"/>
      <c r="V506" s="2"/>
      <c r="W506" s="2"/>
      <c r="X506" s="2"/>
      <c r="Y506" s="2"/>
    </row>
    <row r="507" spans="1:25" ht="15.5">
      <c r="A507" s="2"/>
      <c r="B507" s="3"/>
      <c r="C507" s="4"/>
      <c r="D507" s="2"/>
      <c r="E507" s="4"/>
      <c r="F507" s="2"/>
      <c r="G507" s="2"/>
      <c r="H507" s="2"/>
      <c r="I507" s="2"/>
      <c r="J507" s="2"/>
      <c r="K507" s="2"/>
      <c r="L507" s="2"/>
      <c r="M507" s="2"/>
      <c r="N507" s="2"/>
      <c r="O507" s="2"/>
      <c r="P507" s="2"/>
      <c r="Q507" s="2"/>
      <c r="R507" s="2"/>
      <c r="S507" s="2"/>
      <c r="T507" s="2"/>
      <c r="U507" s="2"/>
      <c r="V507" s="2"/>
      <c r="W507" s="2"/>
      <c r="X507" s="2"/>
      <c r="Y507" s="2"/>
    </row>
    <row r="508" spans="1:25" ht="15.5">
      <c r="A508" s="2"/>
      <c r="B508" s="3"/>
      <c r="C508" s="4"/>
      <c r="D508" s="2"/>
      <c r="E508" s="4"/>
      <c r="F508" s="2"/>
      <c r="G508" s="2"/>
      <c r="H508" s="2"/>
      <c r="I508" s="2"/>
      <c r="J508" s="2"/>
      <c r="K508" s="2"/>
      <c r="L508" s="2"/>
      <c r="M508" s="2"/>
      <c r="N508" s="2"/>
      <c r="O508" s="2"/>
      <c r="P508" s="2"/>
      <c r="Q508" s="2"/>
      <c r="R508" s="2"/>
      <c r="S508" s="2"/>
      <c r="T508" s="2"/>
      <c r="U508" s="2"/>
      <c r="V508" s="2"/>
      <c r="W508" s="2"/>
      <c r="X508" s="2"/>
      <c r="Y508" s="2"/>
    </row>
    <row r="509" spans="1:25" ht="15.5">
      <c r="A509" s="2"/>
      <c r="B509" s="3"/>
      <c r="C509" s="4"/>
      <c r="D509" s="2"/>
      <c r="E509" s="4"/>
      <c r="F509" s="2"/>
      <c r="G509" s="2"/>
      <c r="H509" s="2"/>
      <c r="I509" s="2"/>
      <c r="J509" s="2"/>
      <c r="K509" s="2"/>
      <c r="L509" s="2"/>
      <c r="M509" s="2"/>
      <c r="N509" s="2"/>
      <c r="O509" s="2"/>
      <c r="P509" s="2"/>
      <c r="Q509" s="2"/>
      <c r="R509" s="2"/>
      <c r="S509" s="2"/>
      <c r="T509" s="2"/>
      <c r="U509" s="2"/>
      <c r="V509" s="2"/>
      <c r="W509" s="2"/>
      <c r="X509" s="2"/>
      <c r="Y509" s="2"/>
    </row>
    <row r="510" spans="1:25" ht="15.5">
      <c r="A510" s="2"/>
      <c r="B510" s="3"/>
      <c r="C510" s="4"/>
      <c r="D510" s="2"/>
      <c r="E510" s="4"/>
      <c r="F510" s="2"/>
      <c r="G510" s="2"/>
      <c r="H510" s="2"/>
      <c r="I510" s="2"/>
      <c r="J510" s="2"/>
      <c r="K510" s="2"/>
      <c r="L510" s="2"/>
      <c r="M510" s="2"/>
      <c r="N510" s="2"/>
      <c r="O510" s="2"/>
      <c r="P510" s="2"/>
      <c r="Q510" s="2"/>
      <c r="R510" s="2"/>
      <c r="S510" s="2"/>
      <c r="T510" s="2"/>
      <c r="U510" s="2"/>
      <c r="V510" s="2"/>
      <c r="W510" s="2"/>
      <c r="X510" s="2"/>
      <c r="Y510" s="2"/>
    </row>
    <row r="511" spans="1:25" ht="15.5">
      <c r="A511" s="2"/>
      <c r="B511" s="3"/>
      <c r="C511" s="4"/>
      <c r="D511" s="2"/>
      <c r="E511" s="4"/>
      <c r="F511" s="2"/>
      <c r="G511" s="2"/>
      <c r="H511" s="2"/>
      <c r="I511" s="2"/>
      <c r="J511" s="2"/>
      <c r="K511" s="2"/>
      <c r="L511" s="2"/>
      <c r="M511" s="2"/>
      <c r="N511" s="2"/>
      <c r="O511" s="2"/>
      <c r="P511" s="2"/>
      <c r="Q511" s="2"/>
      <c r="R511" s="2"/>
      <c r="S511" s="2"/>
      <c r="T511" s="2"/>
      <c r="U511" s="2"/>
      <c r="V511" s="2"/>
      <c r="W511" s="2"/>
      <c r="X511" s="2"/>
      <c r="Y511" s="2"/>
    </row>
    <row r="512" spans="1:25" ht="15.5">
      <c r="A512" s="2"/>
      <c r="B512" s="3"/>
      <c r="C512" s="4"/>
      <c r="D512" s="2"/>
      <c r="E512" s="4"/>
      <c r="F512" s="2"/>
      <c r="G512" s="2"/>
      <c r="H512" s="2"/>
      <c r="I512" s="2"/>
      <c r="J512" s="2"/>
      <c r="K512" s="2"/>
      <c r="L512" s="2"/>
      <c r="M512" s="2"/>
      <c r="N512" s="2"/>
      <c r="O512" s="2"/>
      <c r="P512" s="2"/>
      <c r="Q512" s="2"/>
      <c r="R512" s="2"/>
      <c r="S512" s="2"/>
      <c r="T512" s="2"/>
      <c r="U512" s="2"/>
      <c r="V512" s="2"/>
      <c r="W512" s="2"/>
      <c r="X512" s="2"/>
      <c r="Y512" s="2"/>
    </row>
    <row r="513" spans="1:25" ht="15.5">
      <c r="A513" s="2"/>
      <c r="B513" s="3"/>
      <c r="C513" s="4"/>
      <c r="D513" s="2"/>
      <c r="E513" s="4"/>
      <c r="F513" s="2"/>
      <c r="G513" s="2"/>
      <c r="H513" s="2"/>
      <c r="I513" s="2"/>
      <c r="J513" s="2"/>
      <c r="K513" s="2"/>
      <c r="L513" s="2"/>
      <c r="M513" s="2"/>
      <c r="N513" s="2"/>
      <c r="O513" s="2"/>
      <c r="P513" s="2"/>
      <c r="Q513" s="2"/>
      <c r="R513" s="2"/>
      <c r="S513" s="2"/>
      <c r="T513" s="2"/>
      <c r="U513" s="2"/>
      <c r="V513" s="2"/>
      <c r="W513" s="2"/>
      <c r="X513" s="2"/>
      <c r="Y513" s="2"/>
    </row>
    <row r="514" spans="1:25" ht="15.5">
      <c r="A514" s="2"/>
      <c r="B514" s="3"/>
      <c r="C514" s="4"/>
      <c r="D514" s="2"/>
      <c r="E514" s="4"/>
      <c r="F514" s="2"/>
      <c r="G514" s="2"/>
      <c r="H514" s="2"/>
      <c r="I514" s="2"/>
      <c r="J514" s="2"/>
      <c r="K514" s="2"/>
      <c r="L514" s="2"/>
      <c r="M514" s="2"/>
      <c r="N514" s="2"/>
      <c r="O514" s="2"/>
      <c r="P514" s="2"/>
      <c r="Q514" s="2"/>
      <c r="R514" s="2"/>
      <c r="S514" s="2"/>
      <c r="T514" s="2"/>
      <c r="U514" s="2"/>
      <c r="V514" s="2"/>
      <c r="W514" s="2"/>
      <c r="X514" s="2"/>
      <c r="Y514" s="2"/>
    </row>
    <row r="515" spans="1:25" ht="15.5">
      <c r="A515" s="2"/>
      <c r="B515" s="3"/>
      <c r="C515" s="4"/>
      <c r="D515" s="2"/>
      <c r="E515" s="4"/>
      <c r="F515" s="2"/>
      <c r="G515" s="2"/>
      <c r="H515" s="2"/>
      <c r="I515" s="2"/>
      <c r="J515" s="2"/>
      <c r="K515" s="2"/>
      <c r="L515" s="2"/>
      <c r="M515" s="2"/>
      <c r="N515" s="2"/>
      <c r="O515" s="2"/>
      <c r="P515" s="2"/>
      <c r="Q515" s="2"/>
      <c r="R515" s="2"/>
      <c r="S515" s="2"/>
      <c r="T515" s="2"/>
      <c r="U515" s="2"/>
      <c r="V515" s="2"/>
      <c r="W515" s="2"/>
      <c r="X515" s="2"/>
      <c r="Y515" s="2"/>
    </row>
    <row r="516" spans="1:25" ht="15.5">
      <c r="A516" s="2"/>
      <c r="B516" s="3"/>
      <c r="C516" s="4"/>
      <c r="D516" s="2"/>
      <c r="E516" s="4"/>
      <c r="F516" s="2"/>
      <c r="G516" s="2"/>
      <c r="H516" s="2"/>
      <c r="I516" s="2"/>
      <c r="J516" s="2"/>
      <c r="K516" s="2"/>
      <c r="L516" s="2"/>
      <c r="M516" s="2"/>
      <c r="N516" s="2"/>
      <c r="O516" s="2"/>
      <c r="P516" s="2"/>
      <c r="Q516" s="2"/>
      <c r="R516" s="2"/>
      <c r="S516" s="2"/>
      <c r="T516" s="2"/>
      <c r="U516" s="2"/>
      <c r="V516" s="2"/>
      <c r="W516" s="2"/>
      <c r="X516" s="2"/>
      <c r="Y516" s="2"/>
    </row>
    <row r="517" spans="1:25" ht="15.5">
      <c r="A517" s="2"/>
      <c r="B517" s="3"/>
      <c r="C517" s="4"/>
      <c r="D517" s="2"/>
      <c r="E517" s="4"/>
      <c r="F517" s="2"/>
      <c r="G517" s="2"/>
      <c r="H517" s="2"/>
      <c r="I517" s="2"/>
      <c r="J517" s="2"/>
      <c r="K517" s="2"/>
      <c r="L517" s="2"/>
      <c r="M517" s="2"/>
      <c r="N517" s="2"/>
      <c r="O517" s="2"/>
      <c r="P517" s="2"/>
      <c r="Q517" s="2"/>
      <c r="R517" s="2"/>
      <c r="S517" s="2"/>
      <c r="T517" s="2"/>
      <c r="U517" s="2"/>
      <c r="V517" s="2"/>
      <c r="W517" s="2"/>
      <c r="X517" s="2"/>
      <c r="Y517" s="2"/>
    </row>
    <row r="518" spans="1:25" ht="15.5">
      <c r="A518" s="2"/>
      <c r="B518" s="3"/>
      <c r="C518" s="4"/>
      <c r="D518" s="2"/>
      <c r="E518" s="4"/>
      <c r="F518" s="2"/>
      <c r="G518" s="2"/>
      <c r="H518" s="2"/>
      <c r="I518" s="2"/>
      <c r="J518" s="2"/>
      <c r="K518" s="2"/>
      <c r="L518" s="2"/>
      <c r="M518" s="2"/>
      <c r="N518" s="2"/>
      <c r="O518" s="2"/>
      <c r="P518" s="2"/>
      <c r="Q518" s="2"/>
      <c r="R518" s="2"/>
      <c r="S518" s="2"/>
      <c r="T518" s="2"/>
      <c r="U518" s="2"/>
      <c r="V518" s="2"/>
      <c r="W518" s="2"/>
      <c r="X518" s="2"/>
      <c r="Y518" s="2"/>
    </row>
    <row r="519" spans="1:25" ht="15.5">
      <c r="A519" s="2"/>
      <c r="B519" s="3"/>
      <c r="C519" s="4"/>
      <c r="D519" s="2"/>
      <c r="E519" s="4"/>
      <c r="F519" s="2"/>
      <c r="G519" s="2"/>
      <c r="H519" s="2"/>
      <c r="I519" s="2"/>
      <c r="J519" s="2"/>
      <c r="K519" s="2"/>
      <c r="L519" s="2"/>
      <c r="M519" s="2"/>
      <c r="N519" s="2"/>
      <c r="O519" s="2"/>
      <c r="P519" s="2"/>
      <c r="Q519" s="2"/>
      <c r="R519" s="2"/>
      <c r="S519" s="2"/>
      <c r="T519" s="2"/>
      <c r="U519" s="2"/>
      <c r="V519" s="2"/>
      <c r="W519" s="2"/>
      <c r="X519" s="2"/>
      <c r="Y519" s="2"/>
    </row>
    <row r="520" spans="1:25" ht="15.5">
      <c r="A520" s="2"/>
      <c r="B520" s="3"/>
      <c r="C520" s="4"/>
      <c r="D520" s="2"/>
      <c r="E520" s="4"/>
      <c r="F520" s="2"/>
      <c r="G520" s="2"/>
      <c r="H520" s="2"/>
      <c r="I520" s="2"/>
      <c r="J520" s="2"/>
      <c r="K520" s="2"/>
      <c r="L520" s="2"/>
      <c r="M520" s="2"/>
      <c r="N520" s="2"/>
      <c r="O520" s="2"/>
      <c r="P520" s="2"/>
      <c r="Q520" s="2"/>
      <c r="R520" s="2"/>
      <c r="S520" s="2"/>
      <c r="T520" s="2"/>
      <c r="U520" s="2"/>
      <c r="V520" s="2"/>
      <c r="W520" s="2"/>
      <c r="X520" s="2"/>
      <c r="Y520" s="2"/>
    </row>
    <row r="521" spans="1:25" ht="15.5">
      <c r="A521" s="2"/>
      <c r="B521" s="3"/>
      <c r="C521" s="4"/>
      <c r="D521" s="2"/>
      <c r="E521" s="4"/>
      <c r="F521" s="2"/>
      <c r="G521" s="2"/>
      <c r="H521" s="2"/>
      <c r="I521" s="2"/>
      <c r="J521" s="2"/>
      <c r="K521" s="2"/>
      <c r="L521" s="2"/>
      <c r="M521" s="2"/>
      <c r="N521" s="2"/>
      <c r="O521" s="2"/>
      <c r="P521" s="2"/>
      <c r="Q521" s="2"/>
      <c r="R521" s="2"/>
      <c r="S521" s="2"/>
      <c r="T521" s="2"/>
      <c r="U521" s="2"/>
      <c r="V521" s="2"/>
      <c r="W521" s="2"/>
      <c r="X521" s="2"/>
      <c r="Y521" s="2"/>
    </row>
    <row r="522" spans="1:25" ht="15.5">
      <c r="A522" s="2"/>
      <c r="B522" s="3"/>
      <c r="C522" s="4"/>
      <c r="D522" s="2"/>
      <c r="E522" s="4"/>
      <c r="F522" s="2"/>
      <c r="G522" s="2"/>
      <c r="H522" s="2"/>
      <c r="I522" s="2"/>
      <c r="J522" s="2"/>
      <c r="K522" s="2"/>
      <c r="L522" s="2"/>
      <c r="M522" s="2"/>
      <c r="N522" s="2"/>
      <c r="O522" s="2"/>
      <c r="P522" s="2"/>
      <c r="Q522" s="2"/>
      <c r="R522" s="2"/>
      <c r="S522" s="2"/>
      <c r="T522" s="2"/>
      <c r="U522" s="2"/>
      <c r="V522" s="2"/>
      <c r="W522" s="2"/>
      <c r="X522" s="2"/>
      <c r="Y522" s="2"/>
    </row>
    <row r="523" spans="1:25" ht="15.5">
      <c r="A523" s="2"/>
      <c r="B523" s="3"/>
      <c r="C523" s="4"/>
      <c r="D523" s="2"/>
      <c r="E523" s="4"/>
      <c r="F523" s="2"/>
      <c r="G523" s="2"/>
      <c r="H523" s="2"/>
      <c r="I523" s="2"/>
      <c r="J523" s="2"/>
      <c r="K523" s="2"/>
      <c r="L523" s="2"/>
      <c r="M523" s="2"/>
      <c r="N523" s="2"/>
      <c r="O523" s="2"/>
      <c r="P523" s="2"/>
      <c r="Q523" s="2"/>
      <c r="R523" s="2"/>
      <c r="S523" s="2"/>
      <c r="T523" s="2"/>
      <c r="U523" s="2"/>
      <c r="V523" s="2"/>
      <c r="W523" s="2"/>
      <c r="X523" s="2"/>
      <c r="Y523" s="2"/>
    </row>
    <row r="524" spans="1:25" ht="15.5">
      <c r="A524" s="2"/>
      <c r="B524" s="3"/>
      <c r="C524" s="4"/>
      <c r="D524" s="2"/>
      <c r="E524" s="4"/>
      <c r="F524" s="2"/>
      <c r="G524" s="2"/>
      <c r="H524" s="2"/>
      <c r="I524" s="2"/>
      <c r="J524" s="2"/>
      <c r="K524" s="2"/>
      <c r="L524" s="2"/>
      <c r="M524" s="2"/>
      <c r="N524" s="2"/>
      <c r="O524" s="2"/>
      <c r="P524" s="2"/>
      <c r="Q524" s="2"/>
      <c r="R524" s="2"/>
      <c r="S524" s="2"/>
      <c r="T524" s="2"/>
      <c r="U524" s="2"/>
      <c r="V524" s="2"/>
      <c r="W524" s="2"/>
      <c r="X524" s="2"/>
      <c r="Y524" s="2"/>
    </row>
    <row r="525" spans="1:25" ht="15.5">
      <c r="A525" s="2"/>
      <c r="B525" s="3"/>
      <c r="C525" s="4"/>
      <c r="D525" s="2"/>
      <c r="E525" s="4"/>
      <c r="F525" s="2"/>
      <c r="G525" s="2"/>
      <c r="H525" s="2"/>
      <c r="I525" s="2"/>
      <c r="J525" s="2"/>
      <c r="K525" s="2"/>
      <c r="L525" s="2"/>
      <c r="M525" s="2"/>
      <c r="N525" s="2"/>
      <c r="O525" s="2"/>
      <c r="P525" s="2"/>
      <c r="Q525" s="2"/>
      <c r="R525" s="2"/>
      <c r="S525" s="2"/>
      <c r="T525" s="2"/>
      <c r="U525" s="2"/>
      <c r="V525" s="2"/>
      <c r="W525" s="2"/>
      <c r="X525" s="2"/>
      <c r="Y525" s="2"/>
    </row>
    <row r="526" spans="1:25" ht="15.5">
      <c r="A526" s="2"/>
      <c r="B526" s="3"/>
      <c r="C526" s="4"/>
      <c r="D526" s="2"/>
      <c r="E526" s="4"/>
      <c r="F526" s="2"/>
      <c r="G526" s="2"/>
      <c r="H526" s="2"/>
      <c r="I526" s="2"/>
      <c r="J526" s="2"/>
      <c r="K526" s="2"/>
      <c r="L526" s="2"/>
      <c r="M526" s="2"/>
      <c r="N526" s="2"/>
      <c r="O526" s="2"/>
      <c r="P526" s="2"/>
      <c r="Q526" s="2"/>
      <c r="R526" s="2"/>
      <c r="S526" s="2"/>
      <c r="T526" s="2"/>
      <c r="U526" s="2"/>
      <c r="V526" s="2"/>
      <c r="W526" s="2"/>
      <c r="X526" s="2"/>
      <c r="Y526" s="2"/>
    </row>
    <row r="527" spans="1:25" ht="15.5">
      <c r="A527" s="2"/>
      <c r="B527" s="3"/>
      <c r="C527" s="4"/>
      <c r="D527" s="2"/>
      <c r="E527" s="4"/>
      <c r="F527" s="2"/>
      <c r="G527" s="2"/>
      <c r="H527" s="2"/>
      <c r="I527" s="2"/>
      <c r="J527" s="2"/>
      <c r="K527" s="2"/>
      <c r="L527" s="2"/>
      <c r="M527" s="2"/>
      <c r="N527" s="2"/>
      <c r="O527" s="2"/>
      <c r="P527" s="2"/>
      <c r="Q527" s="2"/>
      <c r="R527" s="2"/>
      <c r="S527" s="2"/>
      <c r="T527" s="2"/>
      <c r="U527" s="2"/>
      <c r="V527" s="2"/>
      <c r="W527" s="2"/>
      <c r="X527" s="2"/>
      <c r="Y527" s="2"/>
    </row>
    <row r="528" spans="1:25" ht="15.5">
      <c r="A528" s="2"/>
      <c r="B528" s="3"/>
      <c r="C528" s="4"/>
      <c r="D528" s="2"/>
      <c r="E528" s="4"/>
      <c r="F528" s="2"/>
      <c r="G528" s="2"/>
      <c r="H528" s="2"/>
      <c r="I528" s="2"/>
      <c r="J528" s="2"/>
      <c r="K528" s="2"/>
      <c r="L528" s="2"/>
      <c r="M528" s="2"/>
      <c r="N528" s="2"/>
      <c r="O528" s="2"/>
      <c r="P528" s="2"/>
      <c r="Q528" s="2"/>
      <c r="R528" s="2"/>
      <c r="S528" s="2"/>
      <c r="T528" s="2"/>
      <c r="U528" s="2"/>
      <c r="V528" s="2"/>
      <c r="W528" s="2"/>
      <c r="X528" s="2"/>
      <c r="Y528" s="2"/>
    </row>
    <row r="529" spans="1:25" ht="15.5">
      <c r="A529" s="2"/>
      <c r="B529" s="3"/>
      <c r="C529" s="4"/>
      <c r="D529" s="2"/>
      <c r="E529" s="4"/>
      <c r="F529" s="2"/>
      <c r="G529" s="2"/>
      <c r="H529" s="2"/>
      <c r="I529" s="2"/>
      <c r="J529" s="2"/>
      <c r="K529" s="2"/>
      <c r="L529" s="2"/>
      <c r="M529" s="2"/>
      <c r="N529" s="2"/>
      <c r="O529" s="2"/>
      <c r="P529" s="2"/>
      <c r="Q529" s="2"/>
      <c r="R529" s="2"/>
      <c r="S529" s="2"/>
      <c r="T529" s="2"/>
      <c r="U529" s="2"/>
      <c r="V529" s="2"/>
      <c r="W529" s="2"/>
      <c r="X529" s="2"/>
      <c r="Y529" s="2"/>
    </row>
    <row r="530" spans="1:25" ht="15.5">
      <c r="A530" s="2"/>
      <c r="B530" s="3"/>
      <c r="C530" s="4"/>
      <c r="D530" s="2"/>
      <c r="E530" s="4"/>
      <c r="F530" s="2"/>
      <c r="G530" s="2"/>
      <c r="H530" s="2"/>
      <c r="I530" s="2"/>
      <c r="J530" s="2"/>
      <c r="K530" s="2"/>
      <c r="L530" s="2"/>
      <c r="M530" s="2"/>
      <c r="N530" s="2"/>
      <c r="O530" s="2"/>
      <c r="P530" s="2"/>
      <c r="Q530" s="2"/>
      <c r="R530" s="2"/>
      <c r="S530" s="2"/>
      <c r="T530" s="2"/>
      <c r="U530" s="2"/>
      <c r="V530" s="2"/>
      <c r="W530" s="2"/>
      <c r="X530" s="2"/>
      <c r="Y530" s="2"/>
    </row>
    <row r="531" spans="1:25" ht="15.5">
      <c r="A531" s="2"/>
      <c r="B531" s="3"/>
      <c r="C531" s="4"/>
      <c r="D531" s="2"/>
      <c r="E531" s="4"/>
      <c r="F531" s="2"/>
      <c r="G531" s="2"/>
      <c r="H531" s="2"/>
      <c r="I531" s="2"/>
      <c r="J531" s="2"/>
      <c r="K531" s="2"/>
      <c r="L531" s="2"/>
      <c r="M531" s="2"/>
      <c r="N531" s="2"/>
      <c r="O531" s="2"/>
      <c r="P531" s="2"/>
      <c r="Q531" s="2"/>
      <c r="R531" s="2"/>
      <c r="S531" s="2"/>
      <c r="T531" s="2"/>
      <c r="U531" s="2"/>
      <c r="V531" s="2"/>
      <c r="W531" s="2"/>
      <c r="X531" s="2"/>
      <c r="Y531" s="2"/>
    </row>
    <row r="532" spans="1:25" ht="15.5">
      <c r="A532" s="2"/>
      <c r="B532" s="3"/>
      <c r="C532" s="4"/>
      <c r="D532" s="2"/>
      <c r="E532" s="4"/>
      <c r="F532" s="2"/>
      <c r="G532" s="2"/>
      <c r="H532" s="2"/>
      <c r="I532" s="2"/>
      <c r="J532" s="2"/>
      <c r="K532" s="2"/>
      <c r="L532" s="2"/>
      <c r="M532" s="2"/>
      <c r="N532" s="2"/>
      <c r="O532" s="2"/>
      <c r="P532" s="2"/>
      <c r="Q532" s="2"/>
      <c r="R532" s="2"/>
      <c r="S532" s="2"/>
      <c r="T532" s="2"/>
      <c r="U532" s="2"/>
      <c r="V532" s="2"/>
      <c r="W532" s="2"/>
      <c r="X532" s="2"/>
      <c r="Y532" s="2"/>
    </row>
    <row r="533" spans="1:25" ht="15.5">
      <c r="A533" s="2"/>
      <c r="B533" s="3"/>
      <c r="C533" s="4"/>
      <c r="D533" s="2"/>
      <c r="E533" s="4"/>
      <c r="F533" s="2"/>
      <c r="G533" s="2"/>
      <c r="H533" s="2"/>
      <c r="I533" s="2"/>
      <c r="J533" s="2"/>
      <c r="K533" s="2"/>
      <c r="L533" s="2"/>
      <c r="M533" s="2"/>
      <c r="N533" s="2"/>
      <c r="O533" s="2"/>
      <c r="P533" s="2"/>
      <c r="Q533" s="2"/>
      <c r="R533" s="2"/>
      <c r="S533" s="2"/>
      <c r="T533" s="2"/>
      <c r="U533" s="2"/>
      <c r="V533" s="2"/>
      <c r="W533" s="2"/>
      <c r="X533" s="2"/>
      <c r="Y533" s="2"/>
    </row>
    <row r="534" spans="1:25" ht="15.5">
      <c r="A534" s="2"/>
      <c r="B534" s="3"/>
      <c r="C534" s="4"/>
      <c r="D534" s="2"/>
      <c r="E534" s="4"/>
      <c r="F534" s="2"/>
      <c r="G534" s="2"/>
      <c r="H534" s="2"/>
      <c r="I534" s="2"/>
      <c r="J534" s="2"/>
      <c r="K534" s="2"/>
      <c r="L534" s="2"/>
      <c r="M534" s="2"/>
      <c r="N534" s="2"/>
      <c r="O534" s="2"/>
      <c r="P534" s="2"/>
      <c r="Q534" s="2"/>
      <c r="R534" s="2"/>
      <c r="S534" s="2"/>
      <c r="T534" s="2"/>
      <c r="U534" s="2"/>
      <c r="V534" s="2"/>
      <c r="W534" s="2"/>
      <c r="X534" s="2"/>
      <c r="Y534" s="2"/>
    </row>
    <row r="535" spans="1:25" ht="15.5">
      <c r="A535" s="2"/>
      <c r="B535" s="3"/>
      <c r="C535" s="4"/>
      <c r="D535" s="2"/>
      <c r="E535" s="4"/>
      <c r="F535" s="2"/>
      <c r="G535" s="2"/>
      <c r="H535" s="2"/>
      <c r="I535" s="2"/>
      <c r="J535" s="2"/>
      <c r="K535" s="2"/>
      <c r="L535" s="2"/>
      <c r="M535" s="2"/>
      <c r="N535" s="2"/>
      <c r="O535" s="2"/>
      <c r="P535" s="2"/>
      <c r="Q535" s="2"/>
      <c r="R535" s="2"/>
      <c r="S535" s="2"/>
      <c r="T535" s="2"/>
      <c r="U535" s="2"/>
      <c r="V535" s="2"/>
      <c r="W535" s="2"/>
      <c r="X535" s="2"/>
      <c r="Y535" s="2"/>
    </row>
    <row r="536" spans="1:25" ht="15.5">
      <c r="A536" s="2"/>
      <c r="B536" s="3"/>
      <c r="C536" s="4"/>
      <c r="D536" s="2"/>
      <c r="E536" s="4"/>
      <c r="F536" s="2"/>
      <c r="G536" s="2"/>
      <c r="H536" s="2"/>
      <c r="I536" s="2"/>
      <c r="J536" s="2"/>
      <c r="K536" s="2"/>
      <c r="L536" s="2"/>
      <c r="M536" s="2"/>
      <c r="N536" s="2"/>
      <c r="O536" s="2"/>
      <c r="P536" s="2"/>
      <c r="Q536" s="2"/>
      <c r="R536" s="2"/>
      <c r="S536" s="2"/>
      <c r="T536" s="2"/>
      <c r="U536" s="2"/>
      <c r="V536" s="2"/>
      <c r="W536" s="2"/>
      <c r="X536" s="2"/>
      <c r="Y536" s="2"/>
    </row>
    <row r="537" spans="1:25" ht="15.5">
      <c r="A537" s="2"/>
      <c r="B537" s="3"/>
      <c r="C537" s="4"/>
      <c r="D537" s="2"/>
      <c r="E537" s="4"/>
      <c r="F537" s="2"/>
      <c r="G537" s="2"/>
      <c r="H537" s="2"/>
      <c r="I537" s="2"/>
      <c r="J537" s="2"/>
      <c r="K537" s="2"/>
      <c r="L537" s="2"/>
      <c r="M537" s="2"/>
      <c r="N537" s="2"/>
      <c r="O537" s="2"/>
      <c r="P537" s="2"/>
      <c r="Q537" s="2"/>
      <c r="R537" s="2"/>
      <c r="S537" s="2"/>
      <c r="T537" s="2"/>
      <c r="U537" s="2"/>
      <c r="V537" s="2"/>
      <c r="W537" s="2"/>
      <c r="X537" s="2"/>
      <c r="Y537" s="2"/>
    </row>
    <row r="538" spans="1:25" ht="15.5">
      <c r="A538" s="2"/>
      <c r="B538" s="3"/>
      <c r="C538" s="4"/>
      <c r="D538" s="2"/>
      <c r="E538" s="4"/>
      <c r="F538" s="2"/>
      <c r="G538" s="2"/>
      <c r="H538" s="2"/>
      <c r="I538" s="2"/>
      <c r="J538" s="2"/>
      <c r="K538" s="2"/>
      <c r="L538" s="2"/>
      <c r="M538" s="2"/>
      <c r="N538" s="2"/>
      <c r="O538" s="2"/>
      <c r="P538" s="2"/>
      <c r="Q538" s="2"/>
      <c r="R538" s="2"/>
      <c r="S538" s="2"/>
      <c r="T538" s="2"/>
      <c r="U538" s="2"/>
      <c r="V538" s="2"/>
      <c r="W538" s="2"/>
      <c r="X538" s="2"/>
      <c r="Y538" s="2"/>
    </row>
    <row r="539" spans="1:25" ht="15.5">
      <c r="A539" s="2"/>
      <c r="B539" s="3"/>
      <c r="C539" s="4"/>
      <c r="D539" s="2"/>
      <c r="E539" s="4"/>
      <c r="F539" s="2"/>
      <c r="G539" s="2"/>
      <c r="H539" s="2"/>
      <c r="I539" s="2"/>
      <c r="J539" s="2"/>
      <c r="K539" s="2"/>
      <c r="L539" s="2"/>
      <c r="M539" s="2"/>
      <c r="N539" s="2"/>
      <c r="O539" s="2"/>
      <c r="P539" s="2"/>
      <c r="Q539" s="2"/>
      <c r="R539" s="2"/>
      <c r="S539" s="2"/>
      <c r="T539" s="2"/>
      <c r="U539" s="2"/>
      <c r="V539" s="2"/>
      <c r="W539" s="2"/>
      <c r="X539" s="2"/>
      <c r="Y539" s="2"/>
    </row>
    <row r="540" spans="1:25" ht="15.5">
      <c r="A540" s="2"/>
      <c r="B540" s="3"/>
      <c r="C540" s="4"/>
      <c r="D540" s="2"/>
      <c r="E540" s="4"/>
      <c r="F540" s="2"/>
      <c r="G540" s="2"/>
      <c r="H540" s="2"/>
      <c r="I540" s="2"/>
      <c r="J540" s="2"/>
      <c r="K540" s="2"/>
      <c r="L540" s="2"/>
      <c r="M540" s="2"/>
      <c r="N540" s="2"/>
      <c r="O540" s="2"/>
      <c r="P540" s="2"/>
      <c r="Q540" s="2"/>
      <c r="R540" s="2"/>
      <c r="S540" s="2"/>
      <c r="T540" s="2"/>
      <c r="U540" s="2"/>
      <c r="V540" s="2"/>
      <c r="W540" s="2"/>
      <c r="X540" s="2"/>
      <c r="Y540" s="2"/>
    </row>
    <row r="541" spans="1:25" ht="15.5">
      <c r="A541" s="2"/>
      <c r="B541" s="3"/>
      <c r="C541" s="4"/>
      <c r="D541" s="2"/>
      <c r="E541" s="4"/>
      <c r="F541" s="2"/>
      <c r="G541" s="2"/>
      <c r="H541" s="2"/>
      <c r="I541" s="2"/>
      <c r="J541" s="2"/>
      <c r="K541" s="2"/>
      <c r="L541" s="2"/>
      <c r="M541" s="2"/>
      <c r="N541" s="2"/>
      <c r="O541" s="2"/>
      <c r="P541" s="2"/>
      <c r="Q541" s="2"/>
      <c r="R541" s="2"/>
      <c r="S541" s="2"/>
      <c r="T541" s="2"/>
      <c r="U541" s="2"/>
      <c r="V541" s="2"/>
      <c r="W541" s="2"/>
      <c r="X541" s="2"/>
      <c r="Y541" s="2"/>
    </row>
    <row r="542" spans="1:25" ht="15.5">
      <c r="A542" s="2"/>
      <c r="B542" s="3"/>
      <c r="C542" s="4"/>
      <c r="D542" s="2"/>
      <c r="E542" s="4"/>
      <c r="F542" s="2"/>
      <c r="G542" s="2"/>
      <c r="H542" s="2"/>
      <c r="I542" s="2"/>
      <c r="J542" s="2"/>
      <c r="K542" s="2"/>
      <c r="L542" s="2"/>
      <c r="M542" s="2"/>
      <c r="N542" s="2"/>
      <c r="O542" s="2"/>
      <c r="P542" s="2"/>
      <c r="Q542" s="2"/>
      <c r="R542" s="2"/>
      <c r="S542" s="2"/>
      <c r="T542" s="2"/>
      <c r="U542" s="2"/>
      <c r="V542" s="2"/>
      <c r="W542" s="2"/>
      <c r="X542" s="2"/>
      <c r="Y542" s="2"/>
    </row>
    <row r="543" spans="1:25" ht="15.5">
      <c r="A543" s="2"/>
      <c r="B543" s="3"/>
      <c r="C543" s="4"/>
      <c r="D543" s="2"/>
      <c r="E543" s="4"/>
      <c r="F543" s="2"/>
      <c r="G543" s="2"/>
      <c r="H543" s="2"/>
      <c r="I543" s="2"/>
      <c r="J543" s="2"/>
      <c r="K543" s="2"/>
      <c r="L543" s="2"/>
      <c r="M543" s="2"/>
      <c r="N543" s="2"/>
      <c r="O543" s="2"/>
      <c r="P543" s="2"/>
      <c r="Q543" s="2"/>
      <c r="R543" s="2"/>
      <c r="S543" s="2"/>
      <c r="T543" s="2"/>
      <c r="U543" s="2"/>
      <c r="V543" s="2"/>
      <c r="W543" s="2"/>
      <c r="X543" s="2"/>
      <c r="Y543" s="2"/>
    </row>
    <row r="544" spans="1:25" ht="15.5">
      <c r="A544" s="2"/>
      <c r="B544" s="3"/>
      <c r="C544" s="4"/>
      <c r="D544" s="2"/>
      <c r="E544" s="4"/>
      <c r="F544" s="2"/>
      <c r="G544" s="2"/>
      <c r="H544" s="2"/>
      <c r="I544" s="2"/>
      <c r="J544" s="2"/>
      <c r="K544" s="2"/>
      <c r="L544" s="2"/>
      <c r="M544" s="2"/>
      <c r="N544" s="2"/>
      <c r="O544" s="2"/>
      <c r="P544" s="2"/>
      <c r="Q544" s="2"/>
      <c r="R544" s="2"/>
      <c r="S544" s="2"/>
      <c r="T544" s="2"/>
      <c r="U544" s="2"/>
      <c r="V544" s="2"/>
      <c r="W544" s="2"/>
      <c r="X544" s="2"/>
      <c r="Y544" s="2"/>
    </row>
    <row r="545" spans="1:25" ht="15.5">
      <c r="A545" s="2"/>
      <c r="B545" s="3"/>
      <c r="C545" s="4"/>
      <c r="D545" s="2"/>
      <c r="E545" s="4"/>
      <c r="F545" s="2"/>
      <c r="G545" s="2"/>
      <c r="H545" s="2"/>
      <c r="I545" s="2"/>
      <c r="J545" s="2"/>
      <c r="K545" s="2"/>
      <c r="L545" s="2"/>
      <c r="M545" s="2"/>
      <c r="N545" s="2"/>
      <c r="O545" s="2"/>
      <c r="P545" s="2"/>
      <c r="Q545" s="2"/>
      <c r="R545" s="2"/>
      <c r="S545" s="2"/>
      <c r="T545" s="2"/>
      <c r="U545" s="2"/>
      <c r="V545" s="2"/>
      <c r="W545" s="2"/>
      <c r="X545" s="2"/>
      <c r="Y545" s="2"/>
    </row>
    <row r="546" spans="1:25" ht="15.5">
      <c r="A546" s="2"/>
      <c r="B546" s="3"/>
      <c r="C546" s="4"/>
      <c r="D546" s="2"/>
      <c r="E546" s="4"/>
      <c r="F546" s="2"/>
      <c r="G546" s="2"/>
      <c r="H546" s="2"/>
      <c r="I546" s="2"/>
      <c r="J546" s="2"/>
      <c r="K546" s="2"/>
      <c r="L546" s="2"/>
      <c r="M546" s="2"/>
      <c r="N546" s="2"/>
      <c r="O546" s="2"/>
      <c r="P546" s="2"/>
      <c r="Q546" s="2"/>
      <c r="R546" s="2"/>
      <c r="S546" s="2"/>
      <c r="T546" s="2"/>
      <c r="U546" s="2"/>
      <c r="V546" s="2"/>
      <c r="W546" s="2"/>
      <c r="X546" s="2"/>
      <c r="Y546" s="2"/>
    </row>
    <row r="547" spans="1:25" ht="15.5">
      <c r="A547" s="2"/>
      <c r="B547" s="3"/>
      <c r="C547" s="4"/>
      <c r="D547" s="2"/>
      <c r="E547" s="4"/>
      <c r="F547" s="2"/>
      <c r="G547" s="2"/>
      <c r="H547" s="2"/>
      <c r="I547" s="2"/>
      <c r="J547" s="2"/>
      <c r="K547" s="2"/>
      <c r="L547" s="2"/>
      <c r="M547" s="2"/>
      <c r="N547" s="2"/>
      <c r="O547" s="2"/>
      <c r="P547" s="2"/>
      <c r="Q547" s="2"/>
      <c r="R547" s="2"/>
      <c r="S547" s="2"/>
      <c r="T547" s="2"/>
      <c r="U547" s="2"/>
      <c r="V547" s="2"/>
      <c r="W547" s="2"/>
      <c r="X547" s="2"/>
      <c r="Y547" s="2"/>
    </row>
    <row r="548" spans="1:25" ht="15.5">
      <c r="A548" s="2"/>
      <c r="B548" s="3"/>
      <c r="C548" s="4"/>
      <c r="D548" s="2"/>
      <c r="E548" s="4"/>
      <c r="F548" s="2"/>
      <c r="G548" s="2"/>
      <c r="H548" s="2"/>
      <c r="I548" s="2"/>
      <c r="J548" s="2"/>
      <c r="K548" s="2"/>
      <c r="L548" s="2"/>
      <c r="M548" s="2"/>
      <c r="N548" s="2"/>
      <c r="O548" s="2"/>
      <c r="P548" s="2"/>
      <c r="Q548" s="2"/>
      <c r="R548" s="2"/>
      <c r="S548" s="2"/>
      <c r="T548" s="2"/>
      <c r="U548" s="2"/>
      <c r="V548" s="2"/>
      <c r="W548" s="2"/>
      <c r="X548" s="2"/>
      <c r="Y548" s="2"/>
    </row>
    <row r="549" spans="1:25" ht="15.5">
      <c r="A549" s="2"/>
      <c r="B549" s="3"/>
      <c r="C549" s="4"/>
      <c r="D549" s="2"/>
      <c r="E549" s="4"/>
      <c r="F549" s="2"/>
      <c r="G549" s="2"/>
      <c r="H549" s="2"/>
      <c r="I549" s="2"/>
      <c r="J549" s="2"/>
      <c r="K549" s="2"/>
      <c r="L549" s="2"/>
      <c r="M549" s="2"/>
      <c r="N549" s="2"/>
      <c r="O549" s="2"/>
      <c r="P549" s="2"/>
      <c r="Q549" s="2"/>
      <c r="R549" s="2"/>
      <c r="S549" s="2"/>
      <c r="T549" s="2"/>
      <c r="U549" s="2"/>
      <c r="V549" s="2"/>
      <c r="W549" s="2"/>
      <c r="X549" s="2"/>
      <c r="Y549" s="2"/>
    </row>
    <row r="550" spans="1:25" ht="15.5">
      <c r="A550" s="2"/>
      <c r="B550" s="3"/>
      <c r="C550" s="4"/>
      <c r="D550" s="2"/>
      <c r="E550" s="4"/>
      <c r="F550" s="2"/>
      <c r="G550" s="2"/>
      <c r="H550" s="2"/>
      <c r="I550" s="2"/>
      <c r="J550" s="2"/>
      <c r="K550" s="2"/>
      <c r="L550" s="2"/>
      <c r="M550" s="2"/>
      <c r="N550" s="2"/>
      <c r="O550" s="2"/>
      <c r="P550" s="2"/>
      <c r="Q550" s="2"/>
      <c r="R550" s="2"/>
      <c r="S550" s="2"/>
      <c r="T550" s="2"/>
      <c r="U550" s="2"/>
      <c r="V550" s="2"/>
      <c r="W550" s="2"/>
      <c r="X550" s="2"/>
      <c r="Y550" s="2"/>
    </row>
    <row r="551" spans="1:25" ht="15.5">
      <c r="A551" s="2"/>
      <c r="B551" s="3"/>
      <c r="C551" s="4"/>
      <c r="D551" s="2"/>
      <c r="E551" s="4"/>
      <c r="F551" s="2"/>
      <c r="G551" s="2"/>
      <c r="H551" s="2"/>
      <c r="I551" s="2"/>
      <c r="J551" s="2"/>
      <c r="K551" s="2"/>
      <c r="L551" s="2"/>
      <c r="M551" s="2"/>
      <c r="N551" s="2"/>
      <c r="O551" s="2"/>
      <c r="P551" s="2"/>
      <c r="Q551" s="2"/>
      <c r="R551" s="2"/>
      <c r="S551" s="2"/>
      <c r="T551" s="2"/>
      <c r="U551" s="2"/>
      <c r="V551" s="2"/>
      <c r="W551" s="2"/>
      <c r="X551" s="2"/>
      <c r="Y551" s="2"/>
    </row>
    <row r="552" spans="1:25" ht="15.5">
      <c r="A552" s="2"/>
      <c r="B552" s="3"/>
      <c r="C552" s="4"/>
      <c r="D552" s="2"/>
      <c r="E552" s="4"/>
      <c r="F552" s="2"/>
      <c r="G552" s="2"/>
      <c r="H552" s="2"/>
      <c r="I552" s="2"/>
      <c r="J552" s="2"/>
      <c r="K552" s="2"/>
      <c r="L552" s="2"/>
      <c r="M552" s="2"/>
      <c r="N552" s="2"/>
      <c r="O552" s="2"/>
      <c r="P552" s="2"/>
      <c r="Q552" s="2"/>
      <c r="R552" s="2"/>
      <c r="S552" s="2"/>
      <c r="T552" s="2"/>
      <c r="U552" s="2"/>
      <c r="V552" s="2"/>
      <c r="W552" s="2"/>
      <c r="X552" s="2"/>
      <c r="Y552" s="2"/>
    </row>
    <row r="553" spans="1:25" ht="15.5">
      <c r="A553" s="2"/>
      <c r="B553" s="3"/>
      <c r="C553" s="4"/>
      <c r="D553" s="2"/>
      <c r="E553" s="4"/>
      <c r="F553" s="2"/>
      <c r="G553" s="2"/>
      <c r="H553" s="2"/>
      <c r="I553" s="2"/>
      <c r="J553" s="2"/>
      <c r="K553" s="2"/>
      <c r="L553" s="2"/>
      <c r="M553" s="2"/>
      <c r="N553" s="2"/>
      <c r="O553" s="2"/>
      <c r="P553" s="2"/>
      <c r="Q553" s="2"/>
      <c r="R553" s="2"/>
      <c r="S553" s="2"/>
      <c r="T553" s="2"/>
      <c r="U553" s="2"/>
      <c r="V553" s="2"/>
      <c r="W553" s="2"/>
      <c r="X553" s="2"/>
      <c r="Y553" s="2"/>
    </row>
    <row r="554" spans="1:25" ht="15.5">
      <c r="A554" s="2"/>
      <c r="B554" s="3"/>
      <c r="C554" s="4"/>
      <c r="D554" s="2"/>
      <c r="E554" s="4"/>
      <c r="F554" s="2"/>
      <c r="G554" s="2"/>
      <c r="H554" s="2"/>
      <c r="I554" s="2"/>
      <c r="J554" s="2"/>
      <c r="K554" s="2"/>
      <c r="L554" s="2"/>
      <c r="M554" s="2"/>
      <c r="N554" s="2"/>
      <c r="O554" s="2"/>
      <c r="P554" s="2"/>
      <c r="Q554" s="2"/>
      <c r="R554" s="2"/>
      <c r="S554" s="2"/>
      <c r="T554" s="2"/>
      <c r="U554" s="2"/>
      <c r="V554" s="2"/>
      <c r="W554" s="2"/>
      <c r="X554" s="2"/>
      <c r="Y554" s="2"/>
    </row>
    <row r="555" spans="1:25" ht="15.5">
      <c r="A555" s="2"/>
      <c r="B555" s="3"/>
      <c r="C555" s="4"/>
      <c r="D555" s="2"/>
      <c r="E555" s="4"/>
      <c r="F555" s="2"/>
      <c r="G555" s="2"/>
      <c r="H555" s="2"/>
      <c r="I555" s="2"/>
      <c r="J555" s="2"/>
      <c r="K555" s="2"/>
      <c r="L555" s="2"/>
      <c r="M555" s="2"/>
      <c r="N555" s="2"/>
      <c r="O555" s="2"/>
      <c r="P555" s="2"/>
      <c r="Q555" s="2"/>
      <c r="R555" s="2"/>
      <c r="S555" s="2"/>
      <c r="T555" s="2"/>
      <c r="U555" s="2"/>
      <c r="V555" s="2"/>
      <c r="W555" s="2"/>
      <c r="X555" s="2"/>
      <c r="Y555" s="2"/>
    </row>
    <row r="556" spans="1:25" ht="15.5">
      <c r="A556" s="2"/>
      <c r="B556" s="3"/>
      <c r="C556" s="4"/>
      <c r="D556" s="2"/>
      <c r="E556" s="4"/>
      <c r="F556" s="2"/>
      <c r="G556" s="2"/>
      <c r="H556" s="2"/>
      <c r="I556" s="2"/>
      <c r="J556" s="2"/>
      <c r="K556" s="2"/>
      <c r="L556" s="2"/>
      <c r="M556" s="2"/>
      <c r="N556" s="2"/>
      <c r="O556" s="2"/>
      <c r="P556" s="2"/>
      <c r="Q556" s="2"/>
      <c r="R556" s="2"/>
      <c r="S556" s="2"/>
      <c r="T556" s="2"/>
      <c r="U556" s="2"/>
      <c r="V556" s="2"/>
      <c r="W556" s="2"/>
      <c r="X556" s="2"/>
      <c r="Y556" s="2"/>
    </row>
    <row r="557" spans="1:25" ht="15.5">
      <c r="A557" s="2"/>
      <c r="B557" s="3"/>
      <c r="C557" s="4"/>
      <c r="D557" s="2"/>
      <c r="E557" s="4"/>
      <c r="F557" s="2"/>
      <c r="G557" s="2"/>
      <c r="H557" s="2"/>
      <c r="I557" s="2"/>
      <c r="J557" s="2"/>
      <c r="K557" s="2"/>
      <c r="L557" s="2"/>
      <c r="M557" s="2"/>
      <c r="N557" s="2"/>
      <c r="O557" s="2"/>
      <c r="P557" s="2"/>
      <c r="Q557" s="2"/>
      <c r="R557" s="2"/>
      <c r="S557" s="2"/>
      <c r="T557" s="2"/>
      <c r="U557" s="2"/>
      <c r="V557" s="2"/>
      <c r="W557" s="2"/>
      <c r="X557" s="2"/>
      <c r="Y557" s="2"/>
    </row>
    <row r="558" spans="1:25" ht="15.5">
      <c r="A558" s="2"/>
      <c r="B558" s="3"/>
      <c r="C558" s="4"/>
      <c r="D558" s="2"/>
      <c r="E558" s="4"/>
      <c r="F558" s="2"/>
      <c r="G558" s="2"/>
      <c r="H558" s="2"/>
      <c r="I558" s="2"/>
      <c r="J558" s="2"/>
      <c r="K558" s="2"/>
      <c r="L558" s="2"/>
      <c r="M558" s="2"/>
      <c r="N558" s="2"/>
      <c r="O558" s="2"/>
      <c r="P558" s="2"/>
      <c r="Q558" s="2"/>
      <c r="R558" s="2"/>
      <c r="S558" s="2"/>
      <c r="T558" s="2"/>
      <c r="U558" s="2"/>
      <c r="V558" s="2"/>
      <c r="W558" s="2"/>
      <c r="X558" s="2"/>
      <c r="Y558" s="2"/>
    </row>
    <row r="559" spans="1:25" ht="15.5">
      <c r="A559" s="2"/>
      <c r="B559" s="3"/>
      <c r="C559" s="4"/>
      <c r="D559" s="2"/>
      <c r="E559" s="4"/>
      <c r="F559" s="2"/>
      <c r="G559" s="2"/>
      <c r="H559" s="2"/>
      <c r="I559" s="2"/>
      <c r="J559" s="2"/>
      <c r="K559" s="2"/>
      <c r="L559" s="2"/>
      <c r="M559" s="2"/>
      <c r="N559" s="2"/>
      <c r="O559" s="2"/>
      <c r="P559" s="2"/>
      <c r="Q559" s="2"/>
      <c r="R559" s="2"/>
      <c r="S559" s="2"/>
      <c r="T559" s="2"/>
      <c r="U559" s="2"/>
      <c r="V559" s="2"/>
      <c r="W559" s="2"/>
      <c r="X559" s="2"/>
      <c r="Y559" s="2"/>
    </row>
    <row r="560" spans="1:25" ht="15.5">
      <c r="A560" s="2"/>
      <c r="B560" s="3"/>
      <c r="C560" s="4"/>
      <c r="D560" s="2"/>
      <c r="E560" s="4"/>
      <c r="F560" s="2"/>
      <c r="G560" s="2"/>
      <c r="H560" s="2"/>
      <c r="I560" s="2"/>
      <c r="J560" s="2"/>
      <c r="K560" s="2"/>
      <c r="L560" s="2"/>
      <c r="M560" s="2"/>
      <c r="N560" s="2"/>
      <c r="O560" s="2"/>
      <c r="P560" s="2"/>
      <c r="Q560" s="2"/>
      <c r="R560" s="2"/>
      <c r="S560" s="2"/>
      <c r="T560" s="2"/>
      <c r="U560" s="2"/>
      <c r="V560" s="2"/>
      <c r="W560" s="2"/>
      <c r="X560" s="2"/>
      <c r="Y560" s="2"/>
    </row>
    <row r="561" spans="1:25" ht="15.5">
      <c r="A561" s="2"/>
      <c r="B561" s="3"/>
      <c r="C561" s="4"/>
      <c r="D561" s="2"/>
      <c r="E561" s="4"/>
      <c r="F561" s="2"/>
      <c r="G561" s="2"/>
      <c r="H561" s="2"/>
      <c r="I561" s="2"/>
      <c r="J561" s="2"/>
      <c r="K561" s="2"/>
      <c r="L561" s="2"/>
      <c r="M561" s="2"/>
      <c r="N561" s="2"/>
      <c r="O561" s="2"/>
      <c r="P561" s="2"/>
      <c r="Q561" s="2"/>
      <c r="R561" s="2"/>
      <c r="S561" s="2"/>
      <c r="T561" s="2"/>
      <c r="U561" s="2"/>
      <c r="V561" s="2"/>
      <c r="W561" s="2"/>
      <c r="X561" s="2"/>
      <c r="Y561" s="2"/>
    </row>
    <row r="562" spans="1:25" ht="15.5">
      <c r="A562" s="2"/>
      <c r="B562" s="3"/>
      <c r="C562" s="4"/>
      <c r="D562" s="2"/>
      <c r="E562" s="4"/>
      <c r="F562" s="2"/>
      <c r="G562" s="2"/>
      <c r="H562" s="2"/>
      <c r="I562" s="2"/>
      <c r="J562" s="2"/>
      <c r="K562" s="2"/>
      <c r="L562" s="2"/>
      <c r="M562" s="2"/>
      <c r="N562" s="2"/>
      <c r="O562" s="2"/>
      <c r="P562" s="2"/>
      <c r="Q562" s="2"/>
      <c r="R562" s="2"/>
      <c r="S562" s="2"/>
      <c r="T562" s="2"/>
      <c r="U562" s="2"/>
      <c r="V562" s="2"/>
      <c r="W562" s="2"/>
      <c r="X562" s="2"/>
      <c r="Y562" s="2"/>
    </row>
    <row r="563" spans="1:25" ht="15.5">
      <c r="A563" s="2"/>
      <c r="B563" s="3"/>
      <c r="C563" s="4"/>
      <c r="D563" s="2"/>
      <c r="E563" s="4"/>
      <c r="F563" s="2"/>
      <c r="G563" s="2"/>
      <c r="H563" s="2"/>
      <c r="I563" s="2"/>
      <c r="J563" s="2"/>
      <c r="K563" s="2"/>
      <c r="L563" s="2"/>
      <c r="M563" s="2"/>
      <c r="N563" s="2"/>
      <c r="O563" s="2"/>
      <c r="P563" s="2"/>
      <c r="Q563" s="2"/>
      <c r="R563" s="2"/>
      <c r="S563" s="2"/>
      <c r="T563" s="2"/>
      <c r="U563" s="2"/>
      <c r="V563" s="2"/>
      <c r="W563" s="2"/>
      <c r="X563" s="2"/>
      <c r="Y563" s="2"/>
    </row>
    <row r="564" spans="1:25" ht="15.5">
      <c r="A564" s="2"/>
      <c r="B564" s="3"/>
      <c r="C564" s="4"/>
      <c r="D564" s="2"/>
      <c r="E564" s="4"/>
      <c r="F564" s="2"/>
      <c r="G564" s="2"/>
      <c r="H564" s="2"/>
      <c r="I564" s="2"/>
      <c r="J564" s="2"/>
      <c r="K564" s="2"/>
      <c r="L564" s="2"/>
      <c r="M564" s="2"/>
      <c r="N564" s="2"/>
      <c r="O564" s="2"/>
      <c r="P564" s="2"/>
      <c r="Q564" s="2"/>
      <c r="R564" s="2"/>
      <c r="S564" s="2"/>
      <c r="T564" s="2"/>
      <c r="U564" s="2"/>
      <c r="V564" s="2"/>
      <c r="W564" s="2"/>
      <c r="X564" s="2"/>
      <c r="Y564" s="2"/>
    </row>
    <row r="565" spans="1:25" ht="15.5">
      <c r="A565" s="2"/>
      <c r="B565" s="3"/>
      <c r="C565" s="4"/>
      <c r="D565" s="2"/>
      <c r="E565" s="4"/>
      <c r="F565" s="2"/>
      <c r="G565" s="2"/>
      <c r="H565" s="2"/>
      <c r="I565" s="2"/>
      <c r="J565" s="2"/>
      <c r="K565" s="2"/>
      <c r="L565" s="2"/>
      <c r="M565" s="2"/>
      <c r="N565" s="2"/>
      <c r="O565" s="2"/>
      <c r="P565" s="2"/>
      <c r="Q565" s="2"/>
      <c r="R565" s="2"/>
      <c r="S565" s="2"/>
      <c r="T565" s="2"/>
      <c r="U565" s="2"/>
      <c r="V565" s="2"/>
      <c r="W565" s="2"/>
      <c r="X565" s="2"/>
      <c r="Y565" s="2"/>
    </row>
    <row r="566" spans="1:25" ht="15.5">
      <c r="A566" s="2"/>
      <c r="B566" s="3"/>
      <c r="C566" s="4"/>
      <c r="D566" s="2"/>
      <c r="E566" s="4"/>
      <c r="F566" s="2"/>
      <c r="G566" s="2"/>
      <c r="H566" s="2"/>
      <c r="I566" s="2"/>
      <c r="J566" s="2"/>
      <c r="K566" s="2"/>
      <c r="L566" s="2"/>
      <c r="M566" s="2"/>
      <c r="N566" s="2"/>
      <c r="O566" s="2"/>
      <c r="P566" s="2"/>
      <c r="Q566" s="2"/>
      <c r="R566" s="2"/>
      <c r="S566" s="2"/>
      <c r="T566" s="2"/>
      <c r="U566" s="2"/>
      <c r="V566" s="2"/>
      <c r="W566" s="2"/>
      <c r="X566" s="2"/>
      <c r="Y566" s="2"/>
    </row>
    <row r="567" spans="1:25" ht="15.5">
      <c r="A567" s="2"/>
      <c r="B567" s="3"/>
      <c r="C567" s="4"/>
      <c r="D567" s="2"/>
      <c r="E567" s="4"/>
      <c r="F567" s="2"/>
      <c r="G567" s="2"/>
      <c r="H567" s="2"/>
      <c r="I567" s="2"/>
      <c r="J567" s="2"/>
      <c r="K567" s="2"/>
      <c r="L567" s="2"/>
      <c r="M567" s="2"/>
      <c r="N567" s="2"/>
      <c r="O567" s="2"/>
      <c r="P567" s="2"/>
      <c r="Q567" s="2"/>
      <c r="R567" s="2"/>
      <c r="S567" s="2"/>
      <c r="T567" s="2"/>
      <c r="U567" s="2"/>
      <c r="V567" s="2"/>
      <c r="W567" s="2"/>
      <c r="X567" s="2"/>
      <c r="Y567" s="2"/>
    </row>
    <row r="568" spans="1:25" ht="15.5">
      <c r="A568" s="2"/>
      <c r="B568" s="3"/>
      <c r="C568" s="4"/>
      <c r="D568" s="2"/>
      <c r="E568" s="4"/>
      <c r="F568" s="2"/>
      <c r="G568" s="2"/>
      <c r="H568" s="2"/>
      <c r="I568" s="2"/>
      <c r="J568" s="2"/>
      <c r="K568" s="2"/>
      <c r="L568" s="2"/>
      <c r="M568" s="2"/>
      <c r="N568" s="2"/>
      <c r="O568" s="2"/>
      <c r="P568" s="2"/>
      <c r="Q568" s="2"/>
      <c r="R568" s="2"/>
      <c r="S568" s="2"/>
      <c r="T568" s="2"/>
      <c r="U568" s="2"/>
      <c r="V568" s="2"/>
      <c r="W568" s="2"/>
      <c r="X568" s="2"/>
      <c r="Y568" s="2"/>
    </row>
    <row r="569" spans="1:25" ht="15.5">
      <c r="A569" s="2"/>
      <c r="B569" s="3"/>
      <c r="C569" s="4"/>
      <c r="D569" s="2"/>
      <c r="E569" s="4"/>
      <c r="F569" s="2"/>
      <c r="G569" s="2"/>
      <c r="H569" s="2"/>
      <c r="I569" s="2"/>
      <c r="J569" s="2"/>
      <c r="K569" s="2"/>
      <c r="L569" s="2"/>
      <c r="M569" s="2"/>
      <c r="N569" s="2"/>
      <c r="O569" s="2"/>
      <c r="P569" s="2"/>
      <c r="Q569" s="2"/>
      <c r="R569" s="2"/>
      <c r="S569" s="2"/>
      <c r="T569" s="2"/>
      <c r="U569" s="2"/>
      <c r="V569" s="2"/>
      <c r="W569" s="2"/>
      <c r="X569" s="2"/>
      <c r="Y569" s="2"/>
    </row>
    <row r="570" spans="1:25" ht="15.5">
      <c r="A570" s="2"/>
      <c r="B570" s="3"/>
      <c r="C570" s="4"/>
      <c r="D570" s="2"/>
      <c r="E570" s="4"/>
      <c r="F570" s="2"/>
      <c r="G570" s="2"/>
      <c r="H570" s="2"/>
      <c r="I570" s="2"/>
      <c r="J570" s="2"/>
      <c r="K570" s="2"/>
      <c r="L570" s="2"/>
      <c r="M570" s="2"/>
      <c r="N570" s="2"/>
      <c r="O570" s="2"/>
      <c r="P570" s="2"/>
      <c r="Q570" s="2"/>
      <c r="R570" s="2"/>
      <c r="S570" s="2"/>
      <c r="T570" s="2"/>
      <c r="U570" s="2"/>
      <c r="V570" s="2"/>
      <c r="W570" s="2"/>
      <c r="X570" s="2"/>
      <c r="Y570" s="2"/>
    </row>
    <row r="571" spans="1:25" ht="15.5">
      <c r="A571" s="2"/>
      <c r="B571" s="3"/>
      <c r="C571" s="4"/>
      <c r="D571" s="2"/>
      <c r="E571" s="4"/>
      <c r="F571" s="2"/>
      <c r="G571" s="2"/>
      <c r="H571" s="2"/>
      <c r="I571" s="2"/>
      <c r="J571" s="2"/>
      <c r="K571" s="2"/>
      <c r="L571" s="2"/>
      <c r="M571" s="2"/>
      <c r="N571" s="2"/>
      <c r="O571" s="2"/>
      <c r="P571" s="2"/>
      <c r="Q571" s="2"/>
      <c r="R571" s="2"/>
      <c r="S571" s="2"/>
      <c r="T571" s="2"/>
      <c r="U571" s="2"/>
      <c r="V571" s="2"/>
      <c r="W571" s="2"/>
      <c r="X571" s="2"/>
      <c r="Y571" s="2"/>
    </row>
    <row r="572" spans="1:25" ht="15.5">
      <c r="A572" s="2"/>
      <c r="B572" s="3"/>
      <c r="C572" s="4"/>
      <c r="D572" s="2"/>
      <c r="E572" s="4"/>
      <c r="F572" s="2"/>
      <c r="G572" s="2"/>
      <c r="H572" s="2"/>
      <c r="I572" s="2"/>
      <c r="J572" s="2"/>
      <c r="K572" s="2"/>
      <c r="L572" s="2"/>
      <c r="M572" s="2"/>
      <c r="N572" s="2"/>
      <c r="O572" s="2"/>
      <c r="P572" s="2"/>
      <c r="Q572" s="2"/>
      <c r="R572" s="2"/>
      <c r="S572" s="2"/>
      <c r="T572" s="2"/>
      <c r="U572" s="2"/>
      <c r="V572" s="2"/>
      <c r="W572" s="2"/>
      <c r="X572" s="2"/>
      <c r="Y572" s="2"/>
    </row>
    <row r="573" spans="1:25" ht="15.5">
      <c r="A573" s="2"/>
      <c r="B573" s="3"/>
      <c r="C573" s="4"/>
      <c r="D573" s="2"/>
      <c r="E573" s="4"/>
      <c r="F573" s="2"/>
      <c r="G573" s="2"/>
      <c r="H573" s="2"/>
      <c r="I573" s="2"/>
      <c r="J573" s="2"/>
      <c r="K573" s="2"/>
      <c r="L573" s="2"/>
      <c r="M573" s="2"/>
      <c r="N573" s="2"/>
      <c r="O573" s="2"/>
      <c r="P573" s="2"/>
      <c r="Q573" s="2"/>
      <c r="R573" s="2"/>
      <c r="S573" s="2"/>
      <c r="T573" s="2"/>
      <c r="U573" s="2"/>
      <c r="V573" s="2"/>
      <c r="W573" s="2"/>
      <c r="X573" s="2"/>
      <c r="Y573" s="2"/>
    </row>
    <row r="574" spans="1:25" ht="15.5">
      <c r="A574" s="2"/>
      <c r="B574" s="3"/>
      <c r="C574" s="4"/>
      <c r="D574" s="2"/>
      <c r="E574" s="4"/>
      <c r="F574" s="2"/>
      <c r="G574" s="2"/>
      <c r="H574" s="2"/>
      <c r="I574" s="2"/>
      <c r="J574" s="2"/>
      <c r="K574" s="2"/>
      <c r="L574" s="2"/>
      <c r="M574" s="2"/>
      <c r="N574" s="2"/>
      <c r="O574" s="2"/>
      <c r="P574" s="2"/>
      <c r="Q574" s="2"/>
      <c r="R574" s="2"/>
      <c r="S574" s="2"/>
      <c r="T574" s="2"/>
      <c r="U574" s="2"/>
      <c r="V574" s="2"/>
      <c r="W574" s="2"/>
      <c r="X574" s="2"/>
      <c r="Y574" s="2"/>
    </row>
    <row r="575" spans="1:25" ht="15.5">
      <c r="A575" s="2"/>
      <c r="B575" s="3"/>
      <c r="C575" s="4"/>
      <c r="D575" s="2"/>
      <c r="E575" s="4"/>
      <c r="F575" s="2"/>
      <c r="G575" s="2"/>
      <c r="H575" s="2"/>
      <c r="I575" s="2"/>
      <c r="J575" s="2"/>
      <c r="K575" s="2"/>
      <c r="L575" s="2"/>
      <c r="M575" s="2"/>
      <c r="N575" s="2"/>
      <c r="O575" s="2"/>
      <c r="P575" s="2"/>
      <c r="Q575" s="2"/>
      <c r="R575" s="2"/>
      <c r="S575" s="2"/>
      <c r="T575" s="2"/>
      <c r="U575" s="2"/>
      <c r="V575" s="2"/>
      <c r="W575" s="2"/>
      <c r="X575" s="2"/>
      <c r="Y575" s="2"/>
    </row>
    <row r="576" spans="1:25" ht="15.5">
      <c r="A576" s="2"/>
      <c r="B576" s="3"/>
      <c r="C576" s="4"/>
      <c r="D576" s="2"/>
      <c r="E576" s="4"/>
      <c r="F576" s="2"/>
      <c r="G576" s="2"/>
      <c r="H576" s="2"/>
      <c r="I576" s="2"/>
      <c r="J576" s="2"/>
      <c r="K576" s="2"/>
      <c r="L576" s="2"/>
      <c r="M576" s="2"/>
      <c r="N576" s="2"/>
      <c r="O576" s="2"/>
      <c r="P576" s="2"/>
      <c r="Q576" s="2"/>
      <c r="R576" s="2"/>
      <c r="S576" s="2"/>
      <c r="T576" s="2"/>
      <c r="U576" s="2"/>
      <c r="V576" s="2"/>
      <c r="W576" s="2"/>
      <c r="X576" s="2"/>
      <c r="Y576" s="2"/>
    </row>
    <row r="577" spans="1:25" ht="15.5">
      <c r="A577" s="2"/>
      <c r="B577" s="3"/>
      <c r="C577" s="4"/>
      <c r="D577" s="2"/>
      <c r="E577" s="4"/>
      <c r="F577" s="2"/>
      <c r="G577" s="2"/>
      <c r="H577" s="2"/>
      <c r="I577" s="2"/>
      <c r="J577" s="2"/>
      <c r="K577" s="2"/>
      <c r="L577" s="2"/>
      <c r="M577" s="2"/>
      <c r="N577" s="2"/>
      <c r="O577" s="2"/>
      <c r="P577" s="2"/>
      <c r="Q577" s="2"/>
      <c r="R577" s="2"/>
      <c r="S577" s="2"/>
      <c r="T577" s="2"/>
      <c r="U577" s="2"/>
      <c r="V577" s="2"/>
      <c r="W577" s="2"/>
      <c r="X577" s="2"/>
      <c r="Y577" s="2"/>
    </row>
    <row r="578" spans="1:25" ht="15.5">
      <c r="A578" s="2"/>
      <c r="B578" s="3"/>
      <c r="C578" s="4"/>
      <c r="D578" s="2"/>
      <c r="E578" s="4"/>
      <c r="F578" s="2"/>
      <c r="G578" s="2"/>
      <c r="H578" s="2"/>
      <c r="I578" s="2"/>
      <c r="J578" s="2"/>
      <c r="K578" s="2"/>
      <c r="L578" s="2"/>
      <c r="M578" s="2"/>
      <c r="N578" s="2"/>
      <c r="O578" s="2"/>
      <c r="P578" s="2"/>
      <c r="Q578" s="2"/>
      <c r="R578" s="2"/>
      <c r="S578" s="2"/>
      <c r="T578" s="2"/>
      <c r="U578" s="2"/>
      <c r="V578" s="2"/>
      <c r="W578" s="2"/>
      <c r="X578" s="2"/>
      <c r="Y578" s="2"/>
    </row>
    <row r="579" spans="1:25" ht="15.5">
      <c r="A579" s="2"/>
      <c r="B579" s="3"/>
      <c r="C579" s="4"/>
      <c r="D579" s="2"/>
      <c r="E579" s="4"/>
      <c r="F579" s="2"/>
      <c r="G579" s="2"/>
      <c r="H579" s="2"/>
      <c r="I579" s="2"/>
      <c r="J579" s="2"/>
      <c r="K579" s="2"/>
      <c r="L579" s="2"/>
      <c r="M579" s="2"/>
      <c r="N579" s="2"/>
      <c r="O579" s="2"/>
      <c r="P579" s="2"/>
      <c r="Q579" s="2"/>
      <c r="R579" s="2"/>
      <c r="S579" s="2"/>
      <c r="T579" s="2"/>
      <c r="U579" s="2"/>
      <c r="V579" s="2"/>
      <c r="W579" s="2"/>
      <c r="X579" s="2"/>
      <c r="Y579" s="2"/>
    </row>
    <row r="580" spans="1:25" ht="15.5">
      <c r="A580" s="2"/>
      <c r="B580" s="3"/>
      <c r="C580" s="4"/>
      <c r="D580" s="2"/>
      <c r="E580" s="4"/>
      <c r="F580" s="2"/>
      <c r="G580" s="2"/>
      <c r="H580" s="2"/>
      <c r="I580" s="2"/>
      <c r="J580" s="2"/>
      <c r="K580" s="2"/>
      <c r="L580" s="2"/>
      <c r="M580" s="2"/>
      <c r="N580" s="2"/>
      <c r="O580" s="2"/>
      <c r="P580" s="2"/>
      <c r="Q580" s="2"/>
      <c r="R580" s="2"/>
      <c r="S580" s="2"/>
      <c r="T580" s="2"/>
      <c r="U580" s="2"/>
      <c r="V580" s="2"/>
      <c r="W580" s="2"/>
      <c r="X580" s="2"/>
      <c r="Y580" s="2"/>
    </row>
    <row r="581" spans="1:25" ht="15.5">
      <c r="A581" s="2"/>
      <c r="B581" s="3"/>
      <c r="C581" s="4"/>
      <c r="D581" s="2"/>
      <c r="E581" s="4"/>
      <c r="F581" s="2"/>
      <c r="G581" s="2"/>
      <c r="H581" s="2"/>
      <c r="I581" s="2"/>
      <c r="J581" s="2"/>
      <c r="K581" s="2"/>
      <c r="L581" s="2"/>
      <c r="M581" s="2"/>
      <c r="N581" s="2"/>
      <c r="O581" s="2"/>
      <c r="P581" s="2"/>
      <c r="Q581" s="2"/>
      <c r="R581" s="2"/>
      <c r="S581" s="2"/>
      <c r="T581" s="2"/>
      <c r="U581" s="2"/>
      <c r="V581" s="2"/>
      <c r="W581" s="2"/>
      <c r="X581" s="2"/>
      <c r="Y581" s="2"/>
    </row>
    <row r="582" spans="1:25" ht="15.5">
      <c r="A582" s="2"/>
      <c r="B582" s="3"/>
      <c r="C582" s="4"/>
      <c r="D582" s="2"/>
      <c r="E582" s="4"/>
      <c r="F582" s="2"/>
      <c r="G582" s="2"/>
      <c r="H582" s="2"/>
      <c r="I582" s="2"/>
      <c r="J582" s="2"/>
      <c r="K582" s="2"/>
      <c r="L582" s="2"/>
      <c r="M582" s="2"/>
      <c r="N582" s="2"/>
      <c r="O582" s="2"/>
      <c r="P582" s="2"/>
      <c r="Q582" s="2"/>
      <c r="R582" s="2"/>
      <c r="S582" s="2"/>
      <c r="T582" s="2"/>
      <c r="U582" s="2"/>
      <c r="V582" s="2"/>
      <c r="W582" s="2"/>
      <c r="X582" s="2"/>
      <c r="Y582" s="2"/>
    </row>
    <row r="583" spans="1:25" ht="15.5">
      <c r="A583" s="2"/>
      <c r="B583" s="3"/>
      <c r="C583" s="4"/>
      <c r="D583" s="2"/>
      <c r="E583" s="4"/>
      <c r="F583" s="2"/>
      <c r="G583" s="2"/>
      <c r="H583" s="2"/>
      <c r="I583" s="2"/>
      <c r="J583" s="2"/>
      <c r="K583" s="2"/>
      <c r="L583" s="2"/>
      <c r="M583" s="2"/>
      <c r="N583" s="2"/>
      <c r="O583" s="2"/>
      <c r="P583" s="2"/>
      <c r="Q583" s="2"/>
      <c r="R583" s="2"/>
      <c r="S583" s="2"/>
      <c r="T583" s="2"/>
      <c r="U583" s="2"/>
      <c r="V583" s="2"/>
      <c r="W583" s="2"/>
      <c r="X583" s="2"/>
      <c r="Y583" s="2"/>
    </row>
    <row r="584" spans="1:25" ht="15.5">
      <c r="A584" s="2"/>
      <c r="B584" s="3"/>
      <c r="C584" s="4"/>
      <c r="D584" s="2"/>
      <c r="E584" s="4"/>
      <c r="F584" s="2"/>
      <c r="G584" s="2"/>
      <c r="H584" s="2"/>
      <c r="I584" s="2"/>
      <c r="J584" s="2"/>
      <c r="K584" s="2"/>
      <c r="L584" s="2"/>
      <c r="M584" s="2"/>
      <c r="N584" s="2"/>
      <c r="O584" s="2"/>
      <c r="P584" s="2"/>
      <c r="Q584" s="2"/>
      <c r="R584" s="2"/>
      <c r="S584" s="2"/>
      <c r="T584" s="2"/>
      <c r="U584" s="2"/>
      <c r="V584" s="2"/>
      <c r="W584" s="2"/>
      <c r="X584" s="2"/>
      <c r="Y584" s="2"/>
    </row>
    <row r="585" spans="1:25" ht="15.5">
      <c r="A585" s="2"/>
      <c r="B585" s="3"/>
      <c r="C585" s="4"/>
      <c r="D585" s="2"/>
      <c r="E585" s="4"/>
      <c r="F585" s="2"/>
      <c r="G585" s="2"/>
      <c r="H585" s="2"/>
      <c r="I585" s="2"/>
      <c r="J585" s="2"/>
      <c r="K585" s="2"/>
      <c r="L585" s="2"/>
      <c r="M585" s="2"/>
      <c r="N585" s="2"/>
      <c r="O585" s="2"/>
      <c r="P585" s="2"/>
      <c r="Q585" s="2"/>
      <c r="R585" s="2"/>
      <c r="S585" s="2"/>
      <c r="T585" s="2"/>
      <c r="U585" s="2"/>
      <c r="V585" s="2"/>
      <c r="W585" s="2"/>
      <c r="X585" s="2"/>
      <c r="Y585" s="2"/>
    </row>
    <row r="586" spans="1:25" ht="15.5">
      <c r="A586" s="2"/>
      <c r="B586" s="3"/>
      <c r="C586" s="4"/>
      <c r="D586" s="2"/>
      <c r="E586" s="4"/>
      <c r="F586" s="2"/>
      <c r="G586" s="2"/>
      <c r="H586" s="2"/>
      <c r="I586" s="2"/>
      <c r="J586" s="2"/>
      <c r="K586" s="2"/>
      <c r="L586" s="2"/>
      <c r="M586" s="2"/>
      <c r="N586" s="2"/>
      <c r="O586" s="2"/>
      <c r="P586" s="2"/>
      <c r="Q586" s="2"/>
      <c r="R586" s="2"/>
      <c r="S586" s="2"/>
      <c r="T586" s="2"/>
      <c r="U586" s="2"/>
      <c r="V586" s="2"/>
      <c r="W586" s="2"/>
      <c r="X586" s="2"/>
      <c r="Y586" s="2"/>
    </row>
    <row r="587" spans="1:25" ht="15.5">
      <c r="A587" s="2"/>
      <c r="B587" s="3"/>
      <c r="C587" s="4"/>
      <c r="D587" s="2"/>
      <c r="E587" s="4"/>
      <c r="F587" s="2"/>
      <c r="G587" s="2"/>
      <c r="H587" s="2"/>
      <c r="I587" s="2"/>
      <c r="J587" s="2"/>
      <c r="K587" s="2"/>
      <c r="L587" s="2"/>
      <c r="M587" s="2"/>
      <c r="N587" s="2"/>
      <c r="O587" s="2"/>
      <c r="P587" s="2"/>
      <c r="Q587" s="2"/>
      <c r="R587" s="2"/>
      <c r="S587" s="2"/>
      <c r="T587" s="2"/>
      <c r="U587" s="2"/>
      <c r="V587" s="2"/>
      <c r="W587" s="2"/>
      <c r="X587" s="2"/>
      <c r="Y587" s="2"/>
    </row>
    <row r="588" spans="1:25" ht="15.5">
      <c r="A588" s="2"/>
      <c r="B588" s="3"/>
      <c r="C588" s="4"/>
      <c r="D588" s="2"/>
      <c r="E588" s="4"/>
      <c r="F588" s="2"/>
      <c r="G588" s="2"/>
      <c r="H588" s="2"/>
      <c r="I588" s="2"/>
      <c r="J588" s="2"/>
      <c r="K588" s="2"/>
      <c r="L588" s="2"/>
      <c r="M588" s="2"/>
      <c r="N588" s="2"/>
      <c r="O588" s="2"/>
      <c r="P588" s="2"/>
      <c r="Q588" s="2"/>
      <c r="R588" s="2"/>
      <c r="S588" s="2"/>
      <c r="T588" s="2"/>
      <c r="U588" s="2"/>
      <c r="V588" s="2"/>
      <c r="W588" s="2"/>
      <c r="X588" s="2"/>
      <c r="Y588" s="2"/>
    </row>
    <row r="589" spans="1:25" ht="15.5">
      <c r="A589" s="2"/>
      <c r="B589" s="3"/>
      <c r="C589" s="4"/>
      <c r="D589" s="2"/>
      <c r="E589" s="4"/>
      <c r="F589" s="2"/>
      <c r="G589" s="2"/>
      <c r="H589" s="2"/>
      <c r="I589" s="2"/>
      <c r="J589" s="2"/>
      <c r="K589" s="2"/>
      <c r="L589" s="2"/>
      <c r="M589" s="2"/>
      <c r="N589" s="2"/>
      <c r="O589" s="2"/>
      <c r="P589" s="2"/>
      <c r="Q589" s="2"/>
      <c r="R589" s="2"/>
      <c r="S589" s="2"/>
      <c r="T589" s="2"/>
      <c r="U589" s="2"/>
      <c r="V589" s="2"/>
      <c r="W589" s="2"/>
      <c r="X589" s="2"/>
      <c r="Y589" s="2"/>
    </row>
    <row r="590" spans="1:25" ht="15.5">
      <c r="A590" s="2"/>
      <c r="B590" s="3"/>
      <c r="C590" s="4"/>
      <c r="D590" s="2"/>
      <c r="E590" s="4"/>
      <c r="F590" s="2"/>
      <c r="G590" s="2"/>
      <c r="H590" s="2"/>
      <c r="I590" s="2"/>
      <c r="J590" s="2"/>
      <c r="K590" s="2"/>
      <c r="L590" s="2"/>
      <c r="M590" s="2"/>
      <c r="N590" s="2"/>
      <c r="O590" s="2"/>
      <c r="P590" s="2"/>
      <c r="Q590" s="2"/>
      <c r="R590" s="2"/>
      <c r="S590" s="2"/>
      <c r="T590" s="2"/>
      <c r="U590" s="2"/>
      <c r="V590" s="2"/>
      <c r="W590" s="2"/>
      <c r="X590" s="2"/>
      <c r="Y590" s="2"/>
    </row>
    <row r="591" spans="1:25" ht="15.5">
      <c r="A591" s="2"/>
      <c r="B591" s="3"/>
      <c r="C591" s="4"/>
      <c r="D591" s="2"/>
      <c r="E591" s="4"/>
      <c r="F591" s="2"/>
      <c r="G591" s="2"/>
      <c r="H591" s="2"/>
      <c r="I591" s="2"/>
      <c r="J591" s="2"/>
      <c r="K591" s="2"/>
      <c r="L591" s="2"/>
      <c r="M591" s="2"/>
      <c r="N591" s="2"/>
      <c r="O591" s="2"/>
      <c r="P591" s="2"/>
      <c r="Q591" s="2"/>
      <c r="R591" s="2"/>
      <c r="S591" s="2"/>
      <c r="T591" s="2"/>
      <c r="U591" s="2"/>
      <c r="V591" s="2"/>
      <c r="W591" s="2"/>
      <c r="X591" s="2"/>
      <c r="Y591" s="2"/>
    </row>
    <row r="592" spans="1:25" ht="15.5">
      <c r="A592" s="2"/>
      <c r="B592" s="3"/>
      <c r="C592" s="4"/>
      <c r="D592" s="2"/>
      <c r="E592" s="4"/>
      <c r="F592" s="2"/>
      <c r="G592" s="2"/>
      <c r="H592" s="2"/>
      <c r="I592" s="2"/>
      <c r="J592" s="2"/>
      <c r="K592" s="2"/>
      <c r="L592" s="2"/>
      <c r="M592" s="2"/>
      <c r="N592" s="2"/>
      <c r="O592" s="2"/>
      <c r="P592" s="2"/>
      <c r="Q592" s="2"/>
      <c r="R592" s="2"/>
      <c r="S592" s="2"/>
      <c r="T592" s="2"/>
      <c r="U592" s="2"/>
      <c r="V592" s="2"/>
      <c r="W592" s="2"/>
      <c r="X592" s="2"/>
      <c r="Y592" s="2"/>
    </row>
    <row r="593" spans="1:25" ht="15.5">
      <c r="A593" s="2"/>
      <c r="B593" s="3"/>
      <c r="C593" s="4"/>
      <c r="D593" s="2"/>
      <c r="E593" s="4"/>
      <c r="F593" s="2"/>
      <c r="G593" s="2"/>
      <c r="H593" s="2"/>
      <c r="I593" s="2"/>
      <c r="J593" s="2"/>
      <c r="K593" s="2"/>
      <c r="L593" s="2"/>
      <c r="M593" s="2"/>
      <c r="N593" s="2"/>
      <c r="O593" s="2"/>
      <c r="P593" s="2"/>
      <c r="Q593" s="2"/>
      <c r="R593" s="2"/>
      <c r="S593" s="2"/>
      <c r="T593" s="2"/>
      <c r="U593" s="2"/>
      <c r="V593" s="2"/>
      <c r="W593" s="2"/>
      <c r="X593" s="2"/>
      <c r="Y593" s="2"/>
    </row>
    <row r="594" spans="1:25" ht="15.5">
      <c r="A594" s="2"/>
      <c r="B594" s="3"/>
      <c r="C594" s="4"/>
      <c r="D594" s="2"/>
      <c r="E594" s="4"/>
      <c r="F594" s="2"/>
      <c r="G594" s="2"/>
      <c r="H594" s="2"/>
      <c r="I594" s="2"/>
      <c r="J594" s="2"/>
      <c r="K594" s="2"/>
      <c r="L594" s="2"/>
      <c r="M594" s="2"/>
      <c r="N594" s="2"/>
      <c r="O594" s="2"/>
      <c r="P594" s="2"/>
      <c r="Q594" s="2"/>
      <c r="R594" s="2"/>
      <c r="S594" s="2"/>
      <c r="T594" s="2"/>
      <c r="U594" s="2"/>
      <c r="V594" s="2"/>
      <c r="W594" s="2"/>
      <c r="X594" s="2"/>
      <c r="Y594" s="2"/>
    </row>
    <row r="595" spans="1:25" ht="15.5">
      <c r="A595" s="2"/>
      <c r="B595" s="3"/>
      <c r="C595" s="4"/>
      <c r="D595" s="2"/>
      <c r="E595" s="4"/>
      <c r="F595" s="2"/>
      <c r="G595" s="2"/>
      <c r="H595" s="2"/>
      <c r="I595" s="2"/>
      <c r="J595" s="2"/>
      <c r="K595" s="2"/>
      <c r="L595" s="2"/>
      <c r="M595" s="2"/>
      <c r="N595" s="2"/>
      <c r="O595" s="2"/>
      <c r="P595" s="2"/>
      <c r="Q595" s="2"/>
      <c r="R595" s="2"/>
      <c r="S595" s="2"/>
      <c r="T595" s="2"/>
      <c r="U595" s="2"/>
      <c r="V595" s="2"/>
      <c r="W595" s="2"/>
      <c r="X595" s="2"/>
      <c r="Y595" s="2"/>
    </row>
    <row r="596" spans="1:25" ht="15.5">
      <c r="A596" s="2"/>
      <c r="B596" s="3"/>
      <c r="C596" s="4"/>
      <c r="D596" s="2"/>
      <c r="E596" s="4"/>
      <c r="F596" s="2"/>
      <c r="G596" s="2"/>
      <c r="H596" s="2"/>
      <c r="I596" s="2"/>
      <c r="J596" s="2"/>
      <c r="K596" s="2"/>
      <c r="L596" s="2"/>
      <c r="M596" s="2"/>
      <c r="N596" s="2"/>
      <c r="O596" s="2"/>
      <c r="P596" s="2"/>
      <c r="Q596" s="2"/>
      <c r="R596" s="2"/>
      <c r="S596" s="2"/>
      <c r="T596" s="2"/>
      <c r="U596" s="2"/>
      <c r="V596" s="2"/>
      <c r="W596" s="2"/>
      <c r="X596" s="2"/>
      <c r="Y596" s="2"/>
    </row>
    <row r="597" spans="1:25" ht="15.5">
      <c r="A597" s="2"/>
      <c r="B597" s="3"/>
      <c r="C597" s="4"/>
      <c r="D597" s="2"/>
      <c r="E597" s="4"/>
      <c r="F597" s="2"/>
      <c r="G597" s="2"/>
      <c r="H597" s="2"/>
      <c r="I597" s="2"/>
      <c r="J597" s="2"/>
      <c r="K597" s="2"/>
      <c r="L597" s="2"/>
      <c r="M597" s="2"/>
      <c r="N597" s="2"/>
      <c r="O597" s="2"/>
      <c r="P597" s="2"/>
      <c r="Q597" s="2"/>
      <c r="R597" s="2"/>
      <c r="S597" s="2"/>
      <c r="T597" s="2"/>
      <c r="U597" s="2"/>
      <c r="V597" s="2"/>
      <c r="W597" s="2"/>
      <c r="X597" s="2"/>
      <c r="Y597" s="2"/>
    </row>
    <row r="598" spans="1:25" ht="15.5">
      <c r="A598" s="2"/>
      <c r="B598" s="3"/>
      <c r="C598" s="4"/>
      <c r="D598" s="2"/>
      <c r="E598" s="4"/>
      <c r="F598" s="2"/>
      <c r="G598" s="2"/>
      <c r="H598" s="2"/>
      <c r="I598" s="2"/>
      <c r="J598" s="2"/>
      <c r="K598" s="2"/>
      <c r="L598" s="2"/>
      <c r="M598" s="2"/>
      <c r="N598" s="2"/>
      <c r="O598" s="2"/>
      <c r="P598" s="2"/>
      <c r="Q598" s="2"/>
      <c r="R598" s="2"/>
      <c r="S598" s="2"/>
      <c r="T598" s="2"/>
      <c r="U598" s="2"/>
      <c r="V598" s="2"/>
      <c r="W598" s="2"/>
      <c r="X598" s="2"/>
      <c r="Y598" s="2"/>
    </row>
    <row r="599" spans="1:25" ht="15.5">
      <c r="A599" s="2"/>
      <c r="B599" s="3"/>
      <c r="C599" s="4"/>
      <c r="D599" s="2"/>
      <c r="E599" s="4"/>
      <c r="F599" s="2"/>
      <c r="G599" s="2"/>
      <c r="H599" s="2"/>
      <c r="I599" s="2"/>
      <c r="J599" s="2"/>
      <c r="K599" s="2"/>
      <c r="L599" s="2"/>
      <c r="M599" s="2"/>
      <c r="N599" s="2"/>
      <c r="O599" s="2"/>
      <c r="P599" s="2"/>
      <c r="Q599" s="2"/>
      <c r="R599" s="2"/>
      <c r="S599" s="2"/>
      <c r="T599" s="2"/>
      <c r="U599" s="2"/>
      <c r="V599" s="2"/>
      <c r="W599" s="2"/>
      <c r="X599" s="2"/>
      <c r="Y599" s="2"/>
    </row>
    <row r="600" spans="1:25" ht="15.5">
      <c r="A600" s="2"/>
      <c r="B600" s="3"/>
      <c r="C600" s="4"/>
      <c r="D600" s="2"/>
      <c r="E600" s="4"/>
      <c r="F600" s="2"/>
      <c r="G600" s="2"/>
      <c r="H600" s="2"/>
      <c r="I600" s="2"/>
      <c r="J600" s="2"/>
      <c r="K600" s="2"/>
      <c r="L600" s="2"/>
      <c r="M600" s="2"/>
      <c r="N600" s="2"/>
      <c r="O600" s="2"/>
      <c r="P600" s="2"/>
      <c r="Q600" s="2"/>
      <c r="R600" s="2"/>
      <c r="S600" s="2"/>
      <c r="T600" s="2"/>
      <c r="U600" s="2"/>
      <c r="V600" s="2"/>
      <c r="W600" s="2"/>
      <c r="X600" s="2"/>
      <c r="Y600" s="2"/>
    </row>
    <row r="601" spans="1:25" ht="15.5">
      <c r="A601" s="2"/>
      <c r="B601" s="3"/>
      <c r="C601" s="4"/>
      <c r="D601" s="2"/>
      <c r="E601" s="4"/>
      <c r="F601" s="2"/>
      <c r="G601" s="2"/>
      <c r="H601" s="2"/>
      <c r="I601" s="2"/>
      <c r="J601" s="2"/>
      <c r="K601" s="2"/>
      <c r="L601" s="2"/>
      <c r="M601" s="2"/>
      <c r="N601" s="2"/>
      <c r="O601" s="2"/>
      <c r="P601" s="2"/>
      <c r="Q601" s="2"/>
      <c r="R601" s="2"/>
      <c r="S601" s="2"/>
      <c r="T601" s="2"/>
      <c r="U601" s="2"/>
      <c r="V601" s="2"/>
      <c r="W601" s="2"/>
      <c r="X601" s="2"/>
      <c r="Y601" s="2"/>
    </row>
    <row r="602" spans="1:25" ht="15.5">
      <c r="A602" s="2"/>
      <c r="B602" s="3"/>
      <c r="C602" s="4"/>
      <c r="D602" s="2"/>
      <c r="E602" s="4"/>
      <c r="F602" s="2"/>
      <c r="G602" s="2"/>
      <c r="H602" s="2"/>
      <c r="I602" s="2"/>
      <c r="J602" s="2"/>
      <c r="K602" s="2"/>
      <c r="L602" s="2"/>
      <c r="M602" s="2"/>
      <c r="N602" s="2"/>
      <c r="O602" s="2"/>
      <c r="P602" s="2"/>
      <c r="Q602" s="2"/>
      <c r="R602" s="2"/>
      <c r="S602" s="2"/>
      <c r="T602" s="2"/>
      <c r="U602" s="2"/>
      <c r="V602" s="2"/>
      <c r="W602" s="2"/>
      <c r="X602" s="2"/>
      <c r="Y602" s="2"/>
    </row>
    <row r="603" spans="1:25" ht="15.5">
      <c r="A603" s="2"/>
      <c r="B603" s="3"/>
      <c r="C603" s="4"/>
      <c r="D603" s="2"/>
      <c r="E603" s="4"/>
      <c r="F603" s="2"/>
      <c r="G603" s="2"/>
      <c r="H603" s="2"/>
      <c r="I603" s="2"/>
      <c r="J603" s="2"/>
      <c r="K603" s="2"/>
      <c r="L603" s="2"/>
      <c r="M603" s="2"/>
      <c r="N603" s="2"/>
      <c r="O603" s="2"/>
      <c r="P603" s="2"/>
      <c r="Q603" s="2"/>
      <c r="R603" s="2"/>
      <c r="S603" s="2"/>
      <c r="T603" s="2"/>
      <c r="U603" s="2"/>
      <c r="V603" s="2"/>
      <c r="W603" s="2"/>
      <c r="X603" s="2"/>
      <c r="Y603" s="2"/>
    </row>
    <row r="604" spans="1:25" ht="15.5">
      <c r="A604" s="2"/>
      <c r="B604" s="3"/>
      <c r="C604" s="4"/>
      <c r="D604" s="2"/>
      <c r="E604" s="4"/>
      <c r="F604" s="2"/>
      <c r="G604" s="2"/>
      <c r="H604" s="2"/>
      <c r="I604" s="2"/>
      <c r="J604" s="2"/>
      <c r="K604" s="2"/>
      <c r="L604" s="2"/>
      <c r="M604" s="2"/>
      <c r="N604" s="2"/>
      <c r="O604" s="2"/>
      <c r="P604" s="2"/>
      <c r="Q604" s="2"/>
      <c r="R604" s="2"/>
      <c r="S604" s="2"/>
      <c r="T604" s="2"/>
      <c r="U604" s="2"/>
      <c r="V604" s="2"/>
      <c r="W604" s="2"/>
      <c r="X604" s="2"/>
      <c r="Y604" s="2"/>
    </row>
    <row r="605" spans="1:25" ht="15.5">
      <c r="A605" s="2"/>
      <c r="B605" s="3"/>
      <c r="C605" s="4"/>
      <c r="D605" s="2"/>
      <c r="E605" s="4"/>
      <c r="F605" s="2"/>
      <c r="G605" s="2"/>
      <c r="H605" s="2"/>
      <c r="I605" s="2"/>
      <c r="J605" s="2"/>
      <c r="K605" s="2"/>
      <c r="L605" s="2"/>
      <c r="M605" s="2"/>
      <c r="N605" s="2"/>
      <c r="O605" s="2"/>
      <c r="P605" s="2"/>
      <c r="Q605" s="2"/>
      <c r="R605" s="2"/>
      <c r="S605" s="2"/>
      <c r="T605" s="2"/>
      <c r="U605" s="2"/>
      <c r="V605" s="2"/>
      <c r="W605" s="2"/>
      <c r="X605" s="2"/>
      <c r="Y605" s="2"/>
    </row>
    <row r="606" spans="1:25" ht="15.5">
      <c r="A606" s="2"/>
      <c r="B606" s="3"/>
      <c r="C606" s="4"/>
      <c r="D606" s="2"/>
      <c r="E606" s="4"/>
      <c r="F606" s="2"/>
      <c r="G606" s="2"/>
      <c r="H606" s="2"/>
      <c r="I606" s="2"/>
      <c r="J606" s="2"/>
      <c r="K606" s="2"/>
      <c r="L606" s="2"/>
      <c r="M606" s="2"/>
      <c r="N606" s="2"/>
      <c r="O606" s="2"/>
      <c r="P606" s="2"/>
      <c r="Q606" s="2"/>
      <c r="R606" s="2"/>
      <c r="S606" s="2"/>
      <c r="T606" s="2"/>
      <c r="U606" s="2"/>
      <c r="V606" s="2"/>
      <c r="W606" s="2"/>
      <c r="X606" s="2"/>
      <c r="Y606" s="2"/>
    </row>
    <row r="607" spans="1:25" ht="15.5">
      <c r="A607" s="2"/>
      <c r="B607" s="3"/>
      <c r="C607" s="4"/>
      <c r="D607" s="2"/>
      <c r="E607" s="4"/>
      <c r="F607" s="2"/>
      <c r="G607" s="2"/>
      <c r="H607" s="2"/>
      <c r="I607" s="2"/>
      <c r="J607" s="2"/>
      <c r="K607" s="2"/>
      <c r="L607" s="2"/>
      <c r="M607" s="2"/>
      <c r="N607" s="2"/>
      <c r="O607" s="2"/>
      <c r="P607" s="2"/>
      <c r="Q607" s="2"/>
      <c r="R607" s="2"/>
      <c r="S607" s="2"/>
      <c r="T607" s="2"/>
      <c r="U607" s="2"/>
      <c r="V607" s="2"/>
      <c r="W607" s="2"/>
      <c r="X607" s="2"/>
      <c r="Y607" s="2"/>
    </row>
    <row r="608" spans="1:25" ht="15.5">
      <c r="A608" s="2"/>
      <c r="B608" s="3"/>
      <c r="C608" s="4"/>
      <c r="D608" s="2"/>
      <c r="E608" s="4"/>
      <c r="F608" s="2"/>
      <c r="G608" s="2"/>
      <c r="H608" s="2"/>
      <c r="I608" s="2"/>
      <c r="J608" s="2"/>
      <c r="K608" s="2"/>
      <c r="L608" s="2"/>
      <c r="M608" s="2"/>
      <c r="N608" s="2"/>
      <c r="O608" s="2"/>
      <c r="P608" s="2"/>
      <c r="Q608" s="2"/>
      <c r="R608" s="2"/>
      <c r="S608" s="2"/>
      <c r="T608" s="2"/>
      <c r="U608" s="2"/>
      <c r="V608" s="2"/>
      <c r="W608" s="2"/>
      <c r="X608" s="2"/>
      <c r="Y608" s="2"/>
    </row>
    <row r="609" spans="1:25" ht="15.5">
      <c r="A609" s="2"/>
      <c r="B609" s="3"/>
      <c r="C609" s="4"/>
      <c r="D609" s="2"/>
      <c r="E609" s="4"/>
      <c r="F609" s="2"/>
      <c r="G609" s="2"/>
      <c r="H609" s="2"/>
      <c r="I609" s="2"/>
      <c r="J609" s="2"/>
      <c r="K609" s="2"/>
      <c r="L609" s="2"/>
      <c r="M609" s="2"/>
      <c r="N609" s="2"/>
      <c r="O609" s="2"/>
      <c r="P609" s="2"/>
      <c r="Q609" s="2"/>
      <c r="R609" s="2"/>
      <c r="S609" s="2"/>
      <c r="T609" s="2"/>
      <c r="U609" s="2"/>
      <c r="V609" s="2"/>
      <c r="W609" s="2"/>
      <c r="X609" s="2"/>
      <c r="Y609" s="2"/>
    </row>
    <row r="610" spans="1:25" ht="15.5">
      <c r="A610" s="2"/>
      <c r="B610" s="3"/>
      <c r="C610" s="4"/>
      <c r="D610" s="2"/>
      <c r="E610" s="4"/>
      <c r="F610" s="2"/>
      <c r="G610" s="2"/>
      <c r="H610" s="2"/>
      <c r="I610" s="2"/>
      <c r="J610" s="2"/>
      <c r="K610" s="2"/>
      <c r="L610" s="2"/>
      <c r="M610" s="2"/>
      <c r="N610" s="2"/>
      <c r="O610" s="2"/>
      <c r="P610" s="2"/>
      <c r="Q610" s="2"/>
      <c r="R610" s="2"/>
      <c r="S610" s="2"/>
      <c r="T610" s="2"/>
      <c r="U610" s="2"/>
      <c r="V610" s="2"/>
      <c r="W610" s="2"/>
      <c r="X610" s="2"/>
      <c r="Y610" s="2"/>
    </row>
    <row r="611" spans="1:25" ht="15.5">
      <c r="A611" s="2"/>
      <c r="B611" s="3"/>
      <c r="C611" s="4"/>
      <c r="D611" s="2"/>
      <c r="E611" s="4"/>
      <c r="F611" s="2"/>
      <c r="G611" s="2"/>
      <c r="H611" s="2"/>
      <c r="I611" s="2"/>
      <c r="J611" s="2"/>
      <c r="K611" s="2"/>
      <c r="L611" s="2"/>
      <c r="M611" s="2"/>
      <c r="N611" s="2"/>
      <c r="O611" s="2"/>
      <c r="P611" s="2"/>
      <c r="Q611" s="2"/>
      <c r="R611" s="2"/>
      <c r="S611" s="2"/>
      <c r="T611" s="2"/>
      <c r="U611" s="2"/>
      <c r="V611" s="2"/>
      <c r="W611" s="2"/>
      <c r="X611" s="2"/>
      <c r="Y611" s="2"/>
    </row>
    <row r="612" spans="1:25" ht="15.5">
      <c r="A612" s="2"/>
      <c r="B612" s="3"/>
      <c r="C612" s="4"/>
      <c r="D612" s="2"/>
      <c r="E612" s="4"/>
      <c r="F612" s="2"/>
      <c r="G612" s="2"/>
      <c r="H612" s="2"/>
      <c r="I612" s="2"/>
      <c r="J612" s="2"/>
      <c r="K612" s="2"/>
      <c r="L612" s="2"/>
      <c r="M612" s="2"/>
      <c r="N612" s="2"/>
      <c r="O612" s="2"/>
      <c r="P612" s="2"/>
      <c r="Q612" s="2"/>
      <c r="R612" s="2"/>
      <c r="S612" s="2"/>
      <c r="T612" s="2"/>
      <c r="U612" s="2"/>
      <c r="V612" s="2"/>
      <c r="W612" s="2"/>
      <c r="X612" s="2"/>
      <c r="Y612" s="2"/>
    </row>
    <row r="613" spans="1:25" ht="15.5">
      <c r="A613" s="2"/>
      <c r="B613" s="3"/>
      <c r="C613" s="4"/>
      <c r="D613" s="2"/>
      <c r="E613" s="4"/>
      <c r="F613" s="2"/>
      <c r="G613" s="2"/>
      <c r="H613" s="2"/>
      <c r="I613" s="2"/>
      <c r="J613" s="2"/>
      <c r="K613" s="2"/>
      <c r="L613" s="2"/>
      <c r="M613" s="2"/>
      <c r="N613" s="2"/>
      <c r="O613" s="2"/>
      <c r="P613" s="2"/>
      <c r="Q613" s="2"/>
      <c r="R613" s="2"/>
      <c r="S613" s="2"/>
      <c r="T613" s="2"/>
      <c r="U613" s="2"/>
      <c r="V613" s="2"/>
      <c r="W613" s="2"/>
      <c r="X613" s="2"/>
      <c r="Y613" s="2"/>
    </row>
    <row r="614" spans="1:25" ht="15.5">
      <c r="A614" s="2"/>
      <c r="B614" s="3"/>
      <c r="C614" s="4"/>
      <c r="D614" s="2"/>
      <c r="E614" s="4"/>
      <c r="F614" s="2"/>
      <c r="G614" s="2"/>
      <c r="H614" s="2"/>
      <c r="I614" s="2"/>
      <c r="J614" s="2"/>
      <c r="K614" s="2"/>
      <c r="L614" s="2"/>
      <c r="M614" s="2"/>
      <c r="N614" s="2"/>
      <c r="O614" s="2"/>
      <c r="P614" s="2"/>
      <c r="Q614" s="2"/>
      <c r="R614" s="2"/>
      <c r="S614" s="2"/>
      <c r="T614" s="2"/>
      <c r="U614" s="2"/>
      <c r="V614" s="2"/>
      <c r="W614" s="2"/>
      <c r="X614" s="2"/>
      <c r="Y614" s="2"/>
    </row>
    <row r="615" spans="1:25" ht="15.5">
      <c r="A615" s="2"/>
      <c r="B615" s="3"/>
      <c r="C615" s="4"/>
      <c r="D615" s="2"/>
      <c r="E615" s="4"/>
      <c r="F615" s="2"/>
      <c r="G615" s="2"/>
      <c r="H615" s="2"/>
      <c r="I615" s="2"/>
      <c r="J615" s="2"/>
      <c r="K615" s="2"/>
      <c r="L615" s="2"/>
      <c r="M615" s="2"/>
      <c r="N615" s="2"/>
      <c r="O615" s="2"/>
      <c r="P615" s="2"/>
      <c r="Q615" s="2"/>
      <c r="R615" s="2"/>
      <c r="S615" s="2"/>
      <c r="T615" s="2"/>
      <c r="U615" s="2"/>
      <c r="V615" s="2"/>
      <c r="W615" s="2"/>
      <c r="X615" s="2"/>
      <c r="Y615" s="2"/>
    </row>
    <row r="616" spans="1:25" ht="15.5">
      <c r="A616" s="2"/>
      <c r="B616" s="3"/>
      <c r="C616" s="4"/>
      <c r="D616" s="2"/>
      <c r="E616" s="4"/>
      <c r="F616" s="2"/>
      <c r="G616" s="2"/>
      <c r="H616" s="2"/>
      <c r="I616" s="2"/>
      <c r="J616" s="2"/>
      <c r="K616" s="2"/>
      <c r="L616" s="2"/>
      <c r="M616" s="2"/>
      <c r="N616" s="2"/>
      <c r="O616" s="2"/>
      <c r="P616" s="2"/>
      <c r="Q616" s="2"/>
      <c r="R616" s="2"/>
      <c r="S616" s="2"/>
      <c r="T616" s="2"/>
      <c r="U616" s="2"/>
      <c r="V616" s="2"/>
      <c r="W616" s="2"/>
      <c r="X616" s="2"/>
      <c r="Y616" s="2"/>
    </row>
    <row r="617" spans="1:25" ht="15.5">
      <c r="A617" s="2"/>
      <c r="B617" s="3"/>
      <c r="C617" s="4"/>
      <c r="D617" s="2"/>
      <c r="E617" s="4"/>
      <c r="F617" s="2"/>
      <c r="G617" s="2"/>
      <c r="H617" s="2"/>
      <c r="I617" s="2"/>
      <c r="J617" s="2"/>
      <c r="K617" s="2"/>
      <c r="L617" s="2"/>
      <c r="M617" s="2"/>
      <c r="N617" s="2"/>
      <c r="O617" s="2"/>
      <c r="P617" s="2"/>
      <c r="Q617" s="2"/>
      <c r="R617" s="2"/>
      <c r="S617" s="2"/>
      <c r="T617" s="2"/>
      <c r="U617" s="2"/>
      <c r="V617" s="2"/>
      <c r="W617" s="2"/>
      <c r="X617" s="2"/>
      <c r="Y617" s="2"/>
    </row>
    <row r="618" spans="1:25" ht="15.5">
      <c r="A618" s="2"/>
      <c r="B618" s="3"/>
      <c r="C618" s="4"/>
      <c r="D618" s="2"/>
      <c r="E618" s="4"/>
      <c r="F618" s="2"/>
      <c r="G618" s="2"/>
      <c r="H618" s="2"/>
      <c r="I618" s="2"/>
      <c r="J618" s="2"/>
      <c r="K618" s="2"/>
      <c r="L618" s="2"/>
      <c r="M618" s="2"/>
      <c r="N618" s="2"/>
      <c r="O618" s="2"/>
      <c r="P618" s="2"/>
      <c r="Q618" s="2"/>
      <c r="R618" s="2"/>
      <c r="S618" s="2"/>
      <c r="T618" s="2"/>
      <c r="U618" s="2"/>
      <c r="V618" s="2"/>
      <c r="W618" s="2"/>
      <c r="X618" s="2"/>
      <c r="Y618" s="2"/>
    </row>
    <row r="619" spans="1:25" ht="15.5">
      <c r="A619" s="2"/>
      <c r="B619" s="3"/>
      <c r="C619" s="4"/>
      <c r="D619" s="2"/>
      <c r="E619" s="4"/>
      <c r="F619" s="2"/>
      <c r="G619" s="2"/>
      <c r="H619" s="2"/>
      <c r="I619" s="2"/>
      <c r="J619" s="2"/>
      <c r="K619" s="2"/>
      <c r="L619" s="2"/>
      <c r="M619" s="2"/>
      <c r="N619" s="2"/>
      <c r="O619" s="2"/>
      <c r="P619" s="2"/>
      <c r="Q619" s="2"/>
      <c r="R619" s="2"/>
      <c r="S619" s="2"/>
      <c r="T619" s="2"/>
      <c r="U619" s="2"/>
      <c r="V619" s="2"/>
      <c r="W619" s="2"/>
      <c r="X619" s="2"/>
      <c r="Y619" s="2"/>
    </row>
    <row r="620" spans="1:25" ht="15.5">
      <c r="A620" s="2"/>
      <c r="B620" s="3"/>
      <c r="C620" s="4"/>
      <c r="D620" s="2"/>
      <c r="E620" s="4"/>
      <c r="F620" s="2"/>
      <c r="G620" s="2"/>
      <c r="H620" s="2"/>
      <c r="I620" s="2"/>
      <c r="J620" s="2"/>
      <c r="K620" s="2"/>
      <c r="L620" s="2"/>
      <c r="M620" s="2"/>
      <c r="N620" s="2"/>
      <c r="O620" s="2"/>
      <c r="P620" s="2"/>
      <c r="Q620" s="2"/>
      <c r="R620" s="2"/>
      <c r="S620" s="2"/>
      <c r="T620" s="2"/>
      <c r="U620" s="2"/>
      <c r="V620" s="2"/>
      <c r="W620" s="2"/>
      <c r="X620" s="2"/>
      <c r="Y620" s="2"/>
    </row>
    <row r="621" spans="1:25" ht="15.5">
      <c r="A621" s="2"/>
      <c r="B621" s="3"/>
      <c r="C621" s="4"/>
      <c r="D621" s="2"/>
      <c r="E621" s="4"/>
      <c r="F621" s="2"/>
      <c r="G621" s="2"/>
      <c r="H621" s="2"/>
      <c r="I621" s="2"/>
      <c r="J621" s="2"/>
      <c r="K621" s="2"/>
      <c r="L621" s="2"/>
      <c r="M621" s="2"/>
      <c r="N621" s="2"/>
      <c r="O621" s="2"/>
      <c r="P621" s="2"/>
      <c r="Q621" s="2"/>
      <c r="R621" s="2"/>
      <c r="S621" s="2"/>
      <c r="T621" s="2"/>
      <c r="U621" s="2"/>
      <c r="V621" s="2"/>
      <c r="W621" s="2"/>
      <c r="X621" s="2"/>
      <c r="Y621" s="2"/>
    </row>
    <row r="622" spans="1:25" ht="15.5">
      <c r="A622" s="2"/>
      <c r="B622" s="3"/>
      <c r="C622" s="4"/>
      <c r="D622" s="2"/>
      <c r="E622" s="4"/>
      <c r="F622" s="2"/>
      <c r="G622" s="2"/>
      <c r="H622" s="2"/>
      <c r="I622" s="2"/>
      <c r="J622" s="2"/>
      <c r="K622" s="2"/>
      <c r="L622" s="2"/>
      <c r="M622" s="2"/>
      <c r="N622" s="2"/>
      <c r="O622" s="2"/>
      <c r="P622" s="2"/>
      <c r="Q622" s="2"/>
      <c r="R622" s="2"/>
      <c r="S622" s="2"/>
      <c r="T622" s="2"/>
      <c r="U622" s="2"/>
      <c r="V622" s="2"/>
      <c r="W622" s="2"/>
      <c r="X622" s="2"/>
      <c r="Y622" s="2"/>
    </row>
    <row r="623" spans="1:25" ht="15.5">
      <c r="A623" s="2"/>
      <c r="B623" s="3"/>
      <c r="C623" s="4"/>
      <c r="D623" s="2"/>
      <c r="E623" s="4"/>
      <c r="F623" s="2"/>
      <c r="G623" s="2"/>
      <c r="H623" s="2"/>
      <c r="I623" s="2"/>
      <c r="J623" s="2"/>
      <c r="K623" s="2"/>
      <c r="L623" s="2"/>
      <c r="M623" s="2"/>
      <c r="N623" s="2"/>
      <c r="O623" s="2"/>
      <c r="P623" s="2"/>
      <c r="Q623" s="2"/>
      <c r="R623" s="2"/>
      <c r="S623" s="2"/>
      <c r="T623" s="2"/>
      <c r="U623" s="2"/>
      <c r="V623" s="2"/>
      <c r="W623" s="2"/>
      <c r="X623" s="2"/>
      <c r="Y623" s="2"/>
    </row>
    <row r="624" spans="1:25" ht="15.5">
      <c r="A624" s="2"/>
      <c r="B624" s="3"/>
      <c r="C624" s="4"/>
      <c r="D624" s="2"/>
      <c r="E624" s="4"/>
      <c r="F624" s="2"/>
      <c r="G624" s="2"/>
      <c r="H624" s="2"/>
      <c r="I624" s="2"/>
      <c r="J624" s="2"/>
      <c r="K624" s="2"/>
      <c r="L624" s="2"/>
      <c r="M624" s="2"/>
      <c r="N624" s="2"/>
      <c r="O624" s="2"/>
      <c r="P624" s="2"/>
      <c r="Q624" s="2"/>
      <c r="R624" s="2"/>
      <c r="S624" s="2"/>
      <c r="T624" s="2"/>
      <c r="U624" s="2"/>
      <c r="V624" s="2"/>
      <c r="W624" s="2"/>
      <c r="X624" s="2"/>
      <c r="Y624" s="2"/>
    </row>
    <row r="625" spans="1:25" ht="15.5">
      <c r="A625" s="2"/>
      <c r="B625" s="3"/>
      <c r="C625" s="4"/>
      <c r="D625" s="2"/>
      <c r="E625" s="4"/>
      <c r="F625" s="2"/>
      <c r="G625" s="2"/>
      <c r="H625" s="2"/>
      <c r="I625" s="2"/>
      <c r="J625" s="2"/>
      <c r="K625" s="2"/>
      <c r="L625" s="2"/>
      <c r="M625" s="2"/>
      <c r="N625" s="2"/>
      <c r="O625" s="2"/>
      <c r="P625" s="2"/>
      <c r="Q625" s="2"/>
      <c r="R625" s="2"/>
      <c r="S625" s="2"/>
      <c r="T625" s="2"/>
      <c r="U625" s="2"/>
      <c r="V625" s="2"/>
      <c r="W625" s="2"/>
      <c r="X625" s="2"/>
      <c r="Y625" s="2"/>
    </row>
    <row r="626" spans="1:25" ht="15.5">
      <c r="A626" s="2"/>
      <c r="B626" s="3"/>
      <c r="C626" s="4"/>
      <c r="D626" s="2"/>
      <c r="E626" s="4"/>
      <c r="F626" s="2"/>
      <c r="G626" s="2"/>
      <c r="H626" s="2"/>
      <c r="I626" s="2"/>
      <c r="J626" s="2"/>
      <c r="K626" s="2"/>
      <c r="L626" s="2"/>
      <c r="M626" s="2"/>
      <c r="N626" s="2"/>
      <c r="O626" s="2"/>
      <c r="P626" s="2"/>
      <c r="Q626" s="2"/>
      <c r="R626" s="2"/>
      <c r="S626" s="2"/>
      <c r="T626" s="2"/>
      <c r="U626" s="2"/>
      <c r="V626" s="2"/>
      <c r="W626" s="2"/>
      <c r="X626" s="2"/>
      <c r="Y626" s="2"/>
    </row>
    <row r="627" spans="1:25" ht="15.5">
      <c r="A627" s="2"/>
      <c r="B627" s="3"/>
      <c r="C627" s="4"/>
      <c r="D627" s="2"/>
      <c r="E627" s="4"/>
      <c r="F627" s="2"/>
      <c r="G627" s="2"/>
      <c r="H627" s="2"/>
      <c r="I627" s="2"/>
      <c r="J627" s="2"/>
      <c r="K627" s="2"/>
      <c r="L627" s="2"/>
      <c r="M627" s="2"/>
      <c r="N627" s="2"/>
      <c r="O627" s="2"/>
      <c r="P627" s="2"/>
      <c r="Q627" s="2"/>
      <c r="R627" s="2"/>
      <c r="S627" s="2"/>
      <c r="T627" s="2"/>
      <c r="U627" s="2"/>
      <c r="V627" s="2"/>
      <c r="W627" s="2"/>
      <c r="X627" s="2"/>
      <c r="Y627" s="2"/>
    </row>
    <row r="628" spans="1:25" ht="15.5">
      <c r="A628" s="2"/>
      <c r="B628" s="3"/>
      <c r="C628" s="4"/>
      <c r="D628" s="2"/>
      <c r="E628" s="4"/>
      <c r="F628" s="2"/>
      <c r="G628" s="2"/>
      <c r="H628" s="2"/>
      <c r="I628" s="2"/>
      <c r="J628" s="2"/>
      <c r="K628" s="2"/>
      <c r="L628" s="2"/>
      <c r="M628" s="2"/>
      <c r="N628" s="2"/>
      <c r="O628" s="2"/>
      <c r="P628" s="2"/>
      <c r="Q628" s="2"/>
      <c r="R628" s="2"/>
      <c r="S628" s="2"/>
      <c r="T628" s="2"/>
      <c r="U628" s="2"/>
      <c r="V628" s="2"/>
      <c r="W628" s="2"/>
      <c r="X628" s="2"/>
      <c r="Y628" s="2"/>
    </row>
    <row r="629" spans="1:25" ht="15.5">
      <c r="A629" s="2"/>
      <c r="B629" s="3"/>
      <c r="C629" s="4"/>
      <c r="D629" s="2"/>
      <c r="E629" s="4"/>
      <c r="F629" s="2"/>
      <c r="G629" s="2"/>
      <c r="H629" s="2"/>
      <c r="I629" s="2"/>
      <c r="J629" s="2"/>
      <c r="K629" s="2"/>
      <c r="L629" s="2"/>
      <c r="M629" s="2"/>
      <c r="N629" s="2"/>
      <c r="O629" s="2"/>
      <c r="P629" s="2"/>
      <c r="Q629" s="2"/>
      <c r="R629" s="2"/>
      <c r="S629" s="2"/>
      <c r="T629" s="2"/>
      <c r="U629" s="2"/>
      <c r="V629" s="2"/>
      <c r="W629" s="2"/>
      <c r="X629" s="2"/>
      <c r="Y629" s="2"/>
    </row>
    <row r="630" spans="1:25" ht="15.5">
      <c r="A630" s="2"/>
      <c r="B630" s="3"/>
      <c r="C630" s="4"/>
      <c r="D630" s="2"/>
      <c r="E630" s="4"/>
      <c r="F630" s="2"/>
      <c r="G630" s="2"/>
      <c r="H630" s="2"/>
      <c r="I630" s="2"/>
      <c r="J630" s="2"/>
      <c r="K630" s="2"/>
      <c r="L630" s="2"/>
      <c r="M630" s="2"/>
      <c r="N630" s="2"/>
      <c r="O630" s="2"/>
      <c r="P630" s="2"/>
      <c r="Q630" s="2"/>
      <c r="R630" s="2"/>
      <c r="S630" s="2"/>
      <c r="T630" s="2"/>
      <c r="U630" s="2"/>
      <c r="V630" s="2"/>
      <c r="W630" s="2"/>
      <c r="X630" s="2"/>
      <c r="Y630" s="2"/>
    </row>
    <row r="631" spans="1:25" ht="15.5">
      <c r="A631" s="2"/>
      <c r="B631" s="3"/>
      <c r="C631" s="4"/>
      <c r="D631" s="2"/>
      <c r="E631" s="4"/>
      <c r="F631" s="2"/>
      <c r="G631" s="2"/>
      <c r="H631" s="2"/>
      <c r="I631" s="2"/>
      <c r="J631" s="2"/>
      <c r="K631" s="2"/>
      <c r="L631" s="2"/>
      <c r="M631" s="2"/>
      <c r="N631" s="2"/>
      <c r="O631" s="2"/>
      <c r="P631" s="2"/>
      <c r="Q631" s="2"/>
      <c r="R631" s="2"/>
      <c r="S631" s="2"/>
      <c r="T631" s="2"/>
      <c r="U631" s="2"/>
      <c r="V631" s="2"/>
      <c r="W631" s="2"/>
      <c r="X631" s="2"/>
      <c r="Y631" s="2"/>
    </row>
    <row r="632" spans="1:25" ht="15.5">
      <c r="A632" s="2"/>
      <c r="B632" s="3"/>
      <c r="C632" s="4"/>
      <c r="D632" s="2"/>
      <c r="E632" s="4"/>
      <c r="F632" s="2"/>
      <c r="G632" s="2"/>
      <c r="H632" s="2"/>
      <c r="I632" s="2"/>
      <c r="J632" s="2"/>
      <c r="K632" s="2"/>
      <c r="L632" s="2"/>
      <c r="M632" s="2"/>
      <c r="N632" s="2"/>
      <c r="O632" s="2"/>
      <c r="P632" s="2"/>
      <c r="Q632" s="2"/>
      <c r="R632" s="2"/>
      <c r="S632" s="2"/>
      <c r="T632" s="2"/>
      <c r="U632" s="2"/>
      <c r="V632" s="2"/>
      <c r="W632" s="2"/>
      <c r="X632" s="2"/>
      <c r="Y632" s="2"/>
    </row>
    <row r="633" spans="1:25" ht="15.5">
      <c r="A633" s="2"/>
      <c r="B633" s="3"/>
      <c r="C633" s="4"/>
      <c r="D633" s="2"/>
      <c r="E633" s="4"/>
      <c r="F633" s="2"/>
      <c r="G633" s="2"/>
      <c r="H633" s="2"/>
      <c r="I633" s="2"/>
      <c r="J633" s="2"/>
      <c r="K633" s="2"/>
      <c r="L633" s="2"/>
      <c r="M633" s="2"/>
      <c r="N633" s="2"/>
      <c r="O633" s="2"/>
      <c r="P633" s="2"/>
      <c r="Q633" s="2"/>
      <c r="R633" s="2"/>
      <c r="S633" s="2"/>
      <c r="T633" s="2"/>
      <c r="U633" s="2"/>
      <c r="V633" s="2"/>
      <c r="W633" s="2"/>
      <c r="X633" s="2"/>
      <c r="Y633" s="2"/>
    </row>
    <row r="634" spans="1:25" ht="15.5">
      <c r="A634" s="2"/>
      <c r="B634" s="3"/>
      <c r="C634" s="4"/>
      <c r="D634" s="2"/>
      <c r="E634" s="4"/>
      <c r="F634" s="2"/>
      <c r="G634" s="2"/>
      <c r="H634" s="2"/>
      <c r="I634" s="2"/>
      <c r="J634" s="2"/>
      <c r="K634" s="2"/>
      <c r="L634" s="2"/>
      <c r="M634" s="2"/>
      <c r="N634" s="2"/>
      <c r="O634" s="2"/>
      <c r="P634" s="2"/>
      <c r="Q634" s="2"/>
      <c r="R634" s="2"/>
      <c r="S634" s="2"/>
      <c r="T634" s="2"/>
      <c r="U634" s="2"/>
      <c r="V634" s="2"/>
      <c r="W634" s="2"/>
      <c r="X634" s="2"/>
      <c r="Y634" s="2"/>
    </row>
    <row r="635" spans="1:25" ht="15.5">
      <c r="A635" s="2"/>
      <c r="B635" s="3"/>
      <c r="C635" s="4"/>
      <c r="D635" s="2"/>
      <c r="E635" s="4"/>
      <c r="F635" s="2"/>
      <c r="G635" s="2"/>
      <c r="H635" s="2"/>
      <c r="I635" s="2"/>
      <c r="J635" s="2"/>
      <c r="K635" s="2"/>
      <c r="L635" s="2"/>
      <c r="M635" s="2"/>
      <c r="N635" s="2"/>
      <c r="O635" s="2"/>
      <c r="P635" s="2"/>
      <c r="Q635" s="2"/>
      <c r="R635" s="2"/>
      <c r="S635" s="2"/>
      <c r="T635" s="2"/>
      <c r="U635" s="2"/>
      <c r="V635" s="2"/>
      <c r="W635" s="2"/>
      <c r="X635" s="2"/>
      <c r="Y635" s="2"/>
    </row>
    <row r="636" spans="1:25" ht="15.5">
      <c r="A636" s="2"/>
      <c r="B636" s="3"/>
      <c r="C636" s="4"/>
      <c r="D636" s="2"/>
      <c r="E636" s="4"/>
      <c r="F636" s="2"/>
      <c r="G636" s="2"/>
      <c r="H636" s="2"/>
      <c r="I636" s="2"/>
      <c r="J636" s="2"/>
      <c r="K636" s="2"/>
      <c r="L636" s="2"/>
      <c r="M636" s="2"/>
      <c r="N636" s="2"/>
      <c r="O636" s="2"/>
      <c r="P636" s="2"/>
      <c r="Q636" s="2"/>
      <c r="R636" s="2"/>
      <c r="S636" s="2"/>
      <c r="T636" s="2"/>
      <c r="U636" s="2"/>
      <c r="V636" s="2"/>
      <c r="W636" s="2"/>
      <c r="X636" s="2"/>
      <c r="Y636" s="2"/>
    </row>
    <row r="637" spans="1:25" ht="15.5">
      <c r="A637" s="2"/>
      <c r="B637" s="3"/>
      <c r="C637" s="4"/>
      <c r="D637" s="2"/>
      <c r="E637" s="4"/>
      <c r="F637" s="2"/>
      <c r="G637" s="2"/>
      <c r="H637" s="2"/>
      <c r="I637" s="2"/>
      <c r="J637" s="2"/>
      <c r="K637" s="2"/>
      <c r="L637" s="2"/>
      <c r="M637" s="2"/>
      <c r="N637" s="2"/>
      <c r="O637" s="2"/>
      <c r="P637" s="2"/>
      <c r="Q637" s="2"/>
      <c r="R637" s="2"/>
      <c r="S637" s="2"/>
      <c r="T637" s="2"/>
      <c r="U637" s="2"/>
      <c r="V637" s="2"/>
      <c r="W637" s="2"/>
      <c r="X637" s="2"/>
      <c r="Y637" s="2"/>
    </row>
    <row r="638" spans="1:25" ht="15.5">
      <c r="A638" s="2"/>
      <c r="B638" s="3"/>
      <c r="C638" s="4"/>
      <c r="D638" s="2"/>
      <c r="E638" s="4"/>
      <c r="F638" s="2"/>
      <c r="G638" s="2"/>
      <c r="H638" s="2"/>
      <c r="I638" s="2"/>
      <c r="J638" s="2"/>
      <c r="K638" s="2"/>
      <c r="L638" s="2"/>
      <c r="M638" s="2"/>
      <c r="N638" s="2"/>
      <c r="O638" s="2"/>
      <c r="P638" s="2"/>
      <c r="Q638" s="2"/>
      <c r="R638" s="2"/>
      <c r="S638" s="2"/>
      <c r="T638" s="2"/>
      <c r="U638" s="2"/>
      <c r="V638" s="2"/>
      <c r="W638" s="2"/>
      <c r="X638" s="2"/>
      <c r="Y638" s="2"/>
    </row>
    <row r="639" spans="1:25" ht="15.5">
      <c r="A639" s="2"/>
      <c r="B639" s="3"/>
      <c r="C639" s="4"/>
      <c r="D639" s="2"/>
      <c r="E639" s="4"/>
      <c r="F639" s="2"/>
      <c r="G639" s="2"/>
      <c r="H639" s="2"/>
      <c r="I639" s="2"/>
      <c r="J639" s="2"/>
      <c r="K639" s="2"/>
      <c r="L639" s="2"/>
      <c r="M639" s="2"/>
      <c r="N639" s="2"/>
      <c r="O639" s="2"/>
      <c r="P639" s="2"/>
      <c r="Q639" s="2"/>
      <c r="R639" s="2"/>
      <c r="S639" s="2"/>
      <c r="T639" s="2"/>
      <c r="U639" s="2"/>
      <c r="V639" s="2"/>
      <c r="W639" s="2"/>
      <c r="X639" s="2"/>
      <c r="Y639" s="2"/>
    </row>
    <row r="640" spans="1:25" ht="15.5">
      <c r="A640" s="2"/>
      <c r="B640" s="3"/>
      <c r="C640" s="4"/>
      <c r="D640" s="2"/>
      <c r="E640" s="4"/>
      <c r="F640" s="2"/>
      <c r="G640" s="2"/>
      <c r="H640" s="2"/>
      <c r="I640" s="2"/>
      <c r="J640" s="2"/>
      <c r="K640" s="2"/>
      <c r="L640" s="2"/>
      <c r="M640" s="2"/>
      <c r="N640" s="2"/>
      <c r="O640" s="2"/>
      <c r="P640" s="2"/>
      <c r="Q640" s="2"/>
      <c r="R640" s="2"/>
      <c r="S640" s="2"/>
      <c r="T640" s="2"/>
      <c r="U640" s="2"/>
      <c r="V640" s="2"/>
      <c r="W640" s="2"/>
      <c r="X640" s="2"/>
      <c r="Y640" s="2"/>
    </row>
    <row r="641" spans="1:25" ht="15.5">
      <c r="A641" s="2"/>
      <c r="B641" s="3"/>
      <c r="C641" s="4"/>
      <c r="D641" s="2"/>
      <c r="E641" s="4"/>
      <c r="F641" s="2"/>
      <c r="G641" s="2"/>
      <c r="H641" s="2"/>
      <c r="I641" s="2"/>
      <c r="J641" s="2"/>
      <c r="K641" s="2"/>
      <c r="L641" s="2"/>
      <c r="M641" s="2"/>
      <c r="N641" s="2"/>
      <c r="O641" s="2"/>
      <c r="P641" s="2"/>
      <c r="Q641" s="2"/>
      <c r="R641" s="2"/>
      <c r="S641" s="2"/>
      <c r="T641" s="2"/>
      <c r="U641" s="2"/>
      <c r="V641" s="2"/>
      <c r="W641" s="2"/>
      <c r="X641" s="2"/>
      <c r="Y641" s="2"/>
    </row>
    <row r="642" spans="1:25" ht="15.5">
      <c r="A642" s="2"/>
      <c r="B642" s="3"/>
      <c r="C642" s="4"/>
      <c r="D642" s="2"/>
      <c r="E642" s="4"/>
      <c r="F642" s="2"/>
      <c r="G642" s="2"/>
      <c r="H642" s="2"/>
      <c r="I642" s="2"/>
      <c r="J642" s="2"/>
      <c r="K642" s="2"/>
      <c r="L642" s="2"/>
      <c r="M642" s="2"/>
      <c r="N642" s="2"/>
      <c r="O642" s="2"/>
      <c r="P642" s="2"/>
      <c r="Q642" s="2"/>
      <c r="R642" s="2"/>
      <c r="S642" s="2"/>
      <c r="T642" s="2"/>
      <c r="U642" s="2"/>
      <c r="V642" s="2"/>
      <c r="W642" s="2"/>
      <c r="X642" s="2"/>
      <c r="Y642" s="2"/>
    </row>
    <row r="643" spans="1:25" ht="15.5">
      <c r="A643" s="2"/>
      <c r="B643" s="3"/>
      <c r="C643" s="4"/>
      <c r="D643" s="2"/>
      <c r="E643" s="4"/>
      <c r="F643" s="2"/>
      <c r="G643" s="2"/>
      <c r="H643" s="2"/>
      <c r="I643" s="2"/>
      <c r="J643" s="2"/>
      <c r="K643" s="2"/>
      <c r="L643" s="2"/>
      <c r="M643" s="2"/>
      <c r="N643" s="2"/>
      <c r="O643" s="2"/>
      <c r="P643" s="2"/>
      <c r="Q643" s="2"/>
      <c r="R643" s="2"/>
      <c r="S643" s="2"/>
      <c r="T643" s="2"/>
      <c r="U643" s="2"/>
      <c r="V643" s="2"/>
      <c r="W643" s="2"/>
      <c r="X643" s="2"/>
      <c r="Y643" s="2"/>
    </row>
    <row r="644" spans="1:25" ht="15.5">
      <c r="A644" s="2"/>
      <c r="B644" s="3"/>
      <c r="C644" s="4"/>
      <c r="D644" s="2"/>
      <c r="E644" s="4"/>
      <c r="F644" s="2"/>
      <c r="G644" s="2"/>
      <c r="H644" s="2"/>
      <c r="I644" s="2"/>
      <c r="J644" s="2"/>
      <c r="K644" s="2"/>
      <c r="L644" s="2"/>
      <c r="M644" s="2"/>
      <c r="N644" s="2"/>
      <c r="O644" s="2"/>
      <c r="P644" s="2"/>
      <c r="Q644" s="2"/>
      <c r="R644" s="2"/>
      <c r="S644" s="2"/>
      <c r="T644" s="2"/>
      <c r="U644" s="2"/>
      <c r="V644" s="2"/>
      <c r="W644" s="2"/>
      <c r="X644" s="2"/>
      <c r="Y644" s="2"/>
    </row>
    <row r="645" spans="1:25" ht="15.5">
      <c r="A645" s="2"/>
      <c r="B645" s="3"/>
      <c r="C645" s="4"/>
      <c r="D645" s="2"/>
      <c r="E645" s="4"/>
      <c r="F645" s="2"/>
      <c r="G645" s="2"/>
      <c r="H645" s="2"/>
      <c r="I645" s="2"/>
      <c r="J645" s="2"/>
      <c r="K645" s="2"/>
      <c r="L645" s="2"/>
      <c r="M645" s="2"/>
      <c r="N645" s="2"/>
      <c r="O645" s="2"/>
      <c r="P645" s="2"/>
      <c r="Q645" s="2"/>
      <c r="R645" s="2"/>
      <c r="S645" s="2"/>
      <c r="T645" s="2"/>
      <c r="U645" s="2"/>
      <c r="V645" s="2"/>
      <c r="W645" s="2"/>
      <c r="X645" s="2"/>
      <c r="Y645" s="2"/>
    </row>
    <row r="646" spans="1:25" ht="15.5">
      <c r="A646" s="2"/>
      <c r="B646" s="3"/>
      <c r="C646" s="4"/>
      <c r="D646" s="2"/>
      <c r="E646" s="4"/>
      <c r="F646" s="2"/>
      <c r="G646" s="2"/>
      <c r="H646" s="2"/>
      <c r="I646" s="2"/>
      <c r="J646" s="2"/>
      <c r="K646" s="2"/>
      <c r="L646" s="2"/>
      <c r="M646" s="2"/>
      <c r="N646" s="2"/>
      <c r="O646" s="2"/>
      <c r="P646" s="2"/>
      <c r="Q646" s="2"/>
      <c r="R646" s="2"/>
      <c r="S646" s="2"/>
      <c r="T646" s="2"/>
      <c r="U646" s="2"/>
      <c r="V646" s="2"/>
      <c r="W646" s="2"/>
      <c r="X646" s="2"/>
      <c r="Y646" s="2"/>
    </row>
    <row r="647" spans="1:25" ht="15.5">
      <c r="A647" s="2"/>
      <c r="B647" s="3"/>
      <c r="C647" s="4"/>
      <c r="D647" s="2"/>
      <c r="E647" s="4"/>
      <c r="F647" s="2"/>
      <c r="G647" s="2"/>
      <c r="H647" s="2"/>
      <c r="I647" s="2"/>
      <c r="J647" s="2"/>
      <c r="K647" s="2"/>
      <c r="L647" s="2"/>
      <c r="M647" s="2"/>
      <c r="N647" s="2"/>
      <c r="O647" s="2"/>
      <c r="P647" s="2"/>
      <c r="Q647" s="2"/>
      <c r="R647" s="2"/>
      <c r="S647" s="2"/>
      <c r="T647" s="2"/>
      <c r="U647" s="2"/>
      <c r="V647" s="2"/>
      <c r="W647" s="2"/>
      <c r="X647" s="2"/>
      <c r="Y647" s="2"/>
    </row>
    <row r="648" spans="1:25" ht="15.5">
      <c r="A648" s="2"/>
      <c r="B648" s="3"/>
      <c r="C648" s="4"/>
      <c r="D648" s="2"/>
      <c r="E648" s="4"/>
      <c r="F648" s="2"/>
      <c r="G648" s="2"/>
      <c r="H648" s="2"/>
      <c r="I648" s="2"/>
      <c r="J648" s="2"/>
      <c r="K648" s="2"/>
      <c r="L648" s="2"/>
      <c r="M648" s="2"/>
      <c r="N648" s="2"/>
      <c r="O648" s="2"/>
      <c r="P648" s="2"/>
      <c r="Q648" s="2"/>
      <c r="R648" s="2"/>
      <c r="S648" s="2"/>
      <c r="T648" s="2"/>
      <c r="U648" s="2"/>
      <c r="V648" s="2"/>
      <c r="W648" s="2"/>
      <c r="X648" s="2"/>
      <c r="Y648" s="2"/>
    </row>
    <row r="649" spans="1:25" ht="15.5">
      <c r="A649" s="2"/>
      <c r="B649" s="3"/>
      <c r="C649" s="4"/>
      <c r="D649" s="2"/>
      <c r="E649" s="4"/>
      <c r="F649" s="2"/>
      <c r="G649" s="2"/>
      <c r="H649" s="2"/>
      <c r="I649" s="2"/>
      <c r="J649" s="2"/>
      <c r="K649" s="2"/>
      <c r="L649" s="2"/>
      <c r="M649" s="2"/>
      <c r="N649" s="2"/>
      <c r="O649" s="2"/>
      <c r="P649" s="2"/>
      <c r="Q649" s="2"/>
      <c r="R649" s="2"/>
      <c r="S649" s="2"/>
      <c r="T649" s="2"/>
      <c r="U649" s="2"/>
      <c r="V649" s="2"/>
      <c r="W649" s="2"/>
      <c r="X649" s="2"/>
      <c r="Y649" s="2"/>
    </row>
    <row r="650" spans="1:25" ht="15.5">
      <c r="A650" s="2"/>
      <c r="B650" s="3"/>
      <c r="C650" s="4"/>
      <c r="D650" s="2"/>
      <c r="E650" s="4"/>
      <c r="F650" s="2"/>
      <c r="G650" s="2"/>
      <c r="H650" s="2"/>
      <c r="I650" s="2"/>
      <c r="J650" s="2"/>
      <c r="K650" s="2"/>
      <c r="L650" s="2"/>
      <c r="M650" s="2"/>
      <c r="N650" s="2"/>
      <c r="O650" s="2"/>
      <c r="P650" s="2"/>
      <c r="Q650" s="2"/>
      <c r="R650" s="2"/>
      <c r="S650" s="2"/>
      <c r="T650" s="2"/>
      <c r="U650" s="2"/>
      <c r="V650" s="2"/>
      <c r="W650" s="2"/>
      <c r="X650" s="2"/>
      <c r="Y650" s="2"/>
    </row>
    <row r="651" spans="1:25" ht="15.5">
      <c r="A651" s="2"/>
      <c r="B651" s="3"/>
      <c r="C651" s="4"/>
      <c r="D651" s="2"/>
      <c r="E651" s="4"/>
      <c r="F651" s="2"/>
      <c r="G651" s="2"/>
      <c r="H651" s="2"/>
      <c r="I651" s="2"/>
      <c r="J651" s="2"/>
      <c r="K651" s="2"/>
      <c r="L651" s="2"/>
      <c r="M651" s="2"/>
      <c r="N651" s="2"/>
      <c r="O651" s="2"/>
      <c r="P651" s="2"/>
      <c r="Q651" s="2"/>
      <c r="R651" s="2"/>
      <c r="S651" s="2"/>
      <c r="T651" s="2"/>
      <c r="U651" s="2"/>
      <c r="V651" s="2"/>
      <c r="W651" s="2"/>
      <c r="X651" s="2"/>
      <c r="Y651" s="2"/>
    </row>
    <row r="652" spans="1:25" ht="15.5">
      <c r="A652" s="2"/>
      <c r="B652" s="3"/>
      <c r="C652" s="4"/>
      <c r="D652" s="2"/>
      <c r="E652" s="4"/>
      <c r="F652" s="2"/>
      <c r="G652" s="2"/>
      <c r="H652" s="2"/>
      <c r="I652" s="2"/>
      <c r="J652" s="2"/>
      <c r="K652" s="2"/>
      <c r="L652" s="2"/>
      <c r="M652" s="2"/>
      <c r="N652" s="2"/>
      <c r="O652" s="2"/>
      <c r="P652" s="2"/>
      <c r="Q652" s="2"/>
      <c r="R652" s="2"/>
      <c r="S652" s="2"/>
      <c r="T652" s="2"/>
      <c r="U652" s="2"/>
      <c r="V652" s="2"/>
      <c r="W652" s="2"/>
      <c r="X652" s="2"/>
      <c r="Y652" s="2"/>
    </row>
    <row r="653" spans="1:25" ht="15.5">
      <c r="A653" s="2"/>
      <c r="B653" s="3"/>
      <c r="C653" s="4"/>
      <c r="D653" s="2"/>
      <c r="E653" s="4"/>
      <c r="F653" s="2"/>
      <c r="G653" s="2"/>
      <c r="H653" s="2"/>
      <c r="I653" s="2"/>
      <c r="J653" s="2"/>
      <c r="K653" s="2"/>
      <c r="L653" s="2"/>
      <c r="M653" s="2"/>
      <c r="N653" s="2"/>
      <c r="O653" s="2"/>
      <c r="P653" s="2"/>
      <c r="Q653" s="2"/>
      <c r="R653" s="2"/>
      <c r="S653" s="2"/>
      <c r="T653" s="2"/>
      <c r="U653" s="2"/>
      <c r="V653" s="2"/>
      <c r="W653" s="2"/>
      <c r="X653" s="2"/>
      <c r="Y653" s="2"/>
    </row>
    <row r="654" spans="1:25" ht="15.5">
      <c r="A654" s="2"/>
      <c r="B654" s="3"/>
      <c r="C654" s="4"/>
      <c r="D654" s="2"/>
      <c r="E654" s="4"/>
      <c r="F654" s="2"/>
      <c r="G654" s="2"/>
      <c r="H654" s="2"/>
      <c r="I654" s="2"/>
      <c r="J654" s="2"/>
      <c r="K654" s="2"/>
      <c r="L654" s="2"/>
      <c r="M654" s="2"/>
      <c r="N654" s="2"/>
      <c r="O654" s="2"/>
      <c r="P654" s="2"/>
      <c r="Q654" s="2"/>
      <c r="R654" s="2"/>
      <c r="S654" s="2"/>
      <c r="T654" s="2"/>
      <c r="U654" s="2"/>
      <c r="V654" s="2"/>
      <c r="W654" s="2"/>
      <c r="X654" s="2"/>
      <c r="Y654" s="2"/>
    </row>
    <row r="655" spans="1:25" ht="15.5">
      <c r="A655" s="2"/>
      <c r="B655" s="3"/>
      <c r="C655" s="4"/>
      <c r="D655" s="2"/>
      <c r="E655" s="4"/>
      <c r="F655" s="2"/>
      <c r="G655" s="2"/>
      <c r="H655" s="2"/>
      <c r="I655" s="2"/>
      <c r="J655" s="2"/>
      <c r="K655" s="2"/>
      <c r="L655" s="2"/>
      <c r="M655" s="2"/>
      <c r="N655" s="2"/>
      <c r="O655" s="2"/>
      <c r="P655" s="2"/>
      <c r="Q655" s="2"/>
      <c r="R655" s="2"/>
      <c r="S655" s="2"/>
      <c r="T655" s="2"/>
      <c r="U655" s="2"/>
      <c r="V655" s="2"/>
      <c r="W655" s="2"/>
      <c r="X655" s="2"/>
      <c r="Y655" s="2"/>
    </row>
    <row r="656" spans="1:25" ht="15.5">
      <c r="A656" s="2"/>
      <c r="B656" s="3"/>
      <c r="C656" s="4"/>
      <c r="D656" s="2"/>
      <c r="E656" s="4"/>
      <c r="F656" s="2"/>
      <c r="G656" s="2"/>
      <c r="H656" s="2"/>
      <c r="I656" s="2"/>
      <c r="J656" s="2"/>
      <c r="K656" s="2"/>
      <c r="L656" s="2"/>
      <c r="M656" s="2"/>
      <c r="N656" s="2"/>
      <c r="O656" s="2"/>
      <c r="P656" s="2"/>
      <c r="Q656" s="2"/>
      <c r="R656" s="2"/>
      <c r="S656" s="2"/>
      <c r="T656" s="2"/>
      <c r="U656" s="2"/>
      <c r="V656" s="2"/>
      <c r="W656" s="2"/>
      <c r="X656" s="2"/>
      <c r="Y656" s="2"/>
    </row>
    <row r="657" spans="1:25" ht="15.5">
      <c r="A657" s="2"/>
      <c r="B657" s="3"/>
      <c r="C657" s="4"/>
      <c r="D657" s="2"/>
      <c r="E657" s="4"/>
      <c r="F657" s="2"/>
      <c r="G657" s="2"/>
      <c r="H657" s="2"/>
      <c r="I657" s="2"/>
      <c r="J657" s="2"/>
      <c r="K657" s="2"/>
      <c r="L657" s="2"/>
      <c r="M657" s="2"/>
      <c r="N657" s="2"/>
      <c r="O657" s="2"/>
      <c r="P657" s="2"/>
      <c r="Q657" s="2"/>
      <c r="R657" s="2"/>
      <c r="S657" s="2"/>
      <c r="T657" s="2"/>
      <c r="U657" s="2"/>
      <c r="V657" s="2"/>
      <c r="W657" s="2"/>
      <c r="X657" s="2"/>
      <c r="Y657" s="2"/>
    </row>
    <row r="658" spans="1:25" ht="15.5">
      <c r="A658" s="2"/>
      <c r="B658" s="3"/>
      <c r="C658" s="4"/>
      <c r="D658" s="2"/>
      <c r="E658" s="4"/>
      <c r="F658" s="2"/>
      <c r="G658" s="2"/>
      <c r="H658" s="2"/>
      <c r="I658" s="2"/>
      <c r="J658" s="2"/>
      <c r="K658" s="2"/>
      <c r="L658" s="2"/>
      <c r="M658" s="2"/>
      <c r="N658" s="2"/>
      <c r="O658" s="2"/>
      <c r="P658" s="2"/>
      <c r="Q658" s="2"/>
      <c r="R658" s="2"/>
      <c r="S658" s="2"/>
      <c r="T658" s="2"/>
      <c r="U658" s="2"/>
      <c r="V658" s="2"/>
      <c r="W658" s="2"/>
      <c r="X658" s="2"/>
      <c r="Y658" s="2"/>
    </row>
    <row r="659" spans="1:25" ht="15.5">
      <c r="A659" s="2"/>
      <c r="B659" s="3"/>
      <c r="C659" s="4"/>
      <c r="D659" s="2"/>
      <c r="E659" s="4"/>
      <c r="F659" s="2"/>
      <c r="G659" s="2"/>
      <c r="H659" s="2"/>
      <c r="I659" s="2"/>
      <c r="J659" s="2"/>
      <c r="K659" s="2"/>
      <c r="L659" s="2"/>
      <c r="M659" s="2"/>
      <c r="N659" s="2"/>
      <c r="O659" s="2"/>
      <c r="P659" s="2"/>
      <c r="Q659" s="2"/>
      <c r="R659" s="2"/>
      <c r="S659" s="2"/>
      <c r="T659" s="2"/>
      <c r="U659" s="2"/>
      <c r="V659" s="2"/>
      <c r="W659" s="2"/>
      <c r="X659" s="2"/>
      <c r="Y659" s="2"/>
    </row>
    <row r="660" spans="1:25" ht="15.5">
      <c r="A660" s="2"/>
      <c r="B660" s="3"/>
      <c r="C660" s="4"/>
      <c r="D660" s="2"/>
      <c r="E660" s="4"/>
      <c r="F660" s="2"/>
      <c r="G660" s="2"/>
      <c r="H660" s="2"/>
      <c r="I660" s="2"/>
      <c r="J660" s="2"/>
      <c r="K660" s="2"/>
      <c r="L660" s="2"/>
      <c r="M660" s="2"/>
      <c r="N660" s="2"/>
      <c r="O660" s="2"/>
      <c r="P660" s="2"/>
      <c r="Q660" s="2"/>
      <c r="R660" s="2"/>
      <c r="S660" s="2"/>
      <c r="T660" s="2"/>
      <c r="U660" s="2"/>
      <c r="V660" s="2"/>
      <c r="W660" s="2"/>
      <c r="X660" s="2"/>
      <c r="Y660" s="2"/>
    </row>
    <row r="661" spans="1:25" ht="15.5">
      <c r="A661" s="2"/>
      <c r="B661" s="3"/>
      <c r="C661" s="4"/>
      <c r="D661" s="2"/>
      <c r="E661" s="4"/>
      <c r="F661" s="2"/>
      <c r="G661" s="2"/>
      <c r="H661" s="2"/>
      <c r="I661" s="2"/>
      <c r="J661" s="2"/>
      <c r="K661" s="2"/>
      <c r="L661" s="2"/>
      <c r="M661" s="2"/>
      <c r="N661" s="2"/>
      <c r="O661" s="2"/>
      <c r="P661" s="2"/>
      <c r="Q661" s="2"/>
      <c r="R661" s="2"/>
      <c r="S661" s="2"/>
      <c r="T661" s="2"/>
      <c r="U661" s="2"/>
      <c r="V661" s="2"/>
      <c r="W661" s="2"/>
      <c r="X661" s="2"/>
      <c r="Y661" s="2"/>
    </row>
    <row r="662" spans="1:25" ht="15.5">
      <c r="A662" s="2"/>
      <c r="B662" s="3"/>
      <c r="C662" s="4"/>
      <c r="D662" s="2"/>
      <c r="E662" s="4"/>
      <c r="F662" s="2"/>
      <c r="G662" s="2"/>
      <c r="H662" s="2"/>
      <c r="I662" s="2"/>
      <c r="J662" s="2"/>
      <c r="K662" s="2"/>
      <c r="L662" s="2"/>
      <c r="M662" s="2"/>
      <c r="N662" s="2"/>
      <c r="O662" s="2"/>
      <c r="P662" s="2"/>
      <c r="Q662" s="2"/>
      <c r="R662" s="2"/>
      <c r="S662" s="2"/>
      <c r="T662" s="2"/>
      <c r="U662" s="2"/>
      <c r="V662" s="2"/>
      <c r="W662" s="2"/>
      <c r="X662" s="2"/>
      <c r="Y662" s="2"/>
    </row>
    <row r="663" spans="1:25" ht="15.5">
      <c r="A663" s="2"/>
      <c r="B663" s="3"/>
      <c r="C663" s="4"/>
      <c r="D663" s="2"/>
      <c r="E663" s="4"/>
      <c r="F663" s="2"/>
      <c r="G663" s="2"/>
      <c r="H663" s="2"/>
      <c r="I663" s="2"/>
      <c r="J663" s="2"/>
      <c r="K663" s="2"/>
      <c r="L663" s="2"/>
      <c r="M663" s="2"/>
      <c r="N663" s="2"/>
      <c r="O663" s="2"/>
      <c r="P663" s="2"/>
      <c r="Q663" s="2"/>
      <c r="R663" s="2"/>
      <c r="S663" s="2"/>
      <c r="T663" s="2"/>
      <c r="U663" s="2"/>
      <c r="V663" s="2"/>
      <c r="W663" s="2"/>
      <c r="X663" s="2"/>
      <c r="Y663" s="2"/>
    </row>
    <row r="664" spans="1:25" ht="15.5">
      <c r="A664" s="2"/>
      <c r="B664" s="3"/>
      <c r="C664" s="4"/>
      <c r="D664" s="2"/>
      <c r="E664" s="4"/>
      <c r="F664" s="2"/>
      <c r="G664" s="2"/>
      <c r="H664" s="2"/>
      <c r="I664" s="2"/>
      <c r="J664" s="2"/>
      <c r="K664" s="2"/>
      <c r="L664" s="2"/>
      <c r="M664" s="2"/>
      <c r="N664" s="2"/>
      <c r="O664" s="2"/>
      <c r="P664" s="2"/>
      <c r="Q664" s="2"/>
      <c r="R664" s="2"/>
      <c r="S664" s="2"/>
      <c r="T664" s="2"/>
      <c r="U664" s="2"/>
      <c r="V664" s="2"/>
      <c r="W664" s="2"/>
      <c r="X664" s="2"/>
      <c r="Y664" s="2"/>
    </row>
    <row r="665" spans="1:25" ht="15.5">
      <c r="A665" s="2"/>
      <c r="B665" s="3"/>
      <c r="C665" s="4"/>
      <c r="D665" s="2"/>
      <c r="E665" s="4"/>
      <c r="F665" s="2"/>
      <c r="G665" s="2"/>
      <c r="H665" s="2"/>
      <c r="I665" s="2"/>
      <c r="J665" s="2"/>
      <c r="K665" s="2"/>
      <c r="L665" s="2"/>
      <c r="M665" s="2"/>
      <c r="N665" s="2"/>
      <c r="O665" s="2"/>
      <c r="P665" s="2"/>
      <c r="Q665" s="2"/>
      <c r="R665" s="2"/>
      <c r="S665" s="2"/>
      <c r="T665" s="2"/>
      <c r="U665" s="2"/>
      <c r="V665" s="2"/>
      <c r="W665" s="2"/>
      <c r="X665" s="2"/>
      <c r="Y665" s="2"/>
    </row>
    <row r="666" spans="1:25" ht="15.5">
      <c r="A666" s="2"/>
      <c r="B666" s="3"/>
      <c r="C666" s="4"/>
      <c r="D666" s="2"/>
      <c r="E666" s="4"/>
      <c r="F666" s="2"/>
      <c r="G666" s="2"/>
      <c r="H666" s="2"/>
      <c r="I666" s="2"/>
      <c r="J666" s="2"/>
      <c r="K666" s="2"/>
      <c r="L666" s="2"/>
      <c r="M666" s="2"/>
      <c r="N666" s="2"/>
      <c r="O666" s="2"/>
      <c r="P666" s="2"/>
      <c r="Q666" s="2"/>
      <c r="R666" s="2"/>
      <c r="S666" s="2"/>
      <c r="T666" s="2"/>
      <c r="U666" s="2"/>
      <c r="V666" s="2"/>
      <c r="W666" s="2"/>
      <c r="X666" s="2"/>
      <c r="Y666" s="2"/>
    </row>
    <row r="667" spans="1:25" ht="15.5">
      <c r="A667" s="2"/>
      <c r="B667" s="3"/>
      <c r="C667" s="4"/>
      <c r="D667" s="2"/>
      <c r="E667" s="4"/>
      <c r="F667" s="2"/>
      <c r="G667" s="2"/>
      <c r="H667" s="2"/>
      <c r="I667" s="2"/>
      <c r="J667" s="2"/>
      <c r="K667" s="2"/>
      <c r="L667" s="2"/>
      <c r="M667" s="2"/>
      <c r="N667" s="2"/>
      <c r="O667" s="2"/>
      <c r="P667" s="2"/>
      <c r="Q667" s="2"/>
      <c r="R667" s="2"/>
      <c r="S667" s="2"/>
      <c r="T667" s="2"/>
      <c r="U667" s="2"/>
      <c r="V667" s="2"/>
      <c r="W667" s="2"/>
      <c r="X667" s="2"/>
      <c r="Y667" s="2"/>
    </row>
    <row r="668" spans="1:25" ht="15.5">
      <c r="A668" s="2"/>
      <c r="B668" s="3"/>
      <c r="C668" s="4"/>
      <c r="D668" s="2"/>
      <c r="E668" s="4"/>
      <c r="F668" s="2"/>
      <c r="G668" s="2"/>
      <c r="H668" s="2"/>
      <c r="I668" s="2"/>
      <c r="J668" s="2"/>
      <c r="K668" s="2"/>
      <c r="L668" s="2"/>
      <c r="M668" s="2"/>
      <c r="N668" s="2"/>
      <c r="O668" s="2"/>
      <c r="P668" s="2"/>
      <c r="Q668" s="2"/>
      <c r="R668" s="2"/>
      <c r="S668" s="2"/>
      <c r="T668" s="2"/>
      <c r="U668" s="2"/>
      <c r="V668" s="2"/>
      <c r="W668" s="2"/>
      <c r="X668" s="2"/>
      <c r="Y668" s="2"/>
    </row>
    <row r="669" spans="1:25" ht="15.5">
      <c r="A669" s="2"/>
      <c r="B669" s="3"/>
      <c r="C669" s="4"/>
      <c r="D669" s="2"/>
      <c r="E669" s="4"/>
      <c r="F669" s="2"/>
      <c r="G669" s="2"/>
      <c r="H669" s="2"/>
      <c r="I669" s="2"/>
      <c r="J669" s="2"/>
      <c r="K669" s="2"/>
      <c r="L669" s="2"/>
      <c r="M669" s="2"/>
      <c r="N669" s="2"/>
      <c r="O669" s="2"/>
      <c r="P669" s="2"/>
      <c r="Q669" s="2"/>
      <c r="R669" s="2"/>
      <c r="S669" s="2"/>
      <c r="T669" s="2"/>
      <c r="U669" s="2"/>
      <c r="V669" s="2"/>
      <c r="W669" s="2"/>
      <c r="X669" s="2"/>
      <c r="Y669" s="2"/>
    </row>
    <row r="670" spans="1:25" ht="15.5">
      <c r="A670" s="2"/>
      <c r="B670" s="3"/>
      <c r="C670" s="4"/>
      <c r="D670" s="2"/>
      <c r="E670" s="4"/>
      <c r="F670" s="2"/>
      <c r="G670" s="2"/>
      <c r="H670" s="2"/>
      <c r="I670" s="2"/>
      <c r="J670" s="2"/>
      <c r="K670" s="2"/>
      <c r="L670" s="2"/>
      <c r="M670" s="2"/>
      <c r="N670" s="2"/>
      <c r="O670" s="2"/>
      <c r="P670" s="2"/>
      <c r="Q670" s="2"/>
      <c r="R670" s="2"/>
      <c r="S670" s="2"/>
      <c r="T670" s="2"/>
      <c r="U670" s="2"/>
      <c r="V670" s="2"/>
      <c r="W670" s="2"/>
      <c r="X670" s="2"/>
      <c r="Y670" s="2"/>
    </row>
    <row r="671" spans="1:25" ht="15.5">
      <c r="A671" s="2"/>
      <c r="B671" s="3"/>
      <c r="C671" s="4"/>
      <c r="D671" s="2"/>
      <c r="E671" s="4"/>
      <c r="F671" s="2"/>
      <c r="G671" s="2"/>
      <c r="H671" s="2"/>
      <c r="I671" s="2"/>
      <c r="J671" s="2"/>
      <c r="K671" s="2"/>
      <c r="L671" s="2"/>
      <c r="M671" s="2"/>
      <c r="N671" s="2"/>
      <c r="O671" s="2"/>
      <c r="P671" s="2"/>
      <c r="Q671" s="2"/>
      <c r="R671" s="2"/>
      <c r="S671" s="2"/>
      <c r="T671" s="2"/>
      <c r="U671" s="2"/>
      <c r="V671" s="2"/>
      <c r="W671" s="2"/>
      <c r="X671" s="2"/>
      <c r="Y671" s="2"/>
    </row>
    <row r="672" spans="1:25" ht="15.5">
      <c r="A672" s="2"/>
      <c r="B672" s="3"/>
      <c r="C672" s="4"/>
      <c r="D672" s="2"/>
      <c r="E672" s="4"/>
      <c r="F672" s="2"/>
      <c r="G672" s="2"/>
      <c r="H672" s="2"/>
      <c r="I672" s="2"/>
      <c r="J672" s="2"/>
      <c r="K672" s="2"/>
      <c r="L672" s="2"/>
      <c r="M672" s="2"/>
      <c r="N672" s="2"/>
      <c r="O672" s="2"/>
      <c r="P672" s="2"/>
      <c r="Q672" s="2"/>
      <c r="R672" s="2"/>
      <c r="S672" s="2"/>
      <c r="T672" s="2"/>
      <c r="U672" s="2"/>
      <c r="V672" s="2"/>
      <c r="W672" s="2"/>
      <c r="X672" s="2"/>
      <c r="Y672" s="2"/>
    </row>
    <row r="673" spans="1:25" ht="15.5">
      <c r="A673" s="2"/>
      <c r="B673" s="3"/>
      <c r="C673" s="4"/>
      <c r="D673" s="2"/>
      <c r="E673" s="4"/>
      <c r="F673" s="2"/>
      <c r="G673" s="2"/>
      <c r="H673" s="2"/>
      <c r="I673" s="2"/>
      <c r="J673" s="2"/>
      <c r="K673" s="2"/>
      <c r="L673" s="2"/>
      <c r="M673" s="2"/>
      <c r="N673" s="2"/>
      <c r="O673" s="2"/>
      <c r="P673" s="2"/>
      <c r="Q673" s="2"/>
      <c r="R673" s="2"/>
      <c r="S673" s="2"/>
      <c r="T673" s="2"/>
      <c r="U673" s="2"/>
      <c r="V673" s="2"/>
      <c r="W673" s="2"/>
      <c r="X673" s="2"/>
      <c r="Y673" s="2"/>
    </row>
    <row r="674" spans="1:25" ht="15.5">
      <c r="A674" s="2"/>
      <c r="B674" s="3"/>
      <c r="C674" s="4"/>
      <c r="D674" s="2"/>
      <c r="E674" s="4"/>
      <c r="F674" s="2"/>
      <c r="G674" s="2"/>
      <c r="H674" s="2"/>
      <c r="I674" s="2"/>
      <c r="J674" s="2"/>
      <c r="K674" s="2"/>
      <c r="L674" s="2"/>
      <c r="M674" s="2"/>
      <c r="N674" s="2"/>
      <c r="O674" s="2"/>
      <c r="P674" s="2"/>
      <c r="Q674" s="2"/>
      <c r="R674" s="2"/>
      <c r="S674" s="2"/>
      <c r="T674" s="2"/>
      <c r="U674" s="2"/>
      <c r="V674" s="2"/>
      <c r="W674" s="2"/>
      <c r="X674" s="2"/>
      <c r="Y674" s="2"/>
    </row>
    <row r="675" spans="1:25" ht="15.5">
      <c r="A675" s="2"/>
      <c r="B675" s="3"/>
      <c r="C675" s="4"/>
      <c r="D675" s="2"/>
      <c r="E675" s="4"/>
      <c r="F675" s="2"/>
      <c r="G675" s="2"/>
      <c r="H675" s="2"/>
      <c r="I675" s="2"/>
      <c r="J675" s="2"/>
      <c r="K675" s="2"/>
      <c r="L675" s="2"/>
      <c r="M675" s="2"/>
      <c r="N675" s="2"/>
      <c r="O675" s="2"/>
      <c r="P675" s="2"/>
      <c r="Q675" s="2"/>
      <c r="R675" s="2"/>
      <c r="S675" s="2"/>
      <c r="T675" s="2"/>
      <c r="U675" s="2"/>
      <c r="V675" s="2"/>
      <c r="W675" s="2"/>
      <c r="X675" s="2"/>
      <c r="Y675" s="2"/>
    </row>
    <row r="676" spans="1:25" ht="15.5">
      <c r="A676" s="2"/>
      <c r="B676" s="3"/>
      <c r="C676" s="4"/>
      <c r="D676" s="2"/>
      <c r="E676" s="4"/>
      <c r="F676" s="2"/>
      <c r="G676" s="2"/>
      <c r="H676" s="2"/>
      <c r="I676" s="2"/>
      <c r="J676" s="2"/>
      <c r="K676" s="2"/>
      <c r="L676" s="2"/>
      <c r="M676" s="2"/>
      <c r="N676" s="2"/>
      <c r="O676" s="2"/>
      <c r="P676" s="2"/>
      <c r="Q676" s="2"/>
      <c r="R676" s="2"/>
      <c r="S676" s="2"/>
      <c r="T676" s="2"/>
      <c r="U676" s="2"/>
      <c r="V676" s="2"/>
      <c r="W676" s="2"/>
      <c r="X676" s="2"/>
      <c r="Y676" s="2"/>
    </row>
    <row r="677" spans="1:25" ht="15.5">
      <c r="A677" s="2"/>
      <c r="B677" s="3"/>
      <c r="C677" s="4"/>
      <c r="D677" s="2"/>
      <c r="E677" s="4"/>
      <c r="F677" s="2"/>
      <c r="G677" s="2"/>
      <c r="H677" s="2"/>
      <c r="I677" s="2"/>
      <c r="J677" s="2"/>
      <c r="K677" s="2"/>
      <c r="L677" s="2"/>
      <c r="M677" s="2"/>
      <c r="N677" s="2"/>
      <c r="O677" s="2"/>
      <c r="P677" s="2"/>
      <c r="Q677" s="2"/>
      <c r="R677" s="2"/>
      <c r="S677" s="2"/>
      <c r="T677" s="2"/>
      <c r="U677" s="2"/>
      <c r="V677" s="2"/>
      <c r="W677" s="2"/>
      <c r="X677" s="2"/>
      <c r="Y677" s="2"/>
    </row>
    <row r="678" spans="1:25" ht="15.5">
      <c r="A678" s="2"/>
      <c r="B678" s="3"/>
      <c r="C678" s="4"/>
      <c r="D678" s="2"/>
      <c r="E678" s="4"/>
      <c r="F678" s="2"/>
      <c r="G678" s="2"/>
      <c r="H678" s="2"/>
      <c r="I678" s="2"/>
      <c r="J678" s="2"/>
      <c r="K678" s="2"/>
      <c r="L678" s="2"/>
      <c r="M678" s="2"/>
      <c r="N678" s="2"/>
      <c r="O678" s="2"/>
      <c r="P678" s="2"/>
      <c r="Q678" s="2"/>
      <c r="R678" s="2"/>
      <c r="S678" s="2"/>
      <c r="T678" s="2"/>
      <c r="U678" s="2"/>
      <c r="V678" s="2"/>
      <c r="W678" s="2"/>
      <c r="X678" s="2"/>
      <c r="Y678" s="2"/>
    </row>
    <row r="679" spans="1:25" ht="15.5">
      <c r="A679" s="2"/>
      <c r="B679" s="3"/>
      <c r="C679" s="4"/>
      <c r="D679" s="2"/>
      <c r="E679" s="4"/>
      <c r="F679" s="2"/>
      <c r="G679" s="2"/>
      <c r="H679" s="2"/>
      <c r="I679" s="2"/>
      <c r="J679" s="2"/>
      <c r="K679" s="2"/>
      <c r="L679" s="2"/>
      <c r="M679" s="2"/>
      <c r="N679" s="2"/>
      <c r="O679" s="2"/>
      <c r="P679" s="2"/>
      <c r="Q679" s="2"/>
      <c r="R679" s="2"/>
      <c r="S679" s="2"/>
      <c r="T679" s="2"/>
      <c r="U679" s="2"/>
      <c r="V679" s="2"/>
      <c r="W679" s="2"/>
      <c r="X679" s="2"/>
      <c r="Y679" s="2"/>
    </row>
    <row r="680" spans="1:25" ht="15.5">
      <c r="A680" s="2"/>
      <c r="B680" s="3"/>
      <c r="C680" s="4"/>
      <c r="D680" s="2"/>
      <c r="E680" s="4"/>
      <c r="F680" s="2"/>
      <c r="G680" s="2"/>
      <c r="H680" s="2"/>
      <c r="I680" s="2"/>
      <c r="J680" s="2"/>
      <c r="K680" s="2"/>
      <c r="L680" s="2"/>
      <c r="M680" s="2"/>
      <c r="N680" s="2"/>
      <c r="O680" s="2"/>
      <c r="P680" s="2"/>
      <c r="Q680" s="2"/>
      <c r="R680" s="2"/>
      <c r="S680" s="2"/>
      <c r="T680" s="2"/>
      <c r="U680" s="2"/>
      <c r="V680" s="2"/>
      <c r="W680" s="2"/>
      <c r="X680" s="2"/>
      <c r="Y680" s="2"/>
    </row>
    <row r="681" spans="1:25" ht="15.5">
      <c r="A681" s="2"/>
      <c r="B681" s="3"/>
      <c r="C681" s="4"/>
      <c r="D681" s="2"/>
      <c r="E681" s="4"/>
      <c r="F681" s="2"/>
      <c r="G681" s="2"/>
      <c r="H681" s="2"/>
      <c r="I681" s="2"/>
      <c r="J681" s="2"/>
      <c r="K681" s="2"/>
      <c r="L681" s="2"/>
      <c r="M681" s="2"/>
      <c r="N681" s="2"/>
      <c r="O681" s="2"/>
      <c r="P681" s="2"/>
      <c r="Q681" s="2"/>
      <c r="R681" s="2"/>
      <c r="S681" s="2"/>
      <c r="T681" s="2"/>
      <c r="U681" s="2"/>
      <c r="V681" s="2"/>
      <c r="W681" s="2"/>
      <c r="X681" s="2"/>
      <c r="Y681" s="2"/>
    </row>
    <row r="682" spans="1:25" ht="15.5">
      <c r="A682" s="2"/>
      <c r="B682" s="3"/>
      <c r="C682" s="4"/>
      <c r="D682" s="2"/>
      <c r="E682" s="4"/>
      <c r="F682" s="2"/>
      <c r="G682" s="2"/>
      <c r="H682" s="2"/>
      <c r="I682" s="2"/>
      <c r="J682" s="2"/>
      <c r="K682" s="2"/>
      <c r="L682" s="2"/>
      <c r="M682" s="2"/>
      <c r="N682" s="2"/>
      <c r="O682" s="2"/>
      <c r="P682" s="2"/>
      <c r="Q682" s="2"/>
      <c r="R682" s="2"/>
      <c r="S682" s="2"/>
      <c r="T682" s="2"/>
      <c r="U682" s="2"/>
      <c r="V682" s="2"/>
      <c r="W682" s="2"/>
      <c r="X682" s="2"/>
      <c r="Y682" s="2"/>
    </row>
    <row r="683" spans="1:25" ht="15.5">
      <c r="A683" s="2"/>
      <c r="B683" s="3"/>
      <c r="C683" s="4"/>
      <c r="D683" s="2"/>
      <c r="E683" s="4"/>
      <c r="F683" s="2"/>
      <c r="G683" s="2"/>
      <c r="H683" s="2"/>
      <c r="I683" s="2"/>
      <c r="J683" s="2"/>
      <c r="K683" s="2"/>
      <c r="L683" s="2"/>
      <c r="M683" s="2"/>
      <c r="N683" s="2"/>
      <c r="O683" s="2"/>
      <c r="P683" s="2"/>
      <c r="Q683" s="2"/>
      <c r="R683" s="2"/>
      <c r="S683" s="2"/>
      <c r="T683" s="2"/>
      <c r="U683" s="2"/>
      <c r="V683" s="2"/>
      <c r="W683" s="2"/>
      <c r="X683" s="2"/>
      <c r="Y683" s="2"/>
    </row>
    <row r="684" spans="1:25" ht="15.5">
      <c r="A684" s="2"/>
      <c r="B684" s="3"/>
      <c r="C684" s="4"/>
      <c r="D684" s="2"/>
      <c r="E684" s="4"/>
      <c r="F684" s="2"/>
      <c r="G684" s="2"/>
      <c r="H684" s="2"/>
      <c r="I684" s="2"/>
      <c r="J684" s="2"/>
      <c r="K684" s="2"/>
      <c r="L684" s="2"/>
      <c r="M684" s="2"/>
      <c r="N684" s="2"/>
      <c r="O684" s="2"/>
      <c r="P684" s="2"/>
      <c r="Q684" s="2"/>
      <c r="R684" s="2"/>
      <c r="S684" s="2"/>
      <c r="T684" s="2"/>
      <c r="U684" s="2"/>
      <c r="V684" s="2"/>
      <c r="W684" s="2"/>
      <c r="X684" s="2"/>
      <c r="Y684" s="2"/>
    </row>
    <row r="685" spans="1:25" ht="15.5">
      <c r="A685" s="2"/>
      <c r="B685" s="3"/>
      <c r="C685" s="4"/>
      <c r="D685" s="2"/>
      <c r="E685" s="4"/>
      <c r="F685" s="2"/>
      <c r="G685" s="2"/>
      <c r="H685" s="2"/>
      <c r="I685" s="2"/>
      <c r="J685" s="2"/>
      <c r="K685" s="2"/>
      <c r="L685" s="2"/>
      <c r="M685" s="2"/>
      <c r="N685" s="2"/>
      <c r="O685" s="2"/>
      <c r="P685" s="2"/>
      <c r="Q685" s="2"/>
      <c r="R685" s="2"/>
      <c r="S685" s="2"/>
      <c r="T685" s="2"/>
      <c r="U685" s="2"/>
      <c r="V685" s="2"/>
      <c r="W685" s="2"/>
      <c r="X685" s="2"/>
      <c r="Y685" s="2"/>
    </row>
    <row r="686" spans="1:25" ht="15.5">
      <c r="A686" s="2"/>
      <c r="B686" s="3"/>
      <c r="C686" s="4"/>
      <c r="D686" s="2"/>
      <c r="E686" s="4"/>
      <c r="F686" s="2"/>
      <c r="G686" s="2"/>
      <c r="H686" s="2"/>
      <c r="I686" s="2"/>
      <c r="J686" s="2"/>
      <c r="K686" s="2"/>
      <c r="L686" s="2"/>
      <c r="M686" s="2"/>
      <c r="N686" s="2"/>
      <c r="O686" s="2"/>
      <c r="P686" s="2"/>
      <c r="Q686" s="2"/>
      <c r="R686" s="2"/>
      <c r="S686" s="2"/>
      <c r="T686" s="2"/>
      <c r="U686" s="2"/>
      <c r="V686" s="2"/>
      <c r="W686" s="2"/>
      <c r="X686" s="2"/>
      <c r="Y686" s="2"/>
    </row>
    <row r="687" spans="1:25" ht="15.5">
      <c r="A687" s="2"/>
      <c r="B687" s="3"/>
      <c r="C687" s="4"/>
      <c r="D687" s="2"/>
      <c r="E687" s="4"/>
      <c r="F687" s="2"/>
      <c r="G687" s="2"/>
      <c r="H687" s="2"/>
      <c r="I687" s="2"/>
      <c r="J687" s="2"/>
      <c r="K687" s="2"/>
      <c r="L687" s="2"/>
      <c r="M687" s="2"/>
      <c r="N687" s="2"/>
      <c r="O687" s="2"/>
      <c r="P687" s="2"/>
      <c r="Q687" s="2"/>
      <c r="R687" s="2"/>
      <c r="S687" s="2"/>
      <c r="T687" s="2"/>
      <c r="U687" s="2"/>
      <c r="V687" s="2"/>
      <c r="W687" s="2"/>
      <c r="X687" s="2"/>
      <c r="Y687" s="2"/>
    </row>
    <row r="688" spans="1:25" ht="15.5">
      <c r="A688" s="2"/>
      <c r="B688" s="3"/>
      <c r="C688" s="4"/>
      <c r="D688" s="2"/>
      <c r="E688" s="4"/>
      <c r="F688" s="2"/>
      <c r="G688" s="2"/>
      <c r="H688" s="2"/>
      <c r="I688" s="2"/>
      <c r="J688" s="2"/>
      <c r="K688" s="2"/>
      <c r="L688" s="2"/>
      <c r="M688" s="2"/>
      <c r="N688" s="2"/>
      <c r="O688" s="2"/>
      <c r="P688" s="2"/>
      <c r="Q688" s="2"/>
      <c r="R688" s="2"/>
      <c r="S688" s="2"/>
      <c r="T688" s="2"/>
      <c r="U688" s="2"/>
      <c r="V688" s="2"/>
      <c r="W688" s="2"/>
      <c r="X688" s="2"/>
      <c r="Y688" s="2"/>
    </row>
    <row r="689" spans="1:25" ht="15.5">
      <c r="A689" s="2"/>
      <c r="B689" s="3"/>
      <c r="C689" s="4"/>
      <c r="D689" s="2"/>
      <c r="E689" s="4"/>
      <c r="F689" s="2"/>
      <c r="G689" s="2"/>
      <c r="H689" s="2"/>
      <c r="I689" s="2"/>
      <c r="J689" s="2"/>
      <c r="K689" s="2"/>
      <c r="L689" s="2"/>
      <c r="M689" s="2"/>
      <c r="N689" s="2"/>
      <c r="O689" s="2"/>
      <c r="P689" s="2"/>
      <c r="Q689" s="2"/>
      <c r="R689" s="2"/>
      <c r="S689" s="2"/>
      <c r="T689" s="2"/>
      <c r="U689" s="2"/>
      <c r="V689" s="2"/>
      <c r="W689" s="2"/>
      <c r="X689" s="2"/>
      <c r="Y689" s="2"/>
    </row>
    <row r="690" spans="1:25" ht="15.5">
      <c r="A690" s="2"/>
      <c r="B690" s="3"/>
      <c r="C690" s="4"/>
      <c r="D690" s="2"/>
      <c r="E690" s="4"/>
      <c r="F690" s="2"/>
      <c r="G690" s="2"/>
      <c r="H690" s="2"/>
      <c r="I690" s="2"/>
      <c r="J690" s="2"/>
      <c r="K690" s="2"/>
      <c r="L690" s="2"/>
      <c r="M690" s="2"/>
      <c r="N690" s="2"/>
      <c r="O690" s="2"/>
      <c r="P690" s="2"/>
      <c r="Q690" s="2"/>
      <c r="R690" s="2"/>
      <c r="S690" s="2"/>
      <c r="T690" s="2"/>
      <c r="U690" s="2"/>
      <c r="V690" s="2"/>
      <c r="W690" s="2"/>
      <c r="X690" s="2"/>
      <c r="Y690" s="2"/>
    </row>
    <row r="691" spans="1:25" ht="15.5">
      <c r="A691" s="2"/>
      <c r="B691" s="3"/>
      <c r="C691" s="4"/>
      <c r="D691" s="2"/>
      <c r="E691" s="4"/>
      <c r="F691" s="2"/>
      <c r="G691" s="2"/>
      <c r="H691" s="2"/>
      <c r="I691" s="2"/>
      <c r="J691" s="2"/>
      <c r="K691" s="2"/>
      <c r="L691" s="2"/>
      <c r="M691" s="2"/>
      <c r="N691" s="2"/>
      <c r="O691" s="2"/>
      <c r="P691" s="2"/>
      <c r="Q691" s="2"/>
      <c r="R691" s="2"/>
      <c r="S691" s="2"/>
      <c r="T691" s="2"/>
      <c r="U691" s="2"/>
      <c r="V691" s="2"/>
      <c r="W691" s="2"/>
      <c r="X691" s="2"/>
      <c r="Y691" s="2"/>
    </row>
    <row r="692" spans="1:25" ht="15.5">
      <c r="A692" s="2"/>
      <c r="B692" s="3"/>
      <c r="C692" s="4"/>
      <c r="D692" s="2"/>
      <c r="E692" s="4"/>
      <c r="F692" s="2"/>
      <c r="G692" s="2"/>
      <c r="H692" s="2"/>
      <c r="I692" s="2"/>
      <c r="J692" s="2"/>
      <c r="K692" s="2"/>
      <c r="L692" s="2"/>
      <c r="M692" s="2"/>
      <c r="N692" s="2"/>
      <c r="O692" s="2"/>
      <c r="P692" s="2"/>
      <c r="Q692" s="2"/>
      <c r="R692" s="2"/>
      <c r="S692" s="2"/>
      <c r="T692" s="2"/>
      <c r="U692" s="2"/>
      <c r="V692" s="2"/>
      <c r="W692" s="2"/>
      <c r="X692" s="2"/>
      <c r="Y692" s="2"/>
    </row>
    <row r="693" spans="1:25" ht="15.5">
      <c r="A693" s="2"/>
      <c r="B693" s="3"/>
      <c r="C693" s="4"/>
      <c r="D693" s="2"/>
      <c r="E693" s="4"/>
      <c r="F693" s="2"/>
      <c r="G693" s="2"/>
      <c r="H693" s="2"/>
      <c r="I693" s="2"/>
      <c r="J693" s="2"/>
      <c r="K693" s="2"/>
      <c r="L693" s="2"/>
      <c r="M693" s="2"/>
      <c r="N693" s="2"/>
      <c r="O693" s="2"/>
      <c r="P693" s="2"/>
      <c r="Q693" s="2"/>
      <c r="R693" s="2"/>
      <c r="S693" s="2"/>
      <c r="T693" s="2"/>
      <c r="U693" s="2"/>
      <c r="V693" s="2"/>
      <c r="W693" s="2"/>
      <c r="X693" s="2"/>
      <c r="Y693" s="2"/>
    </row>
    <row r="694" spans="1:25" ht="15.5">
      <c r="A694" s="2"/>
      <c r="B694" s="3"/>
      <c r="C694" s="4"/>
      <c r="D694" s="2"/>
      <c r="E694" s="4"/>
      <c r="F694" s="2"/>
      <c r="G694" s="2"/>
      <c r="H694" s="2"/>
      <c r="I694" s="2"/>
      <c r="J694" s="2"/>
      <c r="K694" s="2"/>
      <c r="L694" s="2"/>
      <c r="M694" s="2"/>
      <c r="N694" s="2"/>
      <c r="O694" s="2"/>
      <c r="P694" s="2"/>
      <c r="Q694" s="2"/>
      <c r="R694" s="2"/>
      <c r="S694" s="2"/>
      <c r="T694" s="2"/>
      <c r="U694" s="2"/>
      <c r="V694" s="2"/>
      <c r="W694" s="2"/>
      <c r="X694" s="2"/>
      <c r="Y694" s="2"/>
    </row>
    <row r="695" spans="1:25" ht="15.5">
      <c r="A695" s="2"/>
      <c r="B695" s="3"/>
      <c r="C695" s="4"/>
      <c r="D695" s="2"/>
      <c r="E695" s="4"/>
      <c r="F695" s="2"/>
      <c r="G695" s="2"/>
      <c r="H695" s="2"/>
      <c r="I695" s="2"/>
      <c r="J695" s="2"/>
      <c r="K695" s="2"/>
      <c r="L695" s="2"/>
      <c r="M695" s="2"/>
      <c r="N695" s="2"/>
      <c r="O695" s="2"/>
      <c r="P695" s="2"/>
      <c r="Q695" s="2"/>
      <c r="R695" s="2"/>
      <c r="S695" s="2"/>
      <c r="T695" s="2"/>
      <c r="U695" s="2"/>
      <c r="V695" s="2"/>
      <c r="W695" s="2"/>
      <c r="X695" s="2"/>
      <c r="Y695" s="2"/>
    </row>
    <row r="696" spans="1:25" ht="15.5">
      <c r="A696" s="2"/>
      <c r="B696" s="3"/>
      <c r="C696" s="4"/>
      <c r="D696" s="2"/>
      <c r="E696" s="4"/>
      <c r="F696" s="2"/>
      <c r="G696" s="2"/>
      <c r="H696" s="2"/>
      <c r="I696" s="2"/>
      <c r="J696" s="2"/>
      <c r="K696" s="2"/>
      <c r="L696" s="2"/>
      <c r="M696" s="2"/>
      <c r="N696" s="2"/>
      <c r="O696" s="2"/>
      <c r="P696" s="2"/>
      <c r="Q696" s="2"/>
      <c r="R696" s="2"/>
      <c r="S696" s="2"/>
      <c r="T696" s="2"/>
      <c r="U696" s="2"/>
      <c r="V696" s="2"/>
      <c r="W696" s="2"/>
      <c r="X696" s="2"/>
      <c r="Y696" s="2"/>
    </row>
    <row r="697" spans="1:25" ht="15.5">
      <c r="A697" s="2"/>
      <c r="B697" s="3"/>
      <c r="C697" s="4"/>
      <c r="D697" s="2"/>
      <c r="E697" s="4"/>
      <c r="F697" s="2"/>
      <c r="G697" s="2"/>
      <c r="H697" s="2"/>
      <c r="I697" s="2"/>
      <c r="J697" s="2"/>
      <c r="K697" s="2"/>
      <c r="L697" s="2"/>
      <c r="M697" s="2"/>
      <c r="N697" s="2"/>
      <c r="O697" s="2"/>
      <c r="P697" s="2"/>
      <c r="Q697" s="2"/>
      <c r="R697" s="2"/>
      <c r="S697" s="2"/>
      <c r="T697" s="2"/>
      <c r="U697" s="2"/>
      <c r="V697" s="2"/>
      <c r="W697" s="2"/>
      <c r="X697" s="2"/>
      <c r="Y697" s="2"/>
    </row>
    <row r="698" spans="1:25" ht="15.5">
      <c r="A698" s="2"/>
      <c r="B698" s="3"/>
      <c r="C698" s="4"/>
      <c r="D698" s="2"/>
      <c r="E698" s="4"/>
      <c r="F698" s="2"/>
      <c r="G698" s="2"/>
      <c r="H698" s="2"/>
      <c r="I698" s="2"/>
      <c r="J698" s="2"/>
      <c r="K698" s="2"/>
      <c r="L698" s="2"/>
      <c r="M698" s="2"/>
      <c r="N698" s="2"/>
      <c r="O698" s="2"/>
      <c r="P698" s="2"/>
      <c r="Q698" s="2"/>
      <c r="R698" s="2"/>
      <c r="S698" s="2"/>
      <c r="T698" s="2"/>
      <c r="U698" s="2"/>
      <c r="V698" s="2"/>
      <c r="W698" s="2"/>
      <c r="X698" s="2"/>
      <c r="Y698" s="2"/>
    </row>
    <row r="699" spans="1:25" ht="15.5">
      <c r="A699" s="2"/>
      <c r="B699" s="3"/>
      <c r="C699" s="4"/>
      <c r="D699" s="2"/>
      <c r="E699" s="4"/>
      <c r="F699" s="2"/>
      <c r="G699" s="2"/>
      <c r="H699" s="2"/>
      <c r="I699" s="2"/>
      <c r="J699" s="2"/>
      <c r="K699" s="2"/>
      <c r="L699" s="2"/>
      <c r="M699" s="2"/>
      <c r="N699" s="2"/>
      <c r="O699" s="2"/>
      <c r="P699" s="2"/>
      <c r="Q699" s="2"/>
      <c r="R699" s="2"/>
      <c r="S699" s="2"/>
      <c r="T699" s="2"/>
      <c r="U699" s="2"/>
      <c r="V699" s="2"/>
      <c r="W699" s="2"/>
      <c r="X699" s="2"/>
      <c r="Y699" s="2"/>
    </row>
    <row r="700" spans="1:25" ht="15.5">
      <c r="A700" s="2"/>
      <c r="B700" s="3"/>
      <c r="C700" s="4"/>
      <c r="D700" s="2"/>
      <c r="E700" s="4"/>
      <c r="F700" s="2"/>
      <c r="G700" s="2"/>
      <c r="H700" s="2"/>
      <c r="I700" s="2"/>
      <c r="J700" s="2"/>
      <c r="K700" s="2"/>
      <c r="L700" s="2"/>
      <c r="M700" s="2"/>
      <c r="N700" s="2"/>
      <c r="O700" s="2"/>
      <c r="P700" s="2"/>
      <c r="Q700" s="2"/>
      <c r="R700" s="2"/>
      <c r="S700" s="2"/>
      <c r="T700" s="2"/>
      <c r="U700" s="2"/>
      <c r="V700" s="2"/>
      <c r="W700" s="2"/>
      <c r="X700" s="2"/>
      <c r="Y700" s="2"/>
    </row>
    <row r="701" spans="1:25" ht="15.5">
      <c r="A701" s="2"/>
      <c r="B701" s="3"/>
      <c r="C701" s="4"/>
      <c r="D701" s="2"/>
      <c r="E701" s="4"/>
      <c r="F701" s="2"/>
      <c r="G701" s="2"/>
      <c r="H701" s="2"/>
      <c r="I701" s="2"/>
      <c r="J701" s="2"/>
      <c r="K701" s="2"/>
      <c r="L701" s="2"/>
      <c r="M701" s="2"/>
      <c r="N701" s="2"/>
      <c r="O701" s="2"/>
      <c r="P701" s="2"/>
      <c r="Q701" s="2"/>
      <c r="R701" s="2"/>
      <c r="S701" s="2"/>
      <c r="T701" s="2"/>
      <c r="U701" s="2"/>
      <c r="V701" s="2"/>
      <c r="W701" s="2"/>
      <c r="X701" s="2"/>
      <c r="Y701" s="2"/>
    </row>
    <row r="702" spans="1:25" ht="15.5">
      <c r="A702" s="2"/>
      <c r="B702" s="3"/>
      <c r="C702" s="4"/>
      <c r="D702" s="2"/>
      <c r="E702" s="4"/>
      <c r="F702" s="2"/>
      <c r="G702" s="2"/>
      <c r="H702" s="2"/>
      <c r="I702" s="2"/>
      <c r="J702" s="2"/>
      <c r="K702" s="2"/>
      <c r="L702" s="2"/>
      <c r="M702" s="2"/>
      <c r="N702" s="2"/>
      <c r="O702" s="2"/>
      <c r="P702" s="2"/>
      <c r="Q702" s="2"/>
      <c r="R702" s="2"/>
      <c r="S702" s="2"/>
      <c r="T702" s="2"/>
      <c r="U702" s="2"/>
      <c r="V702" s="2"/>
      <c r="W702" s="2"/>
      <c r="X702" s="2"/>
      <c r="Y702" s="2"/>
    </row>
    <row r="703" spans="1:25" ht="15.5">
      <c r="A703" s="2"/>
      <c r="B703" s="3"/>
      <c r="C703" s="4"/>
      <c r="D703" s="2"/>
      <c r="E703" s="4"/>
      <c r="F703" s="2"/>
      <c r="G703" s="2"/>
      <c r="H703" s="2"/>
      <c r="I703" s="2"/>
      <c r="J703" s="2"/>
      <c r="K703" s="2"/>
      <c r="L703" s="2"/>
      <c r="M703" s="2"/>
      <c r="N703" s="2"/>
      <c r="O703" s="2"/>
      <c r="P703" s="2"/>
      <c r="Q703" s="2"/>
      <c r="R703" s="2"/>
      <c r="S703" s="2"/>
      <c r="T703" s="2"/>
      <c r="U703" s="2"/>
      <c r="V703" s="2"/>
      <c r="W703" s="2"/>
      <c r="X703" s="2"/>
      <c r="Y703" s="2"/>
    </row>
    <row r="704" spans="1:25" ht="15.5">
      <c r="A704" s="2"/>
      <c r="B704" s="3"/>
      <c r="C704" s="4"/>
      <c r="D704" s="2"/>
      <c r="E704" s="4"/>
      <c r="F704" s="2"/>
      <c r="G704" s="2"/>
      <c r="H704" s="2"/>
      <c r="I704" s="2"/>
      <c r="J704" s="2"/>
      <c r="K704" s="2"/>
      <c r="L704" s="2"/>
      <c r="M704" s="2"/>
      <c r="N704" s="2"/>
      <c r="O704" s="2"/>
      <c r="P704" s="2"/>
      <c r="Q704" s="2"/>
      <c r="R704" s="2"/>
      <c r="S704" s="2"/>
      <c r="T704" s="2"/>
      <c r="U704" s="2"/>
      <c r="V704" s="2"/>
      <c r="W704" s="2"/>
      <c r="X704" s="2"/>
      <c r="Y704" s="2"/>
    </row>
    <row r="705" spans="1:25" ht="15.5">
      <c r="A705" s="2"/>
      <c r="B705" s="3"/>
      <c r="C705" s="4"/>
      <c r="D705" s="2"/>
      <c r="E705" s="4"/>
      <c r="F705" s="2"/>
      <c r="G705" s="2"/>
      <c r="H705" s="2"/>
      <c r="I705" s="2"/>
      <c r="J705" s="2"/>
      <c r="K705" s="2"/>
      <c r="L705" s="2"/>
      <c r="M705" s="2"/>
      <c r="N705" s="2"/>
      <c r="O705" s="2"/>
      <c r="P705" s="2"/>
      <c r="Q705" s="2"/>
      <c r="R705" s="2"/>
      <c r="S705" s="2"/>
      <c r="T705" s="2"/>
      <c r="U705" s="2"/>
      <c r="V705" s="2"/>
      <c r="W705" s="2"/>
      <c r="X705" s="2"/>
      <c r="Y705" s="2"/>
    </row>
    <row r="706" spans="1:25" ht="15.5">
      <c r="A706" s="2"/>
      <c r="B706" s="3"/>
      <c r="C706" s="4"/>
      <c r="D706" s="2"/>
      <c r="E706" s="4"/>
      <c r="F706" s="2"/>
      <c r="G706" s="2"/>
      <c r="H706" s="2"/>
      <c r="I706" s="2"/>
      <c r="J706" s="2"/>
      <c r="K706" s="2"/>
      <c r="L706" s="2"/>
      <c r="M706" s="2"/>
      <c r="N706" s="2"/>
      <c r="O706" s="2"/>
      <c r="P706" s="2"/>
      <c r="Q706" s="2"/>
      <c r="R706" s="2"/>
      <c r="S706" s="2"/>
      <c r="T706" s="2"/>
      <c r="U706" s="2"/>
      <c r="V706" s="2"/>
      <c r="W706" s="2"/>
      <c r="X706" s="2"/>
      <c r="Y706" s="2"/>
    </row>
    <row r="707" spans="1:25" ht="15.5">
      <c r="A707" s="2"/>
      <c r="B707" s="3"/>
      <c r="C707" s="4"/>
      <c r="D707" s="2"/>
      <c r="E707" s="4"/>
      <c r="F707" s="2"/>
      <c r="G707" s="2"/>
      <c r="H707" s="2"/>
      <c r="I707" s="2"/>
      <c r="J707" s="2"/>
      <c r="K707" s="2"/>
      <c r="L707" s="2"/>
      <c r="M707" s="2"/>
      <c r="N707" s="2"/>
      <c r="O707" s="2"/>
      <c r="P707" s="2"/>
      <c r="Q707" s="2"/>
      <c r="R707" s="2"/>
      <c r="S707" s="2"/>
      <c r="T707" s="2"/>
      <c r="U707" s="2"/>
      <c r="V707" s="2"/>
      <c r="W707" s="2"/>
      <c r="X707" s="2"/>
      <c r="Y707" s="2"/>
    </row>
    <row r="708" spans="1:25" ht="15.5">
      <c r="A708" s="2"/>
      <c r="B708" s="3"/>
      <c r="C708" s="4"/>
      <c r="D708" s="2"/>
      <c r="E708" s="4"/>
      <c r="F708" s="2"/>
      <c r="G708" s="2"/>
      <c r="H708" s="2"/>
      <c r="I708" s="2"/>
      <c r="J708" s="2"/>
      <c r="K708" s="2"/>
      <c r="L708" s="2"/>
      <c r="M708" s="2"/>
      <c r="N708" s="2"/>
      <c r="O708" s="2"/>
      <c r="P708" s="2"/>
      <c r="Q708" s="2"/>
      <c r="R708" s="2"/>
      <c r="S708" s="2"/>
      <c r="T708" s="2"/>
      <c r="U708" s="2"/>
      <c r="V708" s="2"/>
      <c r="W708" s="2"/>
      <c r="X708" s="2"/>
      <c r="Y708" s="2"/>
    </row>
    <row r="709" spans="1:25" ht="15.5">
      <c r="A709" s="2"/>
      <c r="B709" s="3"/>
      <c r="C709" s="4"/>
      <c r="D709" s="2"/>
      <c r="E709" s="4"/>
      <c r="F709" s="2"/>
      <c r="G709" s="2"/>
      <c r="H709" s="2"/>
      <c r="I709" s="2"/>
      <c r="J709" s="2"/>
      <c r="K709" s="2"/>
      <c r="L709" s="2"/>
      <c r="M709" s="2"/>
      <c r="N709" s="2"/>
      <c r="O709" s="2"/>
      <c r="P709" s="2"/>
      <c r="Q709" s="2"/>
      <c r="R709" s="2"/>
      <c r="S709" s="2"/>
      <c r="T709" s="2"/>
      <c r="U709" s="2"/>
      <c r="V709" s="2"/>
      <c r="W709" s="2"/>
      <c r="X709" s="2"/>
      <c r="Y709" s="2"/>
    </row>
    <row r="710" spans="1:25" ht="15.5">
      <c r="A710" s="2"/>
      <c r="B710" s="3"/>
      <c r="C710" s="4"/>
      <c r="D710" s="2"/>
      <c r="E710" s="4"/>
      <c r="F710" s="2"/>
      <c r="G710" s="2"/>
      <c r="H710" s="2"/>
      <c r="I710" s="2"/>
      <c r="J710" s="2"/>
      <c r="K710" s="2"/>
      <c r="L710" s="2"/>
      <c r="M710" s="2"/>
      <c r="N710" s="2"/>
      <c r="O710" s="2"/>
      <c r="P710" s="2"/>
      <c r="Q710" s="2"/>
      <c r="R710" s="2"/>
      <c r="S710" s="2"/>
      <c r="T710" s="2"/>
      <c r="U710" s="2"/>
      <c r="V710" s="2"/>
      <c r="W710" s="2"/>
      <c r="X710" s="2"/>
      <c r="Y710" s="2"/>
    </row>
    <row r="711" spans="1:25" ht="15.5">
      <c r="A711" s="2"/>
      <c r="B711" s="3"/>
      <c r="C711" s="4"/>
      <c r="D711" s="2"/>
      <c r="E711" s="4"/>
      <c r="F711" s="2"/>
      <c r="G711" s="2"/>
      <c r="H711" s="2"/>
      <c r="I711" s="2"/>
      <c r="J711" s="2"/>
      <c r="K711" s="2"/>
      <c r="L711" s="2"/>
      <c r="M711" s="2"/>
      <c r="N711" s="2"/>
      <c r="O711" s="2"/>
      <c r="P711" s="2"/>
      <c r="Q711" s="2"/>
      <c r="R711" s="2"/>
      <c r="S711" s="2"/>
      <c r="T711" s="2"/>
      <c r="U711" s="2"/>
      <c r="V711" s="2"/>
      <c r="W711" s="2"/>
      <c r="X711" s="2"/>
      <c r="Y711" s="2"/>
    </row>
    <row r="712" spans="1:25" ht="15.5">
      <c r="A712" s="2"/>
      <c r="B712" s="3"/>
      <c r="C712" s="4"/>
      <c r="D712" s="2"/>
      <c r="E712" s="4"/>
      <c r="F712" s="2"/>
      <c r="G712" s="2"/>
      <c r="H712" s="2"/>
      <c r="I712" s="2"/>
      <c r="J712" s="2"/>
      <c r="K712" s="2"/>
      <c r="L712" s="2"/>
      <c r="M712" s="2"/>
      <c r="N712" s="2"/>
      <c r="O712" s="2"/>
      <c r="P712" s="2"/>
      <c r="Q712" s="2"/>
      <c r="R712" s="2"/>
      <c r="S712" s="2"/>
      <c r="T712" s="2"/>
      <c r="U712" s="2"/>
      <c r="V712" s="2"/>
      <c r="W712" s="2"/>
      <c r="X712" s="2"/>
      <c r="Y712" s="2"/>
    </row>
    <row r="713" spans="1:25" ht="15.5">
      <c r="A713" s="2"/>
      <c r="B713" s="3"/>
      <c r="C713" s="4"/>
      <c r="D713" s="2"/>
      <c r="E713" s="4"/>
      <c r="F713" s="2"/>
      <c r="G713" s="2"/>
      <c r="H713" s="2"/>
      <c r="I713" s="2"/>
      <c r="J713" s="2"/>
      <c r="K713" s="2"/>
      <c r="L713" s="2"/>
      <c r="M713" s="2"/>
      <c r="N713" s="2"/>
      <c r="O713" s="2"/>
      <c r="P713" s="2"/>
      <c r="Q713" s="2"/>
      <c r="R713" s="2"/>
      <c r="S713" s="2"/>
      <c r="T713" s="2"/>
      <c r="U713" s="2"/>
      <c r="V713" s="2"/>
      <c r="W713" s="2"/>
      <c r="X713" s="2"/>
      <c r="Y713" s="2"/>
    </row>
    <row r="714" spans="1:25" ht="15.5">
      <c r="A714" s="2"/>
      <c r="B714" s="3"/>
      <c r="C714" s="4"/>
      <c r="D714" s="2"/>
      <c r="E714" s="4"/>
      <c r="F714" s="2"/>
      <c r="G714" s="2"/>
      <c r="H714" s="2"/>
      <c r="I714" s="2"/>
      <c r="J714" s="2"/>
      <c r="K714" s="2"/>
      <c r="L714" s="2"/>
      <c r="M714" s="2"/>
      <c r="N714" s="2"/>
      <c r="O714" s="2"/>
      <c r="P714" s="2"/>
      <c r="Q714" s="2"/>
      <c r="R714" s="2"/>
      <c r="S714" s="2"/>
      <c r="T714" s="2"/>
      <c r="U714" s="2"/>
      <c r="V714" s="2"/>
      <c r="W714" s="2"/>
      <c r="X714" s="2"/>
      <c r="Y714" s="2"/>
    </row>
    <row r="715" spans="1:25" ht="15.5">
      <c r="A715" s="2"/>
      <c r="B715" s="3"/>
      <c r="C715" s="4"/>
      <c r="D715" s="2"/>
      <c r="E715" s="4"/>
      <c r="F715" s="2"/>
      <c r="G715" s="2"/>
      <c r="H715" s="2"/>
      <c r="I715" s="2"/>
      <c r="J715" s="2"/>
      <c r="K715" s="2"/>
      <c r="L715" s="2"/>
      <c r="M715" s="2"/>
      <c r="N715" s="2"/>
      <c r="O715" s="2"/>
      <c r="P715" s="2"/>
      <c r="Q715" s="2"/>
      <c r="R715" s="2"/>
      <c r="S715" s="2"/>
      <c r="T715" s="2"/>
      <c r="U715" s="2"/>
      <c r="V715" s="2"/>
      <c r="W715" s="2"/>
      <c r="X715" s="2"/>
      <c r="Y715" s="2"/>
    </row>
    <row r="716" spans="1:25" ht="15.5">
      <c r="A716" s="2"/>
      <c r="B716" s="3"/>
      <c r="C716" s="4"/>
      <c r="D716" s="2"/>
      <c r="E716" s="4"/>
      <c r="F716" s="2"/>
      <c r="G716" s="2"/>
      <c r="H716" s="2"/>
      <c r="I716" s="2"/>
      <c r="J716" s="2"/>
      <c r="K716" s="2"/>
      <c r="L716" s="2"/>
      <c r="M716" s="2"/>
      <c r="N716" s="2"/>
      <c r="O716" s="2"/>
      <c r="P716" s="2"/>
      <c r="Q716" s="2"/>
      <c r="R716" s="2"/>
      <c r="S716" s="2"/>
      <c r="T716" s="2"/>
      <c r="U716" s="2"/>
      <c r="V716" s="2"/>
      <c r="W716" s="2"/>
      <c r="X716" s="2"/>
      <c r="Y716" s="2"/>
    </row>
    <row r="717" spans="1:25" ht="15.5">
      <c r="A717" s="2"/>
      <c r="B717" s="3"/>
      <c r="C717" s="4"/>
      <c r="D717" s="2"/>
      <c r="E717" s="4"/>
      <c r="F717" s="2"/>
      <c r="G717" s="2"/>
      <c r="H717" s="2"/>
      <c r="I717" s="2"/>
      <c r="J717" s="2"/>
      <c r="K717" s="2"/>
      <c r="L717" s="2"/>
      <c r="M717" s="2"/>
      <c r="N717" s="2"/>
      <c r="O717" s="2"/>
      <c r="P717" s="2"/>
      <c r="Q717" s="2"/>
      <c r="R717" s="2"/>
      <c r="S717" s="2"/>
      <c r="T717" s="2"/>
      <c r="U717" s="2"/>
      <c r="V717" s="2"/>
      <c r="W717" s="2"/>
      <c r="X717" s="2"/>
      <c r="Y717" s="2"/>
    </row>
    <row r="718" spans="1:25" ht="15.5">
      <c r="A718" s="2"/>
      <c r="B718" s="3"/>
      <c r="C718" s="4"/>
      <c r="D718" s="2"/>
      <c r="E718" s="4"/>
      <c r="F718" s="2"/>
      <c r="G718" s="2"/>
      <c r="H718" s="2"/>
      <c r="I718" s="2"/>
      <c r="J718" s="2"/>
      <c r="K718" s="2"/>
      <c r="L718" s="2"/>
      <c r="M718" s="2"/>
      <c r="N718" s="2"/>
      <c r="O718" s="2"/>
      <c r="P718" s="2"/>
      <c r="Q718" s="2"/>
      <c r="R718" s="2"/>
      <c r="S718" s="2"/>
      <c r="T718" s="2"/>
      <c r="U718" s="2"/>
      <c r="V718" s="2"/>
      <c r="W718" s="2"/>
      <c r="X718" s="2"/>
      <c r="Y718" s="2"/>
    </row>
    <row r="719" spans="1:25" ht="15.5">
      <c r="A719" s="2"/>
      <c r="B719" s="3"/>
      <c r="C719" s="4"/>
      <c r="D719" s="2"/>
      <c r="E719" s="4"/>
      <c r="F719" s="2"/>
      <c r="G719" s="2"/>
      <c r="H719" s="2"/>
      <c r="I719" s="2"/>
      <c r="J719" s="2"/>
      <c r="K719" s="2"/>
      <c r="L719" s="2"/>
      <c r="M719" s="2"/>
      <c r="N719" s="2"/>
      <c r="O719" s="2"/>
      <c r="P719" s="2"/>
      <c r="Q719" s="2"/>
      <c r="R719" s="2"/>
      <c r="S719" s="2"/>
      <c r="T719" s="2"/>
      <c r="U719" s="2"/>
      <c r="V719" s="2"/>
      <c r="W719" s="2"/>
      <c r="X719" s="2"/>
      <c r="Y719" s="2"/>
    </row>
    <row r="720" spans="1:25" ht="15.5">
      <c r="A720" s="2"/>
      <c r="B720" s="3"/>
      <c r="C720" s="4"/>
      <c r="D720" s="2"/>
      <c r="E720" s="4"/>
      <c r="F720" s="2"/>
      <c r="G720" s="2"/>
      <c r="H720" s="2"/>
      <c r="I720" s="2"/>
      <c r="J720" s="2"/>
      <c r="K720" s="2"/>
      <c r="L720" s="2"/>
      <c r="M720" s="2"/>
      <c r="N720" s="2"/>
      <c r="O720" s="2"/>
      <c r="P720" s="2"/>
      <c r="Q720" s="2"/>
      <c r="R720" s="2"/>
      <c r="S720" s="2"/>
      <c r="T720" s="2"/>
      <c r="U720" s="2"/>
      <c r="V720" s="2"/>
      <c r="W720" s="2"/>
      <c r="X720" s="2"/>
      <c r="Y720" s="2"/>
    </row>
    <row r="721" spans="1:25" ht="15.5">
      <c r="A721" s="2"/>
      <c r="B721" s="3"/>
      <c r="C721" s="4"/>
      <c r="D721" s="2"/>
      <c r="E721" s="4"/>
      <c r="F721" s="2"/>
      <c r="G721" s="2"/>
      <c r="H721" s="2"/>
      <c r="I721" s="2"/>
      <c r="J721" s="2"/>
      <c r="K721" s="2"/>
      <c r="L721" s="2"/>
      <c r="M721" s="2"/>
      <c r="N721" s="2"/>
      <c r="O721" s="2"/>
      <c r="P721" s="2"/>
      <c r="Q721" s="2"/>
      <c r="R721" s="2"/>
      <c r="S721" s="2"/>
      <c r="T721" s="2"/>
      <c r="U721" s="2"/>
      <c r="V721" s="2"/>
      <c r="W721" s="2"/>
      <c r="X721" s="2"/>
      <c r="Y721" s="2"/>
    </row>
    <row r="722" spans="1:25" ht="15.5">
      <c r="A722" s="2"/>
      <c r="B722" s="3"/>
      <c r="C722" s="4"/>
      <c r="D722" s="2"/>
      <c r="E722" s="4"/>
      <c r="F722" s="2"/>
      <c r="G722" s="2"/>
      <c r="H722" s="2"/>
      <c r="I722" s="2"/>
      <c r="J722" s="2"/>
      <c r="K722" s="2"/>
      <c r="L722" s="2"/>
      <c r="M722" s="2"/>
      <c r="N722" s="2"/>
      <c r="O722" s="2"/>
      <c r="P722" s="2"/>
      <c r="Q722" s="2"/>
      <c r="R722" s="2"/>
      <c r="S722" s="2"/>
      <c r="T722" s="2"/>
      <c r="U722" s="2"/>
      <c r="V722" s="2"/>
      <c r="W722" s="2"/>
      <c r="X722" s="2"/>
      <c r="Y722" s="2"/>
    </row>
    <row r="723" spans="1:25" ht="15.5">
      <c r="A723" s="2"/>
      <c r="B723" s="3"/>
      <c r="C723" s="4"/>
      <c r="D723" s="2"/>
      <c r="E723" s="4"/>
      <c r="F723" s="2"/>
      <c r="G723" s="2"/>
      <c r="H723" s="2"/>
      <c r="I723" s="2"/>
      <c r="J723" s="2"/>
      <c r="K723" s="2"/>
      <c r="L723" s="2"/>
      <c r="M723" s="2"/>
      <c r="N723" s="2"/>
      <c r="O723" s="2"/>
      <c r="P723" s="2"/>
      <c r="Q723" s="2"/>
      <c r="R723" s="2"/>
      <c r="S723" s="2"/>
      <c r="T723" s="2"/>
      <c r="U723" s="2"/>
      <c r="V723" s="2"/>
      <c r="W723" s="2"/>
      <c r="X723" s="2"/>
      <c r="Y723" s="2"/>
    </row>
    <row r="724" spans="1:25" ht="15.5">
      <c r="A724" s="2"/>
      <c r="B724" s="3"/>
      <c r="C724" s="4"/>
      <c r="D724" s="2"/>
      <c r="E724" s="4"/>
      <c r="F724" s="2"/>
      <c r="G724" s="2"/>
      <c r="H724" s="2"/>
      <c r="I724" s="2"/>
      <c r="J724" s="2"/>
      <c r="K724" s="2"/>
      <c r="L724" s="2"/>
      <c r="M724" s="2"/>
      <c r="N724" s="2"/>
      <c r="O724" s="2"/>
      <c r="P724" s="2"/>
      <c r="Q724" s="2"/>
      <c r="R724" s="2"/>
      <c r="S724" s="2"/>
      <c r="T724" s="2"/>
      <c r="U724" s="2"/>
      <c r="V724" s="2"/>
      <c r="W724" s="2"/>
      <c r="X724" s="2"/>
      <c r="Y724" s="2"/>
    </row>
    <row r="725" spans="1:25" ht="15.5">
      <c r="A725" s="2"/>
      <c r="B725" s="3"/>
      <c r="C725" s="4"/>
      <c r="D725" s="2"/>
      <c r="E725" s="4"/>
      <c r="F725" s="2"/>
      <c r="G725" s="2"/>
      <c r="H725" s="2"/>
      <c r="I725" s="2"/>
      <c r="J725" s="2"/>
      <c r="K725" s="2"/>
      <c r="L725" s="2"/>
      <c r="M725" s="2"/>
      <c r="N725" s="2"/>
      <c r="O725" s="2"/>
      <c r="P725" s="2"/>
      <c r="Q725" s="2"/>
      <c r="R725" s="2"/>
      <c r="S725" s="2"/>
      <c r="T725" s="2"/>
      <c r="U725" s="2"/>
      <c r="V725" s="2"/>
      <c r="W725" s="2"/>
      <c r="X725" s="2"/>
      <c r="Y725" s="2"/>
    </row>
    <row r="726" spans="1:25" ht="15.5">
      <c r="A726" s="2"/>
      <c r="B726" s="3"/>
      <c r="C726" s="4"/>
      <c r="D726" s="2"/>
      <c r="E726" s="4"/>
      <c r="F726" s="2"/>
      <c r="G726" s="2"/>
      <c r="H726" s="2"/>
      <c r="I726" s="2"/>
      <c r="J726" s="2"/>
      <c r="K726" s="2"/>
      <c r="L726" s="2"/>
      <c r="M726" s="2"/>
      <c r="N726" s="2"/>
      <c r="O726" s="2"/>
      <c r="P726" s="2"/>
      <c r="Q726" s="2"/>
      <c r="R726" s="2"/>
      <c r="S726" s="2"/>
      <c r="T726" s="2"/>
      <c r="U726" s="2"/>
      <c r="V726" s="2"/>
      <c r="W726" s="2"/>
      <c r="X726" s="2"/>
      <c r="Y726" s="2"/>
    </row>
    <row r="727" spans="1:25" ht="15.5">
      <c r="A727" s="2"/>
      <c r="B727" s="3"/>
      <c r="C727" s="4"/>
      <c r="D727" s="2"/>
      <c r="E727" s="4"/>
      <c r="F727" s="2"/>
      <c r="G727" s="2"/>
      <c r="H727" s="2"/>
      <c r="I727" s="2"/>
      <c r="J727" s="2"/>
      <c r="K727" s="2"/>
      <c r="L727" s="2"/>
      <c r="M727" s="2"/>
      <c r="N727" s="2"/>
      <c r="O727" s="2"/>
      <c r="P727" s="2"/>
      <c r="Q727" s="2"/>
      <c r="R727" s="2"/>
      <c r="S727" s="2"/>
      <c r="T727" s="2"/>
      <c r="U727" s="2"/>
      <c r="V727" s="2"/>
      <c r="W727" s="2"/>
      <c r="X727" s="2"/>
      <c r="Y727" s="2"/>
    </row>
    <row r="728" spans="1:25" ht="15.5">
      <c r="A728" s="2"/>
      <c r="B728" s="3"/>
      <c r="C728" s="4"/>
      <c r="D728" s="2"/>
      <c r="E728" s="4"/>
      <c r="F728" s="2"/>
      <c r="G728" s="2"/>
      <c r="H728" s="2"/>
      <c r="I728" s="2"/>
      <c r="J728" s="2"/>
      <c r="K728" s="2"/>
      <c r="L728" s="2"/>
      <c r="M728" s="2"/>
      <c r="N728" s="2"/>
      <c r="O728" s="2"/>
      <c r="P728" s="2"/>
      <c r="Q728" s="2"/>
      <c r="R728" s="2"/>
      <c r="S728" s="2"/>
      <c r="T728" s="2"/>
      <c r="U728" s="2"/>
      <c r="V728" s="2"/>
      <c r="W728" s="2"/>
      <c r="X728" s="2"/>
      <c r="Y728" s="2"/>
    </row>
    <row r="729" spans="1:25" ht="15.5">
      <c r="A729" s="2"/>
      <c r="B729" s="3"/>
      <c r="C729" s="4"/>
      <c r="D729" s="2"/>
      <c r="E729" s="4"/>
      <c r="F729" s="2"/>
      <c r="G729" s="2"/>
      <c r="H729" s="2"/>
      <c r="I729" s="2"/>
      <c r="J729" s="2"/>
      <c r="K729" s="2"/>
      <c r="L729" s="2"/>
      <c r="M729" s="2"/>
      <c r="N729" s="2"/>
      <c r="O729" s="2"/>
      <c r="P729" s="2"/>
      <c r="Q729" s="2"/>
      <c r="R729" s="2"/>
      <c r="S729" s="2"/>
      <c r="T729" s="2"/>
      <c r="U729" s="2"/>
      <c r="V729" s="2"/>
      <c r="W729" s="2"/>
      <c r="X729" s="2"/>
      <c r="Y729" s="2"/>
    </row>
    <row r="730" spans="1:25" ht="15.5">
      <c r="A730" s="2"/>
      <c r="B730" s="3"/>
      <c r="C730" s="4"/>
      <c r="D730" s="2"/>
      <c r="E730" s="4"/>
      <c r="F730" s="2"/>
      <c r="G730" s="2"/>
      <c r="H730" s="2"/>
      <c r="I730" s="2"/>
      <c r="J730" s="2"/>
      <c r="K730" s="2"/>
      <c r="L730" s="2"/>
      <c r="M730" s="2"/>
      <c r="N730" s="2"/>
      <c r="O730" s="2"/>
      <c r="P730" s="2"/>
      <c r="Q730" s="2"/>
      <c r="R730" s="2"/>
      <c r="S730" s="2"/>
      <c r="T730" s="2"/>
      <c r="U730" s="2"/>
      <c r="V730" s="2"/>
      <c r="W730" s="2"/>
      <c r="X730" s="2"/>
      <c r="Y730" s="2"/>
    </row>
    <row r="731" spans="1:25" ht="15.5">
      <c r="A731" s="2"/>
      <c r="B731" s="3"/>
      <c r="C731" s="4"/>
      <c r="D731" s="2"/>
      <c r="E731" s="4"/>
      <c r="F731" s="2"/>
      <c r="G731" s="2"/>
      <c r="H731" s="2"/>
      <c r="I731" s="2"/>
      <c r="J731" s="2"/>
      <c r="K731" s="2"/>
      <c r="L731" s="2"/>
      <c r="M731" s="2"/>
      <c r="N731" s="2"/>
      <c r="O731" s="2"/>
      <c r="P731" s="2"/>
      <c r="Q731" s="2"/>
      <c r="R731" s="2"/>
      <c r="S731" s="2"/>
      <c r="T731" s="2"/>
      <c r="U731" s="2"/>
      <c r="V731" s="2"/>
      <c r="W731" s="2"/>
      <c r="X731" s="2"/>
      <c r="Y731" s="2"/>
    </row>
    <row r="732" spans="1:25" ht="15.5">
      <c r="A732" s="2"/>
      <c r="B732" s="3"/>
      <c r="C732" s="4"/>
      <c r="D732" s="2"/>
      <c r="E732" s="4"/>
      <c r="F732" s="2"/>
      <c r="G732" s="2"/>
      <c r="H732" s="2"/>
      <c r="I732" s="2"/>
      <c r="J732" s="2"/>
      <c r="K732" s="2"/>
      <c r="L732" s="2"/>
      <c r="M732" s="2"/>
      <c r="N732" s="2"/>
      <c r="O732" s="2"/>
      <c r="P732" s="2"/>
      <c r="Q732" s="2"/>
      <c r="R732" s="2"/>
      <c r="S732" s="2"/>
      <c r="T732" s="2"/>
      <c r="U732" s="2"/>
      <c r="V732" s="2"/>
      <c r="W732" s="2"/>
      <c r="X732" s="2"/>
      <c r="Y732" s="2"/>
    </row>
    <row r="733" spans="1:25" ht="15.5">
      <c r="A733" s="2"/>
      <c r="B733" s="3"/>
      <c r="C733" s="4"/>
      <c r="D733" s="2"/>
      <c r="E733" s="4"/>
      <c r="F733" s="2"/>
      <c r="G733" s="2"/>
      <c r="H733" s="2"/>
      <c r="I733" s="2"/>
      <c r="J733" s="2"/>
      <c r="K733" s="2"/>
      <c r="L733" s="2"/>
      <c r="M733" s="2"/>
      <c r="N733" s="2"/>
      <c r="O733" s="2"/>
      <c r="P733" s="2"/>
      <c r="Q733" s="2"/>
      <c r="R733" s="2"/>
      <c r="S733" s="2"/>
      <c r="T733" s="2"/>
      <c r="U733" s="2"/>
      <c r="V733" s="2"/>
      <c r="W733" s="2"/>
      <c r="X733" s="2"/>
      <c r="Y733" s="2"/>
    </row>
    <row r="734" spans="1:25" ht="15.5">
      <c r="A734" s="2"/>
      <c r="B734" s="3"/>
      <c r="C734" s="4"/>
      <c r="D734" s="2"/>
      <c r="E734" s="4"/>
      <c r="F734" s="2"/>
      <c r="G734" s="2"/>
      <c r="H734" s="2"/>
      <c r="I734" s="2"/>
      <c r="J734" s="2"/>
      <c r="K734" s="2"/>
      <c r="L734" s="2"/>
      <c r="M734" s="2"/>
      <c r="N734" s="2"/>
      <c r="O734" s="2"/>
      <c r="P734" s="2"/>
      <c r="Q734" s="2"/>
      <c r="R734" s="2"/>
      <c r="S734" s="2"/>
      <c r="T734" s="2"/>
      <c r="U734" s="2"/>
      <c r="V734" s="2"/>
      <c r="W734" s="2"/>
      <c r="X734" s="2"/>
      <c r="Y734" s="2"/>
    </row>
    <row r="735" spans="1:25" ht="15.5">
      <c r="A735" s="2"/>
      <c r="B735" s="3"/>
      <c r="C735" s="4"/>
      <c r="D735" s="2"/>
      <c r="E735" s="4"/>
      <c r="F735" s="2"/>
      <c r="G735" s="2"/>
      <c r="H735" s="2"/>
      <c r="I735" s="2"/>
      <c r="J735" s="2"/>
      <c r="K735" s="2"/>
      <c r="L735" s="2"/>
      <c r="M735" s="2"/>
      <c r="N735" s="2"/>
      <c r="O735" s="2"/>
      <c r="P735" s="2"/>
      <c r="Q735" s="2"/>
      <c r="R735" s="2"/>
      <c r="S735" s="2"/>
      <c r="T735" s="2"/>
      <c r="U735" s="2"/>
      <c r="V735" s="2"/>
      <c r="W735" s="2"/>
      <c r="X735" s="2"/>
      <c r="Y735" s="2"/>
    </row>
    <row r="736" spans="1:25" ht="15.5">
      <c r="A736" s="2"/>
      <c r="B736" s="3"/>
      <c r="C736" s="4"/>
      <c r="D736" s="2"/>
      <c r="E736" s="4"/>
      <c r="F736" s="2"/>
      <c r="G736" s="2"/>
      <c r="H736" s="2"/>
      <c r="I736" s="2"/>
      <c r="J736" s="2"/>
      <c r="K736" s="2"/>
      <c r="L736" s="2"/>
      <c r="M736" s="2"/>
      <c r="N736" s="2"/>
      <c r="O736" s="2"/>
      <c r="P736" s="2"/>
      <c r="Q736" s="2"/>
      <c r="R736" s="2"/>
      <c r="S736" s="2"/>
      <c r="T736" s="2"/>
      <c r="U736" s="2"/>
      <c r="V736" s="2"/>
      <c r="W736" s="2"/>
      <c r="X736" s="2"/>
      <c r="Y736" s="2"/>
    </row>
    <row r="737" spans="1:25" ht="15.5">
      <c r="A737" s="2"/>
      <c r="B737" s="3"/>
      <c r="C737" s="4"/>
      <c r="D737" s="2"/>
      <c r="E737" s="4"/>
      <c r="F737" s="2"/>
      <c r="G737" s="2"/>
      <c r="H737" s="2"/>
      <c r="I737" s="2"/>
      <c r="J737" s="2"/>
      <c r="K737" s="2"/>
      <c r="L737" s="2"/>
      <c r="M737" s="2"/>
      <c r="N737" s="2"/>
      <c r="O737" s="2"/>
      <c r="P737" s="2"/>
      <c r="Q737" s="2"/>
      <c r="R737" s="2"/>
      <c r="S737" s="2"/>
      <c r="T737" s="2"/>
      <c r="U737" s="2"/>
      <c r="V737" s="2"/>
      <c r="W737" s="2"/>
      <c r="X737" s="2"/>
      <c r="Y737" s="2"/>
    </row>
    <row r="738" spans="1:25" ht="15.5">
      <c r="A738" s="2"/>
      <c r="B738" s="3"/>
      <c r="C738" s="4"/>
      <c r="D738" s="2"/>
      <c r="E738" s="4"/>
      <c r="F738" s="2"/>
      <c r="G738" s="2"/>
      <c r="H738" s="2"/>
      <c r="I738" s="2"/>
      <c r="J738" s="2"/>
      <c r="K738" s="2"/>
      <c r="L738" s="2"/>
      <c r="M738" s="2"/>
      <c r="N738" s="2"/>
      <c r="O738" s="2"/>
      <c r="P738" s="2"/>
      <c r="Q738" s="2"/>
      <c r="R738" s="2"/>
      <c r="S738" s="2"/>
      <c r="T738" s="2"/>
      <c r="U738" s="2"/>
      <c r="V738" s="2"/>
      <c r="W738" s="2"/>
      <c r="X738" s="2"/>
      <c r="Y738" s="2"/>
    </row>
    <row r="739" spans="1:25" ht="15.5">
      <c r="A739" s="2"/>
      <c r="B739" s="3"/>
      <c r="C739" s="4"/>
      <c r="D739" s="2"/>
      <c r="E739" s="4"/>
      <c r="F739" s="2"/>
      <c r="G739" s="2"/>
      <c r="H739" s="2"/>
      <c r="I739" s="2"/>
      <c r="J739" s="2"/>
      <c r="K739" s="2"/>
      <c r="L739" s="2"/>
      <c r="M739" s="2"/>
      <c r="N739" s="2"/>
      <c r="O739" s="2"/>
      <c r="P739" s="2"/>
      <c r="Q739" s="2"/>
      <c r="R739" s="2"/>
      <c r="S739" s="2"/>
      <c r="T739" s="2"/>
      <c r="U739" s="2"/>
      <c r="V739" s="2"/>
      <c r="W739" s="2"/>
      <c r="X739" s="2"/>
      <c r="Y739" s="2"/>
    </row>
    <row r="740" spans="1:25" ht="15.5">
      <c r="A740" s="2"/>
      <c r="B740" s="3"/>
      <c r="C740" s="4"/>
      <c r="D740" s="2"/>
      <c r="E740" s="4"/>
      <c r="F740" s="2"/>
      <c r="G740" s="2"/>
      <c r="H740" s="2"/>
      <c r="I740" s="2"/>
      <c r="J740" s="2"/>
      <c r="K740" s="2"/>
      <c r="L740" s="2"/>
      <c r="M740" s="2"/>
      <c r="N740" s="2"/>
      <c r="O740" s="2"/>
      <c r="P740" s="2"/>
      <c r="Q740" s="2"/>
      <c r="R740" s="2"/>
      <c r="S740" s="2"/>
      <c r="T740" s="2"/>
      <c r="U740" s="2"/>
      <c r="V740" s="2"/>
      <c r="W740" s="2"/>
      <c r="X740" s="2"/>
      <c r="Y740" s="2"/>
    </row>
    <row r="741" spans="1:25" ht="15.5">
      <c r="A741" s="2"/>
      <c r="B741" s="3"/>
      <c r="C741" s="4"/>
      <c r="D741" s="2"/>
      <c r="E741" s="4"/>
      <c r="F741" s="2"/>
      <c r="G741" s="2"/>
      <c r="H741" s="2"/>
      <c r="I741" s="2"/>
      <c r="J741" s="2"/>
      <c r="K741" s="2"/>
      <c r="L741" s="2"/>
      <c r="M741" s="2"/>
      <c r="N741" s="2"/>
      <c r="O741" s="2"/>
      <c r="P741" s="2"/>
      <c r="Q741" s="2"/>
      <c r="R741" s="2"/>
      <c r="S741" s="2"/>
      <c r="T741" s="2"/>
      <c r="U741" s="2"/>
      <c r="V741" s="2"/>
      <c r="W741" s="2"/>
      <c r="X741" s="2"/>
      <c r="Y741" s="2"/>
    </row>
    <row r="742" spans="1:25" ht="15.5">
      <c r="A742" s="2"/>
      <c r="B742" s="3"/>
      <c r="C742" s="4"/>
      <c r="D742" s="2"/>
      <c r="E742" s="4"/>
      <c r="F742" s="2"/>
      <c r="G742" s="2"/>
      <c r="H742" s="2"/>
      <c r="I742" s="2"/>
      <c r="J742" s="2"/>
      <c r="K742" s="2"/>
      <c r="L742" s="2"/>
      <c r="M742" s="2"/>
      <c r="N742" s="2"/>
      <c r="O742" s="2"/>
      <c r="P742" s="2"/>
      <c r="Q742" s="2"/>
      <c r="R742" s="2"/>
      <c r="S742" s="2"/>
      <c r="T742" s="2"/>
      <c r="U742" s="2"/>
      <c r="V742" s="2"/>
      <c r="W742" s="2"/>
      <c r="X742" s="2"/>
      <c r="Y742" s="2"/>
    </row>
    <row r="743" spans="1:25" ht="15.5">
      <c r="A743" s="2"/>
      <c r="B743" s="3"/>
      <c r="C743" s="4"/>
      <c r="D743" s="2"/>
      <c r="E743" s="4"/>
      <c r="F743" s="2"/>
      <c r="G743" s="2"/>
      <c r="H743" s="2"/>
      <c r="I743" s="2"/>
      <c r="J743" s="2"/>
      <c r="K743" s="2"/>
      <c r="L743" s="2"/>
      <c r="M743" s="2"/>
      <c r="N743" s="2"/>
      <c r="O743" s="2"/>
      <c r="P743" s="2"/>
      <c r="Q743" s="2"/>
      <c r="R743" s="2"/>
      <c r="S743" s="2"/>
      <c r="T743" s="2"/>
      <c r="U743" s="2"/>
      <c r="V743" s="2"/>
      <c r="W743" s="2"/>
      <c r="X743" s="2"/>
      <c r="Y743" s="2"/>
    </row>
    <row r="744" spans="1:25" ht="15.5">
      <c r="A744" s="2"/>
      <c r="B744" s="3"/>
      <c r="C744" s="4"/>
      <c r="D744" s="2"/>
      <c r="E744" s="4"/>
      <c r="F744" s="2"/>
      <c r="G744" s="2"/>
      <c r="H744" s="2"/>
      <c r="I744" s="2"/>
      <c r="J744" s="2"/>
      <c r="K744" s="2"/>
      <c r="L744" s="2"/>
      <c r="M744" s="2"/>
      <c r="N744" s="2"/>
      <c r="O744" s="2"/>
      <c r="P744" s="2"/>
      <c r="Q744" s="2"/>
      <c r="R744" s="2"/>
      <c r="S744" s="2"/>
      <c r="T744" s="2"/>
      <c r="U744" s="2"/>
      <c r="V744" s="2"/>
      <c r="W744" s="2"/>
      <c r="X744" s="2"/>
      <c r="Y744" s="2"/>
    </row>
    <row r="745" spans="1:25" ht="15.5">
      <c r="A745" s="2"/>
      <c r="B745" s="3"/>
      <c r="C745" s="4"/>
      <c r="D745" s="2"/>
      <c r="E745" s="4"/>
      <c r="F745" s="2"/>
      <c r="G745" s="2"/>
      <c r="H745" s="2"/>
      <c r="I745" s="2"/>
      <c r="J745" s="2"/>
      <c r="K745" s="2"/>
      <c r="L745" s="2"/>
      <c r="M745" s="2"/>
      <c r="N745" s="2"/>
      <c r="O745" s="2"/>
      <c r="P745" s="2"/>
      <c r="Q745" s="2"/>
      <c r="R745" s="2"/>
      <c r="S745" s="2"/>
      <c r="T745" s="2"/>
      <c r="U745" s="2"/>
      <c r="V745" s="2"/>
      <c r="W745" s="2"/>
      <c r="X745" s="2"/>
      <c r="Y745" s="2"/>
    </row>
    <row r="746" spans="1:25" ht="15.5">
      <c r="A746" s="2"/>
      <c r="B746" s="3"/>
      <c r="C746" s="4"/>
      <c r="D746" s="2"/>
      <c r="E746" s="4"/>
      <c r="F746" s="2"/>
      <c r="G746" s="2"/>
      <c r="H746" s="2"/>
      <c r="I746" s="2"/>
      <c r="J746" s="2"/>
      <c r="K746" s="2"/>
      <c r="L746" s="2"/>
      <c r="M746" s="2"/>
      <c r="N746" s="2"/>
      <c r="O746" s="2"/>
      <c r="P746" s="2"/>
      <c r="Q746" s="2"/>
      <c r="R746" s="2"/>
      <c r="S746" s="2"/>
      <c r="T746" s="2"/>
      <c r="U746" s="2"/>
      <c r="V746" s="2"/>
      <c r="W746" s="2"/>
      <c r="X746" s="2"/>
      <c r="Y746" s="2"/>
    </row>
    <row r="747" spans="1:25" ht="15.5">
      <c r="A747" s="2"/>
      <c r="B747" s="3"/>
      <c r="C747" s="4"/>
      <c r="D747" s="2"/>
      <c r="E747" s="4"/>
      <c r="F747" s="2"/>
      <c r="G747" s="2"/>
      <c r="H747" s="2"/>
      <c r="I747" s="2"/>
      <c r="J747" s="2"/>
      <c r="K747" s="2"/>
      <c r="L747" s="2"/>
      <c r="M747" s="2"/>
      <c r="N747" s="2"/>
      <c r="O747" s="2"/>
      <c r="P747" s="2"/>
      <c r="Q747" s="2"/>
      <c r="R747" s="2"/>
      <c r="S747" s="2"/>
      <c r="T747" s="2"/>
      <c r="U747" s="2"/>
      <c r="V747" s="2"/>
      <c r="W747" s="2"/>
      <c r="X747" s="2"/>
      <c r="Y747" s="2"/>
    </row>
    <row r="748" spans="1:25" ht="15.5">
      <c r="A748" s="2"/>
      <c r="B748" s="3"/>
      <c r="C748" s="4"/>
      <c r="D748" s="2"/>
      <c r="E748" s="4"/>
      <c r="F748" s="2"/>
      <c r="G748" s="2"/>
      <c r="H748" s="2"/>
      <c r="I748" s="2"/>
      <c r="J748" s="2"/>
      <c r="K748" s="2"/>
      <c r="L748" s="2"/>
      <c r="M748" s="2"/>
      <c r="N748" s="2"/>
      <c r="O748" s="2"/>
      <c r="P748" s="2"/>
      <c r="Q748" s="2"/>
      <c r="R748" s="2"/>
      <c r="S748" s="2"/>
      <c r="T748" s="2"/>
      <c r="U748" s="2"/>
      <c r="V748" s="2"/>
      <c r="W748" s="2"/>
      <c r="X748" s="2"/>
      <c r="Y748" s="2"/>
    </row>
    <row r="749" spans="1:25" ht="15.5">
      <c r="A749" s="2"/>
      <c r="B749" s="3"/>
      <c r="C749" s="4"/>
      <c r="D749" s="2"/>
      <c r="E749" s="4"/>
      <c r="F749" s="2"/>
      <c r="G749" s="2"/>
      <c r="H749" s="2"/>
      <c r="I749" s="2"/>
      <c r="J749" s="2"/>
      <c r="K749" s="2"/>
      <c r="L749" s="2"/>
      <c r="M749" s="2"/>
      <c r="N749" s="2"/>
      <c r="O749" s="2"/>
      <c r="P749" s="2"/>
      <c r="Q749" s="2"/>
      <c r="R749" s="2"/>
      <c r="S749" s="2"/>
      <c r="T749" s="2"/>
      <c r="U749" s="2"/>
      <c r="V749" s="2"/>
      <c r="W749" s="2"/>
      <c r="X749" s="2"/>
      <c r="Y749" s="2"/>
    </row>
    <row r="750" spans="1:25" ht="15.5">
      <c r="A750" s="2"/>
      <c r="B750" s="3"/>
      <c r="C750" s="4"/>
      <c r="D750" s="2"/>
      <c r="E750" s="4"/>
      <c r="F750" s="2"/>
      <c r="G750" s="2"/>
      <c r="H750" s="2"/>
      <c r="I750" s="2"/>
      <c r="J750" s="2"/>
      <c r="K750" s="2"/>
      <c r="L750" s="2"/>
      <c r="M750" s="2"/>
      <c r="N750" s="2"/>
      <c r="O750" s="2"/>
      <c r="P750" s="2"/>
      <c r="Q750" s="2"/>
      <c r="R750" s="2"/>
      <c r="S750" s="2"/>
      <c r="T750" s="2"/>
      <c r="U750" s="2"/>
      <c r="V750" s="2"/>
      <c r="W750" s="2"/>
      <c r="X750" s="2"/>
      <c r="Y750" s="2"/>
    </row>
    <row r="751" spans="1:25" ht="15.5">
      <c r="A751" s="2"/>
      <c r="B751" s="3"/>
      <c r="C751" s="4"/>
      <c r="D751" s="2"/>
      <c r="E751" s="4"/>
      <c r="F751" s="2"/>
      <c r="G751" s="2"/>
      <c r="H751" s="2"/>
      <c r="I751" s="2"/>
      <c r="J751" s="2"/>
      <c r="K751" s="2"/>
      <c r="L751" s="2"/>
      <c r="M751" s="2"/>
      <c r="N751" s="2"/>
      <c r="O751" s="2"/>
      <c r="P751" s="2"/>
      <c r="Q751" s="2"/>
      <c r="R751" s="2"/>
      <c r="S751" s="2"/>
      <c r="T751" s="2"/>
      <c r="U751" s="2"/>
      <c r="V751" s="2"/>
      <c r="W751" s="2"/>
      <c r="X751" s="2"/>
      <c r="Y751" s="2"/>
    </row>
    <row r="752" spans="1:25" ht="15.5">
      <c r="A752" s="2"/>
      <c r="B752" s="3"/>
      <c r="C752" s="4"/>
      <c r="D752" s="2"/>
      <c r="E752" s="4"/>
      <c r="F752" s="2"/>
      <c r="G752" s="2"/>
      <c r="H752" s="2"/>
      <c r="I752" s="2"/>
      <c r="J752" s="2"/>
      <c r="K752" s="2"/>
      <c r="L752" s="2"/>
      <c r="M752" s="2"/>
      <c r="N752" s="2"/>
      <c r="O752" s="2"/>
      <c r="P752" s="2"/>
      <c r="Q752" s="2"/>
      <c r="R752" s="2"/>
      <c r="S752" s="2"/>
      <c r="T752" s="2"/>
      <c r="U752" s="2"/>
      <c r="V752" s="2"/>
      <c r="W752" s="2"/>
      <c r="X752" s="2"/>
      <c r="Y752" s="2"/>
    </row>
    <row r="753" spans="1:25" ht="15.5">
      <c r="A753" s="2"/>
      <c r="B753" s="3"/>
      <c r="C753" s="4"/>
      <c r="D753" s="2"/>
      <c r="E753" s="4"/>
      <c r="F753" s="2"/>
      <c r="G753" s="2"/>
      <c r="H753" s="2"/>
      <c r="I753" s="2"/>
      <c r="J753" s="2"/>
      <c r="K753" s="2"/>
      <c r="L753" s="2"/>
      <c r="M753" s="2"/>
      <c r="N753" s="2"/>
      <c r="O753" s="2"/>
      <c r="P753" s="2"/>
      <c r="Q753" s="2"/>
      <c r="R753" s="2"/>
      <c r="S753" s="2"/>
      <c r="T753" s="2"/>
      <c r="U753" s="2"/>
      <c r="V753" s="2"/>
      <c r="W753" s="2"/>
      <c r="X753" s="2"/>
      <c r="Y753" s="2"/>
    </row>
    <row r="754" spans="1:25" ht="15.5">
      <c r="A754" s="2"/>
      <c r="B754" s="3"/>
      <c r="C754" s="4"/>
      <c r="D754" s="2"/>
      <c r="E754" s="4"/>
      <c r="F754" s="2"/>
      <c r="G754" s="2"/>
      <c r="H754" s="2"/>
      <c r="I754" s="2"/>
      <c r="J754" s="2"/>
      <c r="K754" s="2"/>
      <c r="L754" s="2"/>
      <c r="M754" s="2"/>
      <c r="N754" s="2"/>
      <c r="O754" s="2"/>
      <c r="P754" s="2"/>
      <c r="Q754" s="2"/>
      <c r="R754" s="2"/>
      <c r="S754" s="2"/>
      <c r="T754" s="2"/>
      <c r="U754" s="2"/>
      <c r="V754" s="2"/>
      <c r="W754" s="2"/>
      <c r="X754" s="2"/>
      <c r="Y754" s="2"/>
    </row>
    <row r="755" spans="1:25" ht="15.5">
      <c r="A755" s="2"/>
      <c r="B755" s="3"/>
      <c r="C755" s="4"/>
      <c r="D755" s="2"/>
      <c r="E755" s="4"/>
      <c r="F755" s="2"/>
      <c r="G755" s="2"/>
      <c r="H755" s="2"/>
      <c r="I755" s="2"/>
      <c r="J755" s="2"/>
      <c r="K755" s="2"/>
      <c r="L755" s="2"/>
      <c r="M755" s="2"/>
      <c r="N755" s="2"/>
      <c r="O755" s="2"/>
      <c r="P755" s="2"/>
      <c r="Q755" s="2"/>
      <c r="R755" s="2"/>
      <c r="S755" s="2"/>
      <c r="T755" s="2"/>
      <c r="U755" s="2"/>
      <c r="V755" s="2"/>
      <c r="W755" s="2"/>
      <c r="X755" s="2"/>
      <c r="Y755" s="2"/>
    </row>
    <row r="756" spans="1:25" ht="15.5">
      <c r="A756" s="2"/>
      <c r="B756" s="3"/>
      <c r="C756" s="4"/>
      <c r="D756" s="2"/>
      <c r="E756" s="4"/>
      <c r="F756" s="2"/>
      <c r="G756" s="2"/>
      <c r="H756" s="2"/>
      <c r="I756" s="2"/>
      <c r="J756" s="2"/>
      <c r="K756" s="2"/>
      <c r="L756" s="2"/>
      <c r="M756" s="2"/>
      <c r="N756" s="2"/>
      <c r="O756" s="2"/>
      <c r="P756" s="2"/>
      <c r="Q756" s="2"/>
      <c r="R756" s="2"/>
      <c r="S756" s="2"/>
      <c r="T756" s="2"/>
      <c r="U756" s="2"/>
      <c r="V756" s="2"/>
      <c r="W756" s="2"/>
      <c r="X756" s="2"/>
      <c r="Y756" s="2"/>
    </row>
    <row r="757" spans="1:25" ht="15.5">
      <c r="A757" s="2"/>
      <c r="B757" s="3"/>
      <c r="C757" s="4"/>
      <c r="D757" s="2"/>
      <c r="E757" s="4"/>
      <c r="F757" s="2"/>
      <c r="G757" s="2"/>
      <c r="H757" s="2"/>
      <c r="I757" s="2"/>
      <c r="J757" s="2"/>
      <c r="K757" s="2"/>
      <c r="L757" s="2"/>
      <c r="M757" s="2"/>
      <c r="N757" s="2"/>
      <c r="O757" s="2"/>
      <c r="P757" s="2"/>
      <c r="Q757" s="2"/>
      <c r="R757" s="2"/>
      <c r="S757" s="2"/>
      <c r="T757" s="2"/>
      <c r="U757" s="2"/>
      <c r="V757" s="2"/>
      <c r="W757" s="2"/>
      <c r="X757" s="2"/>
      <c r="Y757" s="2"/>
    </row>
    <row r="758" spans="1:25" ht="15.5">
      <c r="A758" s="2"/>
      <c r="B758" s="3"/>
      <c r="C758" s="4"/>
      <c r="D758" s="2"/>
      <c r="E758" s="4"/>
      <c r="F758" s="2"/>
      <c r="G758" s="2"/>
      <c r="H758" s="2"/>
      <c r="I758" s="2"/>
      <c r="J758" s="2"/>
      <c r="K758" s="2"/>
      <c r="L758" s="2"/>
      <c r="M758" s="2"/>
      <c r="N758" s="2"/>
      <c r="O758" s="2"/>
      <c r="P758" s="2"/>
      <c r="Q758" s="2"/>
      <c r="R758" s="2"/>
      <c r="S758" s="2"/>
      <c r="T758" s="2"/>
      <c r="U758" s="2"/>
      <c r="V758" s="2"/>
      <c r="W758" s="2"/>
      <c r="X758" s="2"/>
      <c r="Y758" s="2"/>
    </row>
    <row r="759" spans="1:25" ht="15.5">
      <c r="A759" s="2"/>
      <c r="B759" s="3"/>
      <c r="C759" s="4"/>
      <c r="D759" s="2"/>
      <c r="E759" s="4"/>
      <c r="F759" s="2"/>
      <c r="G759" s="2"/>
      <c r="H759" s="2"/>
      <c r="I759" s="2"/>
      <c r="J759" s="2"/>
      <c r="K759" s="2"/>
      <c r="L759" s="2"/>
      <c r="M759" s="2"/>
      <c r="N759" s="2"/>
      <c r="O759" s="2"/>
      <c r="P759" s="2"/>
      <c r="Q759" s="2"/>
      <c r="R759" s="2"/>
      <c r="S759" s="2"/>
      <c r="T759" s="2"/>
      <c r="U759" s="2"/>
      <c r="V759" s="2"/>
      <c r="W759" s="2"/>
      <c r="X759" s="2"/>
      <c r="Y759" s="2"/>
    </row>
    <row r="760" spans="1:25" ht="15.5">
      <c r="A760" s="2"/>
      <c r="B760" s="3"/>
      <c r="C760" s="4"/>
      <c r="D760" s="2"/>
      <c r="E760" s="4"/>
      <c r="F760" s="2"/>
      <c r="G760" s="2"/>
      <c r="H760" s="2"/>
      <c r="I760" s="2"/>
      <c r="J760" s="2"/>
      <c r="K760" s="2"/>
      <c r="L760" s="2"/>
      <c r="M760" s="2"/>
      <c r="N760" s="2"/>
      <c r="O760" s="2"/>
      <c r="P760" s="2"/>
      <c r="Q760" s="2"/>
      <c r="R760" s="2"/>
      <c r="S760" s="2"/>
      <c r="T760" s="2"/>
      <c r="U760" s="2"/>
      <c r="V760" s="2"/>
      <c r="W760" s="2"/>
      <c r="X760" s="2"/>
      <c r="Y760" s="2"/>
    </row>
    <row r="761" spans="1:25" ht="15.5">
      <c r="A761" s="2"/>
      <c r="B761" s="3"/>
      <c r="C761" s="4"/>
      <c r="D761" s="2"/>
      <c r="E761" s="4"/>
      <c r="F761" s="2"/>
      <c r="G761" s="2"/>
      <c r="H761" s="2"/>
      <c r="I761" s="2"/>
      <c r="J761" s="2"/>
      <c r="K761" s="2"/>
      <c r="L761" s="2"/>
      <c r="M761" s="2"/>
      <c r="N761" s="2"/>
      <c r="O761" s="2"/>
      <c r="P761" s="2"/>
      <c r="Q761" s="2"/>
      <c r="R761" s="2"/>
      <c r="S761" s="2"/>
      <c r="T761" s="2"/>
      <c r="U761" s="2"/>
      <c r="V761" s="2"/>
      <c r="W761" s="2"/>
      <c r="X761" s="2"/>
      <c r="Y761" s="2"/>
    </row>
    <row r="762" spans="1:25" ht="15.5">
      <c r="A762" s="2"/>
      <c r="B762" s="3"/>
      <c r="C762" s="4"/>
      <c r="D762" s="2"/>
      <c r="E762" s="4"/>
      <c r="F762" s="2"/>
      <c r="G762" s="2"/>
      <c r="H762" s="2"/>
      <c r="I762" s="2"/>
      <c r="J762" s="2"/>
      <c r="K762" s="2"/>
      <c r="L762" s="2"/>
      <c r="M762" s="2"/>
      <c r="N762" s="2"/>
      <c r="O762" s="2"/>
      <c r="P762" s="2"/>
      <c r="Q762" s="2"/>
      <c r="R762" s="2"/>
      <c r="S762" s="2"/>
      <c r="T762" s="2"/>
      <c r="U762" s="2"/>
      <c r="V762" s="2"/>
      <c r="W762" s="2"/>
      <c r="X762" s="2"/>
      <c r="Y762" s="2"/>
    </row>
    <row r="763" spans="1:25" ht="15.5">
      <c r="A763" s="2"/>
      <c r="B763" s="3"/>
      <c r="C763" s="4"/>
      <c r="D763" s="2"/>
      <c r="E763" s="4"/>
      <c r="F763" s="2"/>
      <c r="G763" s="2"/>
      <c r="H763" s="2"/>
      <c r="I763" s="2"/>
      <c r="J763" s="2"/>
      <c r="K763" s="2"/>
      <c r="L763" s="2"/>
      <c r="M763" s="2"/>
      <c r="N763" s="2"/>
      <c r="O763" s="2"/>
      <c r="P763" s="2"/>
      <c r="Q763" s="2"/>
      <c r="R763" s="2"/>
      <c r="S763" s="2"/>
      <c r="T763" s="2"/>
      <c r="U763" s="2"/>
      <c r="V763" s="2"/>
      <c r="W763" s="2"/>
      <c r="X763" s="2"/>
      <c r="Y763" s="2"/>
    </row>
    <row r="764" spans="1:25" ht="15.5">
      <c r="A764" s="2"/>
      <c r="B764" s="3"/>
      <c r="C764" s="4"/>
      <c r="D764" s="2"/>
      <c r="E764" s="4"/>
      <c r="F764" s="2"/>
      <c r="G764" s="2"/>
      <c r="H764" s="2"/>
      <c r="I764" s="2"/>
      <c r="J764" s="2"/>
      <c r="K764" s="2"/>
      <c r="L764" s="2"/>
      <c r="M764" s="2"/>
      <c r="N764" s="2"/>
      <c r="O764" s="2"/>
      <c r="P764" s="2"/>
      <c r="Q764" s="2"/>
      <c r="R764" s="2"/>
      <c r="S764" s="2"/>
      <c r="T764" s="2"/>
      <c r="U764" s="2"/>
      <c r="V764" s="2"/>
      <c r="W764" s="2"/>
      <c r="X764" s="2"/>
      <c r="Y764" s="2"/>
    </row>
    <row r="765" spans="1:25" ht="15.5">
      <c r="A765" s="2"/>
      <c r="B765" s="3"/>
      <c r="C765" s="4"/>
      <c r="D765" s="2"/>
      <c r="E765" s="4"/>
      <c r="F765" s="2"/>
      <c r="G765" s="2"/>
      <c r="H765" s="2"/>
      <c r="I765" s="2"/>
      <c r="J765" s="2"/>
      <c r="K765" s="2"/>
      <c r="L765" s="2"/>
      <c r="M765" s="2"/>
      <c r="N765" s="2"/>
      <c r="O765" s="2"/>
      <c r="P765" s="2"/>
      <c r="Q765" s="2"/>
      <c r="R765" s="2"/>
      <c r="S765" s="2"/>
      <c r="T765" s="2"/>
      <c r="U765" s="2"/>
      <c r="V765" s="2"/>
      <c r="W765" s="2"/>
      <c r="X765" s="2"/>
      <c r="Y765" s="2"/>
    </row>
    <row r="766" spans="1:25" ht="15.5">
      <c r="A766" s="2"/>
      <c r="B766" s="3"/>
      <c r="C766" s="4"/>
      <c r="D766" s="2"/>
      <c r="E766" s="4"/>
      <c r="F766" s="2"/>
      <c r="G766" s="2"/>
      <c r="H766" s="2"/>
      <c r="I766" s="2"/>
      <c r="J766" s="2"/>
      <c r="K766" s="2"/>
      <c r="L766" s="2"/>
      <c r="M766" s="2"/>
      <c r="N766" s="2"/>
      <c r="O766" s="2"/>
      <c r="P766" s="2"/>
      <c r="Q766" s="2"/>
      <c r="R766" s="2"/>
      <c r="S766" s="2"/>
      <c r="T766" s="2"/>
      <c r="U766" s="2"/>
      <c r="V766" s="2"/>
      <c r="W766" s="2"/>
      <c r="X766" s="2"/>
      <c r="Y766" s="2"/>
    </row>
    <row r="767" spans="1:25" ht="15.5">
      <c r="A767" s="2"/>
      <c r="B767" s="3"/>
      <c r="C767" s="4"/>
      <c r="D767" s="2"/>
      <c r="E767" s="4"/>
      <c r="F767" s="2"/>
      <c r="G767" s="2"/>
      <c r="H767" s="2"/>
      <c r="I767" s="2"/>
      <c r="J767" s="2"/>
      <c r="K767" s="2"/>
      <c r="L767" s="2"/>
      <c r="M767" s="2"/>
      <c r="N767" s="2"/>
      <c r="O767" s="2"/>
      <c r="P767" s="2"/>
      <c r="Q767" s="2"/>
      <c r="R767" s="2"/>
      <c r="S767" s="2"/>
      <c r="T767" s="2"/>
      <c r="U767" s="2"/>
      <c r="V767" s="2"/>
      <c r="W767" s="2"/>
      <c r="X767" s="2"/>
      <c r="Y767" s="2"/>
    </row>
    <row r="768" spans="1:25" ht="15.5">
      <c r="A768" s="2"/>
      <c r="B768" s="3"/>
      <c r="C768" s="4"/>
      <c r="D768" s="2"/>
      <c r="E768" s="4"/>
      <c r="F768" s="2"/>
      <c r="G768" s="2"/>
      <c r="H768" s="2"/>
      <c r="I768" s="2"/>
      <c r="J768" s="2"/>
      <c r="K768" s="2"/>
      <c r="L768" s="2"/>
      <c r="M768" s="2"/>
      <c r="N768" s="2"/>
      <c r="O768" s="2"/>
      <c r="P768" s="2"/>
      <c r="Q768" s="2"/>
      <c r="R768" s="2"/>
      <c r="S768" s="2"/>
      <c r="T768" s="2"/>
      <c r="U768" s="2"/>
      <c r="V768" s="2"/>
      <c r="W768" s="2"/>
      <c r="X768" s="2"/>
      <c r="Y768" s="2"/>
    </row>
    <row r="769" spans="1:25" ht="15.5">
      <c r="A769" s="2"/>
      <c r="B769" s="3"/>
      <c r="C769" s="4"/>
      <c r="D769" s="2"/>
      <c r="E769" s="4"/>
      <c r="F769" s="2"/>
      <c r="G769" s="2"/>
      <c r="H769" s="2"/>
      <c r="I769" s="2"/>
      <c r="J769" s="2"/>
      <c r="K769" s="2"/>
      <c r="L769" s="2"/>
      <c r="M769" s="2"/>
      <c r="N769" s="2"/>
      <c r="O769" s="2"/>
      <c r="P769" s="2"/>
      <c r="Q769" s="2"/>
      <c r="R769" s="2"/>
      <c r="S769" s="2"/>
      <c r="T769" s="2"/>
      <c r="U769" s="2"/>
      <c r="V769" s="2"/>
      <c r="W769" s="2"/>
      <c r="X769" s="2"/>
      <c r="Y769" s="2"/>
    </row>
    <row r="770" spans="1:25" ht="15.5">
      <c r="A770" s="2"/>
      <c r="B770" s="3"/>
      <c r="C770" s="4"/>
      <c r="D770" s="2"/>
      <c r="E770" s="4"/>
      <c r="F770" s="2"/>
      <c r="G770" s="2"/>
      <c r="H770" s="2"/>
      <c r="I770" s="2"/>
      <c r="J770" s="2"/>
      <c r="K770" s="2"/>
      <c r="L770" s="2"/>
      <c r="M770" s="2"/>
      <c r="N770" s="2"/>
      <c r="O770" s="2"/>
      <c r="P770" s="2"/>
      <c r="Q770" s="2"/>
      <c r="R770" s="2"/>
      <c r="S770" s="2"/>
      <c r="T770" s="2"/>
      <c r="U770" s="2"/>
      <c r="V770" s="2"/>
      <c r="W770" s="2"/>
      <c r="X770" s="2"/>
      <c r="Y770" s="2"/>
    </row>
    <row r="771" spans="1:25" ht="15.5">
      <c r="A771" s="2"/>
      <c r="B771" s="3"/>
      <c r="C771" s="4"/>
      <c r="D771" s="2"/>
      <c r="E771" s="4"/>
      <c r="F771" s="2"/>
      <c r="G771" s="2"/>
      <c r="H771" s="2"/>
      <c r="I771" s="2"/>
      <c r="J771" s="2"/>
      <c r="K771" s="2"/>
      <c r="L771" s="2"/>
      <c r="M771" s="2"/>
      <c r="N771" s="2"/>
      <c r="O771" s="2"/>
      <c r="P771" s="2"/>
      <c r="Q771" s="2"/>
      <c r="R771" s="2"/>
      <c r="S771" s="2"/>
      <c r="T771" s="2"/>
      <c r="U771" s="2"/>
      <c r="V771" s="2"/>
      <c r="W771" s="2"/>
      <c r="X771" s="2"/>
      <c r="Y771" s="2"/>
    </row>
    <row r="772" spans="1:25" ht="15.5">
      <c r="A772" s="2"/>
      <c r="B772" s="3"/>
      <c r="C772" s="4"/>
      <c r="D772" s="2"/>
      <c r="E772" s="4"/>
      <c r="F772" s="2"/>
      <c r="G772" s="2"/>
      <c r="H772" s="2"/>
      <c r="I772" s="2"/>
      <c r="J772" s="2"/>
      <c r="K772" s="2"/>
      <c r="L772" s="2"/>
      <c r="M772" s="2"/>
      <c r="N772" s="2"/>
      <c r="O772" s="2"/>
      <c r="P772" s="2"/>
      <c r="Q772" s="2"/>
      <c r="R772" s="2"/>
      <c r="S772" s="2"/>
      <c r="T772" s="2"/>
      <c r="U772" s="2"/>
      <c r="V772" s="2"/>
      <c r="W772" s="2"/>
      <c r="X772" s="2"/>
      <c r="Y772" s="2"/>
    </row>
    <row r="773" spans="1:25" ht="15.5">
      <c r="A773" s="2"/>
      <c r="B773" s="3"/>
      <c r="C773" s="4"/>
      <c r="D773" s="2"/>
      <c r="E773" s="4"/>
      <c r="F773" s="2"/>
      <c r="G773" s="2"/>
      <c r="H773" s="2"/>
      <c r="I773" s="2"/>
      <c r="J773" s="2"/>
      <c r="K773" s="2"/>
      <c r="L773" s="2"/>
      <c r="M773" s="2"/>
      <c r="N773" s="2"/>
      <c r="O773" s="2"/>
      <c r="P773" s="2"/>
      <c r="Q773" s="2"/>
      <c r="R773" s="2"/>
      <c r="S773" s="2"/>
      <c r="T773" s="2"/>
      <c r="U773" s="2"/>
      <c r="V773" s="2"/>
      <c r="W773" s="2"/>
      <c r="X773" s="2"/>
      <c r="Y773" s="2"/>
    </row>
    <row r="774" spans="1:25" ht="15.5">
      <c r="A774" s="2"/>
      <c r="B774" s="3"/>
      <c r="C774" s="4"/>
      <c r="D774" s="2"/>
      <c r="E774" s="4"/>
      <c r="F774" s="2"/>
      <c r="G774" s="2"/>
      <c r="H774" s="2"/>
      <c r="I774" s="2"/>
      <c r="J774" s="2"/>
      <c r="K774" s="2"/>
      <c r="L774" s="2"/>
      <c r="M774" s="2"/>
      <c r="N774" s="2"/>
      <c r="O774" s="2"/>
      <c r="P774" s="2"/>
      <c r="Q774" s="2"/>
      <c r="R774" s="2"/>
      <c r="S774" s="2"/>
      <c r="T774" s="2"/>
      <c r="U774" s="2"/>
      <c r="V774" s="2"/>
      <c r="W774" s="2"/>
      <c r="X774" s="2"/>
      <c r="Y774" s="2"/>
    </row>
    <row r="775" spans="1:25" ht="15.5">
      <c r="A775" s="2"/>
      <c r="B775" s="3"/>
      <c r="C775" s="4"/>
      <c r="D775" s="2"/>
      <c r="E775" s="4"/>
      <c r="F775" s="2"/>
      <c r="G775" s="2"/>
      <c r="H775" s="2"/>
      <c r="I775" s="2"/>
      <c r="J775" s="2"/>
      <c r="K775" s="2"/>
      <c r="L775" s="2"/>
      <c r="M775" s="2"/>
      <c r="N775" s="2"/>
      <c r="O775" s="2"/>
      <c r="P775" s="2"/>
      <c r="Q775" s="2"/>
      <c r="R775" s="2"/>
      <c r="S775" s="2"/>
      <c r="T775" s="2"/>
      <c r="U775" s="2"/>
      <c r="V775" s="2"/>
      <c r="W775" s="2"/>
      <c r="X775" s="2"/>
      <c r="Y775" s="2"/>
    </row>
    <row r="776" spans="1:25" ht="15.5">
      <c r="A776" s="2"/>
      <c r="B776" s="3"/>
      <c r="C776" s="4"/>
      <c r="D776" s="2"/>
      <c r="E776" s="4"/>
      <c r="F776" s="2"/>
      <c r="G776" s="2"/>
      <c r="H776" s="2"/>
      <c r="I776" s="2"/>
      <c r="J776" s="2"/>
      <c r="K776" s="2"/>
      <c r="L776" s="2"/>
      <c r="M776" s="2"/>
      <c r="N776" s="2"/>
      <c r="O776" s="2"/>
      <c r="P776" s="2"/>
      <c r="Q776" s="2"/>
      <c r="R776" s="2"/>
      <c r="S776" s="2"/>
      <c r="T776" s="2"/>
      <c r="U776" s="2"/>
      <c r="V776" s="2"/>
      <c r="W776" s="2"/>
      <c r="X776" s="2"/>
      <c r="Y776" s="2"/>
    </row>
    <row r="777" spans="1:25" ht="15.5">
      <c r="A777" s="2"/>
      <c r="B777" s="3"/>
      <c r="C777" s="4"/>
      <c r="D777" s="2"/>
      <c r="E777" s="4"/>
      <c r="F777" s="2"/>
      <c r="G777" s="2"/>
      <c r="H777" s="2"/>
      <c r="I777" s="2"/>
      <c r="J777" s="2"/>
      <c r="K777" s="2"/>
      <c r="L777" s="2"/>
      <c r="M777" s="2"/>
      <c r="N777" s="2"/>
      <c r="O777" s="2"/>
      <c r="P777" s="2"/>
      <c r="Q777" s="2"/>
      <c r="R777" s="2"/>
      <c r="S777" s="2"/>
      <c r="T777" s="2"/>
      <c r="U777" s="2"/>
      <c r="V777" s="2"/>
      <c r="W777" s="2"/>
      <c r="X777" s="2"/>
      <c r="Y777" s="2"/>
    </row>
    <row r="778" spans="1:25" ht="15.5">
      <c r="A778" s="2"/>
      <c r="B778" s="3"/>
      <c r="C778" s="4"/>
      <c r="D778" s="2"/>
      <c r="E778" s="4"/>
      <c r="F778" s="2"/>
      <c r="G778" s="2"/>
      <c r="H778" s="2"/>
      <c r="I778" s="2"/>
      <c r="J778" s="2"/>
      <c r="K778" s="2"/>
      <c r="L778" s="2"/>
      <c r="M778" s="2"/>
      <c r="N778" s="2"/>
      <c r="O778" s="2"/>
      <c r="P778" s="2"/>
      <c r="Q778" s="2"/>
      <c r="R778" s="2"/>
      <c r="S778" s="2"/>
      <c r="T778" s="2"/>
      <c r="U778" s="2"/>
      <c r="V778" s="2"/>
      <c r="W778" s="2"/>
      <c r="X778" s="2"/>
      <c r="Y778" s="2"/>
    </row>
    <row r="779" spans="1:25" ht="15.5">
      <c r="A779" s="2"/>
      <c r="B779" s="3"/>
      <c r="C779" s="4"/>
      <c r="D779" s="2"/>
      <c r="E779" s="4"/>
      <c r="F779" s="2"/>
      <c r="G779" s="2"/>
      <c r="H779" s="2"/>
      <c r="I779" s="2"/>
      <c r="J779" s="2"/>
      <c r="K779" s="2"/>
      <c r="L779" s="2"/>
      <c r="M779" s="2"/>
      <c r="N779" s="2"/>
      <c r="O779" s="2"/>
      <c r="P779" s="2"/>
      <c r="Q779" s="2"/>
      <c r="R779" s="2"/>
      <c r="S779" s="2"/>
      <c r="T779" s="2"/>
      <c r="U779" s="2"/>
      <c r="V779" s="2"/>
      <c r="W779" s="2"/>
      <c r="X779" s="2"/>
      <c r="Y779" s="2"/>
    </row>
    <row r="780" spans="1:25" ht="15.5">
      <c r="A780" s="2"/>
      <c r="B780" s="3"/>
      <c r="C780" s="4"/>
      <c r="D780" s="2"/>
      <c r="E780" s="4"/>
      <c r="F780" s="2"/>
      <c r="G780" s="2"/>
      <c r="H780" s="2"/>
      <c r="I780" s="2"/>
      <c r="J780" s="2"/>
      <c r="K780" s="2"/>
      <c r="L780" s="2"/>
      <c r="M780" s="2"/>
      <c r="N780" s="2"/>
      <c r="O780" s="2"/>
      <c r="P780" s="2"/>
      <c r="Q780" s="2"/>
      <c r="R780" s="2"/>
      <c r="S780" s="2"/>
      <c r="T780" s="2"/>
      <c r="U780" s="2"/>
      <c r="V780" s="2"/>
      <c r="W780" s="2"/>
      <c r="X780" s="2"/>
      <c r="Y780" s="2"/>
    </row>
    <row r="781" spans="1:25" ht="15.5">
      <c r="A781" s="2"/>
      <c r="B781" s="3"/>
      <c r="C781" s="4"/>
      <c r="D781" s="2"/>
      <c r="E781" s="4"/>
      <c r="F781" s="2"/>
      <c r="G781" s="2"/>
      <c r="H781" s="2"/>
      <c r="I781" s="2"/>
      <c r="J781" s="2"/>
      <c r="K781" s="2"/>
      <c r="L781" s="2"/>
      <c r="M781" s="2"/>
      <c r="N781" s="2"/>
      <c r="O781" s="2"/>
      <c r="P781" s="2"/>
      <c r="Q781" s="2"/>
      <c r="R781" s="2"/>
      <c r="S781" s="2"/>
      <c r="T781" s="2"/>
      <c r="U781" s="2"/>
      <c r="V781" s="2"/>
      <c r="W781" s="2"/>
      <c r="X781" s="2"/>
      <c r="Y781" s="2"/>
    </row>
    <row r="782" spans="1:25" ht="15.5">
      <c r="A782" s="2"/>
      <c r="B782" s="3"/>
      <c r="C782" s="4"/>
      <c r="D782" s="2"/>
      <c r="E782" s="4"/>
      <c r="F782" s="2"/>
      <c r="G782" s="2"/>
      <c r="H782" s="2"/>
      <c r="I782" s="2"/>
      <c r="J782" s="2"/>
      <c r="K782" s="2"/>
      <c r="L782" s="2"/>
      <c r="M782" s="2"/>
      <c r="N782" s="2"/>
      <c r="O782" s="2"/>
      <c r="P782" s="2"/>
      <c r="Q782" s="2"/>
      <c r="R782" s="2"/>
      <c r="S782" s="2"/>
      <c r="T782" s="2"/>
      <c r="U782" s="2"/>
      <c r="V782" s="2"/>
      <c r="W782" s="2"/>
      <c r="X782" s="2"/>
      <c r="Y782" s="2"/>
    </row>
    <row r="783" spans="1:25" ht="15.5">
      <c r="A783" s="2"/>
      <c r="B783" s="3"/>
      <c r="C783" s="4"/>
      <c r="D783" s="2"/>
      <c r="E783" s="4"/>
      <c r="F783" s="2"/>
      <c r="G783" s="2"/>
      <c r="H783" s="2"/>
      <c r="I783" s="2"/>
      <c r="J783" s="2"/>
      <c r="K783" s="2"/>
      <c r="L783" s="2"/>
      <c r="M783" s="2"/>
      <c r="N783" s="2"/>
      <c r="O783" s="2"/>
      <c r="P783" s="2"/>
      <c r="Q783" s="2"/>
      <c r="R783" s="2"/>
      <c r="S783" s="2"/>
      <c r="T783" s="2"/>
      <c r="U783" s="2"/>
      <c r="V783" s="2"/>
      <c r="W783" s="2"/>
      <c r="X783" s="2"/>
      <c r="Y783" s="2"/>
    </row>
    <row r="784" spans="1:25" ht="15.5">
      <c r="A784" s="2"/>
      <c r="B784" s="3"/>
      <c r="C784" s="4"/>
      <c r="D784" s="2"/>
      <c r="E784" s="4"/>
      <c r="F784" s="2"/>
      <c r="G784" s="2"/>
      <c r="H784" s="2"/>
      <c r="I784" s="2"/>
      <c r="J784" s="2"/>
      <c r="K784" s="2"/>
      <c r="L784" s="2"/>
      <c r="M784" s="2"/>
      <c r="N784" s="2"/>
      <c r="O784" s="2"/>
      <c r="P784" s="2"/>
      <c r="Q784" s="2"/>
      <c r="R784" s="2"/>
      <c r="S784" s="2"/>
      <c r="T784" s="2"/>
      <c r="U784" s="2"/>
      <c r="V784" s="2"/>
      <c r="W784" s="2"/>
      <c r="X784" s="2"/>
      <c r="Y784" s="2"/>
    </row>
    <row r="785" spans="1:25" ht="15.5">
      <c r="A785" s="2"/>
      <c r="B785" s="3"/>
      <c r="C785" s="4"/>
      <c r="D785" s="2"/>
      <c r="E785" s="4"/>
      <c r="F785" s="2"/>
      <c r="G785" s="2"/>
      <c r="H785" s="2"/>
      <c r="I785" s="2"/>
      <c r="J785" s="2"/>
      <c r="K785" s="2"/>
      <c r="L785" s="2"/>
      <c r="M785" s="2"/>
      <c r="N785" s="2"/>
      <c r="O785" s="2"/>
      <c r="P785" s="2"/>
      <c r="Q785" s="2"/>
      <c r="R785" s="2"/>
      <c r="S785" s="2"/>
      <c r="T785" s="2"/>
      <c r="U785" s="2"/>
      <c r="V785" s="2"/>
      <c r="W785" s="2"/>
      <c r="X785" s="2"/>
      <c r="Y785" s="2"/>
    </row>
    <row r="786" spans="1:25" ht="15.5">
      <c r="A786" s="2"/>
      <c r="B786" s="3"/>
      <c r="C786" s="4"/>
      <c r="D786" s="2"/>
      <c r="E786" s="4"/>
      <c r="F786" s="2"/>
      <c r="G786" s="2"/>
      <c r="H786" s="2"/>
      <c r="I786" s="2"/>
      <c r="J786" s="2"/>
      <c r="K786" s="2"/>
      <c r="L786" s="2"/>
      <c r="M786" s="2"/>
      <c r="N786" s="2"/>
      <c r="O786" s="2"/>
      <c r="P786" s="2"/>
      <c r="Q786" s="2"/>
      <c r="R786" s="2"/>
      <c r="S786" s="2"/>
      <c r="T786" s="2"/>
      <c r="U786" s="2"/>
      <c r="V786" s="2"/>
      <c r="W786" s="2"/>
      <c r="X786" s="2"/>
      <c r="Y786" s="2"/>
    </row>
    <row r="787" spans="1:25" ht="15.5">
      <c r="A787" s="2"/>
      <c r="B787" s="3"/>
      <c r="C787" s="4"/>
      <c r="D787" s="2"/>
      <c r="E787" s="4"/>
      <c r="F787" s="2"/>
      <c r="G787" s="2"/>
      <c r="H787" s="2"/>
      <c r="I787" s="2"/>
      <c r="J787" s="2"/>
      <c r="K787" s="2"/>
      <c r="L787" s="2"/>
      <c r="M787" s="2"/>
      <c r="N787" s="2"/>
      <c r="O787" s="2"/>
      <c r="P787" s="2"/>
      <c r="Q787" s="2"/>
      <c r="R787" s="2"/>
      <c r="S787" s="2"/>
      <c r="T787" s="2"/>
      <c r="U787" s="2"/>
      <c r="V787" s="2"/>
      <c r="W787" s="2"/>
      <c r="X787" s="2"/>
      <c r="Y787" s="2"/>
    </row>
    <row r="788" spans="1:25" ht="15.5">
      <c r="A788" s="2"/>
      <c r="B788" s="3"/>
      <c r="C788" s="4"/>
      <c r="D788" s="2"/>
      <c r="E788" s="4"/>
      <c r="F788" s="2"/>
      <c r="G788" s="2"/>
      <c r="H788" s="2"/>
      <c r="I788" s="2"/>
      <c r="J788" s="2"/>
      <c r="K788" s="2"/>
      <c r="L788" s="2"/>
      <c r="M788" s="2"/>
      <c r="N788" s="2"/>
      <c r="O788" s="2"/>
      <c r="P788" s="2"/>
      <c r="Q788" s="2"/>
      <c r="R788" s="2"/>
      <c r="S788" s="2"/>
      <c r="T788" s="2"/>
      <c r="U788" s="2"/>
      <c r="V788" s="2"/>
      <c r="W788" s="2"/>
      <c r="X788" s="2"/>
      <c r="Y788" s="2"/>
    </row>
    <row r="789" spans="1:25" ht="15.5">
      <c r="A789" s="2"/>
      <c r="B789" s="3"/>
      <c r="C789" s="4"/>
      <c r="D789" s="2"/>
      <c r="E789" s="4"/>
      <c r="F789" s="2"/>
      <c r="G789" s="2"/>
      <c r="H789" s="2"/>
      <c r="I789" s="2"/>
      <c r="J789" s="2"/>
      <c r="K789" s="2"/>
      <c r="L789" s="2"/>
      <c r="M789" s="2"/>
      <c r="N789" s="2"/>
      <c r="O789" s="2"/>
      <c r="P789" s="2"/>
      <c r="Q789" s="2"/>
      <c r="R789" s="2"/>
      <c r="S789" s="2"/>
      <c r="T789" s="2"/>
      <c r="U789" s="2"/>
      <c r="V789" s="2"/>
      <c r="W789" s="2"/>
      <c r="X789" s="2"/>
      <c r="Y789" s="2"/>
    </row>
    <row r="790" spans="1:25" ht="15.5">
      <c r="A790" s="2"/>
      <c r="B790" s="3"/>
      <c r="C790" s="4"/>
      <c r="D790" s="2"/>
      <c r="E790" s="4"/>
      <c r="F790" s="2"/>
      <c r="G790" s="2"/>
      <c r="H790" s="2"/>
      <c r="I790" s="2"/>
      <c r="J790" s="2"/>
      <c r="K790" s="2"/>
      <c r="L790" s="2"/>
      <c r="M790" s="2"/>
      <c r="N790" s="2"/>
      <c r="O790" s="2"/>
      <c r="P790" s="2"/>
      <c r="Q790" s="2"/>
      <c r="R790" s="2"/>
      <c r="S790" s="2"/>
      <c r="T790" s="2"/>
      <c r="U790" s="2"/>
      <c r="V790" s="2"/>
      <c r="W790" s="2"/>
      <c r="X790" s="2"/>
      <c r="Y790" s="2"/>
    </row>
    <row r="791" spans="1:25" ht="15.5">
      <c r="A791" s="2"/>
      <c r="B791" s="3"/>
      <c r="C791" s="4"/>
      <c r="D791" s="2"/>
      <c r="E791" s="4"/>
      <c r="F791" s="2"/>
      <c r="G791" s="2"/>
      <c r="H791" s="2"/>
      <c r="I791" s="2"/>
      <c r="J791" s="2"/>
      <c r="K791" s="2"/>
      <c r="L791" s="2"/>
      <c r="M791" s="2"/>
      <c r="N791" s="2"/>
      <c r="O791" s="2"/>
      <c r="P791" s="2"/>
      <c r="Q791" s="2"/>
      <c r="R791" s="2"/>
      <c r="S791" s="2"/>
      <c r="T791" s="2"/>
      <c r="U791" s="2"/>
      <c r="V791" s="2"/>
      <c r="W791" s="2"/>
      <c r="X791" s="2"/>
      <c r="Y791" s="2"/>
    </row>
    <row r="792" spans="1:25" ht="15.5">
      <c r="A792" s="2"/>
      <c r="B792" s="3"/>
      <c r="C792" s="4"/>
      <c r="D792" s="2"/>
      <c r="E792" s="4"/>
      <c r="F792" s="2"/>
      <c r="G792" s="2"/>
      <c r="H792" s="2"/>
      <c r="I792" s="2"/>
      <c r="J792" s="2"/>
      <c r="K792" s="2"/>
      <c r="L792" s="2"/>
      <c r="M792" s="2"/>
      <c r="N792" s="2"/>
      <c r="O792" s="2"/>
      <c r="P792" s="2"/>
      <c r="Q792" s="2"/>
      <c r="R792" s="2"/>
      <c r="S792" s="2"/>
      <c r="T792" s="2"/>
      <c r="U792" s="2"/>
      <c r="V792" s="2"/>
      <c r="W792" s="2"/>
      <c r="X792" s="2"/>
      <c r="Y792" s="2"/>
    </row>
    <row r="793" spans="1:25" ht="15.5">
      <c r="A793" s="2"/>
      <c r="B793" s="3"/>
      <c r="C793" s="4"/>
      <c r="D793" s="2"/>
      <c r="E793" s="4"/>
      <c r="F793" s="2"/>
      <c r="G793" s="2"/>
      <c r="H793" s="2"/>
      <c r="I793" s="2"/>
      <c r="J793" s="2"/>
      <c r="K793" s="2"/>
      <c r="L793" s="2"/>
      <c r="M793" s="2"/>
      <c r="N793" s="2"/>
      <c r="O793" s="2"/>
      <c r="P793" s="2"/>
      <c r="Q793" s="2"/>
      <c r="R793" s="2"/>
      <c r="S793" s="2"/>
      <c r="T793" s="2"/>
      <c r="U793" s="2"/>
      <c r="V793" s="2"/>
      <c r="W793" s="2"/>
      <c r="X793" s="2"/>
      <c r="Y793" s="2"/>
    </row>
    <row r="794" spans="1:25" ht="15.5">
      <c r="A794" s="2"/>
      <c r="B794" s="3"/>
      <c r="C794" s="4"/>
      <c r="D794" s="2"/>
      <c r="E794" s="4"/>
      <c r="F794" s="2"/>
      <c r="G794" s="2"/>
      <c r="H794" s="2"/>
      <c r="I794" s="2"/>
      <c r="J794" s="2"/>
      <c r="K794" s="2"/>
      <c r="L794" s="2"/>
      <c r="M794" s="2"/>
      <c r="N794" s="2"/>
      <c r="O794" s="2"/>
      <c r="P794" s="2"/>
      <c r="Q794" s="2"/>
      <c r="R794" s="2"/>
      <c r="S794" s="2"/>
      <c r="T794" s="2"/>
      <c r="U794" s="2"/>
      <c r="V794" s="2"/>
      <c r="W794" s="2"/>
      <c r="X794" s="2"/>
      <c r="Y794" s="2"/>
    </row>
    <row r="795" spans="1:25" ht="15.5">
      <c r="A795" s="2"/>
      <c r="B795" s="3"/>
      <c r="C795" s="4"/>
      <c r="D795" s="2"/>
      <c r="E795" s="4"/>
      <c r="F795" s="2"/>
      <c r="G795" s="2"/>
      <c r="H795" s="2"/>
      <c r="I795" s="2"/>
      <c r="J795" s="2"/>
      <c r="K795" s="2"/>
      <c r="L795" s="2"/>
      <c r="M795" s="2"/>
      <c r="N795" s="2"/>
      <c r="O795" s="2"/>
      <c r="P795" s="2"/>
      <c r="Q795" s="2"/>
      <c r="R795" s="2"/>
      <c r="S795" s="2"/>
      <c r="T795" s="2"/>
      <c r="U795" s="2"/>
      <c r="V795" s="2"/>
      <c r="W795" s="2"/>
      <c r="X795" s="2"/>
      <c r="Y795" s="2"/>
    </row>
    <row r="796" spans="1:25" ht="15.5">
      <c r="A796" s="2"/>
      <c r="B796" s="3"/>
      <c r="C796" s="4"/>
      <c r="D796" s="2"/>
      <c r="E796" s="4"/>
      <c r="F796" s="2"/>
      <c r="G796" s="2"/>
      <c r="H796" s="2"/>
      <c r="I796" s="2"/>
      <c r="J796" s="2"/>
      <c r="K796" s="2"/>
      <c r="L796" s="2"/>
      <c r="M796" s="2"/>
      <c r="N796" s="2"/>
      <c r="O796" s="2"/>
      <c r="P796" s="2"/>
      <c r="Q796" s="2"/>
      <c r="R796" s="2"/>
      <c r="S796" s="2"/>
      <c r="T796" s="2"/>
      <c r="U796" s="2"/>
      <c r="V796" s="2"/>
      <c r="W796" s="2"/>
      <c r="X796" s="2"/>
      <c r="Y796" s="2"/>
    </row>
    <row r="797" spans="1:25" ht="15.5">
      <c r="A797" s="2"/>
      <c r="B797" s="3"/>
      <c r="C797" s="4"/>
      <c r="D797" s="2"/>
      <c r="E797" s="4"/>
      <c r="F797" s="2"/>
      <c r="G797" s="2"/>
      <c r="H797" s="2"/>
      <c r="I797" s="2"/>
      <c r="J797" s="2"/>
      <c r="K797" s="2"/>
      <c r="L797" s="2"/>
      <c r="M797" s="2"/>
      <c r="N797" s="2"/>
      <c r="O797" s="2"/>
      <c r="P797" s="2"/>
      <c r="Q797" s="2"/>
      <c r="R797" s="2"/>
      <c r="S797" s="2"/>
      <c r="T797" s="2"/>
      <c r="U797" s="2"/>
      <c r="V797" s="2"/>
      <c r="W797" s="2"/>
      <c r="X797" s="2"/>
      <c r="Y797" s="2"/>
    </row>
    <row r="798" spans="1:25" ht="15.5">
      <c r="A798" s="2"/>
      <c r="B798" s="3"/>
      <c r="C798" s="4"/>
      <c r="D798" s="2"/>
      <c r="E798" s="4"/>
      <c r="F798" s="2"/>
      <c r="G798" s="2"/>
      <c r="H798" s="2"/>
      <c r="I798" s="2"/>
      <c r="J798" s="2"/>
      <c r="K798" s="2"/>
      <c r="L798" s="2"/>
      <c r="M798" s="2"/>
      <c r="N798" s="2"/>
      <c r="O798" s="2"/>
      <c r="P798" s="2"/>
      <c r="Q798" s="2"/>
      <c r="R798" s="2"/>
      <c r="S798" s="2"/>
      <c r="T798" s="2"/>
      <c r="U798" s="2"/>
      <c r="V798" s="2"/>
      <c r="W798" s="2"/>
      <c r="X798" s="2"/>
      <c r="Y798" s="2"/>
    </row>
    <row r="799" spans="1:25" ht="15.5">
      <c r="A799" s="2"/>
      <c r="B799" s="3"/>
      <c r="C799" s="4"/>
      <c r="D799" s="2"/>
      <c r="E799" s="4"/>
      <c r="F799" s="2"/>
      <c r="G799" s="2"/>
      <c r="H799" s="2"/>
      <c r="I799" s="2"/>
      <c r="J799" s="2"/>
      <c r="K799" s="2"/>
      <c r="L799" s="2"/>
      <c r="M799" s="2"/>
      <c r="N799" s="2"/>
      <c r="O799" s="2"/>
      <c r="P799" s="2"/>
      <c r="Q799" s="2"/>
      <c r="R799" s="2"/>
      <c r="S799" s="2"/>
      <c r="T799" s="2"/>
      <c r="U799" s="2"/>
      <c r="V799" s="2"/>
      <c r="W799" s="2"/>
      <c r="X799" s="2"/>
      <c r="Y799" s="2"/>
    </row>
    <row r="800" spans="1:25" ht="15.5">
      <c r="A800" s="2"/>
      <c r="B800" s="3"/>
      <c r="C800" s="4"/>
      <c r="D800" s="2"/>
      <c r="E800" s="4"/>
      <c r="F800" s="2"/>
      <c r="G800" s="2"/>
      <c r="H800" s="2"/>
      <c r="I800" s="2"/>
      <c r="J800" s="2"/>
      <c r="K800" s="2"/>
      <c r="L800" s="2"/>
      <c r="M800" s="2"/>
      <c r="N800" s="2"/>
      <c r="O800" s="2"/>
      <c r="P800" s="2"/>
      <c r="Q800" s="2"/>
      <c r="R800" s="2"/>
      <c r="S800" s="2"/>
      <c r="T800" s="2"/>
      <c r="U800" s="2"/>
      <c r="V800" s="2"/>
      <c r="W800" s="2"/>
      <c r="X800" s="2"/>
      <c r="Y800" s="2"/>
    </row>
    <row r="801" spans="1:25" ht="15.5">
      <c r="A801" s="2"/>
      <c r="B801" s="3"/>
      <c r="C801" s="4"/>
      <c r="D801" s="2"/>
      <c r="E801" s="4"/>
      <c r="F801" s="2"/>
      <c r="G801" s="2"/>
      <c r="H801" s="2"/>
      <c r="I801" s="2"/>
      <c r="J801" s="2"/>
      <c r="K801" s="2"/>
      <c r="L801" s="2"/>
      <c r="M801" s="2"/>
      <c r="N801" s="2"/>
      <c r="O801" s="2"/>
      <c r="P801" s="2"/>
      <c r="Q801" s="2"/>
      <c r="R801" s="2"/>
      <c r="S801" s="2"/>
      <c r="T801" s="2"/>
      <c r="U801" s="2"/>
      <c r="V801" s="2"/>
      <c r="W801" s="2"/>
      <c r="X801" s="2"/>
      <c r="Y801" s="2"/>
    </row>
    <row r="802" spans="1:25" ht="15.5">
      <c r="A802" s="2"/>
      <c r="B802" s="3"/>
      <c r="C802" s="4"/>
      <c r="D802" s="2"/>
      <c r="E802" s="4"/>
      <c r="F802" s="2"/>
      <c r="G802" s="2"/>
      <c r="H802" s="2"/>
      <c r="I802" s="2"/>
      <c r="J802" s="2"/>
      <c r="K802" s="2"/>
      <c r="L802" s="2"/>
      <c r="M802" s="2"/>
      <c r="N802" s="2"/>
      <c r="O802" s="2"/>
      <c r="P802" s="2"/>
      <c r="Q802" s="2"/>
      <c r="R802" s="2"/>
      <c r="S802" s="2"/>
      <c r="T802" s="2"/>
      <c r="U802" s="2"/>
      <c r="V802" s="2"/>
      <c r="W802" s="2"/>
      <c r="X802" s="2"/>
      <c r="Y802" s="2"/>
    </row>
    <row r="803" spans="1:25" ht="15.5">
      <c r="A803" s="2"/>
      <c r="B803" s="3"/>
      <c r="C803" s="4"/>
      <c r="D803" s="2"/>
      <c r="E803" s="4"/>
      <c r="F803" s="2"/>
      <c r="G803" s="2"/>
      <c r="H803" s="2"/>
      <c r="I803" s="2"/>
      <c r="J803" s="2"/>
      <c r="K803" s="2"/>
      <c r="L803" s="2"/>
      <c r="M803" s="2"/>
      <c r="N803" s="2"/>
      <c r="O803" s="2"/>
      <c r="P803" s="2"/>
      <c r="Q803" s="2"/>
      <c r="R803" s="2"/>
      <c r="S803" s="2"/>
      <c r="T803" s="2"/>
      <c r="U803" s="2"/>
      <c r="V803" s="2"/>
      <c r="W803" s="2"/>
      <c r="X803" s="2"/>
      <c r="Y803" s="2"/>
    </row>
    <row r="804" spans="1:25" ht="15.5">
      <c r="A804" s="2"/>
      <c r="B804" s="3"/>
      <c r="C804" s="4"/>
      <c r="D804" s="2"/>
      <c r="E804" s="4"/>
      <c r="F804" s="2"/>
      <c r="G804" s="2"/>
      <c r="H804" s="2"/>
      <c r="I804" s="2"/>
      <c r="J804" s="2"/>
      <c r="K804" s="2"/>
      <c r="L804" s="2"/>
      <c r="M804" s="2"/>
      <c r="N804" s="2"/>
      <c r="O804" s="2"/>
      <c r="P804" s="2"/>
      <c r="Q804" s="2"/>
      <c r="R804" s="2"/>
      <c r="S804" s="2"/>
      <c r="T804" s="2"/>
      <c r="U804" s="2"/>
      <c r="V804" s="2"/>
      <c r="W804" s="2"/>
      <c r="X804" s="2"/>
      <c r="Y804" s="2"/>
    </row>
    <row r="805" spans="1:25" ht="15.5">
      <c r="A805" s="2"/>
      <c r="B805" s="3"/>
      <c r="C805" s="4"/>
      <c r="D805" s="2"/>
      <c r="E805" s="4"/>
      <c r="F805" s="2"/>
      <c r="G805" s="2"/>
      <c r="H805" s="2"/>
      <c r="I805" s="2"/>
      <c r="J805" s="2"/>
      <c r="K805" s="2"/>
      <c r="L805" s="2"/>
      <c r="M805" s="2"/>
      <c r="N805" s="2"/>
      <c r="O805" s="2"/>
      <c r="P805" s="2"/>
      <c r="Q805" s="2"/>
      <c r="R805" s="2"/>
      <c r="S805" s="2"/>
      <c r="T805" s="2"/>
      <c r="U805" s="2"/>
      <c r="V805" s="2"/>
      <c r="W805" s="2"/>
      <c r="X805" s="2"/>
      <c r="Y805" s="2"/>
    </row>
    <row r="806" spans="1:25" ht="15.5">
      <c r="A806" s="2"/>
      <c r="B806" s="3"/>
      <c r="C806" s="4"/>
      <c r="D806" s="2"/>
      <c r="E806" s="4"/>
      <c r="F806" s="2"/>
      <c r="G806" s="2"/>
      <c r="H806" s="2"/>
      <c r="I806" s="2"/>
      <c r="J806" s="2"/>
      <c r="K806" s="2"/>
      <c r="L806" s="2"/>
      <c r="M806" s="2"/>
      <c r="N806" s="2"/>
      <c r="O806" s="2"/>
      <c r="P806" s="2"/>
      <c r="Q806" s="2"/>
      <c r="R806" s="2"/>
      <c r="S806" s="2"/>
      <c r="T806" s="2"/>
      <c r="U806" s="2"/>
      <c r="V806" s="2"/>
      <c r="W806" s="2"/>
      <c r="X806" s="2"/>
      <c r="Y806" s="2"/>
    </row>
    <row r="807" spans="1:25" ht="15.5">
      <c r="A807" s="2"/>
      <c r="B807" s="3"/>
      <c r="C807" s="4"/>
      <c r="D807" s="2"/>
      <c r="E807" s="4"/>
      <c r="F807" s="2"/>
      <c r="G807" s="2"/>
      <c r="H807" s="2"/>
      <c r="I807" s="2"/>
      <c r="J807" s="2"/>
      <c r="K807" s="2"/>
      <c r="L807" s="2"/>
      <c r="M807" s="2"/>
      <c r="N807" s="2"/>
      <c r="O807" s="2"/>
      <c r="P807" s="2"/>
      <c r="Q807" s="2"/>
      <c r="R807" s="2"/>
      <c r="S807" s="2"/>
      <c r="T807" s="2"/>
      <c r="U807" s="2"/>
      <c r="V807" s="2"/>
      <c r="W807" s="2"/>
      <c r="X807" s="2"/>
      <c r="Y807" s="2"/>
    </row>
    <row r="808" spans="1:25" ht="15.5">
      <c r="A808" s="2"/>
      <c r="B808" s="3"/>
      <c r="C808" s="4"/>
      <c r="D808" s="2"/>
      <c r="E808" s="4"/>
      <c r="F808" s="2"/>
      <c r="G808" s="2"/>
      <c r="H808" s="2"/>
      <c r="I808" s="2"/>
      <c r="J808" s="2"/>
      <c r="K808" s="2"/>
      <c r="L808" s="2"/>
      <c r="M808" s="2"/>
      <c r="N808" s="2"/>
      <c r="O808" s="2"/>
      <c r="P808" s="2"/>
      <c r="Q808" s="2"/>
      <c r="R808" s="2"/>
      <c r="S808" s="2"/>
      <c r="T808" s="2"/>
      <c r="U808" s="2"/>
      <c r="V808" s="2"/>
      <c r="W808" s="2"/>
      <c r="X808" s="2"/>
      <c r="Y808" s="2"/>
    </row>
    <row r="809" spans="1:25" ht="15.5">
      <c r="A809" s="2"/>
      <c r="B809" s="3"/>
      <c r="C809" s="4"/>
      <c r="D809" s="2"/>
      <c r="E809" s="4"/>
      <c r="F809" s="2"/>
      <c r="G809" s="2"/>
      <c r="H809" s="2"/>
      <c r="I809" s="2"/>
      <c r="J809" s="2"/>
      <c r="K809" s="2"/>
      <c r="L809" s="2"/>
      <c r="M809" s="2"/>
      <c r="N809" s="2"/>
      <c r="O809" s="2"/>
      <c r="P809" s="2"/>
      <c r="Q809" s="2"/>
      <c r="R809" s="2"/>
      <c r="S809" s="2"/>
      <c r="T809" s="2"/>
      <c r="U809" s="2"/>
      <c r="V809" s="2"/>
      <c r="W809" s="2"/>
      <c r="X809" s="2"/>
      <c r="Y809" s="2"/>
    </row>
    <row r="810" spans="1:25" ht="15.5">
      <c r="A810" s="2"/>
      <c r="B810" s="3"/>
      <c r="C810" s="4"/>
      <c r="D810" s="2"/>
      <c r="E810" s="4"/>
      <c r="F810" s="2"/>
      <c r="G810" s="2"/>
      <c r="H810" s="2"/>
      <c r="I810" s="2"/>
      <c r="J810" s="2"/>
      <c r="K810" s="2"/>
      <c r="L810" s="2"/>
      <c r="M810" s="2"/>
      <c r="N810" s="2"/>
      <c r="O810" s="2"/>
      <c r="P810" s="2"/>
      <c r="Q810" s="2"/>
      <c r="R810" s="2"/>
      <c r="S810" s="2"/>
      <c r="T810" s="2"/>
      <c r="U810" s="2"/>
      <c r="V810" s="2"/>
      <c r="W810" s="2"/>
      <c r="X810" s="2"/>
      <c r="Y810" s="2"/>
    </row>
    <row r="811" spans="1:25" ht="15.5">
      <c r="A811" s="2"/>
      <c r="B811" s="3"/>
      <c r="C811" s="4"/>
      <c r="D811" s="2"/>
      <c r="E811" s="4"/>
      <c r="F811" s="2"/>
      <c r="G811" s="2"/>
      <c r="H811" s="2"/>
      <c r="I811" s="2"/>
      <c r="J811" s="2"/>
      <c r="K811" s="2"/>
      <c r="L811" s="2"/>
      <c r="M811" s="2"/>
      <c r="N811" s="2"/>
      <c r="O811" s="2"/>
      <c r="P811" s="2"/>
      <c r="Q811" s="2"/>
      <c r="R811" s="2"/>
      <c r="S811" s="2"/>
      <c r="T811" s="2"/>
      <c r="U811" s="2"/>
      <c r="V811" s="2"/>
      <c r="W811" s="2"/>
      <c r="X811" s="2"/>
      <c r="Y811" s="2"/>
    </row>
    <row r="812" spans="1:25" ht="15.5">
      <c r="A812" s="2"/>
      <c r="B812" s="3"/>
      <c r="C812" s="4"/>
      <c r="D812" s="2"/>
      <c r="E812" s="4"/>
      <c r="F812" s="2"/>
      <c r="G812" s="2"/>
      <c r="H812" s="2"/>
      <c r="I812" s="2"/>
      <c r="J812" s="2"/>
      <c r="K812" s="2"/>
      <c r="L812" s="2"/>
      <c r="M812" s="2"/>
      <c r="N812" s="2"/>
      <c r="O812" s="2"/>
      <c r="P812" s="2"/>
      <c r="Q812" s="2"/>
      <c r="R812" s="2"/>
      <c r="S812" s="2"/>
      <c r="T812" s="2"/>
      <c r="U812" s="2"/>
      <c r="V812" s="2"/>
      <c r="W812" s="2"/>
      <c r="X812" s="2"/>
      <c r="Y812" s="2"/>
    </row>
    <row r="813" spans="1:25" ht="15.5">
      <c r="A813" s="2"/>
      <c r="B813" s="3"/>
      <c r="C813" s="4"/>
      <c r="D813" s="2"/>
      <c r="E813" s="4"/>
      <c r="F813" s="2"/>
      <c r="G813" s="2"/>
      <c r="H813" s="2"/>
      <c r="I813" s="2"/>
      <c r="J813" s="2"/>
      <c r="K813" s="2"/>
      <c r="L813" s="2"/>
      <c r="M813" s="2"/>
      <c r="N813" s="2"/>
      <c r="O813" s="2"/>
      <c r="P813" s="2"/>
      <c r="Q813" s="2"/>
      <c r="R813" s="2"/>
      <c r="S813" s="2"/>
      <c r="T813" s="2"/>
      <c r="U813" s="2"/>
      <c r="V813" s="2"/>
      <c r="W813" s="2"/>
      <c r="X813" s="2"/>
      <c r="Y813" s="2"/>
    </row>
    <row r="814" spans="1:25" ht="15.5">
      <c r="A814" s="2"/>
      <c r="B814" s="3"/>
      <c r="C814" s="4"/>
      <c r="D814" s="2"/>
      <c r="E814" s="4"/>
      <c r="F814" s="2"/>
      <c r="G814" s="2"/>
      <c r="H814" s="2"/>
      <c r="I814" s="2"/>
      <c r="J814" s="2"/>
      <c r="K814" s="2"/>
      <c r="L814" s="2"/>
      <c r="M814" s="2"/>
      <c r="N814" s="2"/>
      <c r="O814" s="2"/>
      <c r="P814" s="2"/>
      <c r="Q814" s="2"/>
      <c r="R814" s="2"/>
      <c r="S814" s="2"/>
      <c r="T814" s="2"/>
      <c r="U814" s="2"/>
      <c r="V814" s="2"/>
      <c r="W814" s="2"/>
      <c r="X814" s="2"/>
      <c r="Y814" s="2"/>
    </row>
    <row r="815" spans="1:25" ht="15.5">
      <c r="A815" s="2"/>
      <c r="B815" s="3"/>
      <c r="C815" s="4"/>
      <c r="D815" s="2"/>
      <c r="E815" s="4"/>
      <c r="F815" s="2"/>
      <c r="G815" s="2"/>
      <c r="H815" s="2"/>
      <c r="I815" s="2"/>
      <c r="J815" s="2"/>
      <c r="K815" s="2"/>
      <c r="L815" s="2"/>
      <c r="M815" s="2"/>
      <c r="N815" s="2"/>
      <c r="O815" s="2"/>
      <c r="P815" s="2"/>
      <c r="Q815" s="2"/>
      <c r="R815" s="2"/>
      <c r="S815" s="2"/>
      <c r="T815" s="2"/>
      <c r="U815" s="2"/>
      <c r="V815" s="2"/>
      <c r="W815" s="2"/>
      <c r="X815" s="2"/>
      <c r="Y815" s="2"/>
    </row>
    <row r="816" spans="1:25" ht="15.5">
      <c r="A816" s="2"/>
      <c r="B816" s="3"/>
      <c r="C816" s="4"/>
      <c r="D816" s="2"/>
      <c r="E816" s="4"/>
      <c r="F816" s="2"/>
      <c r="G816" s="2"/>
      <c r="H816" s="2"/>
      <c r="I816" s="2"/>
      <c r="J816" s="2"/>
      <c r="K816" s="2"/>
      <c r="L816" s="2"/>
      <c r="M816" s="2"/>
      <c r="N816" s="2"/>
      <c r="O816" s="2"/>
      <c r="P816" s="2"/>
      <c r="Q816" s="2"/>
      <c r="R816" s="2"/>
      <c r="S816" s="2"/>
      <c r="T816" s="2"/>
      <c r="U816" s="2"/>
      <c r="V816" s="2"/>
      <c r="W816" s="2"/>
      <c r="X816" s="2"/>
      <c r="Y816" s="2"/>
    </row>
    <row r="817" spans="1:25" ht="15.5">
      <c r="A817" s="2"/>
      <c r="B817" s="3"/>
      <c r="C817" s="4"/>
      <c r="D817" s="2"/>
      <c r="E817" s="4"/>
      <c r="F817" s="2"/>
      <c r="G817" s="2"/>
      <c r="H817" s="2"/>
      <c r="I817" s="2"/>
      <c r="J817" s="2"/>
      <c r="K817" s="2"/>
      <c r="L817" s="2"/>
      <c r="M817" s="2"/>
      <c r="N817" s="2"/>
      <c r="O817" s="2"/>
      <c r="P817" s="2"/>
      <c r="Q817" s="2"/>
      <c r="R817" s="2"/>
      <c r="S817" s="2"/>
      <c r="T817" s="2"/>
      <c r="U817" s="2"/>
      <c r="V817" s="2"/>
      <c r="W817" s="2"/>
      <c r="X817" s="2"/>
      <c r="Y817" s="2"/>
    </row>
    <row r="818" spans="1:25" ht="15.5">
      <c r="A818" s="2"/>
      <c r="B818" s="3"/>
      <c r="C818" s="4"/>
      <c r="D818" s="2"/>
      <c r="E818" s="4"/>
      <c r="F818" s="2"/>
      <c r="G818" s="2"/>
      <c r="H818" s="2"/>
      <c r="I818" s="2"/>
      <c r="J818" s="2"/>
      <c r="K818" s="2"/>
      <c r="L818" s="2"/>
      <c r="M818" s="2"/>
      <c r="N818" s="2"/>
      <c r="O818" s="2"/>
      <c r="P818" s="2"/>
      <c r="Q818" s="2"/>
      <c r="R818" s="2"/>
      <c r="S818" s="2"/>
      <c r="T818" s="2"/>
      <c r="U818" s="2"/>
      <c r="V818" s="2"/>
      <c r="W818" s="2"/>
      <c r="X818" s="2"/>
      <c r="Y818" s="2"/>
    </row>
    <row r="819" spans="1:25" ht="15.5">
      <c r="A819" s="2"/>
      <c r="B819" s="3"/>
      <c r="C819" s="4"/>
      <c r="D819" s="2"/>
      <c r="E819" s="4"/>
      <c r="F819" s="2"/>
      <c r="G819" s="2"/>
      <c r="H819" s="2"/>
      <c r="I819" s="2"/>
      <c r="J819" s="2"/>
      <c r="K819" s="2"/>
      <c r="L819" s="2"/>
      <c r="M819" s="2"/>
      <c r="N819" s="2"/>
      <c r="O819" s="2"/>
      <c r="P819" s="2"/>
      <c r="Q819" s="2"/>
      <c r="R819" s="2"/>
      <c r="S819" s="2"/>
      <c r="T819" s="2"/>
      <c r="U819" s="2"/>
      <c r="V819" s="2"/>
      <c r="W819" s="2"/>
      <c r="X819" s="2"/>
      <c r="Y819" s="2"/>
    </row>
    <row r="820" spans="1:25" ht="15.5">
      <c r="A820" s="2"/>
      <c r="B820" s="3"/>
      <c r="C820" s="4"/>
      <c r="D820" s="2"/>
      <c r="E820" s="4"/>
      <c r="F820" s="2"/>
      <c r="G820" s="2"/>
      <c r="H820" s="2"/>
      <c r="I820" s="2"/>
      <c r="J820" s="2"/>
      <c r="K820" s="2"/>
      <c r="L820" s="2"/>
      <c r="M820" s="2"/>
      <c r="N820" s="2"/>
      <c r="O820" s="2"/>
      <c r="P820" s="2"/>
      <c r="Q820" s="2"/>
      <c r="R820" s="2"/>
      <c r="S820" s="2"/>
      <c r="T820" s="2"/>
      <c r="U820" s="2"/>
      <c r="V820" s="2"/>
      <c r="W820" s="2"/>
      <c r="X820" s="2"/>
      <c r="Y820" s="2"/>
    </row>
    <row r="821" spans="1:25" ht="15.5">
      <c r="A821" s="2"/>
      <c r="B821" s="3"/>
      <c r="C821" s="4"/>
      <c r="D821" s="2"/>
      <c r="E821" s="4"/>
      <c r="F821" s="2"/>
      <c r="G821" s="2"/>
      <c r="H821" s="2"/>
      <c r="I821" s="2"/>
      <c r="J821" s="2"/>
      <c r="K821" s="2"/>
      <c r="L821" s="2"/>
      <c r="M821" s="2"/>
      <c r="N821" s="2"/>
      <c r="O821" s="2"/>
      <c r="P821" s="2"/>
      <c r="Q821" s="2"/>
      <c r="R821" s="2"/>
      <c r="S821" s="2"/>
      <c r="T821" s="2"/>
      <c r="U821" s="2"/>
      <c r="V821" s="2"/>
      <c r="W821" s="2"/>
      <c r="X821" s="2"/>
      <c r="Y821" s="2"/>
    </row>
    <row r="822" spans="1:25" ht="15.5">
      <c r="A822" s="2"/>
      <c r="B822" s="3"/>
      <c r="C822" s="4"/>
      <c r="D822" s="2"/>
      <c r="E822" s="4"/>
      <c r="F822" s="2"/>
      <c r="G822" s="2"/>
      <c r="H822" s="2"/>
      <c r="I822" s="2"/>
      <c r="J822" s="2"/>
      <c r="K822" s="2"/>
      <c r="L822" s="2"/>
      <c r="M822" s="2"/>
      <c r="N822" s="2"/>
      <c r="O822" s="2"/>
      <c r="P822" s="2"/>
      <c r="Q822" s="2"/>
      <c r="R822" s="2"/>
      <c r="S822" s="2"/>
      <c r="T822" s="2"/>
      <c r="U822" s="2"/>
      <c r="V822" s="2"/>
      <c r="W822" s="2"/>
      <c r="X822" s="2"/>
      <c r="Y822" s="2"/>
    </row>
    <row r="823" spans="1:25" ht="15.5">
      <c r="A823" s="2"/>
      <c r="B823" s="3"/>
      <c r="C823" s="4"/>
      <c r="D823" s="2"/>
      <c r="E823" s="4"/>
      <c r="F823" s="2"/>
      <c r="G823" s="2"/>
      <c r="H823" s="2"/>
      <c r="I823" s="2"/>
      <c r="J823" s="2"/>
      <c r="K823" s="2"/>
      <c r="L823" s="2"/>
      <c r="M823" s="2"/>
      <c r="N823" s="2"/>
      <c r="O823" s="2"/>
      <c r="P823" s="2"/>
      <c r="Q823" s="2"/>
      <c r="R823" s="2"/>
      <c r="S823" s="2"/>
      <c r="T823" s="2"/>
      <c r="U823" s="2"/>
      <c r="V823" s="2"/>
      <c r="W823" s="2"/>
      <c r="X823" s="2"/>
      <c r="Y823" s="2"/>
    </row>
    <row r="824" spans="1:25" ht="15.5">
      <c r="A824" s="2"/>
      <c r="B824" s="3"/>
      <c r="C824" s="4"/>
      <c r="D824" s="2"/>
      <c r="E824" s="4"/>
      <c r="F824" s="2"/>
      <c r="G824" s="2"/>
      <c r="H824" s="2"/>
      <c r="I824" s="2"/>
      <c r="J824" s="2"/>
      <c r="K824" s="2"/>
      <c r="L824" s="2"/>
      <c r="M824" s="2"/>
      <c r="N824" s="2"/>
      <c r="O824" s="2"/>
      <c r="P824" s="2"/>
      <c r="Q824" s="2"/>
      <c r="R824" s="2"/>
      <c r="S824" s="2"/>
      <c r="T824" s="2"/>
      <c r="U824" s="2"/>
      <c r="V824" s="2"/>
      <c r="W824" s="2"/>
      <c r="X824" s="2"/>
      <c r="Y824" s="2"/>
    </row>
    <row r="825" spans="1:25" ht="15.5">
      <c r="A825" s="2"/>
      <c r="B825" s="3"/>
      <c r="C825" s="4"/>
      <c r="D825" s="2"/>
      <c r="E825" s="4"/>
      <c r="F825" s="2"/>
      <c r="G825" s="2"/>
      <c r="H825" s="2"/>
      <c r="I825" s="2"/>
      <c r="J825" s="2"/>
      <c r="K825" s="2"/>
      <c r="L825" s="2"/>
      <c r="M825" s="2"/>
      <c r="N825" s="2"/>
      <c r="O825" s="2"/>
      <c r="P825" s="2"/>
      <c r="Q825" s="2"/>
      <c r="R825" s="2"/>
      <c r="S825" s="2"/>
      <c r="T825" s="2"/>
      <c r="U825" s="2"/>
      <c r="V825" s="2"/>
      <c r="W825" s="2"/>
      <c r="X825" s="2"/>
      <c r="Y825" s="2"/>
    </row>
    <row r="826" spans="1:25" ht="15.5">
      <c r="A826" s="2"/>
      <c r="B826" s="3"/>
      <c r="C826" s="4"/>
      <c r="D826" s="2"/>
      <c r="E826" s="4"/>
      <c r="F826" s="2"/>
      <c r="G826" s="2"/>
      <c r="H826" s="2"/>
      <c r="I826" s="2"/>
      <c r="J826" s="2"/>
      <c r="K826" s="2"/>
      <c r="L826" s="2"/>
      <c r="M826" s="2"/>
      <c r="N826" s="2"/>
      <c r="O826" s="2"/>
      <c r="P826" s="2"/>
      <c r="Q826" s="2"/>
      <c r="R826" s="2"/>
      <c r="S826" s="2"/>
      <c r="T826" s="2"/>
      <c r="U826" s="2"/>
      <c r="V826" s="2"/>
      <c r="W826" s="2"/>
      <c r="X826" s="2"/>
      <c r="Y826" s="2"/>
    </row>
    <row r="827" spans="1:25" ht="15.5">
      <c r="A827" s="2"/>
      <c r="B827" s="3"/>
      <c r="C827" s="4"/>
      <c r="D827" s="2"/>
      <c r="E827" s="4"/>
      <c r="F827" s="2"/>
      <c r="G827" s="2"/>
      <c r="H827" s="2"/>
      <c r="I827" s="2"/>
      <c r="J827" s="2"/>
      <c r="K827" s="2"/>
      <c r="L827" s="2"/>
      <c r="M827" s="2"/>
      <c r="N827" s="2"/>
      <c r="O827" s="2"/>
      <c r="P827" s="2"/>
      <c r="Q827" s="2"/>
      <c r="R827" s="2"/>
      <c r="S827" s="2"/>
      <c r="T827" s="2"/>
      <c r="U827" s="2"/>
      <c r="V827" s="2"/>
      <c r="W827" s="2"/>
      <c r="X827" s="2"/>
      <c r="Y827" s="2"/>
    </row>
    <row r="828" spans="1:25" ht="15.5">
      <c r="A828" s="2"/>
      <c r="B828" s="3"/>
      <c r="C828" s="4"/>
      <c r="D828" s="2"/>
      <c r="E828" s="4"/>
      <c r="F828" s="2"/>
      <c r="G828" s="2"/>
      <c r="H828" s="2"/>
      <c r="I828" s="2"/>
      <c r="J828" s="2"/>
      <c r="K828" s="2"/>
      <c r="L828" s="2"/>
      <c r="M828" s="2"/>
      <c r="N828" s="2"/>
      <c r="O828" s="2"/>
      <c r="P828" s="2"/>
      <c r="Q828" s="2"/>
      <c r="R828" s="2"/>
      <c r="S828" s="2"/>
      <c r="T828" s="2"/>
      <c r="U828" s="2"/>
      <c r="V828" s="2"/>
      <c r="W828" s="2"/>
      <c r="X828" s="2"/>
      <c r="Y828" s="2"/>
    </row>
    <row r="829" spans="1:25" ht="15.5">
      <c r="A829" s="2"/>
      <c r="B829" s="3"/>
      <c r="C829" s="4"/>
      <c r="D829" s="2"/>
      <c r="E829" s="4"/>
      <c r="F829" s="2"/>
      <c r="G829" s="2"/>
      <c r="H829" s="2"/>
      <c r="I829" s="2"/>
      <c r="J829" s="2"/>
      <c r="K829" s="2"/>
      <c r="L829" s="2"/>
      <c r="M829" s="2"/>
      <c r="N829" s="2"/>
      <c r="O829" s="2"/>
      <c r="P829" s="2"/>
      <c r="Q829" s="2"/>
      <c r="R829" s="2"/>
      <c r="S829" s="2"/>
      <c r="T829" s="2"/>
      <c r="U829" s="2"/>
      <c r="V829" s="2"/>
      <c r="W829" s="2"/>
      <c r="X829" s="2"/>
      <c r="Y829" s="2"/>
    </row>
    <row r="830" spans="1:25" ht="15.5">
      <c r="A830" s="2"/>
      <c r="B830" s="3"/>
      <c r="C830" s="4"/>
      <c r="D830" s="2"/>
      <c r="E830" s="4"/>
      <c r="F830" s="2"/>
      <c r="G830" s="2"/>
      <c r="H830" s="2"/>
      <c r="I830" s="2"/>
      <c r="J830" s="2"/>
      <c r="K830" s="2"/>
      <c r="L830" s="2"/>
      <c r="M830" s="2"/>
      <c r="N830" s="2"/>
      <c r="O830" s="2"/>
      <c r="P830" s="2"/>
      <c r="Q830" s="2"/>
      <c r="R830" s="2"/>
      <c r="S830" s="2"/>
      <c r="T830" s="2"/>
      <c r="U830" s="2"/>
      <c r="V830" s="2"/>
      <c r="W830" s="2"/>
      <c r="X830" s="2"/>
      <c r="Y830" s="2"/>
    </row>
    <row r="831" spans="1:25" ht="15.5">
      <c r="A831" s="2"/>
      <c r="B831" s="3"/>
      <c r="C831" s="4"/>
      <c r="D831" s="2"/>
      <c r="E831" s="4"/>
      <c r="F831" s="2"/>
      <c r="G831" s="2"/>
      <c r="H831" s="2"/>
      <c r="I831" s="2"/>
      <c r="J831" s="2"/>
      <c r="K831" s="2"/>
      <c r="L831" s="2"/>
      <c r="M831" s="2"/>
      <c r="N831" s="2"/>
      <c r="O831" s="2"/>
      <c r="P831" s="2"/>
      <c r="Q831" s="2"/>
      <c r="R831" s="2"/>
      <c r="S831" s="2"/>
      <c r="T831" s="2"/>
      <c r="U831" s="2"/>
      <c r="V831" s="2"/>
      <c r="W831" s="2"/>
      <c r="X831" s="2"/>
      <c r="Y831" s="2"/>
    </row>
    <row r="832" spans="1:25" ht="15.5">
      <c r="A832" s="2"/>
      <c r="B832" s="3"/>
      <c r="C832" s="4"/>
      <c r="D832" s="2"/>
      <c r="E832" s="4"/>
      <c r="F832" s="2"/>
      <c r="G832" s="2"/>
      <c r="H832" s="2"/>
      <c r="I832" s="2"/>
      <c r="J832" s="2"/>
      <c r="K832" s="2"/>
      <c r="L832" s="2"/>
      <c r="M832" s="2"/>
      <c r="N832" s="2"/>
      <c r="O832" s="2"/>
      <c r="P832" s="2"/>
      <c r="Q832" s="2"/>
      <c r="R832" s="2"/>
      <c r="S832" s="2"/>
      <c r="T832" s="2"/>
      <c r="U832" s="2"/>
      <c r="V832" s="2"/>
      <c r="W832" s="2"/>
      <c r="X832" s="2"/>
      <c r="Y832" s="2"/>
    </row>
    <row r="833" spans="1:25" ht="15.5">
      <c r="A833" s="2"/>
      <c r="B833" s="3"/>
      <c r="C833" s="4"/>
      <c r="D833" s="2"/>
      <c r="E833" s="4"/>
      <c r="F833" s="2"/>
      <c r="G833" s="2"/>
      <c r="H833" s="2"/>
      <c r="I833" s="2"/>
      <c r="J833" s="2"/>
      <c r="K833" s="2"/>
      <c r="L833" s="2"/>
      <c r="M833" s="2"/>
      <c r="N833" s="2"/>
      <c r="O833" s="2"/>
      <c r="P833" s="2"/>
      <c r="Q833" s="2"/>
      <c r="R833" s="2"/>
      <c r="S833" s="2"/>
      <c r="T833" s="2"/>
      <c r="U833" s="2"/>
      <c r="V833" s="2"/>
      <c r="W833" s="2"/>
      <c r="X833" s="2"/>
      <c r="Y833" s="2"/>
    </row>
    <row r="834" spans="1:25" ht="15.5">
      <c r="A834" s="2"/>
      <c r="B834" s="3"/>
      <c r="C834" s="4"/>
      <c r="D834" s="2"/>
      <c r="E834" s="4"/>
      <c r="F834" s="2"/>
      <c r="G834" s="2"/>
      <c r="H834" s="2"/>
      <c r="I834" s="2"/>
      <c r="J834" s="2"/>
      <c r="K834" s="2"/>
      <c r="L834" s="2"/>
      <c r="M834" s="2"/>
      <c r="N834" s="2"/>
      <c r="O834" s="2"/>
      <c r="P834" s="2"/>
      <c r="Q834" s="2"/>
      <c r="R834" s="2"/>
      <c r="S834" s="2"/>
      <c r="T834" s="2"/>
      <c r="U834" s="2"/>
      <c r="V834" s="2"/>
      <c r="W834" s="2"/>
      <c r="X834" s="2"/>
      <c r="Y834" s="2"/>
    </row>
    <row r="835" spans="1:25" ht="15.5">
      <c r="A835" s="2"/>
      <c r="B835" s="3"/>
      <c r="C835" s="4"/>
      <c r="D835" s="2"/>
      <c r="E835" s="4"/>
      <c r="F835" s="2"/>
      <c r="G835" s="2"/>
      <c r="H835" s="2"/>
      <c r="I835" s="2"/>
      <c r="J835" s="2"/>
      <c r="K835" s="2"/>
      <c r="L835" s="2"/>
      <c r="M835" s="2"/>
      <c r="N835" s="2"/>
      <c r="O835" s="2"/>
      <c r="P835" s="2"/>
      <c r="Q835" s="2"/>
      <c r="R835" s="2"/>
      <c r="S835" s="2"/>
      <c r="T835" s="2"/>
      <c r="U835" s="2"/>
      <c r="V835" s="2"/>
      <c r="W835" s="2"/>
      <c r="X835" s="2"/>
      <c r="Y835" s="2"/>
    </row>
    <row r="836" spans="1:25" ht="15.5">
      <c r="A836" s="2"/>
      <c r="B836" s="3"/>
      <c r="C836" s="4"/>
      <c r="D836" s="2"/>
      <c r="E836" s="4"/>
      <c r="F836" s="2"/>
      <c r="G836" s="2"/>
      <c r="H836" s="2"/>
      <c r="I836" s="2"/>
      <c r="J836" s="2"/>
      <c r="K836" s="2"/>
      <c r="L836" s="2"/>
      <c r="M836" s="2"/>
      <c r="N836" s="2"/>
      <c r="O836" s="2"/>
      <c r="P836" s="2"/>
      <c r="Q836" s="2"/>
      <c r="R836" s="2"/>
      <c r="S836" s="2"/>
      <c r="T836" s="2"/>
      <c r="U836" s="2"/>
      <c r="V836" s="2"/>
      <c r="W836" s="2"/>
      <c r="X836" s="2"/>
      <c r="Y836" s="2"/>
    </row>
    <row r="837" spans="1:25" ht="15.5">
      <c r="A837" s="2"/>
      <c r="B837" s="3"/>
      <c r="C837" s="4"/>
      <c r="D837" s="2"/>
      <c r="E837" s="4"/>
      <c r="F837" s="2"/>
      <c r="G837" s="2"/>
      <c r="H837" s="2"/>
      <c r="I837" s="2"/>
      <c r="J837" s="2"/>
      <c r="K837" s="2"/>
      <c r="L837" s="2"/>
      <c r="M837" s="2"/>
      <c r="N837" s="2"/>
      <c r="O837" s="2"/>
      <c r="P837" s="2"/>
      <c r="Q837" s="2"/>
      <c r="R837" s="2"/>
      <c r="S837" s="2"/>
      <c r="T837" s="2"/>
      <c r="U837" s="2"/>
      <c r="V837" s="2"/>
      <c r="W837" s="2"/>
      <c r="X837" s="2"/>
      <c r="Y837" s="2"/>
    </row>
    <row r="838" spans="1:25" ht="15.5">
      <c r="A838" s="2"/>
      <c r="B838" s="3"/>
      <c r="C838" s="4"/>
      <c r="D838" s="2"/>
      <c r="E838" s="4"/>
      <c r="F838" s="2"/>
      <c r="G838" s="2"/>
      <c r="H838" s="2"/>
      <c r="I838" s="2"/>
      <c r="J838" s="2"/>
      <c r="K838" s="2"/>
      <c r="L838" s="2"/>
      <c r="M838" s="2"/>
      <c r="N838" s="2"/>
      <c r="O838" s="2"/>
      <c r="P838" s="2"/>
      <c r="Q838" s="2"/>
      <c r="R838" s="2"/>
      <c r="S838" s="2"/>
      <c r="T838" s="2"/>
      <c r="U838" s="2"/>
      <c r="V838" s="2"/>
      <c r="W838" s="2"/>
      <c r="X838" s="2"/>
      <c r="Y838" s="2"/>
    </row>
    <row r="839" spans="1:25" ht="15.5">
      <c r="A839" s="2"/>
      <c r="B839" s="3"/>
      <c r="C839" s="4"/>
      <c r="D839" s="2"/>
      <c r="E839" s="4"/>
      <c r="F839" s="2"/>
      <c r="G839" s="2"/>
      <c r="H839" s="2"/>
      <c r="I839" s="2"/>
      <c r="J839" s="2"/>
      <c r="K839" s="2"/>
      <c r="L839" s="2"/>
      <c r="M839" s="2"/>
      <c r="N839" s="2"/>
      <c r="O839" s="2"/>
      <c r="P839" s="2"/>
      <c r="Q839" s="2"/>
      <c r="R839" s="2"/>
      <c r="S839" s="2"/>
      <c r="T839" s="2"/>
      <c r="U839" s="2"/>
      <c r="V839" s="2"/>
      <c r="W839" s="2"/>
      <c r="X839" s="2"/>
      <c r="Y839" s="2"/>
    </row>
    <row r="840" spans="1:25" ht="15.5">
      <c r="A840" s="2"/>
      <c r="B840" s="3"/>
      <c r="C840" s="4"/>
      <c r="D840" s="2"/>
      <c r="E840" s="4"/>
      <c r="F840" s="2"/>
      <c r="G840" s="2"/>
      <c r="H840" s="2"/>
      <c r="I840" s="2"/>
      <c r="J840" s="2"/>
      <c r="K840" s="2"/>
      <c r="L840" s="2"/>
      <c r="M840" s="2"/>
      <c r="N840" s="2"/>
      <c r="O840" s="2"/>
      <c r="P840" s="2"/>
      <c r="Q840" s="2"/>
      <c r="R840" s="2"/>
      <c r="S840" s="2"/>
      <c r="T840" s="2"/>
      <c r="U840" s="2"/>
      <c r="V840" s="2"/>
      <c r="W840" s="2"/>
      <c r="X840" s="2"/>
      <c r="Y840" s="2"/>
    </row>
    <row r="841" spans="1:25" ht="15.5">
      <c r="A841" s="2"/>
      <c r="B841" s="3"/>
      <c r="C841" s="4"/>
      <c r="D841" s="2"/>
      <c r="E841" s="4"/>
      <c r="F841" s="2"/>
      <c r="G841" s="2"/>
      <c r="H841" s="2"/>
      <c r="I841" s="2"/>
      <c r="J841" s="2"/>
      <c r="K841" s="2"/>
      <c r="L841" s="2"/>
      <c r="M841" s="2"/>
      <c r="N841" s="2"/>
      <c r="O841" s="2"/>
      <c r="P841" s="2"/>
      <c r="Q841" s="2"/>
      <c r="R841" s="2"/>
      <c r="S841" s="2"/>
      <c r="T841" s="2"/>
      <c r="U841" s="2"/>
      <c r="V841" s="2"/>
      <c r="W841" s="2"/>
      <c r="X841" s="2"/>
      <c r="Y841" s="2"/>
    </row>
    <row r="842" spans="1:25" ht="15.5">
      <c r="A842" s="2"/>
      <c r="B842" s="3"/>
      <c r="C842" s="4"/>
      <c r="D842" s="2"/>
      <c r="E842" s="4"/>
      <c r="F842" s="2"/>
      <c r="G842" s="2"/>
      <c r="H842" s="2"/>
      <c r="I842" s="2"/>
      <c r="J842" s="2"/>
      <c r="K842" s="2"/>
      <c r="L842" s="2"/>
      <c r="M842" s="2"/>
      <c r="N842" s="2"/>
      <c r="O842" s="2"/>
      <c r="P842" s="2"/>
      <c r="Q842" s="2"/>
      <c r="R842" s="2"/>
      <c r="S842" s="2"/>
      <c r="T842" s="2"/>
      <c r="U842" s="2"/>
      <c r="V842" s="2"/>
      <c r="W842" s="2"/>
      <c r="X842" s="2"/>
      <c r="Y842" s="2"/>
    </row>
    <row r="843" spans="1:25" ht="15.5">
      <c r="A843" s="2"/>
      <c r="B843" s="3"/>
      <c r="C843" s="4"/>
      <c r="D843" s="2"/>
      <c r="E843" s="4"/>
      <c r="F843" s="2"/>
      <c r="G843" s="2"/>
      <c r="H843" s="2"/>
      <c r="I843" s="2"/>
      <c r="J843" s="2"/>
      <c r="K843" s="2"/>
      <c r="L843" s="2"/>
      <c r="M843" s="2"/>
      <c r="N843" s="2"/>
      <c r="O843" s="2"/>
      <c r="P843" s="2"/>
      <c r="Q843" s="2"/>
      <c r="R843" s="2"/>
      <c r="S843" s="2"/>
      <c r="T843" s="2"/>
      <c r="U843" s="2"/>
      <c r="V843" s="2"/>
      <c r="W843" s="2"/>
      <c r="X843" s="2"/>
      <c r="Y843" s="2"/>
    </row>
    <row r="844" spans="1:25" ht="15.5">
      <c r="A844" s="2"/>
      <c r="B844" s="3"/>
      <c r="C844" s="4"/>
      <c r="D844" s="2"/>
      <c r="E844" s="4"/>
      <c r="F844" s="2"/>
      <c r="G844" s="2"/>
      <c r="H844" s="2"/>
      <c r="I844" s="2"/>
      <c r="J844" s="2"/>
      <c r="K844" s="2"/>
      <c r="L844" s="2"/>
      <c r="M844" s="2"/>
      <c r="N844" s="2"/>
      <c r="O844" s="2"/>
      <c r="P844" s="2"/>
      <c r="Q844" s="2"/>
      <c r="R844" s="2"/>
      <c r="S844" s="2"/>
      <c r="T844" s="2"/>
      <c r="U844" s="2"/>
      <c r="V844" s="2"/>
      <c r="W844" s="2"/>
      <c r="X844" s="2"/>
      <c r="Y844" s="2"/>
    </row>
    <row r="845" spans="1:25" ht="15.5">
      <c r="A845" s="2"/>
      <c r="B845" s="3"/>
      <c r="C845" s="4"/>
      <c r="D845" s="2"/>
      <c r="E845" s="4"/>
      <c r="F845" s="2"/>
      <c r="G845" s="2"/>
      <c r="H845" s="2"/>
      <c r="I845" s="2"/>
      <c r="J845" s="2"/>
      <c r="K845" s="2"/>
      <c r="L845" s="2"/>
      <c r="M845" s="2"/>
      <c r="N845" s="2"/>
      <c r="O845" s="2"/>
      <c r="P845" s="2"/>
      <c r="Q845" s="2"/>
      <c r="R845" s="2"/>
      <c r="S845" s="2"/>
      <c r="T845" s="2"/>
      <c r="U845" s="2"/>
      <c r="V845" s="2"/>
      <c r="W845" s="2"/>
      <c r="X845" s="2"/>
      <c r="Y845" s="2"/>
    </row>
    <row r="846" spans="1:25" ht="15.5">
      <c r="A846" s="2"/>
      <c r="B846" s="3"/>
      <c r="C846" s="4"/>
      <c r="D846" s="2"/>
      <c r="E846" s="4"/>
      <c r="F846" s="2"/>
      <c r="G846" s="2"/>
      <c r="H846" s="2"/>
      <c r="I846" s="2"/>
      <c r="J846" s="2"/>
      <c r="K846" s="2"/>
      <c r="L846" s="2"/>
      <c r="M846" s="2"/>
      <c r="N846" s="2"/>
      <c r="O846" s="2"/>
      <c r="P846" s="2"/>
      <c r="Q846" s="2"/>
      <c r="R846" s="2"/>
      <c r="S846" s="2"/>
      <c r="T846" s="2"/>
      <c r="U846" s="2"/>
      <c r="V846" s="2"/>
      <c r="W846" s="2"/>
      <c r="X846" s="2"/>
      <c r="Y846" s="2"/>
    </row>
    <row r="847" spans="1:25" ht="15.5">
      <c r="A847" s="2"/>
      <c r="B847" s="3"/>
      <c r="C847" s="4"/>
      <c r="D847" s="2"/>
      <c r="E847" s="4"/>
      <c r="F847" s="2"/>
      <c r="G847" s="2"/>
      <c r="H847" s="2"/>
      <c r="I847" s="2"/>
      <c r="J847" s="2"/>
      <c r="K847" s="2"/>
      <c r="L847" s="2"/>
      <c r="M847" s="2"/>
      <c r="N847" s="2"/>
      <c r="O847" s="2"/>
      <c r="P847" s="2"/>
      <c r="Q847" s="2"/>
      <c r="R847" s="2"/>
      <c r="S847" s="2"/>
      <c r="T847" s="2"/>
      <c r="U847" s="2"/>
      <c r="V847" s="2"/>
      <c r="W847" s="2"/>
      <c r="X847" s="2"/>
      <c r="Y847" s="2"/>
    </row>
    <row r="848" spans="1:25" ht="15.5">
      <c r="A848" s="2"/>
      <c r="B848" s="3"/>
      <c r="C848" s="4"/>
      <c r="D848" s="2"/>
      <c r="E848" s="4"/>
      <c r="F848" s="2"/>
      <c r="G848" s="2"/>
      <c r="H848" s="2"/>
      <c r="I848" s="2"/>
      <c r="J848" s="2"/>
      <c r="K848" s="2"/>
      <c r="L848" s="2"/>
      <c r="M848" s="2"/>
      <c r="N848" s="2"/>
      <c r="O848" s="2"/>
      <c r="P848" s="2"/>
      <c r="Q848" s="2"/>
      <c r="R848" s="2"/>
      <c r="S848" s="2"/>
      <c r="T848" s="2"/>
      <c r="U848" s="2"/>
      <c r="V848" s="2"/>
      <c r="W848" s="2"/>
      <c r="X848" s="2"/>
      <c r="Y848" s="2"/>
    </row>
    <row r="849" spans="1:25" ht="15.5">
      <c r="A849" s="2"/>
      <c r="B849" s="3"/>
      <c r="C849" s="4"/>
      <c r="D849" s="2"/>
      <c r="E849" s="4"/>
      <c r="F849" s="2"/>
      <c r="G849" s="2"/>
      <c r="H849" s="2"/>
      <c r="I849" s="2"/>
      <c r="J849" s="2"/>
      <c r="K849" s="2"/>
      <c r="L849" s="2"/>
      <c r="M849" s="2"/>
      <c r="N849" s="2"/>
      <c r="O849" s="2"/>
      <c r="P849" s="2"/>
      <c r="Q849" s="2"/>
      <c r="R849" s="2"/>
      <c r="S849" s="2"/>
      <c r="T849" s="2"/>
      <c r="U849" s="2"/>
      <c r="V849" s="2"/>
      <c r="W849" s="2"/>
      <c r="X849" s="2"/>
      <c r="Y849" s="2"/>
    </row>
    <row r="850" spans="1:25" ht="15.5">
      <c r="A850" s="2"/>
      <c r="B850" s="3"/>
      <c r="C850" s="4"/>
      <c r="D850" s="2"/>
      <c r="E850" s="4"/>
      <c r="F850" s="2"/>
      <c r="G850" s="2"/>
      <c r="H850" s="2"/>
      <c r="I850" s="2"/>
      <c r="J850" s="2"/>
      <c r="K850" s="2"/>
      <c r="L850" s="2"/>
      <c r="M850" s="2"/>
      <c r="N850" s="2"/>
      <c r="O850" s="2"/>
      <c r="P850" s="2"/>
      <c r="Q850" s="2"/>
      <c r="R850" s="2"/>
      <c r="S850" s="2"/>
      <c r="T850" s="2"/>
      <c r="U850" s="2"/>
      <c r="V850" s="2"/>
      <c r="W850" s="2"/>
      <c r="X850" s="2"/>
      <c r="Y850" s="2"/>
    </row>
    <row r="851" spans="1:25" ht="15.5">
      <c r="A851" s="2"/>
      <c r="B851" s="3"/>
      <c r="C851" s="4"/>
      <c r="D851" s="2"/>
      <c r="E851" s="4"/>
      <c r="F851" s="2"/>
      <c r="G851" s="2"/>
      <c r="H851" s="2"/>
      <c r="I851" s="2"/>
      <c r="J851" s="2"/>
      <c r="K851" s="2"/>
      <c r="L851" s="2"/>
      <c r="M851" s="2"/>
      <c r="N851" s="2"/>
      <c r="O851" s="2"/>
      <c r="P851" s="2"/>
      <c r="Q851" s="2"/>
      <c r="R851" s="2"/>
      <c r="S851" s="2"/>
      <c r="T851" s="2"/>
      <c r="U851" s="2"/>
      <c r="V851" s="2"/>
      <c r="W851" s="2"/>
      <c r="X851" s="2"/>
      <c r="Y851" s="2"/>
    </row>
    <row r="852" spans="1:25" ht="15.5">
      <c r="A852" s="2"/>
      <c r="B852" s="3"/>
      <c r="C852" s="4"/>
      <c r="D852" s="2"/>
      <c r="E852" s="4"/>
      <c r="F852" s="2"/>
      <c r="G852" s="2"/>
      <c r="H852" s="2"/>
      <c r="I852" s="2"/>
      <c r="J852" s="2"/>
      <c r="K852" s="2"/>
      <c r="L852" s="2"/>
      <c r="M852" s="2"/>
      <c r="N852" s="2"/>
      <c r="O852" s="2"/>
      <c r="P852" s="2"/>
      <c r="Q852" s="2"/>
      <c r="R852" s="2"/>
      <c r="S852" s="2"/>
      <c r="T852" s="2"/>
      <c r="U852" s="2"/>
      <c r="V852" s="2"/>
      <c r="W852" s="2"/>
      <c r="X852" s="2"/>
      <c r="Y852" s="2"/>
    </row>
    <row r="853" spans="1:25" ht="15.5">
      <c r="A853" s="2"/>
      <c r="B853" s="3"/>
      <c r="C853" s="4"/>
      <c r="D853" s="2"/>
      <c r="E853" s="4"/>
      <c r="F853" s="2"/>
      <c r="G853" s="2"/>
      <c r="H853" s="2"/>
      <c r="I853" s="2"/>
      <c r="J853" s="2"/>
      <c r="K853" s="2"/>
      <c r="L853" s="2"/>
      <c r="M853" s="2"/>
      <c r="N853" s="2"/>
      <c r="O853" s="2"/>
      <c r="P853" s="2"/>
      <c r="Q853" s="2"/>
      <c r="R853" s="2"/>
      <c r="S853" s="2"/>
      <c r="T853" s="2"/>
      <c r="U853" s="2"/>
      <c r="V853" s="2"/>
      <c r="W853" s="2"/>
      <c r="X853" s="2"/>
      <c r="Y853" s="2"/>
    </row>
    <row r="854" spans="1:25" ht="15.5">
      <c r="A854" s="2"/>
      <c r="B854" s="3"/>
      <c r="C854" s="4"/>
      <c r="D854" s="2"/>
      <c r="E854" s="4"/>
      <c r="F854" s="2"/>
      <c r="G854" s="2"/>
      <c r="H854" s="2"/>
      <c r="I854" s="2"/>
      <c r="J854" s="2"/>
      <c r="K854" s="2"/>
      <c r="L854" s="2"/>
      <c r="M854" s="2"/>
      <c r="N854" s="2"/>
      <c r="O854" s="2"/>
      <c r="P854" s="2"/>
      <c r="Q854" s="2"/>
      <c r="R854" s="2"/>
      <c r="S854" s="2"/>
      <c r="T854" s="2"/>
      <c r="U854" s="2"/>
      <c r="V854" s="2"/>
      <c r="W854" s="2"/>
      <c r="X854" s="2"/>
      <c r="Y854" s="2"/>
    </row>
    <row r="855" spans="1:25" ht="15.5">
      <c r="A855" s="2"/>
      <c r="B855" s="3"/>
      <c r="C855" s="4"/>
      <c r="D855" s="2"/>
      <c r="E855" s="4"/>
      <c r="F855" s="2"/>
      <c r="G855" s="2"/>
      <c r="H855" s="2"/>
      <c r="I855" s="2"/>
      <c r="J855" s="2"/>
      <c r="K855" s="2"/>
      <c r="L855" s="2"/>
      <c r="M855" s="2"/>
      <c r="N855" s="2"/>
      <c r="O855" s="2"/>
      <c r="P855" s="2"/>
      <c r="Q855" s="2"/>
      <c r="R855" s="2"/>
      <c r="S855" s="2"/>
      <c r="T855" s="2"/>
      <c r="U855" s="2"/>
      <c r="V855" s="2"/>
      <c r="W855" s="2"/>
      <c r="X855" s="2"/>
      <c r="Y855" s="2"/>
    </row>
    <row r="856" spans="1:25" ht="15.5">
      <c r="A856" s="2"/>
      <c r="B856" s="3"/>
      <c r="C856" s="4"/>
      <c r="D856" s="2"/>
      <c r="E856" s="4"/>
      <c r="F856" s="2"/>
      <c r="G856" s="2"/>
      <c r="H856" s="2"/>
      <c r="I856" s="2"/>
      <c r="J856" s="2"/>
      <c r="K856" s="2"/>
      <c r="L856" s="2"/>
      <c r="M856" s="2"/>
      <c r="N856" s="2"/>
      <c r="O856" s="2"/>
      <c r="P856" s="2"/>
      <c r="Q856" s="2"/>
      <c r="R856" s="2"/>
      <c r="S856" s="2"/>
      <c r="T856" s="2"/>
      <c r="U856" s="2"/>
      <c r="V856" s="2"/>
      <c r="W856" s="2"/>
      <c r="X856" s="2"/>
      <c r="Y856" s="2"/>
    </row>
    <row r="857" spans="1:25" ht="15.5">
      <c r="A857" s="2"/>
      <c r="B857" s="3"/>
      <c r="C857" s="4"/>
      <c r="D857" s="2"/>
      <c r="E857" s="4"/>
      <c r="F857" s="2"/>
      <c r="G857" s="2"/>
      <c r="H857" s="2"/>
      <c r="I857" s="2"/>
      <c r="J857" s="2"/>
      <c r="K857" s="2"/>
      <c r="L857" s="2"/>
      <c r="M857" s="2"/>
      <c r="N857" s="2"/>
      <c r="O857" s="2"/>
      <c r="P857" s="2"/>
      <c r="Q857" s="2"/>
      <c r="R857" s="2"/>
      <c r="S857" s="2"/>
      <c r="T857" s="2"/>
      <c r="U857" s="2"/>
      <c r="V857" s="2"/>
      <c r="W857" s="2"/>
      <c r="X857" s="2"/>
      <c r="Y857" s="2"/>
    </row>
    <row r="858" spans="1:25" ht="15.5">
      <c r="A858" s="2"/>
      <c r="B858" s="3"/>
      <c r="C858" s="4"/>
      <c r="D858" s="2"/>
      <c r="E858" s="4"/>
      <c r="F858" s="2"/>
      <c r="G858" s="2"/>
      <c r="H858" s="2"/>
      <c r="I858" s="2"/>
      <c r="J858" s="2"/>
      <c r="K858" s="2"/>
      <c r="L858" s="2"/>
      <c r="M858" s="2"/>
      <c r="N858" s="2"/>
      <c r="O858" s="2"/>
      <c r="P858" s="2"/>
      <c r="Q858" s="2"/>
      <c r="R858" s="2"/>
      <c r="S858" s="2"/>
      <c r="T858" s="2"/>
      <c r="U858" s="2"/>
      <c r="V858" s="2"/>
      <c r="W858" s="2"/>
      <c r="X858" s="2"/>
      <c r="Y858" s="2"/>
    </row>
    <row r="859" spans="1:25" ht="15.5">
      <c r="A859" s="2"/>
      <c r="B859" s="3"/>
      <c r="C859" s="4"/>
      <c r="D859" s="2"/>
      <c r="E859" s="4"/>
      <c r="F859" s="2"/>
      <c r="G859" s="2"/>
      <c r="H859" s="2"/>
      <c r="I859" s="2"/>
      <c r="J859" s="2"/>
      <c r="K859" s="2"/>
      <c r="L859" s="2"/>
      <c r="M859" s="2"/>
      <c r="N859" s="2"/>
      <c r="O859" s="2"/>
      <c r="P859" s="2"/>
      <c r="Q859" s="2"/>
      <c r="R859" s="2"/>
      <c r="S859" s="2"/>
      <c r="T859" s="2"/>
      <c r="U859" s="2"/>
      <c r="V859" s="2"/>
      <c r="W859" s="2"/>
      <c r="X859" s="2"/>
      <c r="Y859" s="2"/>
    </row>
    <row r="860" spans="1:25" ht="15.5">
      <c r="A860" s="2"/>
      <c r="B860" s="3"/>
      <c r="C860" s="4"/>
      <c r="D860" s="2"/>
      <c r="E860" s="4"/>
      <c r="F860" s="2"/>
      <c r="G860" s="2"/>
      <c r="H860" s="2"/>
      <c r="I860" s="2"/>
      <c r="J860" s="2"/>
      <c r="K860" s="2"/>
      <c r="L860" s="2"/>
      <c r="M860" s="2"/>
      <c r="N860" s="2"/>
      <c r="O860" s="2"/>
      <c r="P860" s="2"/>
      <c r="Q860" s="2"/>
      <c r="R860" s="2"/>
      <c r="S860" s="2"/>
      <c r="T860" s="2"/>
      <c r="U860" s="2"/>
      <c r="V860" s="2"/>
      <c r="W860" s="2"/>
      <c r="X860" s="2"/>
      <c r="Y860" s="2"/>
    </row>
    <row r="861" spans="1:25" ht="15.5">
      <c r="A861" s="2"/>
      <c r="B861" s="3"/>
      <c r="C861" s="4"/>
      <c r="D861" s="2"/>
      <c r="E861" s="4"/>
      <c r="F861" s="2"/>
      <c r="G861" s="2"/>
      <c r="H861" s="2"/>
      <c r="I861" s="2"/>
      <c r="J861" s="2"/>
      <c r="K861" s="2"/>
      <c r="L861" s="2"/>
      <c r="M861" s="2"/>
      <c r="N861" s="2"/>
      <c r="O861" s="2"/>
      <c r="P861" s="2"/>
      <c r="Q861" s="2"/>
      <c r="R861" s="2"/>
      <c r="S861" s="2"/>
      <c r="T861" s="2"/>
      <c r="U861" s="2"/>
      <c r="V861" s="2"/>
      <c r="W861" s="2"/>
      <c r="X861" s="2"/>
      <c r="Y861" s="2"/>
    </row>
    <row r="862" spans="1:25" ht="15.5">
      <c r="A862" s="2"/>
      <c r="B862" s="3"/>
      <c r="C862" s="4"/>
      <c r="D862" s="2"/>
      <c r="E862" s="4"/>
      <c r="F862" s="2"/>
      <c r="G862" s="2"/>
      <c r="H862" s="2"/>
      <c r="I862" s="2"/>
      <c r="J862" s="2"/>
      <c r="K862" s="2"/>
      <c r="L862" s="2"/>
      <c r="M862" s="2"/>
      <c r="N862" s="2"/>
      <c r="O862" s="2"/>
      <c r="P862" s="2"/>
      <c r="Q862" s="2"/>
      <c r="R862" s="2"/>
      <c r="S862" s="2"/>
      <c r="T862" s="2"/>
      <c r="U862" s="2"/>
      <c r="V862" s="2"/>
      <c r="W862" s="2"/>
      <c r="X862" s="2"/>
      <c r="Y862" s="2"/>
    </row>
    <row r="863" spans="1:25" ht="15.5">
      <c r="A863" s="2"/>
      <c r="B863" s="3"/>
      <c r="C863" s="4"/>
      <c r="D863" s="2"/>
      <c r="E863" s="4"/>
      <c r="F863" s="2"/>
      <c r="G863" s="2"/>
      <c r="H863" s="2"/>
      <c r="I863" s="2"/>
      <c r="J863" s="2"/>
      <c r="K863" s="2"/>
      <c r="L863" s="2"/>
      <c r="M863" s="2"/>
      <c r="N863" s="2"/>
      <c r="O863" s="2"/>
      <c r="P863" s="2"/>
      <c r="Q863" s="2"/>
      <c r="R863" s="2"/>
      <c r="S863" s="2"/>
      <c r="T863" s="2"/>
      <c r="U863" s="2"/>
      <c r="V863" s="2"/>
      <c r="W863" s="2"/>
      <c r="X863" s="2"/>
      <c r="Y863" s="2"/>
    </row>
    <row r="864" spans="1:25" ht="15.5">
      <c r="A864" s="2"/>
      <c r="B864" s="3"/>
      <c r="C864" s="4"/>
      <c r="D864" s="2"/>
      <c r="E864" s="4"/>
      <c r="F864" s="2"/>
      <c r="G864" s="2"/>
      <c r="H864" s="2"/>
      <c r="I864" s="2"/>
      <c r="J864" s="2"/>
      <c r="K864" s="2"/>
      <c r="L864" s="2"/>
      <c r="M864" s="2"/>
      <c r="N864" s="2"/>
      <c r="O864" s="2"/>
      <c r="P864" s="2"/>
      <c r="Q864" s="2"/>
      <c r="R864" s="2"/>
      <c r="S864" s="2"/>
      <c r="T864" s="2"/>
      <c r="U864" s="2"/>
      <c r="V864" s="2"/>
      <c r="W864" s="2"/>
      <c r="X864" s="2"/>
      <c r="Y864" s="2"/>
    </row>
    <row r="865" spans="1:25" ht="15.5">
      <c r="A865" s="2"/>
      <c r="B865" s="3"/>
      <c r="C865" s="4"/>
      <c r="D865" s="2"/>
      <c r="E865" s="4"/>
      <c r="F865" s="2"/>
      <c r="G865" s="2"/>
      <c r="H865" s="2"/>
      <c r="I865" s="2"/>
      <c r="J865" s="2"/>
      <c r="K865" s="2"/>
      <c r="L865" s="2"/>
      <c r="M865" s="2"/>
      <c r="N865" s="2"/>
      <c r="O865" s="2"/>
      <c r="P865" s="2"/>
      <c r="Q865" s="2"/>
      <c r="R865" s="2"/>
      <c r="S865" s="2"/>
      <c r="T865" s="2"/>
      <c r="U865" s="2"/>
      <c r="V865" s="2"/>
      <c r="W865" s="2"/>
      <c r="X865" s="2"/>
      <c r="Y865" s="2"/>
    </row>
    <row r="866" spans="1:25" ht="15.5">
      <c r="A866" s="2"/>
      <c r="B866" s="3"/>
      <c r="C866" s="4"/>
      <c r="D866" s="2"/>
      <c r="E866" s="4"/>
      <c r="F866" s="2"/>
      <c r="G866" s="2"/>
      <c r="H866" s="2"/>
      <c r="I866" s="2"/>
      <c r="J866" s="2"/>
      <c r="K866" s="2"/>
      <c r="L866" s="2"/>
      <c r="M866" s="2"/>
      <c r="N866" s="2"/>
      <c r="O866" s="2"/>
      <c r="P866" s="2"/>
      <c r="Q866" s="2"/>
      <c r="R866" s="2"/>
      <c r="S866" s="2"/>
      <c r="T866" s="2"/>
      <c r="U866" s="2"/>
      <c r="V866" s="2"/>
      <c r="W866" s="2"/>
      <c r="X866" s="2"/>
      <c r="Y866" s="2"/>
    </row>
    <row r="867" spans="1:25" ht="15.5">
      <c r="A867" s="2"/>
      <c r="B867" s="3"/>
      <c r="C867" s="4"/>
      <c r="D867" s="2"/>
      <c r="E867" s="4"/>
      <c r="F867" s="2"/>
      <c r="G867" s="2"/>
      <c r="H867" s="2"/>
      <c r="I867" s="2"/>
      <c r="J867" s="2"/>
      <c r="K867" s="2"/>
      <c r="L867" s="2"/>
      <c r="M867" s="2"/>
      <c r="N867" s="2"/>
      <c r="O867" s="2"/>
      <c r="P867" s="2"/>
      <c r="Q867" s="2"/>
      <c r="R867" s="2"/>
      <c r="S867" s="2"/>
      <c r="T867" s="2"/>
      <c r="U867" s="2"/>
      <c r="V867" s="2"/>
      <c r="W867" s="2"/>
      <c r="X867" s="2"/>
      <c r="Y867" s="2"/>
    </row>
    <row r="868" spans="1:25" ht="15.5">
      <c r="A868" s="2"/>
      <c r="B868" s="3"/>
      <c r="C868" s="4"/>
      <c r="D868" s="2"/>
      <c r="E868" s="4"/>
      <c r="F868" s="2"/>
      <c r="G868" s="2"/>
      <c r="H868" s="2"/>
      <c r="I868" s="2"/>
      <c r="J868" s="2"/>
      <c r="K868" s="2"/>
      <c r="L868" s="2"/>
      <c r="M868" s="2"/>
      <c r="N868" s="2"/>
      <c r="O868" s="2"/>
      <c r="P868" s="2"/>
      <c r="Q868" s="2"/>
      <c r="R868" s="2"/>
      <c r="S868" s="2"/>
      <c r="T868" s="2"/>
      <c r="U868" s="2"/>
      <c r="V868" s="2"/>
      <c r="W868" s="2"/>
      <c r="X868" s="2"/>
      <c r="Y868" s="2"/>
    </row>
    <row r="869" spans="1:25" ht="15.5">
      <c r="A869" s="2"/>
      <c r="B869" s="3"/>
      <c r="C869" s="4"/>
      <c r="D869" s="2"/>
      <c r="E869" s="4"/>
      <c r="F869" s="2"/>
      <c r="G869" s="2"/>
      <c r="H869" s="2"/>
      <c r="I869" s="2"/>
      <c r="J869" s="2"/>
      <c r="K869" s="2"/>
      <c r="L869" s="2"/>
      <c r="M869" s="2"/>
      <c r="N869" s="2"/>
      <c r="O869" s="2"/>
      <c r="P869" s="2"/>
      <c r="Q869" s="2"/>
      <c r="R869" s="2"/>
      <c r="S869" s="2"/>
      <c r="T869" s="2"/>
      <c r="U869" s="2"/>
      <c r="V869" s="2"/>
      <c r="W869" s="2"/>
      <c r="X869" s="2"/>
      <c r="Y869" s="2"/>
    </row>
    <row r="870" spans="1:25" ht="15.5">
      <c r="A870" s="2"/>
      <c r="B870" s="3"/>
      <c r="C870" s="4"/>
      <c r="D870" s="2"/>
      <c r="E870" s="4"/>
      <c r="F870" s="2"/>
      <c r="G870" s="2"/>
      <c r="H870" s="2"/>
      <c r="I870" s="2"/>
      <c r="J870" s="2"/>
      <c r="K870" s="2"/>
      <c r="L870" s="2"/>
      <c r="M870" s="2"/>
      <c r="N870" s="2"/>
      <c r="O870" s="2"/>
      <c r="P870" s="2"/>
      <c r="Q870" s="2"/>
      <c r="R870" s="2"/>
      <c r="S870" s="2"/>
      <c r="T870" s="2"/>
      <c r="U870" s="2"/>
      <c r="V870" s="2"/>
      <c r="W870" s="2"/>
      <c r="X870" s="2"/>
      <c r="Y870" s="2"/>
    </row>
    <row r="871" spans="1:25" ht="15.5">
      <c r="A871" s="2"/>
      <c r="B871" s="3"/>
      <c r="C871" s="4"/>
      <c r="D871" s="2"/>
      <c r="E871" s="4"/>
      <c r="F871" s="2"/>
      <c r="G871" s="2"/>
      <c r="H871" s="2"/>
      <c r="I871" s="2"/>
      <c r="J871" s="2"/>
      <c r="K871" s="2"/>
      <c r="L871" s="2"/>
      <c r="M871" s="2"/>
      <c r="N871" s="2"/>
      <c r="O871" s="2"/>
      <c r="P871" s="2"/>
      <c r="Q871" s="2"/>
      <c r="R871" s="2"/>
      <c r="S871" s="2"/>
      <c r="T871" s="2"/>
      <c r="U871" s="2"/>
      <c r="V871" s="2"/>
      <c r="W871" s="2"/>
      <c r="X871" s="2"/>
      <c r="Y871" s="2"/>
    </row>
    <row r="872" spans="1:25" ht="15.5">
      <c r="A872" s="2"/>
      <c r="B872" s="3"/>
      <c r="C872" s="4"/>
      <c r="D872" s="2"/>
      <c r="E872" s="4"/>
      <c r="F872" s="2"/>
      <c r="G872" s="2"/>
      <c r="H872" s="2"/>
      <c r="I872" s="2"/>
      <c r="J872" s="2"/>
      <c r="K872" s="2"/>
      <c r="L872" s="2"/>
      <c r="M872" s="2"/>
      <c r="N872" s="2"/>
      <c r="O872" s="2"/>
      <c r="P872" s="2"/>
      <c r="Q872" s="2"/>
      <c r="R872" s="2"/>
      <c r="S872" s="2"/>
      <c r="T872" s="2"/>
      <c r="U872" s="2"/>
      <c r="V872" s="2"/>
      <c r="W872" s="2"/>
      <c r="X872" s="2"/>
      <c r="Y872" s="2"/>
    </row>
    <row r="873" spans="1:25" ht="15.5">
      <c r="A873" s="2"/>
      <c r="B873" s="3"/>
      <c r="C873" s="4"/>
      <c r="D873" s="2"/>
      <c r="E873" s="4"/>
      <c r="F873" s="2"/>
      <c r="G873" s="2"/>
      <c r="H873" s="2"/>
      <c r="I873" s="2"/>
      <c r="J873" s="2"/>
      <c r="K873" s="2"/>
      <c r="L873" s="2"/>
      <c r="M873" s="2"/>
      <c r="N873" s="2"/>
      <c r="O873" s="2"/>
      <c r="P873" s="2"/>
      <c r="Q873" s="2"/>
      <c r="R873" s="2"/>
      <c r="S873" s="2"/>
      <c r="T873" s="2"/>
      <c r="U873" s="2"/>
      <c r="V873" s="2"/>
      <c r="W873" s="2"/>
      <c r="X873" s="2"/>
      <c r="Y873" s="2"/>
    </row>
    <row r="874" spans="1:25" ht="15.5">
      <c r="A874" s="2"/>
      <c r="B874" s="3"/>
      <c r="C874" s="4"/>
      <c r="D874" s="2"/>
      <c r="E874" s="4"/>
      <c r="F874" s="2"/>
      <c r="G874" s="2"/>
      <c r="H874" s="2"/>
      <c r="I874" s="2"/>
      <c r="J874" s="2"/>
      <c r="K874" s="2"/>
      <c r="L874" s="2"/>
      <c r="M874" s="2"/>
      <c r="N874" s="2"/>
      <c r="O874" s="2"/>
      <c r="P874" s="2"/>
      <c r="Q874" s="2"/>
      <c r="R874" s="2"/>
      <c r="S874" s="2"/>
      <c r="T874" s="2"/>
      <c r="U874" s="2"/>
      <c r="V874" s="2"/>
      <c r="W874" s="2"/>
      <c r="X874" s="2"/>
      <c r="Y874" s="2"/>
    </row>
    <row r="875" spans="1:25" ht="15.5">
      <c r="A875" s="2"/>
      <c r="B875" s="3"/>
      <c r="C875" s="4"/>
      <c r="D875" s="2"/>
      <c r="E875" s="4"/>
      <c r="F875" s="2"/>
      <c r="G875" s="2"/>
      <c r="H875" s="2"/>
      <c r="I875" s="2"/>
      <c r="J875" s="2"/>
      <c r="K875" s="2"/>
      <c r="L875" s="2"/>
      <c r="M875" s="2"/>
      <c r="N875" s="2"/>
      <c r="O875" s="2"/>
      <c r="P875" s="2"/>
      <c r="Q875" s="2"/>
      <c r="R875" s="2"/>
      <c r="S875" s="2"/>
      <c r="T875" s="2"/>
      <c r="U875" s="2"/>
      <c r="V875" s="2"/>
      <c r="W875" s="2"/>
      <c r="X875" s="2"/>
      <c r="Y875" s="2"/>
    </row>
    <row r="876" spans="1:25" ht="15.5">
      <c r="A876" s="2"/>
      <c r="B876" s="3"/>
      <c r="C876" s="4"/>
      <c r="D876" s="2"/>
      <c r="E876" s="4"/>
      <c r="F876" s="2"/>
      <c r="G876" s="2"/>
      <c r="H876" s="2"/>
      <c r="I876" s="2"/>
      <c r="J876" s="2"/>
      <c r="K876" s="2"/>
      <c r="L876" s="2"/>
      <c r="M876" s="2"/>
      <c r="N876" s="2"/>
      <c r="O876" s="2"/>
      <c r="P876" s="2"/>
      <c r="Q876" s="2"/>
      <c r="R876" s="2"/>
      <c r="S876" s="2"/>
      <c r="T876" s="2"/>
      <c r="U876" s="2"/>
      <c r="V876" s="2"/>
      <c r="W876" s="2"/>
      <c r="X876" s="2"/>
      <c r="Y876" s="2"/>
    </row>
    <row r="877" spans="1:25" ht="15.5">
      <c r="A877" s="2"/>
      <c r="B877" s="3"/>
      <c r="C877" s="4"/>
      <c r="D877" s="2"/>
      <c r="E877" s="4"/>
      <c r="F877" s="2"/>
      <c r="G877" s="2"/>
      <c r="H877" s="2"/>
      <c r="I877" s="2"/>
      <c r="J877" s="2"/>
      <c r="K877" s="2"/>
      <c r="L877" s="2"/>
      <c r="M877" s="2"/>
      <c r="N877" s="2"/>
      <c r="O877" s="2"/>
      <c r="P877" s="2"/>
      <c r="Q877" s="2"/>
      <c r="R877" s="2"/>
      <c r="S877" s="2"/>
      <c r="T877" s="2"/>
      <c r="U877" s="2"/>
      <c r="V877" s="2"/>
      <c r="W877" s="2"/>
      <c r="X877" s="2"/>
      <c r="Y877" s="2"/>
    </row>
    <row r="878" spans="1:25" ht="15.5">
      <c r="A878" s="2"/>
      <c r="B878" s="3"/>
      <c r="C878" s="4"/>
      <c r="D878" s="2"/>
      <c r="E878" s="4"/>
      <c r="F878" s="2"/>
      <c r="G878" s="2"/>
      <c r="H878" s="2"/>
      <c r="I878" s="2"/>
      <c r="J878" s="2"/>
      <c r="K878" s="2"/>
      <c r="L878" s="2"/>
      <c r="M878" s="2"/>
      <c r="N878" s="2"/>
      <c r="O878" s="2"/>
      <c r="P878" s="2"/>
      <c r="Q878" s="2"/>
      <c r="R878" s="2"/>
      <c r="S878" s="2"/>
      <c r="T878" s="2"/>
      <c r="U878" s="2"/>
      <c r="V878" s="2"/>
      <c r="W878" s="2"/>
      <c r="X878" s="2"/>
      <c r="Y878" s="2"/>
    </row>
    <row r="879" spans="1:25" ht="15.5">
      <c r="A879" s="2"/>
      <c r="B879" s="3"/>
      <c r="C879" s="4"/>
      <c r="D879" s="2"/>
      <c r="E879" s="4"/>
      <c r="F879" s="2"/>
      <c r="G879" s="2"/>
      <c r="H879" s="2"/>
      <c r="I879" s="2"/>
      <c r="J879" s="2"/>
      <c r="K879" s="2"/>
      <c r="L879" s="2"/>
      <c r="M879" s="2"/>
      <c r="N879" s="2"/>
      <c r="O879" s="2"/>
      <c r="P879" s="2"/>
      <c r="Q879" s="2"/>
      <c r="R879" s="2"/>
      <c r="S879" s="2"/>
      <c r="T879" s="2"/>
      <c r="U879" s="2"/>
      <c r="V879" s="2"/>
      <c r="W879" s="2"/>
      <c r="X879" s="2"/>
      <c r="Y879" s="2"/>
    </row>
    <row r="880" spans="1:25" ht="15.5">
      <c r="A880" s="2"/>
      <c r="B880" s="3"/>
      <c r="C880" s="4"/>
      <c r="D880" s="2"/>
      <c r="E880" s="4"/>
      <c r="F880" s="2"/>
      <c r="G880" s="2"/>
      <c r="H880" s="2"/>
      <c r="I880" s="2"/>
      <c r="J880" s="2"/>
      <c r="K880" s="2"/>
      <c r="L880" s="2"/>
      <c r="M880" s="2"/>
      <c r="N880" s="2"/>
      <c r="O880" s="2"/>
      <c r="P880" s="2"/>
      <c r="Q880" s="2"/>
      <c r="R880" s="2"/>
      <c r="S880" s="2"/>
      <c r="T880" s="2"/>
      <c r="U880" s="2"/>
      <c r="V880" s="2"/>
      <c r="W880" s="2"/>
      <c r="X880" s="2"/>
      <c r="Y880" s="2"/>
    </row>
    <row r="881" spans="1:25" ht="15.5">
      <c r="A881" s="2"/>
      <c r="B881" s="3"/>
      <c r="C881" s="4"/>
      <c r="D881" s="2"/>
      <c r="E881" s="4"/>
      <c r="F881" s="2"/>
      <c r="G881" s="2"/>
      <c r="H881" s="2"/>
      <c r="I881" s="2"/>
      <c r="J881" s="2"/>
      <c r="K881" s="2"/>
      <c r="L881" s="2"/>
      <c r="M881" s="2"/>
      <c r="N881" s="2"/>
      <c r="O881" s="2"/>
      <c r="P881" s="2"/>
      <c r="Q881" s="2"/>
      <c r="R881" s="2"/>
      <c r="S881" s="2"/>
      <c r="T881" s="2"/>
      <c r="U881" s="2"/>
      <c r="V881" s="2"/>
      <c r="W881" s="2"/>
      <c r="X881" s="2"/>
      <c r="Y881" s="2"/>
    </row>
    <row r="882" spans="1:25" ht="15.5">
      <c r="A882" s="2"/>
      <c r="B882" s="3"/>
      <c r="C882" s="4"/>
      <c r="D882" s="2"/>
      <c r="E882" s="4"/>
      <c r="F882" s="2"/>
      <c r="G882" s="2"/>
      <c r="H882" s="2"/>
      <c r="I882" s="2"/>
      <c r="J882" s="2"/>
      <c r="K882" s="2"/>
      <c r="L882" s="2"/>
      <c r="M882" s="2"/>
      <c r="N882" s="2"/>
      <c r="O882" s="2"/>
      <c r="P882" s="2"/>
      <c r="Q882" s="2"/>
      <c r="R882" s="2"/>
      <c r="S882" s="2"/>
      <c r="T882" s="2"/>
      <c r="U882" s="2"/>
      <c r="V882" s="2"/>
      <c r="W882" s="2"/>
      <c r="X882" s="2"/>
      <c r="Y882" s="2"/>
    </row>
    <row r="883" spans="1:25" ht="15.5">
      <c r="A883" s="2"/>
      <c r="B883" s="3"/>
      <c r="C883" s="4"/>
      <c r="D883" s="2"/>
      <c r="E883" s="4"/>
      <c r="F883" s="2"/>
      <c r="G883" s="2"/>
      <c r="H883" s="2"/>
      <c r="I883" s="2"/>
      <c r="J883" s="2"/>
      <c r="K883" s="2"/>
      <c r="L883" s="2"/>
      <c r="M883" s="2"/>
      <c r="N883" s="2"/>
      <c r="O883" s="2"/>
      <c r="P883" s="2"/>
      <c r="Q883" s="2"/>
      <c r="R883" s="2"/>
      <c r="S883" s="2"/>
      <c r="T883" s="2"/>
      <c r="U883" s="2"/>
      <c r="V883" s="2"/>
      <c r="W883" s="2"/>
      <c r="X883" s="2"/>
      <c r="Y883" s="2"/>
    </row>
    <row r="884" spans="1:25" ht="15.5">
      <c r="A884" s="2"/>
      <c r="B884" s="3"/>
      <c r="C884" s="4"/>
      <c r="D884" s="2"/>
      <c r="E884" s="4"/>
      <c r="F884" s="2"/>
      <c r="G884" s="2"/>
      <c r="H884" s="2"/>
      <c r="I884" s="2"/>
      <c r="J884" s="2"/>
      <c r="K884" s="2"/>
      <c r="L884" s="2"/>
      <c r="M884" s="2"/>
      <c r="N884" s="2"/>
      <c r="O884" s="2"/>
      <c r="P884" s="2"/>
      <c r="Q884" s="2"/>
      <c r="R884" s="2"/>
      <c r="S884" s="2"/>
      <c r="T884" s="2"/>
      <c r="U884" s="2"/>
      <c r="V884" s="2"/>
      <c r="W884" s="2"/>
      <c r="X884" s="2"/>
      <c r="Y884" s="2"/>
    </row>
    <row r="885" spans="1:25" ht="15.5">
      <c r="A885" s="2"/>
      <c r="B885" s="3"/>
      <c r="C885" s="4"/>
      <c r="D885" s="2"/>
      <c r="E885" s="4"/>
      <c r="F885" s="2"/>
      <c r="G885" s="2"/>
      <c r="H885" s="2"/>
      <c r="I885" s="2"/>
      <c r="J885" s="2"/>
      <c r="K885" s="2"/>
      <c r="L885" s="2"/>
      <c r="M885" s="2"/>
      <c r="N885" s="2"/>
      <c r="O885" s="2"/>
      <c r="P885" s="2"/>
      <c r="Q885" s="2"/>
      <c r="R885" s="2"/>
      <c r="S885" s="2"/>
      <c r="T885" s="2"/>
      <c r="U885" s="2"/>
      <c r="V885" s="2"/>
      <c r="W885" s="2"/>
      <c r="X885" s="2"/>
      <c r="Y885" s="2"/>
    </row>
    <row r="886" spans="1:25" ht="15.5">
      <c r="A886" s="2"/>
      <c r="B886" s="3"/>
      <c r="C886" s="4"/>
      <c r="D886" s="2"/>
      <c r="E886" s="4"/>
      <c r="F886" s="2"/>
      <c r="G886" s="2"/>
      <c r="H886" s="2"/>
      <c r="I886" s="2"/>
      <c r="J886" s="2"/>
      <c r="K886" s="2"/>
      <c r="L886" s="2"/>
      <c r="M886" s="2"/>
      <c r="N886" s="2"/>
      <c r="O886" s="2"/>
      <c r="P886" s="2"/>
      <c r="Q886" s="2"/>
      <c r="R886" s="2"/>
      <c r="S886" s="2"/>
      <c r="T886" s="2"/>
      <c r="U886" s="2"/>
      <c r="V886" s="2"/>
      <c r="W886" s="2"/>
      <c r="X886" s="2"/>
      <c r="Y886" s="2"/>
    </row>
    <row r="887" spans="1:25" ht="15.5">
      <c r="A887" s="2"/>
      <c r="B887" s="3"/>
      <c r="C887" s="4"/>
      <c r="D887" s="2"/>
      <c r="E887" s="4"/>
      <c r="F887" s="2"/>
      <c r="G887" s="2"/>
      <c r="H887" s="2"/>
      <c r="I887" s="2"/>
      <c r="J887" s="2"/>
      <c r="K887" s="2"/>
      <c r="L887" s="2"/>
      <c r="M887" s="2"/>
      <c r="N887" s="2"/>
      <c r="O887" s="2"/>
      <c r="P887" s="2"/>
      <c r="Q887" s="2"/>
      <c r="R887" s="2"/>
      <c r="S887" s="2"/>
      <c r="T887" s="2"/>
      <c r="U887" s="2"/>
      <c r="V887" s="2"/>
      <c r="W887" s="2"/>
      <c r="X887" s="2"/>
      <c r="Y887" s="2"/>
    </row>
    <row r="888" spans="1:25" ht="15.5">
      <c r="A888" s="2"/>
      <c r="B888" s="3"/>
      <c r="C888" s="4"/>
      <c r="D888" s="2"/>
      <c r="E888" s="4"/>
      <c r="F888" s="2"/>
      <c r="G888" s="2"/>
      <c r="H888" s="2"/>
      <c r="I888" s="2"/>
      <c r="J888" s="2"/>
      <c r="K888" s="2"/>
      <c r="L888" s="2"/>
      <c r="M888" s="2"/>
      <c r="N888" s="2"/>
      <c r="O888" s="2"/>
      <c r="P888" s="2"/>
      <c r="Q888" s="2"/>
      <c r="R888" s="2"/>
      <c r="S888" s="2"/>
      <c r="T888" s="2"/>
      <c r="U888" s="2"/>
      <c r="V888" s="2"/>
      <c r="W888" s="2"/>
      <c r="X888" s="2"/>
      <c r="Y888" s="2"/>
    </row>
    <row r="889" spans="1:25" ht="15.5">
      <c r="A889" s="2"/>
      <c r="B889" s="3"/>
      <c r="C889" s="4"/>
      <c r="D889" s="2"/>
      <c r="E889" s="4"/>
      <c r="F889" s="2"/>
      <c r="G889" s="2"/>
      <c r="H889" s="2"/>
      <c r="I889" s="2"/>
      <c r="J889" s="2"/>
      <c r="K889" s="2"/>
      <c r="L889" s="2"/>
      <c r="M889" s="2"/>
      <c r="N889" s="2"/>
      <c r="O889" s="2"/>
      <c r="P889" s="2"/>
      <c r="Q889" s="2"/>
      <c r="R889" s="2"/>
      <c r="S889" s="2"/>
      <c r="T889" s="2"/>
      <c r="U889" s="2"/>
      <c r="V889" s="2"/>
      <c r="W889" s="2"/>
      <c r="X889" s="2"/>
      <c r="Y889" s="2"/>
    </row>
    <row r="890" spans="1:25" ht="15.5">
      <c r="A890" s="2"/>
      <c r="B890" s="3"/>
      <c r="C890" s="4"/>
      <c r="D890" s="2"/>
      <c r="E890" s="4"/>
      <c r="F890" s="2"/>
      <c r="G890" s="2"/>
      <c r="H890" s="2"/>
      <c r="I890" s="2"/>
      <c r="J890" s="2"/>
      <c r="K890" s="2"/>
      <c r="L890" s="2"/>
      <c r="M890" s="2"/>
      <c r="N890" s="2"/>
      <c r="O890" s="2"/>
      <c r="P890" s="2"/>
      <c r="Q890" s="2"/>
      <c r="R890" s="2"/>
      <c r="S890" s="2"/>
      <c r="T890" s="2"/>
      <c r="U890" s="2"/>
      <c r="V890" s="2"/>
      <c r="W890" s="2"/>
      <c r="X890" s="2"/>
      <c r="Y890" s="2"/>
    </row>
    <row r="891" spans="1:25" ht="15.5">
      <c r="A891" s="2"/>
      <c r="B891" s="3"/>
      <c r="C891" s="4"/>
      <c r="D891" s="2"/>
      <c r="E891" s="4"/>
      <c r="F891" s="2"/>
      <c r="G891" s="2"/>
      <c r="H891" s="2"/>
      <c r="I891" s="2"/>
      <c r="J891" s="2"/>
      <c r="K891" s="2"/>
      <c r="L891" s="2"/>
      <c r="M891" s="2"/>
      <c r="N891" s="2"/>
      <c r="O891" s="2"/>
      <c r="P891" s="2"/>
      <c r="Q891" s="2"/>
      <c r="R891" s="2"/>
      <c r="S891" s="2"/>
      <c r="T891" s="2"/>
      <c r="U891" s="2"/>
      <c r="V891" s="2"/>
      <c r="W891" s="2"/>
      <c r="X891" s="2"/>
      <c r="Y891" s="2"/>
    </row>
    <row r="892" spans="1:25" ht="15.5">
      <c r="A892" s="2"/>
      <c r="B892" s="3"/>
      <c r="C892" s="4"/>
      <c r="D892" s="2"/>
      <c r="E892" s="4"/>
      <c r="F892" s="2"/>
      <c r="G892" s="2"/>
      <c r="H892" s="2"/>
      <c r="I892" s="2"/>
      <c r="J892" s="2"/>
      <c r="K892" s="2"/>
      <c r="L892" s="2"/>
      <c r="M892" s="2"/>
      <c r="N892" s="2"/>
      <c r="O892" s="2"/>
      <c r="P892" s="2"/>
      <c r="Q892" s="2"/>
      <c r="R892" s="2"/>
      <c r="S892" s="2"/>
      <c r="T892" s="2"/>
      <c r="U892" s="2"/>
      <c r="V892" s="2"/>
      <c r="W892" s="2"/>
      <c r="X892" s="2"/>
      <c r="Y892" s="2"/>
    </row>
    <row r="893" spans="1:25" ht="15.5">
      <c r="A893" s="2"/>
      <c r="B893" s="3"/>
      <c r="C893" s="4"/>
      <c r="D893" s="2"/>
      <c r="E893" s="4"/>
      <c r="F893" s="2"/>
      <c r="G893" s="2"/>
      <c r="H893" s="2"/>
      <c r="I893" s="2"/>
      <c r="J893" s="2"/>
      <c r="K893" s="2"/>
      <c r="L893" s="2"/>
      <c r="M893" s="2"/>
      <c r="N893" s="2"/>
      <c r="O893" s="2"/>
      <c r="P893" s="2"/>
      <c r="Q893" s="2"/>
      <c r="R893" s="2"/>
      <c r="S893" s="2"/>
      <c r="T893" s="2"/>
      <c r="U893" s="2"/>
      <c r="V893" s="2"/>
      <c r="W893" s="2"/>
      <c r="X893" s="2"/>
      <c r="Y893" s="2"/>
    </row>
    <row r="894" spans="1:25" ht="15.5">
      <c r="A894" s="2"/>
      <c r="B894" s="3"/>
      <c r="C894" s="4"/>
      <c r="D894" s="2"/>
      <c r="E894" s="4"/>
      <c r="F894" s="2"/>
      <c r="G894" s="2"/>
      <c r="H894" s="2"/>
      <c r="I894" s="2"/>
      <c r="J894" s="2"/>
      <c r="K894" s="2"/>
      <c r="L894" s="2"/>
      <c r="M894" s="2"/>
      <c r="N894" s="2"/>
      <c r="O894" s="2"/>
      <c r="P894" s="2"/>
      <c r="Q894" s="2"/>
      <c r="R894" s="2"/>
      <c r="S894" s="2"/>
      <c r="T894" s="2"/>
      <c r="U894" s="2"/>
      <c r="V894" s="2"/>
      <c r="W894" s="2"/>
      <c r="X894" s="2"/>
      <c r="Y894" s="2"/>
    </row>
    <row r="895" spans="1:25" ht="15.5">
      <c r="A895" s="2"/>
      <c r="B895" s="3"/>
      <c r="C895" s="4"/>
      <c r="D895" s="2"/>
      <c r="E895" s="4"/>
      <c r="F895" s="2"/>
      <c r="G895" s="2"/>
      <c r="H895" s="2"/>
      <c r="I895" s="2"/>
      <c r="J895" s="2"/>
      <c r="K895" s="2"/>
      <c r="L895" s="2"/>
      <c r="M895" s="2"/>
      <c r="N895" s="2"/>
      <c r="O895" s="2"/>
      <c r="P895" s="2"/>
      <c r="Q895" s="2"/>
      <c r="R895" s="2"/>
      <c r="S895" s="2"/>
      <c r="T895" s="2"/>
      <c r="U895" s="2"/>
      <c r="V895" s="2"/>
      <c r="W895" s="2"/>
      <c r="X895" s="2"/>
      <c r="Y895" s="2"/>
    </row>
    <row r="896" spans="1:25" ht="15.5">
      <c r="A896" s="2"/>
      <c r="B896" s="3"/>
      <c r="C896" s="4"/>
      <c r="D896" s="2"/>
      <c r="E896" s="4"/>
      <c r="F896" s="2"/>
      <c r="G896" s="2"/>
      <c r="H896" s="2"/>
      <c r="I896" s="2"/>
      <c r="J896" s="2"/>
      <c r="K896" s="2"/>
      <c r="L896" s="2"/>
      <c r="M896" s="2"/>
      <c r="N896" s="2"/>
      <c r="O896" s="2"/>
      <c r="P896" s="2"/>
      <c r="Q896" s="2"/>
      <c r="R896" s="2"/>
      <c r="S896" s="2"/>
      <c r="T896" s="2"/>
      <c r="U896" s="2"/>
      <c r="V896" s="2"/>
      <c r="W896" s="2"/>
      <c r="X896" s="2"/>
      <c r="Y896" s="2"/>
    </row>
    <row r="897" spans="1:25" ht="15.5">
      <c r="A897" s="2"/>
      <c r="B897" s="3"/>
      <c r="C897" s="4"/>
      <c r="D897" s="2"/>
      <c r="E897" s="4"/>
      <c r="F897" s="2"/>
      <c r="G897" s="2"/>
      <c r="H897" s="2"/>
      <c r="I897" s="2"/>
      <c r="J897" s="2"/>
      <c r="K897" s="2"/>
      <c r="L897" s="2"/>
      <c r="M897" s="2"/>
      <c r="N897" s="2"/>
      <c r="O897" s="2"/>
      <c r="P897" s="2"/>
      <c r="Q897" s="2"/>
      <c r="R897" s="2"/>
      <c r="S897" s="2"/>
      <c r="T897" s="2"/>
      <c r="U897" s="2"/>
      <c r="V897" s="2"/>
      <c r="W897" s="2"/>
      <c r="X897" s="2"/>
      <c r="Y897" s="2"/>
    </row>
    <row r="898" spans="1:25" ht="15.5">
      <c r="A898" s="2"/>
      <c r="B898" s="3"/>
      <c r="C898" s="4"/>
      <c r="D898" s="2"/>
      <c r="E898" s="4"/>
      <c r="F898" s="2"/>
      <c r="G898" s="2"/>
      <c r="H898" s="2"/>
      <c r="I898" s="2"/>
      <c r="J898" s="2"/>
      <c r="K898" s="2"/>
      <c r="L898" s="2"/>
      <c r="M898" s="2"/>
      <c r="N898" s="2"/>
      <c r="O898" s="2"/>
      <c r="P898" s="2"/>
      <c r="Q898" s="2"/>
      <c r="R898" s="2"/>
      <c r="S898" s="2"/>
      <c r="T898" s="2"/>
      <c r="U898" s="2"/>
      <c r="V898" s="2"/>
      <c r="W898" s="2"/>
      <c r="X898" s="2"/>
      <c r="Y898" s="2"/>
    </row>
    <row r="899" spans="1:25" ht="15.5">
      <c r="A899" s="2"/>
      <c r="B899" s="3"/>
      <c r="C899" s="4"/>
      <c r="D899" s="2"/>
      <c r="E899" s="4"/>
      <c r="F899" s="2"/>
      <c r="G899" s="2"/>
      <c r="H899" s="2"/>
      <c r="I899" s="2"/>
      <c r="J899" s="2"/>
      <c r="K899" s="2"/>
      <c r="L899" s="2"/>
      <c r="M899" s="2"/>
      <c r="N899" s="2"/>
      <c r="O899" s="2"/>
      <c r="P899" s="2"/>
      <c r="Q899" s="2"/>
      <c r="R899" s="2"/>
      <c r="S899" s="2"/>
      <c r="T899" s="2"/>
      <c r="U899" s="2"/>
      <c r="V899" s="2"/>
      <c r="W899" s="2"/>
      <c r="X899" s="2"/>
      <c r="Y899" s="2"/>
    </row>
    <row r="900" spans="1:25" ht="15.5">
      <c r="A900" s="2"/>
      <c r="B900" s="3"/>
      <c r="C900" s="4"/>
      <c r="D900" s="2"/>
      <c r="E900" s="4"/>
      <c r="F900" s="2"/>
      <c r="G900" s="2"/>
      <c r="H900" s="2"/>
      <c r="I900" s="2"/>
      <c r="J900" s="2"/>
      <c r="K900" s="2"/>
      <c r="L900" s="2"/>
      <c r="M900" s="2"/>
      <c r="N900" s="2"/>
      <c r="O900" s="2"/>
      <c r="P900" s="2"/>
      <c r="Q900" s="2"/>
      <c r="R900" s="2"/>
      <c r="S900" s="2"/>
      <c r="T900" s="2"/>
      <c r="U900" s="2"/>
      <c r="V900" s="2"/>
      <c r="W900" s="2"/>
      <c r="X900" s="2"/>
      <c r="Y900" s="2"/>
    </row>
    <row r="901" spans="1:25" ht="15.5">
      <c r="A901" s="2"/>
      <c r="B901" s="3"/>
      <c r="C901" s="4"/>
      <c r="D901" s="2"/>
      <c r="E901" s="4"/>
      <c r="F901" s="2"/>
      <c r="G901" s="2"/>
      <c r="H901" s="2"/>
      <c r="I901" s="2"/>
      <c r="J901" s="2"/>
      <c r="K901" s="2"/>
      <c r="L901" s="2"/>
      <c r="M901" s="2"/>
      <c r="N901" s="2"/>
      <c r="O901" s="2"/>
      <c r="P901" s="2"/>
      <c r="Q901" s="2"/>
      <c r="R901" s="2"/>
      <c r="S901" s="2"/>
      <c r="T901" s="2"/>
      <c r="U901" s="2"/>
      <c r="V901" s="2"/>
      <c r="W901" s="2"/>
      <c r="X901" s="2"/>
      <c r="Y901" s="2"/>
    </row>
    <row r="902" spans="1:25" ht="15.5">
      <c r="A902" s="2"/>
      <c r="B902" s="3"/>
      <c r="C902" s="4"/>
      <c r="D902" s="2"/>
      <c r="E902" s="4"/>
      <c r="F902" s="2"/>
      <c r="G902" s="2"/>
      <c r="H902" s="2"/>
      <c r="I902" s="2"/>
      <c r="J902" s="2"/>
      <c r="K902" s="2"/>
      <c r="L902" s="2"/>
      <c r="M902" s="2"/>
      <c r="N902" s="2"/>
      <c r="O902" s="2"/>
      <c r="P902" s="2"/>
      <c r="Q902" s="2"/>
      <c r="R902" s="2"/>
      <c r="S902" s="2"/>
      <c r="T902" s="2"/>
      <c r="U902" s="2"/>
      <c r="V902" s="2"/>
      <c r="W902" s="2"/>
      <c r="X902" s="2"/>
      <c r="Y902" s="2"/>
    </row>
    <row r="903" spans="1:25" ht="15.5">
      <c r="A903" s="2"/>
      <c r="B903" s="3"/>
      <c r="C903" s="4"/>
      <c r="D903" s="2"/>
      <c r="E903" s="4"/>
      <c r="F903" s="2"/>
      <c r="G903" s="2"/>
      <c r="H903" s="2"/>
      <c r="I903" s="2"/>
      <c r="J903" s="2"/>
      <c r="K903" s="2"/>
      <c r="L903" s="2"/>
      <c r="M903" s="2"/>
      <c r="N903" s="2"/>
      <c r="O903" s="2"/>
      <c r="P903" s="2"/>
      <c r="Q903" s="2"/>
      <c r="R903" s="2"/>
      <c r="S903" s="2"/>
      <c r="T903" s="2"/>
      <c r="U903" s="2"/>
      <c r="V903" s="2"/>
      <c r="W903" s="2"/>
      <c r="X903" s="2"/>
      <c r="Y903" s="2"/>
    </row>
    <row r="904" spans="1:25" ht="15.5">
      <c r="A904" s="2"/>
      <c r="B904" s="3"/>
      <c r="C904" s="4"/>
      <c r="D904" s="2"/>
      <c r="E904" s="4"/>
      <c r="F904" s="2"/>
      <c r="G904" s="2"/>
      <c r="H904" s="2"/>
      <c r="I904" s="2"/>
      <c r="J904" s="2"/>
      <c r="K904" s="2"/>
      <c r="L904" s="2"/>
      <c r="M904" s="2"/>
      <c r="N904" s="2"/>
      <c r="O904" s="2"/>
      <c r="P904" s="2"/>
      <c r="Q904" s="2"/>
      <c r="R904" s="2"/>
      <c r="S904" s="2"/>
      <c r="T904" s="2"/>
      <c r="U904" s="2"/>
      <c r="V904" s="2"/>
      <c r="W904" s="2"/>
      <c r="X904" s="2"/>
      <c r="Y904" s="2"/>
    </row>
    <row r="905" spans="1:25" ht="15.5">
      <c r="A905" s="2"/>
      <c r="B905" s="3"/>
      <c r="C905" s="4"/>
      <c r="D905" s="2"/>
      <c r="E905" s="4"/>
      <c r="F905" s="2"/>
      <c r="G905" s="2"/>
      <c r="H905" s="2"/>
      <c r="I905" s="2"/>
      <c r="J905" s="2"/>
      <c r="K905" s="2"/>
      <c r="L905" s="2"/>
      <c r="M905" s="2"/>
      <c r="N905" s="2"/>
      <c r="O905" s="2"/>
      <c r="P905" s="2"/>
      <c r="Q905" s="2"/>
      <c r="R905" s="2"/>
      <c r="S905" s="2"/>
      <c r="T905" s="2"/>
      <c r="U905" s="2"/>
      <c r="V905" s="2"/>
      <c r="W905" s="2"/>
      <c r="X905" s="2"/>
      <c r="Y905" s="2"/>
    </row>
    <row r="906" spans="1:25" ht="15.5">
      <c r="A906" s="2"/>
      <c r="B906" s="3"/>
      <c r="C906" s="4"/>
      <c r="D906" s="2"/>
      <c r="E906" s="4"/>
      <c r="F906" s="2"/>
      <c r="G906" s="2"/>
      <c r="H906" s="2"/>
      <c r="I906" s="2"/>
      <c r="J906" s="2"/>
      <c r="K906" s="2"/>
      <c r="L906" s="2"/>
      <c r="M906" s="2"/>
      <c r="N906" s="2"/>
      <c r="O906" s="2"/>
      <c r="P906" s="2"/>
      <c r="Q906" s="2"/>
      <c r="R906" s="2"/>
      <c r="S906" s="2"/>
      <c r="T906" s="2"/>
      <c r="U906" s="2"/>
      <c r="V906" s="2"/>
      <c r="W906" s="2"/>
      <c r="X906" s="2"/>
      <c r="Y906" s="2"/>
    </row>
    <row r="907" spans="1:25" ht="15.5">
      <c r="A907" s="2"/>
      <c r="B907" s="3"/>
      <c r="C907" s="4"/>
      <c r="D907" s="2"/>
      <c r="E907" s="4"/>
      <c r="F907" s="2"/>
      <c r="G907" s="2"/>
      <c r="H907" s="2"/>
      <c r="I907" s="2"/>
      <c r="J907" s="2"/>
      <c r="K907" s="2"/>
      <c r="L907" s="2"/>
      <c r="M907" s="2"/>
      <c r="N907" s="2"/>
      <c r="O907" s="2"/>
      <c r="P907" s="2"/>
      <c r="Q907" s="2"/>
      <c r="R907" s="2"/>
      <c r="S907" s="2"/>
      <c r="T907" s="2"/>
      <c r="U907" s="2"/>
      <c r="V907" s="2"/>
      <c r="W907" s="2"/>
      <c r="X907" s="2"/>
      <c r="Y907" s="2"/>
    </row>
    <row r="908" spans="1:25" ht="15.5">
      <c r="A908" s="2"/>
      <c r="B908" s="3"/>
      <c r="C908" s="4"/>
      <c r="D908" s="2"/>
      <c r="E908" s="4"/>
      <c r="F908" s="2"/>
      <c r="G908" s="2"/>
      <c r="H908" s="2"/>
      <c r="I908" s="2"/>
      <c r="J908" s="2"/>
      <c r="K908" s="2"/>
      <c r="L908" s="2"/>
      <c r="M908" s="2"/>
      <c r="N908" s="2"/>
      <c r="O908" s="2"/>
      <c r="P908" s="2"/>
      <c r="Q908" s="2"/>
      <c r="R908" s="2"/>
      <c r="S908" s="2"/>
      <c r="T908" s="2"/>
      <c r="U908" s="2"/>
      <c r="V908" s="2"/>
      <c r="W908" s="2"/>
      <c r="X908" s="2"/>
      <c r="Y908" s="2"/>
    </row>
    <row r="909" spans="1:25" ht="15.5">
      <c r="A909" s="2"/>
      <c r="B909" s="3"/>
      <c r="C909" s="4"/>
      <c r="D909" s="2"/>
      <c r="E909" s="4"/>
      <c r="F909" s="2"/>
      <c r="G909" s="2"/>
      <c r="H909" s="2"/>
      <c r="I909" s="2"/>
      <c r="J909" s="2"/>
      <c r="K909" s="2"/>
      <c r="L909" s="2"/>
      <c r="M909" s="2"/>
      <c r="N909" s="2"/>
      <c r="O909" s="2"/>
      <c r="P909" s="2"/>
      <c r="Q909" s="2"/>
      <c r="R909" s="2"/>
      <c r="S909" s="2"/>
      <c r="T909" s="2"/>
      <c r="U909" s="2"/>
      <c r="V909" s="2"/>
      <c r="W909" s="2"/>
      <c r="X909" s="2"/>
      <c r="Y909" s="2"/>
    </row>
    <row r="910" spans="1:25" ht="15.5">
      <c r="A910" s="2"/>
      <c r="B910" s="3"/>
      <c r="C910" s="4"/>
      <c r="D910" s="2"/>
      <c r="E910" s="4"/>
      <c r="F910" s="2"/>
      <c r="G910" s="2"/>
      <c r="H910" s="2"/>
      <c r="I910" s="2"/>
      <c r="J910" s="2"/>
      <c r="K910" s="2"/>
      <c r="L910" s="2"/>
      <c r="M910" s="2"/>
      <c r="N910" s="2"/>
      <c r="O910" s="2"/>
      <c r="P910" s="2"/>
      <c r="Q910" s="2"/>
      <c r="R910" s="2"/>
      <c r="S910" s="2"/>
      <c r="T910" s="2"/>
      <c r="U910" s="2"/>
      <c r="V910" s="2"/>
      <c r="W910" s="2"/>
      <c r="X910" s="2"/>
      <c r="Y910" s="2"/>
    </row>
    <row r="911" spans="1:25" ht="15.5">
      <c r="A911" s="2"/>
      <c r="B911" s="3"/>
      <c r="C911" s="4"/>
      <c r="D911" s="2"/>
      <c r="E911" s="4"/>
      <c r="F911" s="2"/>
      <c r="G911" s="2"/>
      <c r="H911" s="2"/>
      <c r="I911" s="2"/>
      <c r="J911" s="2"/>
      <c r="K911" s="2"/>
      <c r="L911" s="2"/>
      <c r="M911" s="2"/>
      <c r="N911" s="2"/>
      <c r="O911" s="2"/>
      <c r="P911" s="2"/>
      <c r="Q911" s="2"/>
      <c r="R911" s="2"/>
      <c r="S911" s="2"/>
      <c r="T911" s="2"/>
      <c r="U911" s="2"/>
      <c r="V911" s="2"/>
      <c r="W911" s="2"/>
      <c r="X911" s="2"/>
      <c r="Y911" s="2"/>
    </row>
    <row r="912" spans="1:25" ht="15.5">
      <c r="A912" s="2"/>
      <c r="B912" s="3"/>
      <c r="C912" s="4"/>
      <c r="D912" s="2"/>
      <c r="E912" s="4"/>
      <c r="F912" s="2"/>
      <c r="G912" s="2"/>
      <c r="H912" s="2"/>
      <c r="I912" s="2"/>
      <c r="J912" s="2"/>
      <c r="K912" s="2"/>
      <c r="L912" s="2"/>
      <c r="M912" s="2"/>
      <c r="N912" s="2"/>
      <c r="O912" s="2"/>
      <c r="P912" s="2"/>
      <c r="Q912" s="2"/>
      <c r="R912" s="2"/>
      <c r="S912" s="2"/>
      <c r="T912" s="2"/>
      <c r="U912" s="2"/>
      <c r="V912" s="2"/>
      <c r="W912" s="2"/>
      <c r="X912" s="2"/>
      <c r="Y912" s="2"/>
    </row>
    <row r="913" spans="1:25" ht="15.5">
      <c r="A913" s="2"/>
      <c r="B913" s="3"/>
      <c r="C913" s="4"/>
      <c r="D913" s="2"/>
      <c r="E913" s="4"/>
      <c r="F913" s="2"/>
      <c r="G913" s="2"/>
      <c r="H913" s="2"/>
      <c r="I913" s="2"/>
      <c r="J913" s="2"/>
      <c r="K913" s="2"/>
      <c r="L913" s="2"/>
      <c r="M913" s="2"/>
      <c r="N913" s="2"/>
      <c r="O913" s="2"/>
      <c r="P913" s="2"/>
      <c r="Q913" s="2"/>
      <c r="R913" s="2"/>
      <c r="S913" s="2"/>
      <c r="T913" s="2"/>
      <c r="U913" s="2"/>
      <c r="V913" s="2"/>
      <c r="W913" s="2"/>
      <c r="X913" s="2"/>
      <c r="Y913" s="2"/>
    </row>
    <row r="914" spans="1:25" ht="15.5">
      <c r="A914" s="2"/>
      <c r="B914" s="3"/>
      <c r="C914" s="4"/>
      <c r="D914" s="2"/>
      <c r="E914" s="4"/>
      <c r="F914" s="2"/>
      <c r="G914" s="2"/>
      <c r="H914" s="2"/>
      <c r="I914" s="2"/>
      <c r="J914" s="2"/>
      <c r="K914" s="2"/>
      <c r="L914" s="2"/>
      <c r="M914" s="2"/>
      <c r="N914" s="2"/>
      <c r="O914" s="2"/>
      <c r="P914" s="2"/>
      <c r="Q914" s="2"/>
      <c r="R914" s="2"/>
      <c r="S914" s="2"/>
      <c r="T914" s="2"/>
      <c r="U914" s="2"/>
      <c r="V914" s="2"/>
      <c r="W914" s="2"/>
      <c r="X914" s="2"/>
      <c r="Y914" s="2"/>
    </row>
    <row r="915" spans="1:25" ht="15.5">
      <c r="A915" s="2"/>
      <c r="B915" s="3"/>
      <c r="C915" s="4"/>
      <c r="D915" s="2"/>
      <c r="E915" s="4"/>
      <c r="F915" s="2"/>
      <c r="G915" s="2"/>
      <c r="H915" s="2"/>
      <c r="I915" s="2"/>
      <c r="J915" s="2"/>
      <c r="K915" s="2"/>
      <c r="L915" s="2"/>
      <c r="M915" s="2"/>
      <c r="N915" s="2"/>
      <c r="O915" s="2"/>
      <c r="P915" s="2"/>
      <c r="Q915" s="2"/>
      <c r="R915" s="2"/>
      <c r="S915" s="2"/>
      <c r="T915" s="2"/>
      <c r="U915" s="2"/>
      <c r="V915" s="2"/>
      <c r="W915" s="2"/>
      <c r="X915" s="2"/>
      <c r="Y915" s="2"/>
    </row>
    <row r="916" spans="1:25" ht="15.5">
      <c r="A916" s="2"/>
      <c r="B916" s="3"/>
      <c r="C916" s="4"/>
      <c r="D916" s="2"/>
      <c r="E916" s="4"/>
      <c r="F916" s="2"/>
      <c r="G916" s="2"/>
      <c r="H916" s="2"/>
      <c r="I916" s="2"/>
      <c r="J916" s="2"/>
      <c r="K916" s="2"/>
      <c r="L916" s="2"/>
      <c r="M916" s="2"/>
      <c r="N916" s="2"/>
      <c r="O916" s="2"/>
      <c r="P916" s="2"/>
      <c r="Q916" s="2"/>
      <c r="R916" s="2"/>
      <c r="S916" s="2"/>
      <c r="T916" s="2"/>
      <c r="U916" s="2"/>
      <c r="V916" s="2"/>
      <c r="W916" s="2"/>
      <c r="X916" s="2"/>
      <c r="Y916" s="2"/>
    </row>
    <row r="917" spans="1:25" ht="15.5">
      <c r="A917" s="2"/>
      <c r="B917" s="3"/>
      <c r="C917" s="4"/>
      <c r="D917" s="2"/>
      <c r="E917" s="4"/>
      <c r="F917" s="2"/>
      <c r="G917" s="2"/>
      <c r="H917" s="2"/>
      <c r="I917" s="2"/>
      <c r="J917" s="2"/>
      <c r="K917" s="2"/>
      <c r="L917" s="2"/>
      <c r="M917" s="2"/>
      <c r="N917" s="2"/>
      <c r="O917" s="2"/>
      <c r="P917" s="2"/>
      <c r="Q917" s="2"/>
      <c r="R917" s="2"/>
      <c r="S917" s="2"/>
      <c r="T917" s="2"/>
      <c r="U917" s="2"/>
      <c r="V917" s="2"/>
      <c r="W917" s="2"/>
      <c r="X917" s="2"/>
      <c r="Y917" s="2"/>
    </row>
    <row r="918" spans="1:25" ht="15.5">
      <c r="A918" s="2"/>
      <c r="B918" s="3"/>
      <c r="C918" s="4"/>
      <c r="D918" s="2"/>
      <c r="E918" s="4"/>
      <c r="F918" s="2"/>
      <c r="G918" s="2"/>
      <c r="H918" s="2"/>
      <c r="I918" s="2"/>
      <c r="J918" s="2"/>
      <c r="K918" s="2"/>
      <c r="L918" s="2"/>
      <c r="M918" s="2"/>
      <c r="N918" s="2"/>
      <c r="O918" s="2"/>
      <c r="P918" s="2"/>
      <c r="Q918" s="2"/>
      <c r="R918" s="2"/>
      <c r="S918" s="2"/>
      <c r="T918" s="2"/>
      <c r="U918" s="2"/>
      <c r="V918" s="2"/>
      <c r="W918" s="2"/>
      <c r="X918" s="2"/>
      <c r="Y918" s="2"/>
    </row>
    <row r="919" spans="1:25" ht="15.5">
      <c r="A919" s="2"/>
      <c r="B919" s="3"/>
      <c r="C919" s="4"/>
      <c r="D919" s="2"/>
      <c r="E919" s="4"/>
      <c r="F919" s="2"/>
      <c r="G919" s="2"/>
      <c r="H919" s="2"/>
      <c r="I919" s="2"/>
      <c r="J919" s="2"/>
      <c r="K919" s="2"/>
      <c r="L919" s="2"/>
      <c r="M919" s="2"/>
      <c r="N919" s="2"/>
      <c r="O919" s="2"/>
      <c r="P919" s="2"/>
      <c r="Q919" s="2"/>
      <c r="R919" s="2"/>
      <c r="S919" s="2"/>
      <c r="T919" s="2"/>
      <c r="U919" s="2"/>
      <c r="V919" s="2"/>
      <c r="W919" s="2"/>
      <c r="X919" s="2"/>
      <c r="Y919" s="2"/>
    </row>
    <row r="920" spans="1:25" ht="15.5">
      <c r="A920" s="2"/>
      <c r="B920" s="3"/>
      <c r="C920" s="4"/>
      <c r="D920" s="2"/>
      <c r="E920" s="4"/>
      <c r="F920" s="2"/>
      <c r="G920" s="2"/>
      <c r="H920" s="2"/>
      <c r="I920" s="2"/>
      <c r="J920" s="2"/>
      <c r="K920" s="2"/>
      <c r="L920" s="2"/>
      <c r="M920" s="2"/>
      <c r="N920" s="2"/>
      <c r="O920" s="2"/>
      <c r="P920" s="2"/>
      <c r="Q920" s="2"/>
      <c r="R920" s="2"/>
      <c r="S920" s="2"/>
      <c r="T920" s="2"/>
      <c r="U920" s="2"/>
      <c r="V920" s="2"/>
      <c r="W920" s="2"/>
      <c r="X920" s="2"/>
      <c r="Y920" s="2"/>
    </row>
    <row r="921" spans="1:25" ht="15.5">
      <c r="A921" s="2"/>
      <c r="B921" s="3"/>
      <c r="C921" s="4"/>
      <c r="D921" s="2"/>
      <c r="E921" s="4"/>
      <c r="F921" s="2"/>
      <c r="G921" s="2"/>
      <c r="H921" s="2"/>
      <c r="I921" s="2"/>
      <c r="J921" s="2"/>
      <c r="K921" s="2"/>
      <c r="L921" s="2"/>
      <c r="M921" s="2"/>
      <c r="N921" s="2"/>
      <c r="O921" s="2"/>
      <c r="P921" s="2"/>
      <c r="Q921" s="2"/>
      <c r="R921" s="2"/>
      <c r="S921" s="2"/>
      <c r="T921" s="2"/>
      <c r="U921" s="2"/>
      <c r="V921" s="2"/>
      <c r="W921" s="2"/>
      <c r="X921" s="2"/>
      <c r="Y921" s="2"/>
    </row>
    <row r="922" spans="1:25" ht="15.5">
      <c r="A922" s="2"/>
      <c r="B922" s="3"/>
      <c r="C922" s="4"/>
      <c r="D922" s="2"/>
      <c r="E922" s="4"/>
      <c r="F922" s="2"/>
      <c r="G922" s="2"/>
      <c r="H922" s="2"/>
      <c r="I922" s="2"/>
      <c r="J922" s="2"/>
      <c r="K922" s="2"/>
      <c r="L922" s="2"/>
      <c r="M922" s="2"/>
      <c r="N922" s="2"/>
      <c r="O922" s="2"/>
      <c r="P922" s="2"/>
      <c r="Q922" s="2"/>
      <c r="R922" s="2"/>
      <c r="S922" s="2"/>
      <c r="T922" s="2"/>
      <c r="U922" s="2"/>
      <c r="V922" s="2"/>
      <c r="W922" s="2"/>
      <c r="X922" s="2"/>
      <c r="Y922" s="2"/>
    </row>
    <row r="923" spans="1:25" ht="15.5">
      <c r="A923" s="2"/>
      <c r="B923" s="3"/>
      <c r="C923" s="4"/>
      <c r="D923" s="2"/>
      <c r="E923" s="4"/>
      <c r="F923" s="2"/>
      <c r="G923" s="2"/>
      <c r="H923" s="2"/>
      <c r="I923" s="2"/>
      <c r="J923" s="2"/>
      <c r="K923" s="2"/>
      <c r="L923" s="2"/>
      <c r="M923" s="2"/>
      <c r="N923" s="2"/>
      <c r="O923" s="2"/>
      <c r="P923" s="2"/>
      <c r="Q923" s="2"/>
      <c r="R923" s="2"/>
      <c r="S923" s="2"/>
      <c r="T923" s="2"/>
      <c r="U923" s="2"/>
      <c r="V923" s="2"/>
      <c r="W923" s="2"/>
      <c r="X923" s="2"/>
      <c r="Y923" s="2"/>
    </row>
    <row r="924" spans="1:25" ht="15.5">
      <c r="A924" s="2"/>
      <c r="B924" s="3"/>
      <c r="C924" s="4"/>
      <c r="D924" s="2"/>
      <c r="E924" s="4"/>
      <c r="F924" s="2"/>
      <c r="G924" s="2"/>
      <c r="H924" s="2"/>
      <c r="I924" s="2"/>
      <c r="J924" s="2"/>
      <c r="K924" s="2"/>
      <c r="L924" s="2"/>
      <c r="M924" s="2"/>
      <c r="N924" s="2"/>
      <c r="O924" s="2"/>
      <c r="P924" s="2"/>
      <c r="Q924" s="2"/>
      <c r="R924" s="2"/>
      <c r="S924" s="2"/>
      <c r="T924" s="2"/>
      <c r="U924" s="2"/>
      <c r="V924" s="2"/>
      <c r="W924" s="2"/>
      <c r="X924" s="2"/>
      <c r="Y924" s="2"/>
    </row>
    <row r="925" spans="1:25" ht="15.5">
      <c r="A925" s="2"/>
      <c r="B925" s="3"/>
      <c r="C925" s="4"/>
      <c r="D925" s="2"/>
      <c r="E925" s="4"/>
      <c r="F925" s="2"/>
      <c r="G925" s="2"/>
      <c r="H925" s="2"/>
      <c r="I925" s="2"/>
      <c r="J925" s="2"/>
      <c r="K925" s="2"/>
      <c r="L925" s="2"/>
      <c r="M925" s="2"/>
      <c r="N925" s="2"/>
      <c r="O925" s="2"/>
      <c r="P925" s="2"/>
      <c r="Q925" s="2"/>
      <c r="R925" s="2"/>
      <c r="S925" s="2"/>
      <c r="T925" s="2"/>
      <c r="U925" s="2"/>
      <c r="V925" s="2"/>
      <c r="W925" s="2"/>
      <c r="X925" s="2"/>
      <c r="Y925" s="2"/>
    </row>
    <row r="926" spans="1:25" ht="15.5">
      <c r="A926" s="2"/>
      <c r="B926" s="3"/>
      <c r="C926" s="4"/>
      <c r="D926" s="2"/>
      <c r="E926" s="4"/>
      <c r="F926" s="2"/>
      <c r="G926" s="2"/>
      <c r="H926" s="2"/>
      <c r="I926" s="2"/>
      <c r="J926" s="2"/>
      <c r="K926" s="2"/>
      <c r="L926" s="2"/>
      <c r="M926" s="2"/>
      <c r="N926" s="2"/>
      <c r="O926" s="2"/>
      <c r="P926" s="2"/>
      <c r="Q926" s="2"/>
      <c r="R926" s="2"/>
      <c r="S926" s="2"/>
      <c r="T926" s="2"/>
      <c r="U926" s="2"/>
      <c r="V926" s="2"/>
      <c r="W926" s="2"/>
      <c r="X926" s="2"/>
      <c r="Y926" s="2"/>
    </row>
    <row r="927" spans="1:25" ht="15.5">
      <c r="A927" s="2"/>
      <c r="B927" s="3"/>
      <c r="C927" s="4"/>
      <c r="D927" s="2"/>
      <c r="E927" s="4"/>
      <c r="F927" s="2"/>
      <c r="G927" s="2"/>
      <c r="H927" s="2"/>
      <c r="I927" s="2"/>
      <c r="J927" s="2"/>
      <c r="K927" s="2"/>
      <c r="L927" s="2"/>
      <c r="M927" s="2"/>
      <c r="N927" s="2"/>
      <c r="O927" s="2"/>
      <c r="P927" s="2"/>
      <c r="Q927" s="2"/>
      <c r="R927" s="2"/>
      <c r="S927" s="2"/>
      <c r="T927" s="2"/>
      <c r="U927" s="2"/>
      <c r="V927" s="2"/>
      <c r="W927" s="2"/>
      <c r="X927" s="2"/>
      <c r="Y927" s="2"/>
    </row>
    <row r="928" spans="1:25" ht="15.5">
      <c r="A928" s="2"/>
      <c r="B928" s="3"/>
      <c r="C928" s="4"/>
      <c r="D928" s="2"/>
      <c r="E928" s="4"/>
      <c r="F928" s="2"/>
      <c r="G928" s="2"/>
      <c r="H928" s="2"/>
      <c r="I928" s="2"/>
      <c r="J928" s="2"/>
      <c r="K928" s="2"/>
      <c r="L928" s="2"/>
      <c r="M928" s="2"/>
      <c r="N928" s="2"/>
      <c r="O928" s="2"/>
      <c r="P928" s="2"/>
      <c r="Q928" s="2"/>
      <c r="R928" s="2"/>
      <c r="S928" s="2"/>
      <c r="T928" s="2"/>
      <c r="U928" s="2"/>
      <c r="V928" s="2"/>
      <c r="W928" s="2"/>
      <c r="X928" s="2"/>
      <c r="Y928" s="2"/>
    </row>
    <row r="929" spans="1:25" ht="15.5">
      <c r="A929" s="2"/>
      <c r="B929" s="3"/>
      <c r="C929" s="4"/>
      <c r="D929" s="2"/>
      <c r="E929" s="4"/>
      <c r="F929" s="2"/>
      <c r="G929" s="2"/>
      <c r="H929" s="2"/>
      <c r="I929" s="2"/>
      <c r="J929" s="2"/>
      <c r="K929" s="2"/>
      <c r="L929" s="2"/>
      <c r="M929" s="2"/>
      <c r="N929" s="2"/>
      <c r="O929" s="2"/>
      <c r="P929" s="2"/>
      <c r="Q929" s="2"/>
      <c r="R929" s="2"/>
      <c r="S929" s="2"/>
      <c r="T929" s="2"/>
      <c r="U929" s="2"/>
      <c r="V929" s="2"/>
      <c r="W929" s="2"/>
      <c r="X929" s="2"/>
      <c r="Y929" s="2"/>
    </row>
    <row r="930" spans="1:25" ht="15.5">
      <c r="A930" s="2"/>
      <c r="B930" s="3"/>
      <c r="C930" s="4"/>
      <c r="D930" s="2"/>
      <c r="E930" s="4"/>
      <c r="F930" s="2"/>
      <c r="G930" s="2"/>
      <c r="H930" s="2"/>
      <c r="I930" s="2"/>
      <c r="J930" s="2"/>
      <c r="K930" s="2"/>
      <c r="L930" s="2"/>
      <c r="M930" s="2"/>
      <c r="N930" s="2"/>
      <c r="O930" s="2"/>
      <c r="P930" s="2"/>
      <c r="Q930" s="2"/>
      <c r="R930" s="2"/>
      <c r="S930" s="2"/>
      <c r="T930" s="2"/>
      <c r="U930" s="2"/>
      <c r="V930" s="2"/>
      <c r="W930" s="2"/>
      <c r="X930" s="2"/>
      <c r="Y930" s="2"/>
    </row>
    <row r="931" spans="1:25" ht="15.5">
      <c r="A931" s="2"/>
      <c r="B931" s="3"/>
      <c r="C931" s="4"/>
      <c r="D931" s="2"/>
      <c r="E931" s="4"/>
      <c r="F931" s="2"/>
      <c r="G931" s="2"/>
      <c r="H931" s="2"/>
      <c r="I931" s="2"/>
      <c r="J931" s="2"/>
      <c r="K931" s="2"/>
      <c r="L931" s="2"/>
      <c r="M931" s="2"/>
      <c r="N931" s="2"/>
      <c r="O931" s="2"/>
      <c r="P931" s="2"/>
      <c r="Q931" s="2"/>
      <c r="R931" s="2"/>
      <c r="S931" s="2"/>
      <c r="T931" s="2"/>
      <c r="U931" s="2"/>
      <c r="V931" s="2"/>
      <c r="W931" s="2"/>
      <c r="X931" s="2"/>
      <c r="Y931" s="2"/>
    </row>
    <row r="932" spans="1:25" ht="15.5">
      <c r="A932" s="2"/>
      <c r="B932" s="3"/>
      <c r="C932" s="4"/>
      <c r="D932" s="2"/>
      <c r="E932" s="4"/>
      <c r="F932" s="2"/>
      <c r="G932" s="2"/>
      <c r="H932" s="2"/>
      <c r="I932" s="2"/>
      <c r="J932" s="2"/>
      <c r="K932" s="2"/>
      <c r="L932" s="2"/>
      <c r="M932" s="2"/>
      <c r="N932" s="2"/>
      <c r="O932" s="2"/>
      <c r="P932" s="2"/>
      <c r="Q932" s="2"/>
      <c r="R932" s="2"/>
      <c r="S932" s="2"/>
      <c r="T932" s="2"/>
      <c r="U932" s="2"/>
      <c r="V932" s="2"/>
      <c r="W932" s="2"/>
      <c r="X932" s="2"/>
      <c r="Y932" s="2"/>
    </row>
    <row r="933" spans="1:25" ht="15.5">
      <c r="A933" s="2"/>
      <c r="B933" s="3"/>
      <c r="C933" s="4"/>
      <c r="D933" s="2"/>
      <c r="E933" s="4"/>
      <c r="F933" s="2"/>
      <c r="G933" s="2"/>
      <c r="H933" s="2"/>
      <c r="I933" s="2"/>
      <c r="J933" s="2"/>
      <c r="K933" s="2"/>
      <c r="L933" s="2"/>
      <c r="M933" s="2"/>
      <c r="N933" s="2"/>
      <c r="O933" s="2"/>
      <c r="P933" s="2"/>
      <c r="Q933" s="2"/>
      <c r="R933" s="2"/>
      <c r="S933" s="2"/>
      <c r="T933" s="2"/>
      <c r="U933" s="2"/>
      <c r="V933" s="2"/>
      <c r="W933" s="2"/>
      <c r="X933" s="2"/>
      <c r="Y933" s="2"/>
    </row>
    <row r="934" spans="1:25" ht="15.5">
      <c r="A934" s="2"/>
      <c r="B934" s="3"/>
      <c r="C934" s="4"/>
      <c r="D934" s="2"/>
      <c r="E934" s="4"/>
      <c r="F934" s="2"/>
      <c r="G934" s="2"/>
      <c r="H934" s="2"/>
      <c r="I934" s="2"/>
      <c r="J934" s="2"/>
      <c r="K934" s="2"/>
      <c r="L934" s="2"/>
      <c r="M934" s="2"/>
      <c r="N934" s="2"/>
      <c r="O934" s="2"/>
      <c r="P934" s="2"/>
      <c r="Q934" s="2"/>
      <c r="R934" s="2"/>
      <c r="S934" s="2"/>
      <c r="T934" s="2"/>
      <c r="U934" s="2"/>
      <c r="V934" s="2"/>
      <c r="W934" s="2"/>
      <c r="X934" s="2"/>
      <c r="Y934" s="2"/>
    </row>
    <row r="935" spans="1:25" ht="15.5">
      <c r="A935" s="2"/>
      <c r="B935" s="3"/>
      <c r="C935" s="4"/>
      <c r="D935" s="2"/>
      <c r="E935" s="4"/>
      <c r="F935" s="2"/>
      <c r="G935" s="2"/>
      <c r="H935" s="2"/>
      <c r="I935" s="2"/>
      <c r="J935" s="2"/>
      <c r="K935" s="2"/>
      <c r="L935" s="2"/>
      <c r="M935" s="2"/>
      <c r="N935" s="2"/>
      <c r="O935" s="2"/>
      <c r="P935" s="2"/>
      <c r="Q935" s="2"/>
      <c r="R935" s="2"/>
      <c r="S935" s="2"/>
      <c r="T935" s="2"/>
      <c r="U935" s="2"/>
      <c r="V935" s="2"/>
      <c r="W935" s="2"/>
      <c r="X935" s="2"/>
      <c r="Y935" s="2"/>
    </row>
    <row r="936" spans="1:25" ht="15.5">
      <c r="A936" s="2"/>
      <c r="B936" s="3"/>
      <c r="C936" s="4"/>
      <c r="D936" s="2"/>
      <c r="E936" s="4"/>
      <c r="F936" s="2"/>
      <c r="G936" s="2"/>
      <c r="H936" s="2"/>
      <c r="I936" s="2"/>
      <c r="J936" s="2"/>
      <c r="K936" s="2"/>
      <c r="L936" s="2"/>
      <c r="M936" s="2"/>
      <c r="N936" s="2"/>
      <c r="O936" s="2"/>
      <c r="P936" s="2"/>
      <c r="Q936" s="2"/>
      <c r="R936" s="2"/>
      <c r="S936" s="2"/>
      <c r="T936" s="2"/>
      <c r="U936" s="2"/>
      <c r="V936" s="2"/>
      <c r="W936" s="2"/>
      <c r="X936" s="2"/>
      <c r="Y936" s="2"/>
    </row>
    <row r="937" spans="1:25" ht="15.5">
      <c r="A937" s="2"/>
      <c r="B937" s="3"/>
      <c r="C937" s="4"/>
      <c r="D937" s="2"/>
      <c r="E937" s="4"/>
      <c r="F937" s="2"/>
      <c r="G937" s="2"/>
      <c r="H937" s="2"/>
      <c r="I937" s="2"/>
      <c r="J937" s="2"/>
      <c r="K937" s="2"/>
      <c r="L937" s="2"/>
      <c r="M937" s="2"/>
      <c r="N937" s="2"/>
      <c r="O937" s="2"/>
      <c r="P937" s="2"/>
      <c r="Q937" s="2"/>
      <c r="R937" s="2"/>
      <c r="S937" s="2"/>
      <c r="T937" s="2"/>
      <c r="U937" s="2"/>
      <c r="V937" s="2"/>
      <c r="W937" s="2"/>
      <c r="X937" s="2"/>
      <c r="Y937" s="2"/>
    </row>
    <row r="938" spans="1:25" ht="15.5">
      <c r="A938" s="2"/>
      <c r="B938" s="3"/>
      <c r="C938" s="4"/>
      <c r="D938" s="2"/>
      <c r="E938" s="4"/>
      <c r="F938" s="2"/>
      <c r="G938" s="2"/>
      <c r="H938" s="2"/>
      <c r="I938" s="2"/>
      <c r="J938" s="2"/>
      <c r="K938" s="2"/>
      <c r="L938" s="2"/>
      <c r="M938" s="2"/>
      <c r="N938" s="2"/>
      <c r="O938" s="2"/>
      <c r="P938" s="2"/>
      <c r="Q938" s="2"/>
      <c r="R938" s="2"/>
      <c r="S938" s="2"/>
      <c r="T938" s="2"/>
      <c r="U938" s="2"/>
      <c r="V938" s="2"/>
      <c r="W938" s="2"/>
      <c r="X938" s="2"/>
      <c r="Y938" s="2"/>
    </row>
    <row r="939" spans="1:25" ht="15.5">
      <c r="A939" s="2"/>
      <c r="B939" s="3"/>
      <c r="C939" s="4"/>
      <c r="D939" s="2"/>
      <c r="E939" s="4"/>
      <c r="F939" s="2"/>
      <c r="G939" s="2"/>
      <c r="H939" s="2"/>
      <c r="I939" s="2"/>
      <c r="J939" s="2"/>
      <c r="K939" s="2"/>
      <c r="L939" s="2"/>
      <c r="M939" s="2"/>
      <c r="N939" s="2"/>
      <c r="O939" s="2"/>
      <c r="P939" s="2"/>
      <c r="Q939" s="2"/>
      <c r="R939" s="2"/>
      <c r="S939" s="2"/>
      <c r="T939" s="2"/>
      <c r="U939" s="2"/>
      <c r="V939" s="2"/>
      <c r="W939" s="2"/>
      <c r="X939" s="2"/>
      <c r="Y939" s="2"/>
    </row>
    <row r="940" spans="1:25" ht="15.5">
      <c r="A940" s="2"/>
      <c r="B940" s="3"/>
      <c r="C940" s="4"/>
      <c r="D940" s="2"/>
      <c r="E940" s="4"/>
      <c r="F940" s="2"/>
      <c r="G940" s="2"/>
      <c r="H940" s="2"/>
      <c r="I940" s="2"/>
      <c r="J940" s="2"/>
      <c r="K940" s="2"/>
      <c r="L940" s="2"/>
      <c r="M940" s="2"/>
      <c r="N940" s="2"/>
      <c r="O940" s="2"/>
      <c r="P940" s="2"/>
      <c r="Q940" s="2"/>
      <c r="R940" s="2"/>
      <c r="S940" s="2"/>
      <c r="T940" s="2"/>
      <c r="U940" s="2"/>
      <c r="V940" s="2"/>
      <c r="W940" s="2"/>
      <c r="X940" s="2"/>
      <c r="Y940" s="2"/>
    </row>
    <row r="941" spans="1:25" ht="15.5">
      <c r="A941" s="2"/>
      <c r="B941" s="3"/>
      <c r="C941" s="4"/>
      <c r="D941" s="2"/>
      <c r="E941" s="4"/>
      <c r="F941" s="2"/>
      <c r="G941" s="2"/>
      <c r="H941" s="2"/>
      <c r="I941" s="2"/>
      <c r="J941" s="2"/>
      <c r="K941" s="2"/>
      <c r="L941" s="2"/>
      <c r="M941" s="2"/>
      <c r="N941" s="2"/>
      <c r="O941" s="2"/>
      <c r="P941" s="2"/>
      <c r="Q941" s="2"/>
      <c r="R941" s="2"/>
      <c r="S941" s="2"/>
      <c r="T941" s="2"/>
      <c r="U941" s="2"/>
      <c r="V941" s="2"/>
      <c r="W941" s="2"/>
      <c r="X941" s="2"/>
      <c r="Y941" s="2"/>
    </row>
    <row r="942" spans="1:25" ht="15.5">
      <c r="A942" s="2"/>
      <c r="B942" s="3"/>
      <c r="C942" s="4"/>
      <c r="D942" s="2"/>
      <c r="E942" s="4"/>
      <c r="F942" s="2"/>
      <c r="G942" s="2"/>
      <c r="H942" s="2"/>
      <c r="I942" s="2"/>
      <c r="J942" s="2"/>
      <c r="K942" s="2"/>
      <c r="L942" s="2"/>
      <c r="M942" s="2"/>
      <c r="N942" s="2"/>
      <c r="O942" s="2"/>
      <c r="P942" s="2"/>
      <c r="Q942" s="2"/>
      <c r="R942" s="2"/>
      <c r="S942" s="2"/>
      <c r="T942" s="2"/>
      <c r="U942" s="2"/>
      <c r="V942" s="2"/>
      <c r="W942" s="2"/>
      <c r="X942" s="2"/>
      <c r="Y942" s="2"/>
    </row>
    <row r="943" spans="1:25" ht="15.5">
      <c r="A943" s="2"/>
      <c r="B943" s="3"/>
      <c r="C943" s="4"/>
      <c r="D943" s="2"/>
      <c r="E943" s="4"/>
      <c r="F943" s="2"/>
      <c r="G943" s="2"/>
      <c r="H943" s="2"/>
      <c r="I943" s="2"/>
      <c r="J943" s="2"/>
      <c r="K943" s="2"/>
      <c r="L943" s="2"/>
      <c r="M943" s="2"/>
      <c r="N943" s="2"/>
      <c r="O943" s="2"/>
      <c r="P943" s="2"/>
      <c r="Q943" s="2"/>
      <c r="R943" s="2"/>
      <c r="S943" s="2"/>
      <c r="T943" s="2"/>
      <c r="U943" s="2"/>
      <c r="V943" s="2"/>
      <c r="W943" s="2"/>
      <c r="X943" s="2"/>
      <c r="Y943" s="2"/>
    </row>
    <row r="944" spans="1:25" ht="15.5">
      <c r="A944" s="2"/>
      <c r="B944" s="3"/>
      <c r="C944" s="4"/>
      <c r="D944" s="2"/>
      <c r="E944" s="4"/>
      <c r="F944" s="2"/>
      <c r="G944" s="2"/>
      <c r="H944" s="2"/>
      <c r="I944" s="2"/>
      <c r="J944" s="2"/>
      <c r="K944" s="2"/>
      <c r="L944" s="2"/>
      <c r="M944" s="2"/>
      <c r="N944" s="2"/>
      <c r="O944" s="2"/>
      <c r="P944" s="2"/>
      <c r="Q944" s="2"/>
      <c r="R944" s="2"/>
      <c r="S944" s="2"/>
      <c r="T944" s="2"/>
      <c r="U944" s="2"/>
      <c r="V944" s="2"/>
      <c r="W944" s="2"/>
      <c r="X944" s="2"/>
      <c r="Y944" s="2"/>
    </row>
    <row r="945" spans="1:25" ht="15.5">
      <c r="A945" s="2"/>
      <c r="B945" s="3"/>
      <c r="C945" s="4"/>
      <c r="D945" s="2"/>
      <c r="E945" s="4"/>
      <c r="F945" s="2"/>
      <c r="G945" s="2"/>
      <c r="H945" s="2"/>
      <c r="I945" s="2"/>
      <c r="J945" s="2"/>
      <c r="K945" s="2"/>
      <c r="L945" s="2"/>
      <c r="M945" s="2"/>
      <c r="N945" s="2"/>
      <c r="O945" s="2"/>
      <c r="P945" s="2"/>
      <c r="Q945" s="2"/>
      <c r="R945" s="2"/>
      <c r="S945" s="2"/>
      <c r="T945" s="2"/>
      <c r="U945" s="2"/>
      <c r="V945" s="2"/>
      <c r="W945" s="2"/>
      <c r="X945" s="2"/>
      <c r="Y945" s="2"/>
    </row>
    <row r="946" spans="1:25" ht="15.5">
      <c r="A946" s="2"/>
      <c r="B946" s="3"/>
      <c r="C946" s="4"/>
      <c r="D946" s="2"/>
      <c r="E946" s="4"/>
      <c r="F946" s="2"/>
      <c r="G946" s="2"/>
      <c r="H946" s="2"/>
      <c r="I946" s="2"/>
      <c r="J946" s="2"/>
      <c r="K946" s="2"/>
      <c r="L946" s="2"/>
      <c r="M946" s="2"/>
      <c r="N946" s="2"/>
      <c r="O946" s="2"/>
      <c r="P946" s="2"/>
      <c r="Q946" s="2"/>
      <c r="R946" s="2"/>
      <c r="S946" s="2"/>
      <c r="T946" s="2"/>
      <c r="U946" s="2"/>
      <c r="V946" s="2"/>
      <c r="W946" s="2"/>
      <c r="X946" s="2"/>
      <c r="Y946" s="2"/>
    </row>
    <row r="947" spans="1:25" ht="15.5">
      <c r="A947" s="2"/>
      <c r="B947" s="3"/>
      <c r="C947" s="4"/>
      <c r="D947" s="2"/>
      <c r="E947" s="4"/>
      <c r="F947" s="2"/>
      <c r="G947" s="2"/>
      <c r="H947" s="2"/>
      <c r="I947" s="2"/>
      <c r="J947" s="2"/>
      <c r="K947" s="2"/>
      <c r="L947" s="2"/>
      <c r="M947" s="2"/>
      <c r="N947" s="2"/>
      <c r="O947" s="2"/>
      <c r="P947" s="2"/>
      <c r="Q947" s="2"/>
      <c r="R947" s="2"/>
      <c r="S947" s="2"/>
      <c r="T947" s="2"/>
      <c r="U947" s="2"/>
      <c r="V947" s="2"/>
      <c r="W947" s="2"/>
      <c r="X947" s="2"/>
      <c r="Y947" s="2"/>
    </row>
    <row r="948" spans="1:25" ht="15.5">
      <c r="A948" s="2"/>
      <c r="B948" s="3"/>
      <c r="C948" s="4"/>
      <c r="D948" s="2"/>
      <c r="E948" s="4"/>
      <c r="F948" s="2"/>
      <c r="G948" s="2"/>
      <c r="H948" s="2"/>
      <c r="I948" s="2"/>
      <c r="J948" s="2"/>
      <c r="K948" s="2"/>
      <c r="L948" s="2"/>
      <c r="M948" s="2"/>
      <c r="N948" s="2"/>
      <c r="O948" s="2"/>
      <c r="P948" s="2"/>
      <c r="Q948" s="2"/>
      <c r="R948" s="2"/>
      <c r="S948" s="2"/>
      <c r="T948" s="2"/>
      <c r="U948" s="2"/>
      <c r="V948" s="2"/>
      <c r="W948" s="2"/>
      <c r="X948" s="2"/>
      <c r="Y948" s="2"/>
    </row>
    <row r="949" spans="1:25" ht="15.5">
      <c r="A949" s="2"/>
      <c r="B949" s="3"/>
      <c r="C949" s="4"/>
      <c r="D949" s="2"/>
      <c r="E949" s="4"/>
      <c r="F949" s="2"/>
      <c r="G949" s="2"/>
      <c r="H949" s="2"/>
      <c r="I949" s="2"/>
      <c r="J949" s="2"/>
      <c r="K949" s="2"/>
      <c r="L949" s="2"/>
      <c r="M949" s="2"/>
      <c r="N949" s="2"/>
      <c r="O949" s="2"/>
      <c r="P949" s="2"/>
      <c r="Q949" s="2"/>
      <c r="R949" s="2"/>
      <c r="S949" s="2"/>
      <c r="T949" s="2"/>
      <c r="U949" s="2"/>
      <c r="V949" s="2"/>
      <c r="W949" s="2"/>
      <c r="X949" s="2"/>
      <c r="Y949" s="2"/>
    </row>
    <row r="950" spans="1:25" ht="15.5">
      <c r="A950" s="2"/>
      <c r="B950" s="3"/>
      <c r="C950" s="4"/>
      <c r="D950" s="2"/>
      <c r="E950" s="4"/>
      <c r="F950" s="2"/>
      <c r="G950" s="2"/>
      <c r="H950" s="2"/>
      <c r="I950" s="2"/>
      <c r="J950" s="2"/>
      <c r="K950" s="2"/>
      <c r="L950" s="2"/>
      <c r="M950" s="2"/>
      <c r="N950" s="2"/>
      <c r="O950" s="2"/>
      <c r="P950" s="2"/>
      <c r="Q950" s="2"/>
      <c r="R950" s="2"/>
      <c r="S950" s="2"/>
      <c r="T950" s="2"/>
      <c r="U950" s="2"/>
      <c r="V950" s="2"/>
      <c r="W950" s="2"/>
      <c r="X950" s="2"/>
      <c r="Y950" s="2"/>
    </row>
    <row r="951" spans="1:25" ht="15.5">
      <c r="A951" s="2"/>
      <c r="B951" s="3"/>
      <c r="C951" s="4"/>
      <c r="D951" s="2"/>
      <c r="E951" s="4"/>
      <c r="F951" s="2"/>
      <c r="G951" s="2"/>
      <c r="H951" s="2"/>
      <c r="I951" s="2"/>
      <c r="J951" s="2"/>
      <c r="K951" s="2"/>
      <c r="L951" s="2"/>
      <c r="M951" s="2"/>
      <c r="N951" s="2"/>
      <c r="O951" s="2"/>
      <c r="P951" s="2"/>
      <c r="Q951" s="2"/>
      <c r="R951" s="2"/>
      <c r="S951" s="2"/>
      <c r="T951" s="2"/>
      <c r="U951" s="2"/>
      <c r="V951" s="2"/>
      <c r="W951" s="2"/>
      <c r="X951" s="2"/>
      <c r="Y951" s="2"/>
    </row>
    <row r="952" spans="1:25" ht="15.5">
      <c r="A952" s="2"/>
      <c r="B952" s="3"/>
      <c r="C952" s="4"/>
      <c r="D952" s="2"/>
      <c r="E952" s="4"/>
      <c r="F952" s="2"/>
      <c r="G952" s="2"/>
      <c r="H952" s="2"/>
      <c r="I952" s="2"/>
      <c r="J952" s="2"/>
      <c r="K952" s="2"/>
      <c r="L952" s="2"/>
      <c r="M952" s="2"/>
      <c r="N952" s="2"/>
      <c r="O952" s="2"/>
      <c r="P952" s="2"/>
      <c r="Q952" s="2"/>
      <c r="R952" s="2"/>
      <c r="S952" s="2"/>
      <c r="T952" s="2"/>
      <c r="U952" s="2"/>
      <c r="V952" s="2"/>
      <c r="W952" s="2"/>
      <c r="X952" s="2"/>
      <c r="Y952" s="2"/>
    </row>
    <row r="953" spans="1:25" ht="15.5">
      <c r="A953" s="2"/>
      <c r="B953" s="3"/>
      <c r="C953" s="4"/>
      <c r="D953" s="2"/>
      <c r="E953" s="4"/>
      <c r="F953" s="2"/>
      <c r="G953" s="2"/>
      <c r="H953" s="2"/>
      <c r="I953" s="2"/>
      <c r="J953" s="2"/>
      <c r="K953" s="2"/>
      <c r="L953" s="2"/>
      <c r="M953" s="2"/>
      <c r="N953" s="2"/>
      <c r="O953" s="2"/>
      <c r="P953" s="2"/>
      <c r="Q953" s="2"/>
      <c r="R953" s="2"/>
      <c r="S953" s="2"/>
      <c r="T953" s="2"/>
      <c r="U953" s="2"/>
      <c r="V953" s="2"/>
      <c r="W953" s="2"/>
      <c r="X953" s="2"/>
      <c r="Y953" s="2"/>
    </row>
    <row r="954" spans="1:25" ht="15.5">
      <c r="A954" s="2"/>
      <c r="B954" s="3"/>
      <c r="C954" s="4"/>
      <c r="D954" s="2"/>
      <c r="E954" s="4"/>
      <c r="F954" s="2"/>
      <c r="G954" s="2"/>
      <c r="H954" s="2"/>
      <c r="I954" s="2"/>
      <c r="J954" s="2"/>
      <c r="K954" s="2"/>
      <c r="L954" s="2"/>
      <c r="M954" s="2"/>
      <c r="N954" s="2"/>
      <c r="O954" s="2"/>
      <c r="P954" s="2"/>
      <c r="Q954" s="2"/>
      <c r="R954" s="2"/>
      <c r="S954" s="2"/>
      <c r="T954" s="2"/>
      <c r="U954" s="2"/>
      <c r="V954" s="2"/>
      <c r="W954" s="2"/>
      <c r="X954" s="2"/>
      <c r="Y954" s="2"/>
    </row>
    <row r="955" spans="1:25" ht="15.5">
      <c r="A955" s="2"/>
      <c r="B955" s="3"/>
      <c r="C955" s="4"/>
      <c r="D955" s="2"/>
      <c r="E955" s="4"/>
      <c r="F955" s="2"/>
      <c r="G955" s="2"/>
      <c r="H955" s="2"/>
      <c r="I955" s="2"/>
      <c r="J955" s="2"/>
      <c r="K955" s="2"/>
      <c r="L955" s="2"/>
      <c r="M955" s="2"/>
      <c r="N955" s="2"/>
      <c r="O955" s="2"/>
      <c r="P955" s="2"/>
      <c r="Q955" s="2"/>
      <c r="R955" s="2"/>
      <c r="S955" s="2"/>
      <c r="T955" s="2"/>
      <c r="U955" s="2"/>
      <c r="V955" s="2"/>
      <c r="W955" s="2"/>
      <c r="X955" s="2"/>
      <c r="Y955" s="2"/>
    </row>
    <row r="956" spans="1:25" ht="15.5">
      <c r="A956" s="2"/>
      <c r="B956" s="3"/>
      <c r="C956" s="4"/>
      <c r="D956" s="2"/>
      <c r="E956" s="4"/>
      <c r="F956" s="2"/>
      <c r="G956" s="2"/>
      <c r="H956" s="2"/>
      <c r="I956" s="2"/>
      <c r="J956" s="2"/>
      <c r="K956" s="2"/>
      <c r="L956" s="2"/>
      <c r="M956" s="2"/>
      <c r="N956" s="2"/>
      <c r="O956" s="2"/>
      <c r="P956" s="2"/>
      <c r="Q956" s="2"/>
      <c r="R956" s="2"/>
      <c r="S956" s="2"/>
      <c r="T956" s="2"/>
      <c r="U956" s="2"/>
      <c r="V956" s="2"/>
      <c r="W956" s="2"/>
      <c r="X956" s="2"/>
      <c r="Y956" s="2"/>
    </row>
    <row r="957" spans="1:25" ht="15.5">
      <c r="A957" s="2"/>
      <c r="B957" s="3"/>
      <c r="C957" s="4"/>
      <c r="D957" s="2"/>
      <c r="E957" s="4"/>
      <c r="F957" s="2"/>
      <c r="G957" s="2"/>
      <c r="H957" s="2"/>
      <c r="I957" s="2"/>
      <c r="J957" s="2"/>
      <c r="K957" s="2"/>
      <c r="L957" s="2"/>
      <c r="M957" s="2"/>
      <c r="N957" s="2"/>
      <c r="O957" s="2"/>
      <c r="P957" s="2"/>
      <c r="Q957" s="2"/>
      <c r="R957" s="2"/>
      <c r="S957" s="2"/>
      <c r="T957" s="2"/>
      <c r="U957" s="2"/>
      <c r="V957" s="2"/>
      <c r="W957" s="2"/>
      <c r="X957" s="2"/>
      <c r="Y957" s="2"/>
    </row>
    <row r="958" spans="1:25" ht="15.5">
      <c r="A958" s="2"/>
      <c r="B958" s="3"/>
      <c r="C958" s="4"/>
      <c r="D958" s="2"/>
      <c r="E958" s="4"/>
      <c r="F958" s="2"/>
      <c r="G958" s="2"/>
      <c r="H958" s="2"/>
      <c r="I958" s="2"/>
      <c r="J958" s="2"/>
      <c r="K958" s="2"/>
      <c r="L958" s="2"/>
      <c r="M958" s="2"/>
      <c r="N958" s="2"/>
      <c r="O958" s="2"/>
      <c r="P958" s="2"/>
      <c r="Q958" s="2"/>
      <c r="R958" s="2"/>
      <c r="S958" s="2"/>
      <c r="T958" s="2"/>
      <c r="U958" s="2"/>
      <c r="V958" s="2"/>
      <c r="W958" s="2"/>
      <c r="X958" s="2"/>
      <c r="Y958" s="2"/>
    </row>
    <row r="959" spans="1:25" ht="15.5">
      <c r="A959" s="2"/>
      <c r="B959" s="3"/>
      <c r="C959" s="4"/>
      <c r="D959" s="2"/>
      <c r="E959" s="4"/>
      <c r="F959" s="2"/>
      <c r="G959" s="2"/>
      <c r="H959" s="2"/>
      <c r="I959" s="2"/>
      <c r="J959" s="2"/>
      <c r="K959" s="2"/>
      <c r="L959" s="2"/>
      <c r="M959" s="2"/>
      <c r="N959" s="2"/>
      <c r="O959" s="2"/>
      <c r="P959" s="2"/>
      <c r="Q959" s="2"/>
      <c r="R959" s="2"/>
      <c r="S959" s="2"/>
      <c r="T959" s="2"/>
      <c r="U959" s="2"/>
      <c r="V959" s="2"/>
      <c r="W959" s="2"/>
      <c r="X959" s="2"/>
      <c r="Y959" s="2"/>
    </row>
    <row r="960" spans="1:25" ht="15.5">
      <c r="A960" s="2"/>
      <c r="B960" s="3"/>
      <c r="C960" s="4"/>
      <c r="D960" s="2"/>
      <c r="E960" s="4"/>
      <c r="F960" s="2"/>
      <c r="G960" s="2"/>
      <c r="H960" s="2"/>
      <c r="I960" s="2"/>
      <c r="J960" s="2"/>
      <c r="K960" s="2"/>
      <c r="L960" s="2"/>
      <c r="M960" s="2"/>
      <c r="N960" s="2"/>
      <c r="O960" s="2"/>
      <c r="P960" s="2"/>
      <c r="Q960" s="2"/>
      <c r="R960" s="2"/>
      <c r="S960" s="2"/>
      <c r="T960" s="2"/>
      <c r="U960" s="2"/>
      <c r="V960" s="2"/>
      <c r="W960" s="2"/>
      <c r="X960" s="2"/>
      <c r="Y960" s="2"/>
    </row>
    <row r="961" spans="1:25" ht="15.5">
      <c r="A961" s="2"/>
      <c r="B961" s="3"/>
      <c r="C961" s="4"/>
      <c r="D961" s="2"/>
      <c r="E961" s="4"/>
      <c r="F961" s="2"/>
      <c r="G961" s="2"/>
      <c r="H961" s="2"/>
      <c r="I961" s="2"/>
      <c r="J961" s="2"/>
      <c r="K961" s="2"/>
      <c r="L961" s="2"/>
      <c r="M961" s="2"/>
      <c r="N961" s="2"/>
      <c r="O961" s="2"/>
      <c r="P961" s="2"/>
      <c r="Q961" s="2"/>
      <c r="R961" s="2"/>
      <c r="S961" s="2"/>
      <c r="T961" s="2"/>
      <c r="U961" s="2"/>
      <c r="V961" s="2"/>
      <c r="W961" s="2"/>
      <c r="X961" s="2"/>
      <c r="Y961" s="2"/>
    </row>
    <row r="962" spans="1:25" ht="15.5">
      <c r="A962" s="2"/>
      <c r="B962" s="3"/>
      <c r="C962" s="4"/>
      <c r="D962" s="2"/>
      <c r="E962" s="4"/>
      <c r="F962" s="2"/>
      <c r="G962" s="2"/>
      <c r="H962" s="2"/>
      <c r="I962" s="2"/>
      <c r="J962" s="2"/>
      <c r="K962" s="2"/>
      <c r="L962" s="2"/>
      <c r="M962" s="2"/>
      <c r="N962" s="2"/>
      <c r="O962" s="2"/>
      <c r="P962" s="2"/>
      <c r="Q962" s="2"/>
      <c r="R962" s="2"/>
      <c r="S962" s="2"/>
      <c r="T962" s="2"/>
      <c r="U962" s="2"/>
      <c r="V962" s="2"/>
      <c r="W962" s="2"/>
      <c r="X962" s="2"/>
      <c r="Y962" s="2"/>
    </row>
    <row r="963" spans="1:25" ht="15.5">
      <c r="A963" s="2"/>
      <c r="B963" s="3"/>
      <c r="C963" s="4"/>
      <c r="D963" s="2"/>
      <c r="E963" s="4"/>
      <c r="F963" s="2"/>
      <c r="G963" s="2"/>
      <c r="H963" s="2"/>
      <c r="I963" s="2"/>
      <c r="J963" s="2"/>
      <c r="K963" s="2"/>
      <c r="L963" s="2"/>
      <c r="M963" s="2"/>
      <c r="N963" s="2"/>
      <c r="O963" s="2"/>
      <c r="P963" s="2"/>
      <c r="Q963" s="2"/>
      <c r="R963" s="2"/>
      <c r="S963" s="2"/>
      <c r="T963" s="2"/>
      <c r="U963" s="2"/>
      <c r="V963" s="2"/>
      <c r="W963" s="2"/>
      <c r="X963" s="2"/>
      <c r="Y963" s="2"/>
    </row>
    <row r="964" spans="1:25" ht="15.5">
      <c r="A964" s="2"/>
      <c r="B964" s="3"/>
      <c r="C964" s="4"/>
      <c r="D964" s="2"/>
      <c r="E964" s="4"/>
      <c r="F964" s="2"/>
      <c r="G964" s="2"/>
      <c r="H964" s="2"/>
      <c r="I964" s="2"/>
      <c r="J964" s="2"/>
      <c r="K964" s="2"/>
      <c r="L964" s="2"/>
      <c r="M964" s="2"/>
      <c r="N964" s="2"/>
      <c r="O964" s="2"/>
      <c r="P964" s="2"/>
      <c r="Q964" s="2"/>
      <c r="R964" s="2"/>
      <c r="S964" s="2"/>
      <c r="T964" s="2"/>
      <c r="U964" s="2"/>
      <c r="V964" s="2"/>
      <c r="W964" s="2"/>
      <c r="X964" s="2"/>
      <c r="Y964" s="2"/>
    </row>
    <row r="965" spans="1:25" ht="15.5">
      <c r="A965" s="2"/>
      <c r="B965" s="3"/>
      <c r="C965" s="4"/>
      <c r="D965" s="2"/>
      <c r="E965" s="4"/>
      <c r="F965" s="2"/>
      <c r="G965" s="2"/>
      <c r="H965" s="2"/>
      <c r="I965" s="2"/>
      <c r="J965" s="2"/>
      <c r="K965" s="2"/>
      <c r="L965" s="2"/>
      <c r="M965" s="2"/>
      <c r="N965" s="2"/>
      <c r="O965" s="2"/>
      <c r="P965" s="2"/>
      <c r="Q965" s="2"/>
      <c r="R965" s="2"/>
      <c r="S965" s="2"/>
      <c r="T965" s="2"/>
      <c r="U965" s="2"/>
      <c r="V965" s="2"/>
      <c r="W965" s="2"/>
      <c r="X965" s="2"/>
      <c r="Y965" s="2"/>
    </row>
    <row r="966" spans="1:25" ht="15.5">
      <c r="A966" s="2"/>
      <c r="B966" s="3"/>
      <c r="C966" s="4"/>
      <c r="D966" s="2"/>
      <c r="E966" s="4"/>
      <c r="F966" s="2"/>
      <c r="G966" s="2"/>
      <c r="H966" s="2"/>
      <c r="I966" s="2"/>
      <c r="J966" s="2"/>
      <c r="K966" s="2"/>
      <c r="L966" s="2"/>
      <c r="M966" s="2"/>
      <c r="N966" s="2"/>
      <c r="O966" s="2"/>
      <c r="P966" s="2"/>
      <c r="Q966" s="2"/>
      <c r="R966" s="2"/>
      <c r="S966" s="2"/>
      <c r="T966" s="2"/>
      <c r="U966" s="2"/>
      <c r="V966" s="2"/>
      <c r="W966" s="2"/>
      <c r="X966" s="2"/>
      <c r="Y966" s="2"/>
    </row>
    <row r="967" spans="1:25" ht="15.5">
      <c r="A967" s="2"/>
      <c r="B967" s="3"/>
      <c r="C967" s="4"/>
      <c r="D967" s="2"/>
      <c r="E967" s="4"/>
      <c r="F967" s="2"/>
      <c r="G967" s="2"/>
      <c r="H967" s="2"/>
      <c r="I967" s="2"/>
      <c r="J967" s="2"/>
      <c r="K967" s="2"/>
      <c r="L967" s="2"/>
      <c r="M967" s="2"/>
      <c r="N967" s="2"/>
      <c r="O967" s="2"/>
      <c r="P967" s="2"/>
      <c r="Q967" s="2"/>
      <c r="R967" s="2"/>
      <c r="S967" s="2"/>
      <c r="T967" s="2"/>
      <c r="U967" s="2"/>
      <c r="V967" s="2"/>
      <c r="W967" s="2"/>
      <c r="X967" s="2"/>
      <c r="Y967" s="2"/>
    </row>
    <row r="968" spans="1:25" ht="15.5">
      <c r="A968" s="2"/>
      <c r="B968" s="3"/>
      <c r="C968" s="4"/>
      <c r="D968" s="2"/>
      <c r="E968" s="4"/>
      <c r="F968" s="2"/>
      <c r="G968" s="2"/>
      <c r="H968" s="2"/>
      <c r="I968" s="2"/>
      <c r="J968" s="2"/>
      <c r="K968" s="2"/>
      <c r="L968" s="2"/>
      <c r="M968" s="2"/>
      <c r="N968" s="2"/>
      <c r="O968" s="2"/>
      <c r="P968" s="2"/>
      <c r="Q968" s="2"/>
      <c r="R968" s="2"/>
      <c r="S968" s="2"/>
      <c r="T968" s="2"/>
      <c r="U968" s="2"/>
      <c r="V968" s="2"/>
      <c r="W968" s="2"/>
      <c r="X968" s="2"/>
      <c r="Y968" s="2"/>
    </row>
    <row r="969" spans="1:25" ht="15.5">
      <c r="A969" s="2"/>
      <c r="B969" s="3"/>
      <c r="C969" s="4"/>
      <c r="D969" s="2"/>
      <c r="E969" s="4"/>
      <c r="F969" s="2"/>
      <c r="G969" s="2"/>
      <c r="H969" s="2"/>
      <c r="I969" s="2"/>
      <c r="J969" s="2"/>
      <c r="K969" s="2"/>
      <c r="L969" s="2"/>
      <c r="M969" s="2"/>
      <c r="N969" s="2"/>
      <c r="O969" s="2"/>
      <c r="P969" s="2"/>
      <c r="Q969" s="2"/>
      <c r="R969" s="2"/>
      <c r="S969" s="2"/>
      <c r="T969" s="2"/>
      <c r="U969" s="2"/>
      <c r="V969" s="2"/>
      <c r="W969" s="2"/>
      <c r="X969" s="2"/>
      <c r="Y969" s="2"/>
    </row>
    <row r="970" spans="1:25" ht="15.5">
      <c r="A970" s="2"/>
      <c r="B970" s="3"/>
      <c r="C970" s="4"/>
      <c r="D970" s="2"/>
      <c r="E970" s="4"/>
      <c r="F970" s="2"/>
      <c r="G970" s="2"/>
      <c r="H970" s="2"/>
      <c r="I970" s="2"/>
      <c r="J970" s="2"/>
      <c r="K970" s="2"/>
      <c r="L970" s="2"/>
      <c r="M970" s="2"/>
      <c r="N970" s="2"/>
      <c r="O970" s="2"/>
      <c r="P970" s="2"/>
      <c r="Q970" s="2"/>
      <c r="R970" s="2"/>
      <c r="S970" s="2"/>
      <c r="T970" s="2"/>
      <c r="U970" s="2"/>
      <c r="V970" s="2"/>
      <c r="W970" s="2"/>
      <c r="X970" s="2"/>
      <c r="Y970" s="2"/>
    </row>
    <row r="971" spans="1:25" ht="15.5">
      <c r="A971" s="2"/>
      <c r="B971" s="3"/>
      <c r="C971" s="4"/>
      <c r="D971" s="2"/>
      <c r="E971" s="4"/>
      <c r="F971" s="2"/>
      <c r="G971" s="2"/>
      <c r="H971" s="2"/>
      <c r="I971" s="2"/>
      <c r="J971" s="2"/>
      <c r="K971" s="2"/>
      <c r="L971" s="2"/>
      <c r="M971" s="2"/>
      <c r="N971" s="2"/>
      <c r="O971" s="2"/>
      <c r="P971" s="2"/>
      <c r="Q971" s="2"/>
      <c r="R971" s="2"/>
      <c r="S971" s="2"/>
      <c r="T971" s="2"/>
      <c r="U971" s="2"/>
      <c r="V971" s="2"/>
      <c r="W971" s="2"/>
      <c r="X971" s="2"/>
      <c r="Y971" s="2"/>
    </row>
    <row r="972" spans="1:25" ht="15.5">
      <c r="A972" s="2"/>
      <c r="B972" s="3"/>
      <c r="C972" s="4"/>
      <c r="D972" s="2"/>
      <c r="E972" s="4"/>
      <c r="F972" s="2"/>
      <c r="G972" s="2"/>
      <c r="H972" s="2"/>
      <c r="I972" s="2"/>
      <c r="J972" s="2"/>
      <c r="K972" s="2"/>
      <c r="L972" s="2"/>
      <c r="M972" s="2"/>
      <c r="N972" s="2"/>
      <c r="O972" s="2"/>
      <c r="P972" s="2"/>
      <c r="Q972" s="2"/>
      <c r="R972" s="2"/>
      <c r="S972" s="2"/>
      <c r="T972" s="2"/>
      <c r="U972" s="2"/>
      <c r="V972" s="2"/>
      <c r="W972" s="2"/>
      <c r="X972" s="2"/>
      <c r="Y972" s="2"/>
    </row>
    <row r="973" spans="1:25" ht="15.5">
      <c r="A973" s="2"/>
      <c r="B973" s="3"/>
      <c r="C973" s="4"/>
      <c r="D973" s="2"/>
      <c r="E973" s="4"/>
      <c r="F973" s="2"/>
      <c r="G973" s="2"/>
      <c r="H973" s="2"/>
      <c r="I973" s="2"/>
      <c r="J973" s="2"/>
      <c r="K973" s="2"/>
      <c r="L973" s="2"/>
      <c r="M973" s="2"/>
      <c r="N973" s="2"/>
      <c r="O973" s="2"/>
      <c r="P973" s="2"/>
      <c r="Q973" s="2"/>
      <c r="R973" s="2"/>
      <c r="S973" s="2"/>
      <c r="T973" s="2"/>
      <c r="U973" s="2"/>
      <c r="V973" s="2"/>
      <c r="W973" s="2"/>
      <c r="X973" s="2"/>
      <c r="Y973" s="2"/>
    </row>
    <row r="974" spans="1:25" ht="15.5">
      <c r="A974" s="2"/>
      <c r="B974" s="3"/>
      <c r="C974" s="4"/>
      <c r="D974" s="2"/>
      <c r="E974" s="4"/>
      <c r="F974" s="2"/>
      <c r="G974" s="2"/>
      <c r="H974" s="2"/>
      <c r="I974" s="2"/>
      <c r="J974" s="2"/>
      <c r="K974" s="2"/>
      <c r="L974" s="2"/>
      <c r="M974" s="2"/>
      <c r="N974" s="2"/>
      <c r="O974" s="2"/>
      <c r="P974" s="2"/>
      <c r="Q974" s="2"/>
      <c r="R974" s="2"/>
      <c r="S974" s="2"/>
      <c r="T974" s="2"/>
      <c r="U974" s="2"/>
      <c r="V974" s="2"/>
      <c r="W974" s="2"/>
      <c r="X974" s="2"/>
      <c r="Y974" s="2"/>
    </row>
    <row r="975" spans="1:25" ht="15.5">
      <c r="A975" s="2"/>
      <c r="B975" s="3"/>
      <c r="C975" s="4"/>
      <c r="D975" s="2"/>
      <c r="E975" s="4"/>
      <c r="F975" s="2"/>
      <c r="G975" s="2"/>
      <c r="H975" s="2"/>
      <c r="I975" s="2"/>
      <c r="J975" s="2"/>
      <c r="K975" s="2"/>
      <c r="L975" s="2"/>
      <c r="M975" s="2"/>
      <c r="N975" s="2"/>
      <c r="O975" s="2"/>
      <c r="P975" s="2"/>
      <c r="Q975" s="2"/>
      <c r="R975" s="2"/>
      <c r="S975" s="2"/>
      <c r="T975" s="2"/>
      <c r="U975" s="2"/>
      <c r="V975" s="2"/>
      <c r="W975" s="2"/>
      <c r="X975" s="2"/>
      <c r="Y975" s="2"/>
    </row>
    <row r="976" spans="1:25" ht="15.5">
      <c r="A976" s="2"/>
      <c r="B976" s="3"/>
      <c r="C976" s="4"/>
      <c r="D976" s="2"/>
      <c r="E976" s="4"/>
      <c r="F976" s="2"/>
      <c r="G976" s="2"/>
      <c r="H976" s="2"/>
      <c r="I976" s="2"/>
      <c r="J976" s="2"/>
      <c r="K976" s="2"/>
      <c r="L976" s="2"/>
      <c r="M976" s="2"/>
      <c r="N976" s="2"/>
      <c r="O976" s="2"/>
      <c r="P976" s="2"/>
      <c r="Q976" s="2"/>
      <c r="R976" s="2"/>
      <c r="S976" s="2"/>
      <c r="T976" s="2"/>
      <c r="U976" s="2"/>
      <c r="V976" s="2"/>
      <c r="W976" s="2"/>
      <c r="X976" s="2"/>
      <c r="Y976" s="2"/>
    </row>
    <row r="977" spans="1:25" ht="15.5">
      <c r="A977" s="2"/>
      <c r="B977" s="3"/>
      <c r="C977" s="4"/>
      <c r="D977" s="2"/>
      <c r="E977" s="4"/>
      <c r="F977" s="2"/>
      <c r="G977" s="2"/>
      <c r="H977" s="2"/>
      <c r="I977" s="2"/>
      <c r="J977" s="2"/>
      <c r="K977" s="2"/>
      <c r="L977" s="2"/>
      <c r="M977" s="2"/>
      <c r="N977" s="2"/>
      <c r="O977" s="2"/>
      <c r="P977" s="2"/>
      <c r="Q977" s="2"/>
      <c r="R977" s="2"/>
      <c r="S977" s="2"/>
      <c r="T977" s="2"/>
      <c r="U977" s="2"/>
      <c r="V977" s="2"/>
      <c r="W977" s="2"/>
      <c r="X977" s="2"/>
      <c r="Y977" s="2"/>
    </row>
    <row r="978" spans="1:25" ht="15.5">
      <c r="A978" s="2"/>
      <c r="B978" s="3"/>
      <c r="C978" s="4"/>
      <c r="D978" s="2"/>
      <c r="E978" s="4"/>
      <c r="F978" s="2"/>
      <c r="G978" s="2"/>
      <c r="H978" s="2"/>
      <c r="I978" s="2"/>
      <c r="J978" s="2"/>
      <c r="K978" s="2"/>
      <c r="L978" s="2"/>
      <c r="M978" s="2"/>
      <c r="N978" s="2"/>
      <c r="O978" s="2"/>
      <c r="P978" s="2"/>
      <c r="Q978" s="2"/>
      <c r="R978" s="2"/>
      <c r="S978" s="2"/>
      <c r="T978" s="2"/>
      <c r="U978" s="2"/>
      <c r="V978" s="2"/>
      <c r="W978" s="2"/>
      <c r="X978" s="2"/>
      <c r="Y978" s="2"/>
    </row>
    <row r="979" spans="1:25" ht="15.5">
      <c r="A979" s="2"/>
      <c r="B979" s="3"/>
      <c r="C979" s="4"/>
      <c r="D979" s="2"/>
      <c r="E979" s="4"/>
      <c r="F979" s="2"/>
      <c r="G979" s="2"/>
      <c r="H979" s="2"/>
      <c r="I979" s="2"/>
      <c r="J979" s="2"/>
      <c r="K979" s="2"/>
      <c r="L979" s="2"/>
      <c r="M979" s="2"/>
      <c r="N979" s="2"/>
      <c r="O979" s="2"/>
      <c r="P979" s="2"/>
      <c r="Q979" s="2"/>
      <c r="R979" s="2"/>
      <c r="S979" s="2"/>
      <c r="T979" s="2"/>
      <c r="U979" s="2"/>
      <c r="V979" s="2"/>
      <c r="W979" s="2"/>
      <c r="X979" s="2"/>
      <c r="Y979" s="2"/>
    </row>
    <row r="980" spans="1:25" ht="15.5">
      <c r="A980" s="2"/>
      <c r="B980" s="3"/>
      <c r="C980" s="4"/>
      <c r="D980" s="2"/>
      <c r="E980" s="4"/>
      <c r="F980" s="2"/>
      <c r="G980" s="2"/>
      <c r="H980" s="2"/>
      <c r="I980" s="2"/>
      <c r="J980" s="2"/>
      <c r="K980" s="2"/>
      <c r="L980" s="2"/>
      <c r="M980" s="2"/>
      <c r="N980" s="2"/>
      <c r="O980" s="2"/>
      <c r="P980" s="2"/>
      <c r="Q980" s="2"/>
      <c r="R980" s="2"/>
      <c r="S980" s="2"/>
      <c r="T980" s="2"/>
      <c r="U980" s="2"/>
      <c r="V980" s="2"/>
      <c r="W980" s="2"/>
      <c r="X980" s="2"/>
      <c r="Y980" s="2"/>
    </row>
    <row r="981" spans="1:25" ht="15.5">
      <c r="A981" s="2"/>
      <c r="B981" s="3"/>
      <c r="C981" s="4"/>
      <c r="D981" s="2"/>
      <c r="E981" s="4"/>
      <c r="F981" s="2"/>
      <c r="G981" s="2"/>
      <c r="H981" s="2"/>
      <c r="I981" s="2"/>
      <c r="J981" s="2"/>
      <c r="K981" s="2"/>
      <c r="L981" s="2"/>
      <c r="M981" s="2"/>
      <c r="N981" s="2"/>
      <c r="O981" s="2"/>
      <c r="P981" s="2"/>
      <c r="Q981" s="2"/>
      <c r="R981" s="2"/>
      <c r="S981" s="2"/>
      <c r="T981" s="2"/>
      <c r="U981" s="2"/>
      <c r="V981" s="2"/>
      <c r="W981" s="2"/>
      <c r="X981" s="2"/>
      <c r="Y981" s="2"/>
    </row>
    <row r="982" spans="1:25" ht="15.5">
      <c r="A982" s="2"/>
      <c r="B982" s="3"/>
      <c r="C982" s="4"/>
      <c r="D982" s="2"/>
      <c r="E982" s="4"/>
      <c r="F982" s="2"/>
      <c r="G982" s="2"/>
      <c r="H982" s="2"/>
      <c r="I982" s="2"/>
      <c r="J982" s="2"/>
      <c r="K982" s="2"/>
      <c r="L982" s="2"/>
      <c r="M982" s="2"/>
      <c r="N982" s="2"/>
      <c r="O982" s="2"/>
      <c r="P982" s="2"/>
      <c r="Q982" s="2"/>
      <c r="R982" s="2"/>
      <c r="S982" s="2"/>
      <c r="T982" s="2"/>
      <c r="U982" s="2"/>
      <c r="V982" s="2"/>
      <c r="W982" s="2"/>
      <c r="X982" s="2"/>
      <c r="Y982" s="2"/>
    </row>
    <row r="983" spans="1:25" ht="15.5">
      <c r="A983" s="2"/>
      <c r="B983" s="3"/>
      <c r="C983" s="4"/>
      <c r="D983" s="2"/>
      <c r="E983" s="4"/>
      <c r="F983" s="2"/>
      <c r="G983" s="2"/>
      <c r="H983" s="2"/>
      <c r="I983" s="2"/>
      <c r="J983" s="2"/>
      <c r="K983" s="2"/>
      <c r="L983" s="2"/>
      <c r="M983" s="2"/>
      <c r="N983" s="2"/>
      <c r="O983" s="2"/>
      <c r="P983" s="2"/>
      <c r="Q983" s="2"/>
      <c r="R983" s="2"/>
      <c r="S983" s="2"/>
      <c r="T983" s="2"/>
      <c r="U983" s="2"/>
      <c r="V983" s="2"/>
      <c r="W983" s="2"/>
      <c r="X983" s="2"/>
      <c r="Y983" s="2"/>
    </row>
    <row r="984" spans="1:25" ht="15.5">
      <c r="A984" s="2"/>
      <c r="B984" s="3"/>
      <c r="C984" s="4"/>
      <c r="D984" s="2"/>
      <c r="E984" s="4"/>
      <c r="F984" s="2"/>
      <c r="G984" s="2"/>
      <c r="H984" s="2"/>
      <c r="I984" s="2"/>
      <c r="J984" s="2"/>
      <c r="K984" s="2"/>
      <c r="L984" s="2"/>
      <c r="M984" s="2"/>
      <c r="N984" s="2"/>
      <c r="O984" s="2"/>
      <c r="P984" s="2"/>
      <c r="Q984" s="2"/>
      <c r="R984" s="2"/>
      <c r="S984" s="2"/>
      <c r="T984" s="2"/>
      <c r="U984" s="2"/>
      <c r="V984" s="2"/>
      <c r="W984" s="2"/>
      <c r="X984" s="2"/>
      <c r="Y984" s="2"/>
    </row>
    <row r="985" spans="1:25" ht="15.5">
      <c r="A985" s="2"/>
      <c r="B985" s="3"/>
      <c r="C985" s="4"/>
      <c r="D985" s="2"/>
      <c r="E985" s="4"/>
      <c r="F985" s="2"/>
      <c r="G985" s="2"/>
      <c r="H985" s="2"/>
      <c r="I985" s="2"/>
      <c r="J985" s="2"/>
      <c r="K985" s="2"/>
      <c r="L985" s="2"/>
      <c r="M985" s="2"/>
      <c r="N985" s="2"/>
      <c r="O985" s="2"/>
      <c r="P985" s="2"/>
      <c r="Q985" s="2"/>
      <c r="R985" s="2"/>
      <c r="S985" s="2"/>
      <c r="T985" s="2"/>
      <c r="U985" s="2"/>
      <c r="V985" s="2"/>
      <c r="W985" s="2"/>
      <c r="X985" s="2"/>
      <c r="Y985" s="2"/>
    </row>
    <row r="986" spans="1:25" ht="15.5">
      <c r="A986" s="2"/>
      <c r="B986" s="3"/>
      <c r="C986" s="4"/>
      <c r="D986" s="2"/>
      <c r="E986" s="4"/>
      <c r="F986" s="2"/>
      <c r="G986" s="2"/>
      <c r="H986" s="2"/>
      <c r="I986" s="2"/>
      <c r="J986" s="2"/>
      <c r="K986" s="2"/>
      <c r="L986" s="2"/>
      <c r="M986" s="2"/>
      <c r="N986" s="2"/>
      <c r="O986" s="2"/>
      <c r="P986" s="2"/>
      <c r="Q986" s="2"/>
      <c r="R986" s="2"/>
      <c r="S986" s="2"/>
      <c r="T986" s="2"/>
      <c r="U986" s="2"/>
      <c r="V986" s="2"/>
      <c r="W986" s="2"/>
      <c r="X986" s="2"/>
      <c r="Y986" s="2"/>
    </row>
    <row r="987" spans="1:25" ht="15.5">
      <c r="A987" s="2"/>
      <c r="B987" s="3"/>
      <c r="C987" s="4"/>
      <c r="D987" s="2"/>
      <c r="E987" s="4"/>
      <c r="F987" s="2"/>
      <c r="G987" s="2"/>
      <c r="H987" s="2"/>
      <c r="I987" s="2"/>
      <c r="J987" s="2"/>
      <c r="K987" s="2"/>
      <c r="L987" s="2"/>
      <c r="M987" s="2"/>
      <c r="N987" s="2"/>
      <c r="O987" s="2"/>
      <c r="P987" s="2"/>
      <c r="Q987" s="2"/>
      <c r="R987" s="2"/>
      <c r="S987" s="2"/>
      <c r="T987" s="2"/>
      <c r="U987" s="2"/>
      <c r="V987" s="2"/>
      <c r="W987" s="2"/>
      <c r="X987" s="2"/>
      <c r="Y987" s="2"/>
    </row>
    <row r="988" spans="1:25" ht="15.5">
      <c r="A988" s="2"/>
      <c r="B988" s="3"/>
      <c r="C988" s="4"/>
      <c r="D988" s="2"/>
      <c r="E988" s="4"/>
      <c r="F988" s="2"/>
      <c r="G988" s="2"/>
      <c r="H988" s="2"/>
      <c r="I988" s="2"/>
      <c r="J988" s="2"/>
      <c r="K988" s="2"/>
      <c r="L988" s="2"/>
      <c r="M988" s="2"/>
      <c r="N988" s="2"/>
      <c r="O988" s="2"/>
      <c r="P988" s="2"/>
      <c r="Q988" s="2"/>
      <c r="R988" s="2"/>
      <c r="S988" s="2"/>
      <c r="T988" s="2"/>
      <c r="U988" s="2"/>
      <c r="V988" s="2"/>
      <c r="W988" s="2"/>
      <c r="X988" s="2"/>
      <c r="Y988" s="2"/>
    </row>
    <row r="989" spans="1:25" ht="15.5">
      <c r="A989" s="2"/>
      <c r="B989" s="3"/>
      <c r="C989" s="4"/>
      <c r="D989" s="2"/>
      <c r="E989" s="4"/>
      <c r="F989" s="2"/>
      <c r="G989" s="2"/>
      <c r="H989" s="2"/>
      <c r="I989" s="2"/>
      <c r="J989" s="2"/>
      <c r="K989" s="2"/>
      <c r="L989" s="2"/>
      <c r="M989" s="2"/>
      <c r="N989" s="2"/>
      <c r="O989" s="2"/>
      <c r="P989" s="2"/>
      <c r="Q989" s="2"/>
      <c r="R989" s="2"/>
      <c r="S989" s="2"/>
      <c r="T989" s="2"/>
      <c r="U989" s="2"/>
      <c r="V989" s="2"/>
      <c r="W989" s="2"/>
      <c r="X989" s="2"/>
      <c r="Y989" s="2"/>
    </row>
    <row r="990" spans="1:25" ht="15.5">
      <c r="A990" s="2"/>
      <c r="B990" s="3"/>
      <c r="C990" s="4"/>
      <c r="D990" s="2"/>
      <c r="E990" s="4"/>
      <c r="F990" s="2"/>
      <c r="G990" s="2"/>
      <c r="H990" s="2"/>
      <c r="I990" s="2"/>
      <c r="J990" s="2"/>
      <c r="K990" s="2"/>
      <c r="L990" s="2"/>
      <c r="M990" s="2"/>
      <c r="N990" s="2"/>
      <c r="O990" s="2"/>
      <c r="P990" s="2"/>
      <c r="Q990" s="2"/>
      <c r="R990" s="2"/>
      <c r="S990" s="2"/>
      <c r="T990" s="2"/>
      <c r="U990" s="2"/>
      <c r="V990" s="2"/>
      <c r="W990" s="2"/>
      <c r="X990" s="2"/>
      <c r="Y990" s="2"/>
    </row>
    <row r="991" spans="1:25" ht="15.5">
      <c r="A991" s="2"/>
      <c r="B991" s="3"/>
      <c r="C991" s="4"/>
      <c r="D991" s="2"/>
      <c r="E991" s="4"/>
      <c r="F991" s="2"/>
      <c r="G991" s="2"/>
      <c r="H991" s="2"/>
      <c r="I991" s="2"/>
      <c r="J991" s="2"/>
      <c r="K991" s="2"/>
      <c r="L991" s="2"/>
      <c r="M991" s="2"/>
      <c r="N991" s="2"/>
      <c r="O991" s="2"/>
      <c r="P991" s="2"/>
      <c r="Q991" s="2"/>
      <c r="R991" s="2"/>
      <c r="S991" s="2"/>
      <c r="T991" s="2"/>
      <c r="U991" s="2"/>
      <c r="V991" s="2"/>
      <c r="W991" s="2"/>
      <c r="X991" s="2"/>
      <c r="Y991" s="2"/>
    </row>
    <row r="992" spans="1:25" ht="15.5">
      <c r="A992" s="2"/>
      <c r="B992" s="3"/>
      <c r="C992" s="4"/>
      <c r="D992" s="2"/>
      <c r="E992" s="4"/>
      <c r="F992" s="2"/>
      <c r="G992" s="2"/>
      <c r="H992" s="2"/>
      <c r="I992" s="2"/>
      <c r="J992" s="2"/>
      <c r="K992" s="2"/>
      <c r="L992" s="2"/>
      <c r="M992" s="2"/>
      <c r="N992" s="2"/>
      <c r="O992" s="2"/>
      <c r="P992" s="2"/>
      <c r="Q992" s="2"/>
      <c r="R992" s="2"/>
      <c r="S992" s="2"/>
      <c r="T992" s="2"/>
      <c r="U992" s="2"/>
      <c r="V992" s="2"/>
      <c r="W992" s="2"/>
      <c r="X992" s="2"/>
      <c r="Y992" s="2"/>
    </row>
    <row r="993" spans="1:25" ht="15.5">
      <c r="A993" s="2"/>
      <c r="B993" s="3"/>
      <c r="C993" s="4"/>
      <c r="D993" s="2"/>
      <c r="E993" s="4"/>
      <c r="F993" s="2"/>
      <c r="G993" s="2"/>
      <c r="H993" s="2"/>
      <c r="I993" s="2"/>
      <c r="J993" s="2"/>
      <c r="K993" s="2"/>
      <c r="L993" s="2"/>
      <c r="M993" s="2"/>
      <c r="N993" s="2"/>
      <c r="O993" s="2"/>
      <c r="P993" s="2"/>
      <c r="Q993" s="2"/>
      <c r="R993" s="2"/>
      <c r="S993" s="2"/>
      <c r="T993" s="2"/>
      <c r="U993" s="2"/>
      <c r="V993" s="2"/>
      <c r="W993" s="2"/>
      <c r="X993" s="2"/>
      <c r="Y993" s="2"/>
    </row>
    <row r="994" spans="1:25" ht="15.5">
      <c r="A994" s="2"/>
      <c r="B994" s="3"/>
      <c r="C994" s="4"/>
      <c r="D994" s="2"/>
      <c r="E994" s="4"/>
      <c r="F994" s="2"/>
      <c r="G994" s="2"/>
      <c r="H994" s="2"/>
      <c r="I994" s="2"/>
      <c r="J994" s="2"/>
      <c r="K994" s="2"/>
      <c r="L994" s="2"/>
      <c r="M994" s="2"/>
      <c r="N994" s="2"/>
      <c r="O994" s="2"/>
      <c r="P994" s="2"/>
      <c r="Q994" s="2"/>
      <c r="R994" s="2"/>
      <c r="S994" s="2"/>
      <c r="T994" s="2"/>
      <c r="U994" s="2"/>
      <c r="V994" s="2"/>
      <c r="W994" s="2"/>
      <c r="X994" s="2"/>
      <c r="Y994" s="2"/>
    </row>
    <row r="995" spans="1:25" ht="15.5">
      <c r="A995" s="2"/>
      <c r="B995" s="3"/>
      <c r="C995" s="4"/>
      <c r="D995" s="2"/>
      <c r="E995" s="4"/>
      <c r="F995" s="2"/>
      <c r="G995" s="2"/>
      <c r="H995" s="2"/>
      <c r="I995" s="2"/>
      <c r="J995" s="2"/>
      <c r="K995" s="2"/>
      <c r="L995" s="2"/>
      <c r="M995" s="2"/>
      <c r="N995" s="2"/>
      <c r="O995" s="2"/>
      <c r="P995" s="2"/>
      <c r="Q995" s="2"/>
      <c r="R995" s="2"/>
      <c r="S995" s="2"/>
      <c r="T995" s="2"/>
      <c r="U995" s="2"/>
      <c r="V995" s="2"/>
      <c r="W995" s="2"/>
      <c r="X995" s="2"/>
      <c r="Y995" s="2"/>
    </row>
    <row r="996" spans="1:25" ht="15.5">
      <c r="A996" s="2"/>
      <c r="B996" s="3"/>
      <c r="C996" s="4"/>
      <c r="D996" s="2"/>
      <c r="E996" s="4"/>
      <c r="F996" s="2"/>
      <c r="G996" s="2"/>
      <c r="H996" s="2"/>
      <c r="I996" s="2"/>
      <c r="J996" s="2"/>
      <c r="K996" s="2"/>
      <c r="L996" s="2"/>
      <c r="M996" s="2"/>
      <c r="N996" s="2"/>
      <c r="O996" s="2"/>
      <c r="P996" s="2"/>
      <c r="Q996" s="2"/>
      <c r="R996" s="2"/>
      <c r="S996" s="2"/>
      <c r="T996" s="2"/>
      <c r="U996" s="2"/>
      <c r="V996" s="2"/>
      <c r="W996" s="2"/>
      <c r="X996" s="2"/>
      <c r="Y996" s="2"/>
    </row>
    <row r="997" spans="1:25" ht="15.5">
      <c r="A997" s="2"/>
      <c r="B997" s="3"/>
      <c r="C997" s="4"/>
      <c r="D997" s="2"/>
      <c r="E997" s="4"/>
      <c r="F997" s="2"/>
      <c r="G997" s="2"/>
      <c r="H997" s="2"/>
      <c r="I997" s="2"/>
      <c r="J997" s="2"/>
      <c r="K997" s="2"/>
      <c r="L997" s="2"/>
      <c r="M997" s="2"/>
      <c r="N997" s="2"/>
      <c r="O997" s="2"/>
      <c r="P997" s="2"/>
      <c r="Q997" s="2"/>
      <c r="R997" s="2"/>
      <c r="S997" s="2"/>
      <c r="T997" s="2"/>
      <c r="U997" s="2"/>
      <c r="V997" s="2"/>
      <c r="W997" s="2"/>
      <c r="X997" s="2"/>
      <c r="Y997" s="2"/>
    </row>
    <row r="998" spans="1:25" ht="15.5">
      <c r="A998" s="2"/>
      <c r="B998" s="3"/>
      <c r="C998" s="4"/>
      <c r="D998" s="2"/>
      <c r="E998" s="4"/>
      <c r="F998" s="2"/>
      <c r="G998" s="2"/>
      <c r="H998" s="2"/>
      <c r="I998" s="2"/>
      <c r="J998" s="2"/>
      <c r="K998" s="2"/>
      <c r="L998" s="2"/>
      <c r="M998" s="2"/>
      <c r="N998" s="2"/>
      <c r="O998" s="2"/>
      <c r="P998" s="2"/>
      <c r="Q998" s="2"/>
      <c r="R998" s="2"/>
      <c r="S998" s="2"/>
      <c r="T998" s="2"/>
      <c r="U998" s="2"/>
      <c r="V998" s="2"/>
      <c r="W998" s="2"/>
      <c r="X998" s="2"/>
      <c r="Y998" s="2"/>
    </row>
    <row r="999" spans="1:25" ht="15.5">
      <c r="A999" s="2"/>
      <c r="B999" s="3"/>
      <c r="C999" s="4"/>
      <c r="D999" s="2"/>
      <c r="E999" s="4"/>
      <c r="F999" s="2"/>
      <c r="G999" s="2"/>
      <c r="H999" s="2"/>
      <c r="I999" s="2"/>
      <c r="J999" s="2"/>
      <c r="K999" s="2"/>
      <c r="L999" s="2"/>
      <c r="M999" s="2"/>
      <c r="N999" s="2"/>
      <c r="O999" s="2"/>
      <c r="P999" s="2"/>
      <c r="Q999" s="2"/>
      <c r="R999" s="2"/>
      <c r="S999" s="2"/>
      <c r="T999" s="2"/>
      <c r="U999" s="2"/>
      <c r="V999" s="2"/>
      <c r="W999" s="2"/>
      <c r="X999" s="2"/>
      <c r="Y999" s="2"/>
    </row>
    <row r="1000" spans="1:25" ht="15.5">
      <c r="A1000" s="2"/>
      <c r="B1000" s="3"/>
      <c r="C1000" s="4"/>
      <c r="D1000" s="2"/>
      <c r="E1000" s="4"/>
      <c r="F1000" s="2"/>
      <c r="G1000" s="2"/>
      <c r="H1000" s="2"/>
      <c r="I1000" s="2"/>
      <c r="J1000" s="2"/>
      <c r="K1000" s="2"/>
      <c r="L1000" s="2"/>
      <c r="M1000" s="2"/>
      <c r="N1000" s="2"/>
      <c r="O1000" s="2"/>
      <c r="P1000" s="2"/>
      <c r="Q1000" s="2"/>
      <c r="R1000" s="2"/>
      <c r="S1000" s="2"/>
      <c r="T1000" s="2"/>
      <c r="U1000" s="2"/>
      <c r="V1000" s="2"/>
      <c r="W1000" s="2"/>
      <c r="X1000" s="2"/>
      <c r="Y1000" s="2"/>
    </row>
  </sheetData>
  <hyperlinks>
    <hyperlink ref="E8" r:id="rId1" xr:uid="{00000000-0004-0000-0900-000000000000}"/>
    <hyperlink ref="E9" r:id="rId2" xr:uid="{00000000-0004-0000-0900-000001000000}"/>
    <hyperlink ref="E10" r:id="rId3" xr:uid="{00000000-0004-0000-0900-000002000000}"/>
    <hyperlink ref="E12" r:id="rId4" xr:uid="{00000000-0004-0000-0900-000003000000}"/>
    <hyperlink ref="E13" r:id="rId5" xr:uid="{00000000-0004-0000-0900-000004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F96B0-9DAC-4F34-92DC-1466FD822037}">
  <dimension ref="A1"/>
  <sheetViews>
    <sheetView workbookViewId="0"/>
  </sheetViews>
  <sheetFormatPr defaultRowHeight="15.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I1040"/>
  <sheetViews>
    <sheetView tabSelected="1" zoomScale="60" zoomScaleNormal="60" workbookViewId="0">
      <pane xSplit="1" ySplit="2" topLeftCell="B284" activePane="bottomRight" state="frozen"/>
      <selection pane="topRight" activeCell="B1" sqref="B1"/>
      <selection pane="bottomLeft" activeCell="A3" sqref="A3"/>
      <selection pane="bottomRight" activeCell="Q299" sqref="Q299"/>
    </sheetView>
  </sheetViews>
  <sheetFormatPr defaultColWidth="11.08203125" defaultRowHeight="15" customHeight="1"/>
  <cols>
    <col min="1" max="1" width="4.83203125" style="348" customWidth="1"/>
    <col min="2" max="2" width="5.58203125" style="348" customWidth="1"/>
    <col min="3" max="3" width="35.08203125" style="348" customWidth="1"/>
    <col min="4" max="4" width="9" style="348" customWidth="1"/>
    <col min="5" max="5" width="36.08203125" style="348" customWidth="1"/>
    <col min="6" max="6" width="20.5" style="348" customWidth="1"/>
    <col min="7" max="7" width="40" style="345" customWidth="1"/>
    <col min="8" max="8" width="38.08203125" style="348" customWidth="1"/>
    <col min="9" max="9" width="20.58203125" style="980" customWidth="1"/>
    <col min="10" max="24" width="9.08203125" style="348" customWidth="1"/>
    <col min="25" max="16384" width="11.08203125" style="348"/>
  </cols>
  <sheetData>
    <row r="1" spans="2:9" ht="15.5">
      <c r="E1" s="345"/>
    </row>
    <row r="2" spans="2:9" ht="31">
      <c r="B2" s="346" t="s">
        <v>1</v>
      </c>
      <c r="C2" s="346" t="s">
        <v>2</v>
      </c>
      <c r="D2" s="346" t="s">
        <v>3</v>
      </c>
      <c r="E2" s="979" t="s">
        <v>731</v>
      </c>
      <c r="F2" s="346" t="s">
        <v>732</v>
      </c>
      <c r="G2" s="346" t="s">
        <v>733</v>
      </c>
      <c r="H2" s="346" t="s">
        <v>734</v>
      </c>
      <c r="I2" s="987" t="s">
        <v>735</v>
      </c>
    </row>
    <row r="3" spans="2:9" ht="31" hidden="1">
      <c r="B3" s="355">
        <v>1</v>
      </c>
      <c r="C3" s="349" t="s">
        <v>13</v>
      </c>
      <c r="D3" s="355">
        <v>2019</v>
      </c>
      <c r="E3" s="349" t="s">
        <v>736</v>
      </c>
      <c r="F3" s="355"/>
      <c r="G3" s="358" t="s">
        <v>737</v>
      </c>
      <c r="H3" s="349" t="s">
        <v>738</v>
      </c>
      <c r="I3" s="981">
        <v>0.54105999999999999</v>
      </c>
    </row>
    <row r="4" spans="2:9" ht="31" hidden="1">
      <c r="B4" s="355"/>
      <c r="C4" s="349" t="s">
        <v>13</v>
      </c>
      <c r="D4" s="355">
        <v>2019</v>
      </c>
      <c r="E4" s="349" t="s">
        <v>739</v>
      </c>
      <c r="F4" s="355"/>
      <c r="G4" s="358" t="s">
        <v>740</v>
      </c>
      <c r="H4" s="349" t="s">
        <v>738</v>
      </c>
      <c r="I4" s="981">
        <v>0.29193999999999998</v>
      </c>
    </row>
    <row r="5" spans="2:9" ht="31" hidden="1">
      <c r="B5" s="355"/>
      <c r="C5" s="349" t="s">
        <v>13</v>
      </c>
      <c r="D5" s="355">
        <v>2019</v>
      </c>
      <c r="E5" s="349" t="s">
        <v>741</v>
      </c>
      <c r="F5" s="355"/>
      <c r="G5" s="358" t="s">
        <v>742</v>
      </c>
      <c r="H5" s="349" t="s">
        <v>743</v>
      </c>
      <c r="I5" s="981">
        <v>0.11533</v>
      </c>
    </row>
    <row r="6" spans="2:9" ht="31" hidden="1">
      <c r="B6" s="355"/>
      <c r="C6" s="349" t="s">
        <v>13</v>
      </c>
      <c r="D6" s="355">
        <v>2019</v>
      </c>
      <c r="E6" s="349" t="s">
        <v>744</v>
      </c>
      <c r="F6" s="355"/>
      <c r="G6" s="349" t="s">
        <v>745</v>
      </c>
      <c r="H6" s="349" t="s">
        <v>738</v>
      </c>
      <c r="I6" s="981">
        <v>5.1650000000000001E-2</v>
      </c>
    </row>
    <row r="7" spans="2:9" ht="31" hidden="1">
      <c r="B7" s="355"/>
      <c r="C7" s="349" t="s">
        <v>13</v>
      </c>
      <c r="D7" s="355">
        <v>2019</v>
      </c>
      <c r="E7" s="349" t="s">
        <v>746</v>
      </c>
      <c r="F7" s="355"/>
      <c r="G7" s="349" t="s">
        <v>747</v>
      </c>
      <c r="H7" s="349"/>
      <c r="I7" s="981">
        <v>2.0000000000000002E-5</v>
      </c>
    </row>
    <row r="8" spans="2:9" ht="31" hidden="1">
      <c r="B8" s="355"/>
      <c r="C8" s="349" t="s">
        <v>13</v>
      </c>
      <c r="D8" s="355">
        <v>2020</v>
      </c>
      <c r="E8" s="349" t="s">
        <v>736</v>
      </c>
      <c r="F8" s="355"/>
      <c r="G8" s="358" t="s">
        <v>737</v>
      </c>
      <c r="H8" s="349" t="s">
        <v>738</v>
      </c>
      <c r="I8" s="981">
        <v>0.54105999999999999</v>
      </c>
    </row>
    <row r="9" spans="2:9" ht="31" hidden="1">
      <c r="B9" s="355"/>
      <c r="C9" s="349" t="s">
        <v>13</v>
      </c>
      <c r="D9" s="355">
        <v>2020</v>
      </c>
      <c r="E9" s="349" t="s">
        <v>739</v>
      </c>
      <c r="F9" s="355"/>
      <c r="G9" s="358" t="s">
        <v>740</v>
      </c>
      <c r="H9" s="349" t="s">
        <v>738</v>
      </c>
      <c r="I9" s="981">
        <v>0.29193999999999998</v>
      </c>
    </row>
    <row r="10" spans="2:9" ht="31" hidden="1">
      <c r="B10" s="355"/>
      <c r="C10" s="349" t="s">
        <v>13</v>
      </c>
      <c r="D10" s="355">
        <v>2020</v>
      </c>
      <c r="E10" s="349" t="s">
        <v>741</v>
      </c>
      <c r="F10" s="355"/>
      <c r="G10" s="358" t="s">
        <v>742</v>
      </c>
      <c r="H10" s="349" t="s">
        <v>743</v>
      </c>
      <c r="I10" s="981">
        <v>0.11533</v>
      </c>
    </row>
    <row r="11" spans="2:9" ht="31" hidden="1">
      <c r="B11" s="355"/>
      <c r="C11" s="349" t="s">
        <v>13</v>
      </c>
      <c r="D11" s="355">
        <v>2020</v>
      </c>
      <c r="E11" s="349" t="s">
        <v>744</v>
      </c>
      <c r="F11" s="355"/>
      <c r="G11" s="349" t="s">
        <v>745</v>
      </c>
      <c r="H11" s="349" t="s">
        <v>738</v>
      </c>
      <c r="I11" s="981">
        <v>5.1650000000000001E-2</v>
      </c>
    </row>
    <row r="12" spans="2:9" ht="31" hidden="1">
      <c r="B12" s="355"/>
      <c r="C12" s="349" t="s">
        <v>13</v>
      </c>
      <c r="D12" s="355">
        <v>2020</v>
      </c>
      <c r="E12" s="349" t="s">
        <v>746</v>
      </c>
      <c r="F12" s="355"/>
      <c r="G12" s="349" t="s">
        <v>747</v>
      </c>
      <c r="H12" s="349"/>
      <c r="I12" s="981">
        <v>2.0000000000000002E-5</v>
      </c>
    </row>
    <row r="13" spans="2:9" ht="46.5" hidden="1">
      <c r="B13" s="349">
        <v>2</v>
      </c>
      <c r="C13" s="349" t="s">
        <v>23</v>
      </c>
      <c r="D13" s="355">
        <v>2019</v>
      </c>
      <c r="E13" s="349" t="s">
        <v>748</v>
      </c>
      <c r="F13" s="388" t="s">
        <v>749</v>
      </c>
      <c r="G13" s="358" t="s">
        <v>750</v>
      </c>
      <c r="H13" s="349" t="s">
        <v>751</v>
      </c>
      <c r="I13" s="981">
        <v>0.51</v>
      </c>
    </row>
    <row r="14" spans="2:9" ht="31" hidden="1">
      <c r="B14" s="349"/>
      <c r="C14" s="349" t="s">
        <v>23</v>
      </c>
      <c r="D14" s="355">
        <v>2019</v>
      </c>
      <c r="E14" s="349" t="s">
        <v>752</v>
      </c>
      <c r="F14" s="388" t="s">
        <v>749</v>
      </c>
      <c r="G14" s="358" t="s">
        <v>753</v>
      </c>
      <c r="H14" s="389" t="s">
        <v>754</v>
      </c>
      <c r="I14" s="981">
        <v>0.49</v>
      </c>
    </row>
    <row r="15" spans="2:9" ht="46.5" hidden="1">
      <c r="B15" s="349"/>
      <c r="C15" s="349" t="s">
        <v>23</v>
      </c>
      <c r="D15" s="355">
        <v>2020</v>
      </c>
      <c r="E15" s="349" t="s">
        <v>748</v>
      </c>
      <c r="F15" s="388" t="s">
        <v>749</v>
      </c>
      <c r="G15" s="358" t="s">
        <v>750</v>
      </c>
      <c r="H15" s="349" t="s">
        <v>751</v>
      </c>
      <c r="I15" s="981">
        <v>0.51</v>
      </c>
    </row>
    <row r="16" spans="2:9" ht="31" hidden="1">
      <c r="B16" s="349"/>
      <c r="C16" s="349" t="s">
        <v>23</v>
      </c>
      <c r="D16" s="355">
        <v>2020</v>
      </c>
      <c r="E16" s="349" t="s">
        <v>752</v>
      </c>
      <c r="F16" s="388" t="s">
        <v>749</v>
      </c>
      <c r="G16" s="358" t="s">
        <v>753</v>
      </c>
      <c r="H16" s="389" t="s">
        <v>755</v>
      </c>
      <c r="I16" s="981">
        <v>0.49</v>
      </c>
    </row>
    <row r="17" spans="2:9" ht="46.5" hidden="1">
      <c r="B17" s="349">
        <v>3</v>
      </c>
      <c r="C17" s="349" t="s">
        <v>756</v>
      </c>
      <c r="D17" s="349">
        <v>2019</v>
      </c>
      <c r="E17" s="349" t="s">
        <v>757</v>
      </c>
      <c r="F17" s="358" t="s">
        <v>758</v>
      </c>
      <c r="G17" s="358" t="s">
        <v>759</v>
      </c>
      <c r="H17" s="349" t="s">
        <v>760</v>
      </c>
      <c r="I17" s="981">
        <v>0.99999700000000002</v>
      </c>
    </row>
    <row r="18" spans="2:9" ht="31" hidden="1">
      <c r="B18" s="349"/>
      <c r="C18" s="349" t="s">
        <v>756</v>
      </c>
      <c r="D18" s="349">
        <v>2019</v>
      </c>
      <c r="E18" s="349" t="s">
        <v>761</v>
      </c>
      <c r="F18" s="349" t="s">
        <v>758</v>
      </c>
      <c r="G18" s="349" t="s">
        <v>762</v>
      </c>
      <c r="H18" s="349" t="s">
        <v>749</v>
      </c>
      <c r="I18" s="981">
        <v>3.0000000000000001E-6</v>
      </c>
    </row>
    <row r="19" spans="2:9" ht="46.5" hidden="1">
      <c r="B19" s="349"/>
      <c r="C19" s="349" t="s">
        <v>756</v>
      </c>
      <c r="D19" s="349">
        <v>2020</v>
      </c>
      <c r="E19" s="349" t="s">
        <v>757</v>
      </c>
      <c r="F19" s="358" t="s">
        <v>758</v>
      </c>
      <c r="G19" s="358" t="s">
        <v>759</v>
      </c>
      <c r="H19" s="349" t="s">
        <v>760</v>
      </c>
      <c r="I19" s="981">
        <v>0.99999700000000002</v>
      </c>
    </row>
    <row r="20" spans="2:9" ht="31" hidden="1">
      <c r="B20" s="349"/>
      <c r="C20" s="349" t="s">
        <v>756</v>
      </c>
      <c r="D20" s="349">
        <v>2020</v>
      </c>
      <c r="E20" s="349" t="s">
        <v>763</v>
      </c>
      <c r="F20" s="349" t="s">
        <v>758</v>
      </c>
      <c r="G20" s="349" t="s">
        <v>762</v>
      </c>
      <c r="H20" s="349" t="s">
        <v>749</v>
      </c>
      <c r="I20" s="981">
        <v>3.0000000000000001E-6</v>
      </c>
    </row>
    <row r="21" spans="2:9" ht="15.5" hidden="1">
      <c r="B21" s="349">
        <v>4</v>
      </c>
      <c r="C21" s="349" t="s">
        <v>38</v>
      </c>
      <c r="D21" s="349">
        <v>2019</v>
      </c>
      <c r="E21" s="349" t="s">
        <v>764</v>
      </c>
      <c r="F21" s="349"/>
      <c r="G21" s="349" t="s">
        <v>765</v>
      </c>
      <c r="H21" s="349"/>
      <c r="I21" s="981">
        <v>0.7</v>
      </c>
    </row>
    <row r="22" spans="2:9" ht="15.5" hidden="1">
      <c r="B22" s="349"/>
      <c r="C22" s="349" t="s">
        <v>38</v>
      </c>
      <c r="D22" s="349">
        <v>2019</v>
      </c>
      <c r="E22" s="349" t="s">
        <v>766</v>
      </c>
      <c r="F22" s="349"/>
      <c r="G22" s="349" t="s">
        <v>767</v>
      </c>
      <c r="H22" s="349"/>
      <c r="I22" s="981">
        <v>0.3</v>
      </c>
    </row>
    <row r="23" spans="2:9" ht="15.5" hidden="1">
      <c r="B23" s="349"/>
      <c r="C23" s="349" t="s">
        <v>38</v>
      </c>
      <c r="D23" s="349">
        <v>2020</v>
      </c>
      <c r="E23" s="349" t="s">
        <v>764</v>
      </c>
      <c r="F23" s="358"/>
      <c r="G23" s="358" t="s">
        <v>765</v>
      </c>
      <c r="H23" s="349"/>
      <c r="I23" s="981">
        <v>0.7</v>
      </c>
    </row>
    <row r="24" spans="2:9" ht="15.5" hidden="1">
      <c r="B24" s="349"/>
      <c r="C24" s="349" t="s">
        <v>38</v>
      </c>
      <c r="D24" s="349">
        <v>2020</v>
      </c>
      <c r="E24" s="349" t="s">
        <v>766</v>
      </c>
      <c r="F24" s="358"/>
      <c r="G24" s="358" t="s">
        <v>767</v>
      </c>
      <c r="H24" s="349"/>
      <c r="I24" s="981">
        <v>0.3</v>
      </c>
    </row>
    <row r="25" spans="2:9" ht="31" hidden="1">
      <c r="B25" s="349">
        <v>5</v>
      </c>
      <c r="C25" s="349" t="s">
        <v>45</v>
      </c>
      <c r="D25" s="349">
        <v>2019</v>
      </c>
      <c r="E25" s="349" t="s">
        <v>768</v>
      </c>
      <c r="F25" s="358" t="s">
        <v>769</v>
      </c>
      <c r="G25" s="358" t="s">
        <v>770</v>
      </c>
      <c r="H25" s="390" t="s">
        <v>771</v>
      </c>
      <c r="I25" s="981">
        <v>0.754</v>
      </c>
    </row>
    <row r="26" spans="2:9" ht="31" hidden="1">
      <c r="B26" s="349"/>
      <c r="C26" s="349" t="s">
        <v>45</v>
      </c>
      <c r="D26" s="349">
        <v>2019</v>
      </c>
      <c r="E26" s="349" t="s">
        <v>772</v>
      </c>
      <c r="F26" s="358" t="s">
        <v>773</v>
      </c>
      <c r="G26" s="358" t="s">
        <v>774</v>
      </c>
      <c r="H26" s="349" t="s">
        <v>771</v>
      </c>
      <c r="I26" s="981">
        <v>0.154</v>
      </c>
    </row>
    <row r="27" spans="2:9" ht="31" hidden="1">
      <c r="B27" s="349"/>
      <c r="C27" s="349" t="s">
        <v>45</v>
      </c>
      <c r="D27" s="349">
        <v>2019</v>
      </c>
      <c r="E27" s="349" t="s">
        <v>775</v>
      </c>
      <c r="F27" s="358" t="s">
        <v>776</v>
      </c>
      <c r="G27" s="358" t="s">
        <v>774</v>
      </c>
      <c r="H27" s="349" t="s">
        <v>771</v>
      </c>
      <c r="I27" s="981">
        <v>9.1999999999999998E-2</v>
      </c>
    </row>
    <row r="28" spans="2:9" ht="31" hidden="1">
      <c r="B28" s="349"/>
      <c r="C28" s="349" t="s">
        <v>45</v>
      </c>
      <c r="D28" s="349">
        <v>2020</v>
      </c>
      <c r="E28" s="349" t="s">
        <v>768</v>
      </c>
      <c r="F28" s="358" t="s">
        <v>769</v>
      </c>
      <c r="G28" s="358" t="s">
        <v>770</v>
      </c>
      <c r="H28" s="390" t="s">
        <v>771</v>
      </c>
      <c r="I28" s="981">
        <v>0.754</v>
      </c>
    </row>
    <row r="29" spans="2:9" ht="31" hidden="1">
      <c r="B29" s="349"/>
      <c r="C29" s="349" t="s">
        <v>45</v>
      </c>
      <c r="D29" s="349">
        <v>2020</v>
      </c>
      <c r="E29" s="349" t="s">
        <v>772</v>
      </c>
      <c r="F29" s="358" t="s">
        <v>773</v>
      </c>
      <c r="G29" s="358" t="s">
        <v>774</v>
      </c>
      <c r="H29" s="349" t="s">
        <v>771</v>
      </c>
      <c r="I29" s="981">
        <v>0.154</v>
      </c>
    </row>
    <row r="30" spans="2:9" ht="31" hidden="1">
      <c r="B30" s="349"/>
      <c r="C30" s="349" t="s">
        <v>45</v>
      </c>
      <c r="D30" s="349">
        <v>2020</v>
      </c>
      <c r="E30" s="349" t="s">
        <v>775</v>
      </c>
      <c r="F30" s="358" t="s">
        <v>776</v>
      </c>
      <c r="G30" s="358" t="s">
        <v>774</v>
      </c>
      <c r="H30" s="349" t="s">
        <v>771</v>
      </c>
      <c r="I30" s="981">
        <v>9.1999999999999998E-2</v>
      </c>
    </row>
    <row r="31" spans="2:9" ht="46.5" hidden="1">
      <c r="B31" s="349">
        <v>6</v>
      </c>
      <c r="C31" s="349" t="s">
        <v>51</v>
      </c>
      <c r="D31" s="349">
        <v>2019</v>
      </c>
      <c r="E31" s="349" t="s">
        <v>777</v>
      </c>
      <c r="F31" s="358" t="s">
        <v>778</v>
      </c>
      <c r="G31" s="349" t="s">
        <v>779</v>
      </c>
      <c r="H31" s="355" t="s">
        <v>780</v>
      </c>
      <c r="I31" s="982">
        <v>0.9</v>
      </c>
    </row>
    <row r="32" spans="2:9" ht="46.5" hidden="1">
      <c r="B32" s="349"/>
      <c r="C32" s="349" t="s">
        <v>51</v>
      </c>
      <c r="D32" s="349">
        <v>2019</v>
      </c>
      <c r="E32" s="349" t="s">
        <v>781</v>
      </c>
      <c r="F32" s="358" t="s">
        <v>778</v>
      </c>
      <c r="G32" s="349" t="s">
        <v>782</v>
      </c>
      <c r="H32" s="355" t="s">
        <v>780</v>
      </c>
      <c r="I32" s="982">
        <v>0.08</v>
      </c>
    </row>
    <row r="33" spans="2:9" ht="31" hidden="1">
      <c r="B33" s="349"/>
      <c r="C33" s="349" t="s">
        <v>51</v>
      </c>
      <c r="D33" s="349">
        <v>2019</v>
      </c>
      <c r="E33" s="349" t="s">
        <v>783</v>
      </c>
      <c r="F33" s="358" t="s">
        <v>778</v>
      </c>
      <c r="G33" s="349" t="s">
        <v>784</v>
      </c>
      <c r="H33" s="355" t="s">
        <v>780</v>
      </c>
      <c r="I33" s="982">
        <v>8.0000000000000002E-3</v>
      </c>
    </row>
    <row r="34" spans="2:9" ht="62" hidden="1">
      <c r="B34" s="349"/>
      <c r="C34" s="349" t="s">
        <v>51</v>
      </c>
      <c r="D34" s="349">
        <v>2019</v>
      </c>
      <c r="E34" s="349" t="s">
        <v>785</v>
      </c>
      <c r="F34" s="358" t="s">
        <v>778</v>
      </c>
      <c r="G34" s="349" t="s">
        <v>786</v>
      </c>
      <c r="H34" s="355" t="s">
        <v>780</v>
      </c>
      <c r="I34" s="982">
        <v>6.0000000000000001E-3</v>
      </c>
    </row>
    <row r="35" spans="2:9" ht="62" hidden="1">
      <c r="B35" s="349"/>
      <c r="C35" s="349" t="s">
        <v>51</v>
      </c>
      <c r="D35" s="349">
        <v>2019</v>
      </c>
      <c r="E35" s="349" t="s">
        <v>787</v>
      </c>
      <c r="F35" s="358" t="s">
        <v>778</v>
      </c>
      <c r="G35" s="349" t="s">
        <v>788</v>
      </c>
      <c r="H35" s="355" t="s">
        <v>780</v>
      </c>
      <c r="I35" s="982">
        <v>4.0000000000000001E-3</v>
      </c>
    </row>
    <row r="36" spans="2:9" ht="46.5" hidden="1">
      <c r="B36" s="349"/>
      <c r="C36" s="349" t="s">
        <v>51</v>
      </c>
      <c r="D36" s="349">
        <v>2019</v>
      </c>
      <c r="E36" s="349" t="s">
        <v>789</v>
      </c>
      <c r="F36" s="358" t="s">
        <v>778</v>
      </c>
      <c r="G36" s="349" t="s">
        <v>790</v>
      </c>
      <c r="H36" s="355" t="s">
        <v>780</v>
      </c>
      <c r="I36" s="982">
        <v>2E-3</v>
      </c>
    </row>
    <row r="37" spans="2:9" ht="46.5" hidden="1">
      <c r="B37" s="349"/>
      <c r="C37" s="349" t="s">
        <v>51</v>
      </c>
      <c r="D37" s="349">
        <v>2020</v>
      </c>
      <c r="E37" s="349" t="s">
        <v>777</v>
      </c>
      <c r="F37" s="358" t="s">
        <v>778</v>
      </c>
      <c r="G37" s="349" t="s">
        <v>779</v>
      </c>
      <c r="H37" s="355" t="s">
        <v>780</v>
      </c>
      <c r="I37" s="982">
        <v>0.9</v>
      </c>
    </row>
    <row r="38" spans="2:9" ht="46.5" hidden="1">
      <c r="B38" s="349"/>
      <c r="C38" s="349" t="s">
        <v>51</v>
      </c>
      <c r="D38" s="349">
        <v>2020</v>
      </c>
      <c r="E38" s="349" t="s">
        <v>781</v>
      </c>
      <c r="F38" s="358" t="s">
        <v>778</v>
      </c>
      <c r="G38" s="349" t="s">
        <v>782</v>
      </c>
      <c r="H38" s="355" t="s">
        <v>780</v>
      </c>
      <c r="I38" s="982">
        <v>0.08</v>
      </c>
    </row>
    <row r="39" spans="2:9" ht="31" hidden="1">
      <c r="B39" s="349"/>
      <c r="C39" s="349" t="s">
        <v>51</v>
      </c>
      <c r="D39" s="349">
        <v>2020</v>
      </c>
      <c r="E39" s="349" t="s">
        <v>783</v>
      </c>
      <c r="F39" s="358" t="s">
        <v>778</v>
      </c>
      <c r="G39" s="349" t="s">
        <v>784</v>
      </c>
      <c r="H39" s="355" t="s">
        <v>780</v>
      </c>
      <c r="I39" s="982">
        <v>8.0000000000000002E-3</v>
      </c>
    </row>
    <row r="40" spans="2:9" ht="62" hidden="1">
      <c r="B40" s="349"/>
      <c r="C40" s="349" t="s">
        <v>51</v>
      </c>
      <c r="D40" s="349">
        <v>2020</v>
      </c>
      <c r="E40" s="349" t="s">
        <v>785</v>
      </c>
      <c r="F40" s="358" t="s">
        <v>778</v>
      </c>
      <c r="G40" s="349" t="s">
        <v>786</v>
      </c>
      <c r="H40" s="355" t="s">
        <v>780</v>
      </c>
      <c r="I40" s="982">
        <v>6.0000000000000001E-3</v>
      </c>
    </row>
    <row r="41" spans="2:9" ht="62" hidden="1">
      <c r="B41" s="349"/>
      <c r="C41" s="349" t="s">
        <v>51</v>
      </c>
      <c r="D41" s="349">
        <v>2020</v>
      </c>
      <c r="E41" s="349" t="s">
        <v>787</v>
      </c>
      <c r="F41" s="358" t="s">
        <v>778</v>
      </c>
      <c r="G41" s="349" t="s">
        <v>788</v>
      </c>
      <c r="H41" s="355" t="s">
        <v>780</v>
      </c>
      <c r="I41" s="982">
        <v>4.0000000000000001E-3</v>
      </c>
    </row>
    <row r="42" spans="2:9" ht="46.5" hidden="1">
      <c r="B42" s="349"/>
      <c r="C42" s="349" t="s">
        <v>51</v>
      </c>
      <c r="D42" s="349">
        <v>2020</v>
      </c>
      <c r="E42" s="349" t="s">
        <v>789</v>
      </c>
      <c r="F42" s="358" t="s">
        <v>778</v>
      </c>
      <c r="G42" s="349" t="s">
        <v>790</v>
      </c>
      <c r="H42" s="355" t="s">
        <v>780</v>
      </c>
      <c r="I42" s="982">
        <v>2E-3</v>
      </c>
    </row>
    <row r="43" spans="2:9" ht="46.5" hidden="1">
      <c r="B43" s="349">
        <v>7</v>
      </c>
      <c r="C43" s="349" t="s">
        <v>59</v>
      </c>
      <c r="D43" s="349">
        <v>2019</v>
      </c>
      <c r="E43" s="349" t="s">
        <v>791</v>
      </c>
      <c r="F43" s="349" t="s">
        <v>758</v>
      </c>
      <c r="G43" s="349" t="s">
        <v>792</v>
      </c>
      <c r="H43" s="349" t="s">
        <v>793</v>
      </c>
      <c r="I43" s="981">
        <v>0.50001169999999995</v>
      </c>
    </row>
    <row r="44" spans="2:9" ht="46.5" hidden="1">
      <c r="B44" s="349"/>
      <c r="C44" s="349" t="s">
        <v>59</v>
      </c>
      <c r="D44" s="349">
        <v>2019</v>
      </c>
      <c r="E44" s="349" t="s">
        <v>794</v>
      </c>
      <c r="F44" s="349" t="s">
        <v>758</v>
      </c>
      <c r="G44" s="349" t="s">
        <v>795</v>
      </c>
      <c r="H44" s="349" t="s">
        <v>796</v>
      </c>
      <c r="I44" s="981">
        <v>0.26</v>
      </c>
    </row>
    <row r="45" spans="2:9" ht="31" hidden="1">
      <c r="B45" s="349"/>
      <c r="C45" s="349" t="s">
        <v>59</v>
      </c>
      <c r="D45" s="349">
        <v>2019</v>
      </c>
      <c r="E45" s="349" t="s">
        <v>797</v>
      </c>
      <c r="F45" s="349" t="s">
        <v>758</v>
      </c>
      <c r="G45" s="349" t="s">
        <v>798</v>
      </c>
      <c r="H45" s="349" t="s">
        <v>799</v>
      </c>
      <c r="I45" s="981">
        <v>9.74E-2</v>
      </c>
    </row>
    <row r="46" spans="2:9" ht="46.5" hidden="1">
      <c r="B46" s="349"/>
      <c r="C46" s="349" t="s">
        <v>59</v>
      </c>
      <c r="D46" s="349">
        <v>2019</v>
      </c>
      <c r="E46" s="349" t="s">
        <v>800</v>
      </c>
      <c r="F46" s="349" t="s">
        <v>758</v>
      </c>
      <c r="G46" s="349" t="s">
        <v>801</v>
      </c>
      <c r="H46" s="349" t="s">
        <v>802</v>
      </c>
      <c r="I46" s="981">
        <v>0.05</v>
      </c>
    </row>
    <row r="47" spans="2:9" ht="46.5" hidden="1">
      <c r="B47" s="349"/>
      <c r="C47" s="349" t="s">
        <v>59</v>
      </c>
      <c r="D47" s="349">
        <v>2019</v>
      </c>
      <c r="E47" s="349" t="s">
        <v>803</v>
      </c>
      <c r="F47" s="349" t="s">
        <v>758</v>
      </c>
      <c r="G47" s="349" t="s">
        <v>792</v>
      </c>
      <c r="H47" s="349" t="s">
        <v>793</v>
      </c>
      <c r="I47" s="981">
        <v>2.0190999999999998E-3</v>
      </c>
    </row>
    <row r="48" spans="2:9" ht="46.5" hidden="1">
      <c r="B48" s="349"/>
      <c r="C48" s="349" t="s">
        <v>59</v>
      </c>
      <c r="D48" s="349">
        <v>2019</v>
      </c>
      <c r="E48" s="349" t="s">
        <v>804</v>
      </c>
      <c r="F48" s="349" t="s">
        <v>758</v>
      </c>
      <c r="G48" s="349" t="s">
        <v>792</v>
      </c>
      <c r="H48" s="349" t="s">
        <v>793</v>
      </c>
      <c r="I48" s="981">
        <v>9.7999999999999997E-4</v>
      </c>
    </row>
    <row r="49" spans="2:9" ht="15.5" hidden="1">
      <c r="B49" s="349"/>
      <c r="C49" s="349" t="s">
        <v>59</v>
      </c>
      <c r="D49" s="349">
        <v>2019</v>
      </c>
      <c r="E49" s="349" t="s">
        <v>805</v>
      </c>
      <c r="F49" s="349" t="s">
        <v>758</v>
      </c>
      <c r="G49" s="349"/>
      <c r="H49" s="349"/>
      <c r="I49" s="981">
        <v>8.9589199999999994E-2</v>
      </c>
    </row>
    <row r="50" spans="2:9" ht="46.5" hidden="1">
      <c r="B50" s="349"/>
      <c r="C50" s="349" t="s">
        <v>59</v>
      </c>
      <c r="D50" s="349">
        <v>2020</v>
      </c>
      <c r="E50" s="349" t="s">
        <v>791</v>
      </c>
      <c r="F50" s="349" t="s">
        <v>758</v>
      </c>
      <c r="G50" s="349" t="s">
        <v>792</v>
      </c>
      <c r="H50" s="349" t="s">
        <v>793</v>
      </c>
      <c r="I50" s="981">
        <v>0.50001169999999995</v>
      </c>
    </row>
    <row r="51" spans="2:9" ht="46.5" hidden="1">
      <c r="B51" s="349"/>
      <c r="C51" s="349" t="s">
        <v>59</v>
      </c>
      <c r="D51" s="349">
        <v>2020</v>
      </c>
      <c r="E51" s="349" t="s">
        <v>794</v>
      </c>
      <c r="F51" s="349" t="s">
        <v>758</v>
      </c>
      <c r="G51" s="349" t="s">
        <v>795</v>
      </c>
      <c r="H51" s="349" t="s">
        <v>796</v>
      </c>
      <c r="I51" s="981">
        <v>0.26</v>
      </c>
    </row>
    <row r="52" spans="2:9" ht="31" hidden="1">
      <c r="B52" s="349"/>
      <c r="C52" s="349" t="s">
        <v>59</v>
      </c>
      <c r="D52" s="349">
        <v>2020</v>
      </c>
      <c r="E52" s="349" t="s">
        <v>797</v>
      </c>
      <c r="F52" s="349" t="s">
        <v>758</v>
      </c>
      <c r="G52" s="349" t="s">
        <v>798</v>
      </c>
      <c r="H52" s="349" t="s">
        <v>799</v>
      </c>
      <c r="I52" s="981">
        <v>9.74E-2</v>
      </c>
    </row>
    <row r="53" spans="2:9" ht="31" hidden="1">
      <c r="B53" s="349"/>
      <c r="C53" s="349" t="s">
        <v>59</v>
      </c>
      <c r="D53" s="349">
        <v>2020</v>
      </c>
      <c r="E53" s="349" t="s">
        <v>800</v>
      </c>
      <c r="F53" s="349" t="s">
        <v>758</v>
      </c>
      <c r="G53" s="349" t="s">
        <v>806</v>
      </c>
      <c r="H53" s="349" t="s">
        <v>802</v>
      </c>
      <c r="I53" s="981">
        <v>0.05</v>
      </c>
    </row>
    <row r="54" spans="2:9" ht="46.5" hidden="1">
      <c r="B54" s="349"/>
      <c r="C54" s="349" t="s">
        <v>59</v>
      </c>
      <c r="D54" s="349">
        <v>2020</v>
      </c>
      <c r="E54" s="349" t="s">
        <v>803</v>
      </c>
      <c r="F54" s="349" t="s">
        <v>758</v>
      </c>
      <c r="G54" s="349" t="s">
        <v>792</v>
      </c>
      <c r="H54" s="349" t="s">
        <v>793</v>
      </c>
      <c r="I54" s="981">
        <v>2.0190999999999998E-3</v>
      </c>
    </row>
    <row r="55" spans="2:9" ht="15.5" hidden="1">
      <c r="B55" s="349"/>
      <c r="C55" s="349" t="s">
        <v>59</v>
      </c>
      <c r="D55" s="349">
        <v>2020</v>
      </c>
      <c r="E55" s="349" t="s">
        <v>805</v>
      </c>
      <c r="F55" s="349" t="s">
        <v>758</v>
      </c>
      <c r="G55" s="349"/>
      <c r="H55" s="349"/>
      <c r="I55" s="981">
        <v>9.0569200000000002E-2</v>
      </c>
    </row>
    <row r="56" spans="2:9" ht="15.5" hidden="1">
      <c r="B56" s="349">
        <v>8</v>
      </c>
      <c r="C56" s="349" t="s">
        <v>65</v>
      </c>
      <c r="D56" s="355">
        <v>2019</v>
      </c>
      <c r="E56" s="349" t="s">
        <v>807</v>
      </c>
      <c r="F56" s="358"/>
      <c r="G56" s="358"/>
      <c r="H56" s="355"/>
      <c r="I56" s="982">
        <v>0.75</v>
      </c>
    </row>
    <row r="57" spans="2:9" ht="15.5" hidden="1">
      <c r="B57" s="349"/>
      <c r="C57" s="349" t="s">
        <v>65</v>
      </c>
      <c r="D57" s="355">
        <v>2019</v>
      </c>
      <c r="E57" s="349" t="s">
        <v>808</v>
      </c>
      <c r="F57" s="358"/>
      <c r="G57" s="358"/>
      <c r="H57" s="355"/>
      <c r="I57" s="982">
        <v>0.25</v>
      </c>
    </row>
    <row r="58" spans="2:9" ht="15.5" hidden="1">
      <c r="B58" s="349"/>
      <c r="C58" s="349" t="s">
        <v>65</v>
      </c>
      <c r="D58" s="355">
        <v>2020</v>
      </c>
      <c r="E58" s="349" t="s">
        <v>807</v>
      </c>
      <c r="F58" s="358"/>
      <c r="G58" s="358"/>
      <c r="H58" s="355"/>
      <c r="I58" s="982">
        <v>0.75</v>
      </c>
    </row>
    <row r="59" spans="2:9" ht="15.5" hidden="1">
      <c r="B59" s="349"/>
      <c r="C59" s="349" t="s">
        <v>65</v>
      </c>
      <c r="D59" s="355">
        <v>2020</v>
      </c>
      <c r="E59" s="349" t="s">
        <v>808</v>
      </c>
      <c r="F59" s="358"/>
      <c r="G59" s="358"/>
      <c r="H59" s="355"/>
      <c r="I59" s="982">
        <v>0.25</v>
      </c>
    </row>
    <row r="60" spans="2:9" ht="15.5" hidden="1">
      <c r="B60" s="349">
        <v>9</v>
      </c>
      <c r="C60" s="349" t="s">
        <v>72</v>
      </c>
      <c r="D60" s="349">
        <v>2019</v>
      </c>
      <c r="E60" s="349" t="s">
        <v>809</v>
      </c>
      <c r="F60" s="349"/>
      <c r="G60" s="349" t="s">
        <v>765</v>
      </c>
      <c r="H60" s="349"/>
      <c r="I60" s="981">
        <v>0.89900000000000002</v>
      </c>
    </row>
    <row r="61" spans="2:9" ht="15.5" hidden="1">
      <c r="B61" s="349"/>
      <c r="C61" s="349" t="s">
        <v>72</v>
      </c>
      <c r="D61" s="349">
        <v>2019</v>
      </c>
      <c r="E61" s="349" t="s">
        <v>810</v>
      </c>
      <c r="F61" s="349"/>
      <c r="G61" s="349" t="s">
        <v>811</v>
      </c>
      <c r="H61" s="349"/>
      <c r="I61" s="981">
        <v>1E-3</v>
      </c>
    </row>
    <row r="62" spans="2:9" ht="15.5" hidden="1">
      <c r="B62" s="349"/>
      <c r="C62" s="349" t="s">
        <v>72</v>
      </c>
      <c r="D62" s="349">
        <v>2019</v>
      </c>
      <c r="E62" s="349" t="s">
        <v>812</v>
      </c>
      <c r="F62" s="349"/>
      <c r="G62" s="349" t="s">
        <v>813</v>
      </c>
      <c r="H62" s="349"/>
      <c r="I62" s="981">
        <v>0.1</v>
      </c>
    </row>
    <row r="63" spans="2:9" ht="15.5" hidden="1">
      <c r="B63" s="349"/>
      <c r="C63" s="349" t="s">
        <v>72</v>
      </c>
      <c r="D63" s="349">
        <v>2020</v>
      </c>
      <c r="E63" s="349" t="s">
        <v>809</v>
      </c>
      <c r="F63" s="349"/>
      <c r="G63" s="349" t="s">
        <v>765</v>
      </c>
      <c r="H63" s="349"/>
      <c r="I63" s="981">
        <v>0.89900000000000002</v>
      </c>
    </row>
    <row r="64" spans="2:9" ht="15.5" hidden="1">
      <c r="B64" s="349"/>
      <c r="C64" s="349" t="s">
        <v>72</v>
      </c>
      <c r="D64" s="349">
        <v>2020</v>
      </c>
      <c r="E64" s="349" t="s">
        <v>810</v>
      </c>
      <c r="F64" s="349"/>
      <c r="G64" s="349" t="s">
        <v>811</v>
      </c>
      <c r="H64" s="349"/>
      <c r="I64" s="981">
        <v>1E-3</v>
      </c>
    </row>
    <row r="65" spans="2:9" ht="15.5" hidden="1">
      <c r="B65" s="349"/>
      <c r="C65" s="349" t="s">
        <v>72</v>
      </c>
      <c r="D65" s="349">
        <v>2020</v>
      </c>
      <c r="E65" s="349" t="s">
        <v>812</v>
      </c>
      <c r="F65" s="349"/>
      <c r="G65" s="349" t="s">
        <v>813</v>
      </c>
      <c r="H65" s="349"/>
      <c r="I65" s="981">
        <v>0.1</v>
      </c>
    </row>
    <row r="66" spans="2:9" ht="46.5" hidden="1">
      <c r="B66" s="349">
        <v>10</v>
      </c>
      <c r="C66" s="349" t="s">
        <v>79</v>
      </c>
      <c r="D66" s="349">
        <v>2019</v>
      </c>
      <c r="E66" s="349" t="s">
        <v>814</v>
      </c>
      <c r="F66" s="349" t="s">
        <v>769</v>
      </c>
      <c r="G66" s="349" t="s">
        <v>815</v>
      </c>
      <c r="H66" s="349" t="s">
        <v>816</v>
      </c>
      <c r="I66" s="981">
        <v>0.99</v>
      </c>
    </row>
    <row r="67" spans="2:9" ht="46.5" hidden="1">
      <c r="B67" s="349"/>
      <c r="C67" s="349" t="s">
        <v>79</v>
      </c>
      <c r="D67" s="349">
        <v>2019</v>
      </c>
      <c r="E67" s="349" t="s">
        <v>817</v>
      </c>
      <c r="F67" s="349" t="s">
        <v>773</v>
      </c>
      <c r="G67" s="349" t="s">
        <v>815</v>
      </c>
      <c r="H67" s="349" t="s">
        <v>816</v>
      </c>
      <c r="I67" s="981">
        <v>0.01</v>
      </c>
    </row>
    <row r="68" spans="2:9" ht="46.5" hidden="1">
      <c r="B68" s="349"/>
      <c r="C68" s="349" t="s">
        <v>79</v>
      </c>
      <c r="D68" s="349">
        <v>2020</v>
      </c>
      <c r="E68" s="349" t="s">
        <v>814</v>
      </c>
      <c r="F68" s="358" t="s">
        <v>769</v>
      </c>
      <c r="G68" s="358" t="s">
        <v>815</v>
      </c>
      <c r="H68" s="391" t="s">
        <v>816</v>
      </c>
      <c r="I68" s="981">
        <v>0.99</v>
      </c>
    </row>
    <row r="69" spans="2:9" ht="46.5" hidden="1">
      <c r="B69" s="349"/>
      <c r="C69" s="349" t="s">
        <v>79</v>
      </c>
      <c r="D69" s="349">
        <v>2020</v>
      </c>
      <c r="E69" s="349" t="s">
        <v>817</v>
      </c>
      <c r="F69" s="358" t="s">
        <v>773</v>
      </c>
      <c r="G69" s="358" t="s">
        <v>815</v>
      </c>
      <c r="H69" s="391" t="s">
        <v>816</v>
      </c>
      <c r="I69" s="981">
        <v>0.01</v>
      </c>
    </row>
    <row r="70" spans="2:9" ht="46.5" hidden="1">
      <c r="B70" s="349">
        <v>11</v>
      </c>
      <c r="C70" s="349" t="s">
        <v>86</v>
      </c>
      <c r="D70" s="349">
        <v>2019</v>
      </c>
      <c r="E70" s="349" t="s">
        <v>818</v>
      </c>
      <c r="F70" s="358" t="s">
        <v>778</v>
      </c>
      <c r="G70" s="358" t="s">
        <v>819</v>
      </c>
      <c r="H70" s="349" t="s">
        <v>820</v>
      </c>
      <c r="I70" s="981">
        <v>0.99919999999999998</v>
      </c>
    </row>
    <row r="71" spans="2:9" ht="62" hidden="1">
      <c r="B71" s="349"/>
      <c r="C71" s="349" t="s">
        <v>86</v>
      </c>
      <c r="D71" s="349">
        <v>2019</v>
      </c>
      <c r="E71" s="349" t="s">
        <v>821</v>
      </c>
      <c r="F71" s="358" t="s">
        <v>778</v>
      </c>
      <c r="G71" s="358" t="s">
        <v>822</v>
      </c>
      <c r="H71" s="349" t="s">
        <v>823</v>
      </c>
      <c r="I71" s="981">
        <v>8.0000000000000004E-4</v>
      </c>
    </row>
    <row r="72" spans="2:9" ht="46.5" hidden="1">
      <c r="B72" s="349"/>
      <c r="C72" s="349" t="s">
        <v>86</v>
      </c>
      <c r="D72" s="349">
        <v>2020</v>
      </c>
      <c r="E72" s="349" t="s">
        <v>818</v>
      </c>
      <c r="F72" s="349" t="s">
        <v>778</v>
      </c>
      <c r="G72" s="349" t="s">
        <v>819</v>
      </c>
      <c r="H72" s="349" t="s">
        <v>820</v>
      </c>
      <c r="I72" s="981">
        <v>0.99919999999999998</v>
      </c>
    </row>
    <row r="73" spans="2:9" ht="62" hidden="1">
      <c r="B73" s="349"/>
      <c r="C73" s="349" t="s">
        <v>86</v>
      </c>
      <c r="D73" s="349">
        <v>2020</v>
      </c>
      <c r="E73" s="349" t="s">
        <v>821</v>
      </c>
      <c r="F73" s="349" t="s">
        <v>778</v>
      </c>
      <c r="G73" s="349" t="s">
        <v>822</v>
      </c>
      <c r="H73" s="349" t="s">
        <v>823</v>
      </c>
      <c r="I73" s="981">
        <v>8.0000000000000004E-4</v>
      </c>
    </row>
    <row r="74" spans="2:9" ht="15.5" hidden="1">
      <c r="B74" s="349">
        <v>12</v>
      </c>
      <c r="C74" s="349" t="s">
        <v>93</v>
      </c>
      <c r="D74" s="349">
        <v>2019</v>
      </c>
      <c r="E74" s="349" t="s">
        <v>824</v>
      </c>
      <c r="F74" s="349"/>
      <c r="G74" s="349" t="s">
        <v>765</v>
      </c>
      <c r="H74" s="349"/>
      <c r="I74" s="981">
        <v>0.99070000000000003</v>
      </c>
    </row>
    <row r="75" spans="2:9" ht="15.5" hidden="1">
      <c r="B75" s="349"/>
      <c r="C75" s="349" t="s">
        <v>93</v>
      </c>
      <c r="D75" s="349">
        <v>2019</v>
      </c>
      <c r="E75" s="349" t="s">
        <v>825</v>
      </c>
      <c r="F75" s="349"/>
      <c r="G75" s="349" t="s">
        <v>765</v>
      </c>
      <c r="H75" s="349"/>
      <c r="I75" s="981">
        <v>6.0000000000000001E-3</v>
      </c>
    </row>
    <row r="76" spans="2:9" ht="15.5" hidden="1">
      <c r="B76" s="349"/>
      <c r="C76" s="349" t="s">
        <v>93</v>
      </c>
      <c r="D76" s="349">
        <v>2019</v>
      </c>
      <c r="E76" s="349" t="s">
        <v>826</v>
      </c>
      <c r="F76" s="349"/>
      <c r="G76" s="349" t="s">
        <v>18</v>
      </c>
      <c r="H76" s="349"/>
      <c r="I76" s="981">
        <v>3.3E-3</v>
      </c>
    </row>
    <row r="77" spans="2:9" ht="15.5" hidden="1">
      <c r="B77" s="349"/>
      <c r="C77" s="349" t="s">
        <v>93</v>
      </c>
      <c r="D77" s="349">
        <v>2020</v>
      </c>
      <c r="E77" s="349" t="s">
        <v>824</v>
      </c>
      <c r="F77" s="358"/>
      <c r="G77" s="349" t="s">
        <v>765</v>
      </c>
      <c r="H77" s="349"/>
      <c r="I77" s="981">
        <v>0.99070000000000003</v>
      </c>
    </row>
    <row r="78" spans="2:9" ht="15.5" hidden="1">
      <c r="B78" s="349"/>
      <c r="C78" s="349" t="s">
        <v>93</v>
      </c>
      <c r="D78" s="349">
        <v>2020</v>
      </c>
      <c r="E78" s="349" t="s">
        <v>825</v>
      </c>
      <c r="F78" s="358"/>
      <c r="G78" s="349" t="s">
        <v>765</v>
      </c>
      <c r="H78" s="376"/>
      <c r="I78" s="981">
        <v>6.0000000000000001E-3</v>
      </c>
    </row>
    <row r="79" spans="2:9" ht="15.5" hidden="1">
      <c r="B79" s="349"/>
      <c r="C79" s="349" t="s">
        <v>93</v>
      </c>
      <c r="D79" s="349">
        <v>2020</v>
      </c>
      <c r="E79" s="349" t="s">
        <v>826</v>
      </c>
      <c r="F79" s="358"/>
      <c r="G79" s="358" t="s">
        <v>18</v>
      </c>
      <c r="H79" s="349"/>
      <c r="I79" s="981" t="s">
        <v>827</v>
      </c>
    </row>
    <row r="80" spans="2:9" ht="31" hidden="1">
      <c r="B80" s="349">
        <v>13</v>
      </c>
      <c r="C80" s="349" t="s">
        <v>99</v>
      </c>
      <c r="D80" s="349">
        <v>2019</v>
      </c>
      <c r="E80" s="349" t="s">
        <v>828</v>
      </c>
      <c r="F80" s="349" t="s">
        <v>829</v>
      </c>
      <c r="G80" s="349" t="s">
        <v>830</v>
      </c>
      <c r="H80" s="349" t="s">
        <v>831</v>
      </c>
      <c r="I80" s="981">
        <v>0.6593</v>
      </c>
    </row>
    <row r="81" spans="2:9" ht="31" hidden="1">
      <c r="B81" s="349"/>
      <c r="C81" s="349" t="s">
        <v>99</v>
      </c>
      <c r="D81" s="349">
        <v>2019</v>
      </c>
      <c r="E81" s="349" t="s">
        <v>832</v>
      </c>
      <c r="F81" s="349" t="s">
        <v>833</v>
      </c>
      <c r="G81" s="349" t="s">
        <v>834</v>
      </c>
      <c r="H81" s="349" t="s">
        <v>835</v>
      </c>
      <c r="I81" s="981" t="s">
        <v>836</v>
      </c>
    </row>
    <row r="82" spans="2:9" ht="15.5" hidden="1">
      <c r="B82" s="349"/>
      <c r="C82" s="349" t="s">
        <v>99</v>
      </c>
      <c r="D82" s="349">
        <v>2019</v>
      </c>
      <c r="E82" s="349" t="s">
        <v>837</v>
      </c>
      <c r="F82" s="349" t="s">
        <v>838</v>
      </c>
      <c r="G82" s="349" t="s">
        <v>838</v>
      </c>
      <c r="H82" s="349" t="s">
        <v>838</v>
      </c>
      <c r="I82" s="981">
        <v>0.312</v>
      </c>
    </row>
    <row r="83" spans="2:9" ht="31" hidden="1">
      <c r="B83" s="349"/>
      <c r="C83" s="349" t="s">
        <v>99</v>
      </c>
      <c r="D83" s="349">
        <v>2019</v>
      </c>
      <c r="E83" s="349" t="s">
        <v>839</v>
      </c>
      <c r="F83" s="349" t="s">
        <v>829</v>
      </c>
      <c r="G83" s="349" t="s">
        <v>840</v>
      </c>
      <c r="H83" s="349" t="s">
        <v>841</v>
      </c>
      <c r="I83" s="981">
        <v>2.87E-2</v>
      </c>
    </row>
    <row r="84" spans="2:9" ht="31" hidden="1">
      <c r="B84" s="349"/>
      <c r="C84" s="349" t="s">
        <v>99</v>
      </c>
      <c r="D84" s="349">
        <v>2020</v>
      </c>
      <c r="E84" s="349" t="s">
        <v>828</v>
      </c>
      <c r="F84" s="358" t="s">
        <v>829</v>
      </c>
      <c r="G84" s="358" t="s">
        <v>830</v>
      </c>
      <c r="H84" s="390" t="s">
        <v>831</v>
      </c>
      <c r="I84" s="981">
        <v>0.6593</v>
      </c>
    </row>
    <row r="85" spans="2:9" ht="31" hidden="1">
      <c r="B85" s="349"/>
      <c r="C85" s="349" t="s">
        <v>99</v>
      </c>
      <c r="D85" s="349">
        <v>2020</v>
      </c>
      <c r="E85" s="349" t="s">
        <v>832</v>
      </c>
      <c r="F85" s="358" t="s">
        <v>833</v>
      </c>
      <c r="G85" s="358" t="s">
        <v>834</v>
      </c>
      <c r="H85" s="390" t="s">
        <v>835</v>
      </c>
      <c r="I85" s="981" t="s">
        <v>836</v>
      </c>
    </row>
    <row r="86" spans="2:9" ht="15.5" hidden="1">
      <c r="B86" s="349"/>
      <c r="C86" s="349" t="s">
        <v>99</v>
      </c>
      <c r="D86" s="349">
        <v>2020</v>
      </c>
      <c r="E86" s="349" t="s">
        <v>837</v>
      </c>
      <c r="F86" s="358" t="s">
        <v>838</v>
      </c>
      <c r="G86" s="358" t="s">
        <v>838</v>
      </c>
      <c r="H86" s="349" t="s">
        <v>838</v>
      </c>
      <c r="I86" s="981">
        <v>0.3115</v>
      </c>
    </row>
    <row r="87" spans="2:9" ht="31" hidden="1">
      <c r="B87" s="349"/>
      <c r="C87" s="349" t="s">
        <v>99</v>
      </c>
      <c r="D87" s="349">
        <v>2020</v>
      </c>
      <c r="E87" s="349" t="s">
        <v>839</v>
      </c>
      <c r="F87" s="349" t="s">
        <v>829</v>
      </c>
      <c r="G87" s="349" t="s">
        <v>840</v>
      </c>
      <c r="H87" s="390" t="s">
        <v>841</v>
      </c>
      <c r="I87" s="981">
        <v>2.92E-2</v>
      </c>
    </row>
    <row r="88" spans="2:9" ht="31" hidden="1">
      <c r="B88" s="349">
        <v>14</v>
      </c>
      <c r="C88" s="349" t="s">
        <v>105</v>
      </c>
      <c r="D88" s="349">
        <v>2019</v>
      </c>
      <c r="E88" s="349" t="s">
        <v>842</v>
      </c>
      <c r="F88" s="349" t="s">
        <v>749</v>
      </c>
      <c r="G88" s="349" t="s">
        <v>843</v>
      </c>
      <c r="H88" s="349"/>
      <c r="I88" s="981">
        <v>0.99990000000000001</v>
      </c>
    </row>
    <row r="89" spans="2:9" ht="31" hidden="1">
      <c r="B89" s="349"/>
      <c r="C89" s="349" t="s">
        <v>105</v>
      </c>
      <c r="D89" s="349">
        <v>2019</v>
      </c>
      <c r="E89" s="349" t="s">
        <v>844</v>
      </c>
      <c r="F89" s="349" t="s">
        <v>749</v>
      </c>
      <c r="G89" s="349" t="s">
        <v>845</v>
      </c>
      <c r="H89" s="349"/>
      <c r="I89" s="981">
        <v>1E-4</v>
      </c>
    </row>
    <row r="90" spans="2:9" ht="31" hidden="1">
      <c r="B90" s="349"/>
      <c r="C90" s="349" t="s">
        <v>105</v>
      </c>
      <c r="D90" s="349">
        <v>2020</v>
      </c>
      <c r="E90" s="349" t="s">
        <v>842</v>
      </c>
      <c r="F90" s="349" t="s">
        <v>749</v>
      </c>
      <c r="G90" s="349" t="s">
        <v>843</v>
      </c>
      <c r="H90" s="349"/>
      <c r="I90" s="981">
        <v>0.99990000000000001</v>
      </c>
    </row>
    <row r="91" spans="2:9" ht="31" hidden="1">
      <c r="B91" s="349"/>
      <c r="C91" s="349" t="s">
        <v>105</v>
      </c>
      <c r="D91" s="349">
        <v>2020</v>
      </c>
      <c r="E91" s="349" t="s">
        <v>844</v>
      </c>
      <c r="F91" s="349" t="s">
        <v>749</v>
      </c>
      <c r="G91" s="349" t="s">
        <v>845</v>
      </c>
      <c r="H91" s="349"/>
      <c r="I91" s="981">
        <v>1E-4</v>
      </c>
    </row>
    <row r="92" spans="2:9" ht="46.5" hidden="1">
      <c r="B92" s="349">
        <v>15</v>
      </c>
      <c r="C92" s="349" t="s">
        <v>113</v>
      </c>
      <c r="D92" s="349">
        <v>2019</v>
      </c>
      <c r="E92" s="349" t="s">
        <v>846</v>
      </c>
      <c r="F92" s="349" t="s">
        <v>847</v>
      </c>
      <c r="G92" s="349" t="s">
        <v>848</v>
      </c>
      <c r="H92" s="349" t="s">
        <v>849</v>
      </c>
      <c r="I92" s="981">
        <v>0.8</v>
      </c>
    </row>
    <row r="93" spans="2:9" ht="42.75" hidden="1" customHeight="1">
      <c r="B93" s="349"/>
      <c r="C93" s="349" t="s">
        <v>113</v>
      </c>
      <c r="D93" s="349">
        <v>2019</v>
      </c>
      <c r="E93" s="349" t="s">
        <v>850</v>
      </c>
      <c r="F93" s="349" t="s">
        <v>847</v>
      </c>
      <c r="G93" s="349" t="s">
        <v>851</v>
      </c>
      <c r="H93" s="349" t="s">
        <v>849</v>
      </c>
      <c r="I93" s="981">
        <v>0.2</v>
      </c>
    </row>
    <row r="94" spans="2:9" ht="46.5" hidden="1">
      <c r="B94" s="349"/>
      <c r="C94" s="349" t="s">
        <v>113</v>
      </c>
      <c r="D94" s="349">
        <v>2020</v>
      </c>
      <c r="E94" s="349" t="s">
        <v>846</v>
      </c>
      <c r="F94" s="349" t="s">
        <v>847</v>
      </c>
      <c r="G94" s="349" t="s">
        <v>848</v>
      </c>
      <c r="H94" s="349" t="s">
        <v>849</v>
      </c>
      <c r="I94" s="981">
        <v>0.8</v>
      </c>
    </row>
    <row r="95" spans="2:9" ht="31" hidden="1">
      <c r="B95" s="349"/>
      <c r="C95" s="349" t="s">
        <v>113</v>
      </c>
      <c r="D95" s="349">
        <v>2020</v>
      </c>
      <c r="E95" s="349" t="s">
        <v>850</v>
      </c>
      <c r="F95" s="349" t="s">
        <v>847</v>
      </c>
      <c r="G95" s="349" t="s">
        <v>851</v>
      </c>
      <c r="H95" s="349" t="s">
        <v>849</v>
      </c>
      <c r="I95" s="981">
        <v>0.2</v>
      </c>
    </row>
    <row r="96" spans="2:9" ht="46.5" hidden="1">
      <c r="B96" s="349">
        <v>16</v>
      </c>
      <c r="C96" s="349" t="s">
        <v>852</v>
      </c>
      <c r="D96" s="349">
        <v>2019</v>
      </c>
      <c r="E96" s="349" t="s">
        <v>777</v>
      </c>
      <c r="F96" s="349" t="s">
        <v>778</v>
      </c>
      <c r="G96" s="349" t="s">
        <v>853</v>
      </c>
      <c r="H96" s="349" t="s">
        <v>854</v>
      </c>
      <c r="I96" s="981">
        <v>0.75</v>
      </c>
    </row>
    <row r="97" spans="2:9" ht="46.5" hidden="1">
      <c r="B97" s="349"/>
      <c r="C97" s="349" t="s">
        <v>852</v>
      </c>
      <c r="D97" s="349">
        <v>2019</v>
      </c>
      <c r="E97" s="349" t="s">
        <v>855</v>
      </c>
      <c r="F97" s="349" t="s">
        <v>778</v>
      </c>
      <c r="G97" s="349" t="s">
        <v>856</v>
      </c>
      <c r="H97" s="349" t="s">
        <v>857</v>
      </c>
      <c r="I97" s="981">
        <v>0.25</v>
      </c>
    </row>
    <row r="98" spans="2:9" ht="46.5" hidden="1">
      <c r="B98" s="349"/>
      <c r="C98" s="349" t="s">
        <v>852</v>
      </c>
      <c r="D98" s="349">
        <v>2020</v>
      </c>
      <c r="E98" s="349" t="s">
        <v>777</v>
      </c>
      <c r="F98" s="349" t="s">
        <v>778</v>
      </c>
      <c r="G98" s="349" t="s">
        <v>853</v>
      </c>
      <c r="H98" s="349" t="s">
        <v>854</v>
      </c>
      <c r="I98" s="981">
        <v>0.75</v>
      </c>
    </row>
    <row r="99" spans="2:9" ht="46.5" hidden="1">
      <c r="B99" s="349"/>
      <c r="C99" s="349" t="s">
        <v>852</v>
      </c>
      <c r="D99" s="349">
        <v>2020</v>
      </c>
      <c r="E99" s="349" t="s">
        <v>855</v>
      </c>
      <c r="F99" s="349" t="s">
        <v>778</v>
      </c>
      <c r="G99" s="349" t="s">
        <v>856</v>
      </c>
      <c r="H99" s="349" t="s">
        <v>857</v>
      </c>
      <c r="I99" s="981">
        <v>0.25</v>
      </c>
    </row>
    <row r="100" spans="2:9" ht="15.5" hidden="1">
      <c r="B100" s="349">
        <v>17</v>
      </c>
      <c r="C100" s="349" t="s">
        <v>125</v>
      </c>
      <c r="D100" s="349">
        <v>2019</v>
      </c>
      <c r="E100" s="349" t="s">
        <v>858</v>
      </c>
      <c r="F100" s="349" t="s">
        <v>749</v>
      </c>
      <c r="G100" s="349" t="s">
        <v>859</v>
      </c>
      <c r="H100" s="349" t="s">
        <v>749</v>
      </c>
      <c r="I100" s="981">
        <v>0.48759999999999998</v>
      </c>
    </row>
    <row r="101" spans="2:9" ht="15.5" hidden="1">
      <c r="B101" s="349"/>
      <c r="C101" s="349" t="s">
        <v>125</v>
      </c>
      <c r="D101" s="349">
        <v>2019</v>
      </c>
      <c r="E101" s="349" t="s">
        <v>860</v>
      </c>
      <c r="F101" s="349" t="s">
        <v>749</v>
      </c>
      <c r="G101" s="349" t="s">
        <v>861</v>
      </c>
      <c r="H101" s="349" t="s">
        <v>749</v>
      </c>
      <c r="I101" s="981">
        <v>0.26240000000000002</v>
      </c>
    </row>
    <row r="102" spans="2:9" ht="15.5" hidden="1">
      <c r="B102" s="349"/>
      <c r="C102" s="349" t="s">
        <v>125</v>
      </c>
      <c r="D102" s="349">
        <v>2019</v>
      </c>
      <c r="E102" s="349" t="s">
        <v>862</v>
      </c>
      <c r="F102" s="349" t="s">
        <v>749</v>
      </c>
      <c r="G102" s="349" t="s">
        <v>861</v>
      </c>
      <c r="H102" s="349" t="s">
        <v>749</v>
      </c>
      <c r="I102" s="981">
        <v>0.25</v>
      </c>
    </row>
    <row r="103" spans="2:9" ht="15.5" hidden="1">
      <c r="B103" s="349"/>
      <c r="C103" s="349" t="s">
        <v>125</v>
      </c>
      <c r="D103" s="349">
        <v>2020</v>
      </c>
      <c r="E103" s="349" t="s">
        <v>858</v>
      </c>
      <c r="F103" s="388" t="s">
        <v>749</v>
      </c>
      <c r="G103" s="358" t="s">
        <v>859</v>
      </c>
      <c r="H103" s="388" t="s">
        <v>749</v>
      </c>
      <c r="I103" s="981">
        <v>0.48759999999999998</v>
      </c>
    </row>
    <row r="104" spans="2:9" ht="15.5" hidden="1">
      <c r="B104" s="349"/>
      <c r="C104" s="349" t="s">
        <v>125</v>
      </c>
      <c r="D104" s="349">
        <v>2020</v>
      </c>
      <c r="E104" s="349" t="s">
        <v>860</v>
      </c>
      <c r="F104" s="388" t="s">
        <v>749</v>
      </c>
      <c r="G104" s="358" t="s">
        <v>861</v>
      </c>
      <c r="H104" s="388" t="s">
        <v>749</v>
      </c>
      <c r="I104" s="981">
        <v>0.26240000000000002</v>
      </c>
    </row>
    <row r="105" spans="2:9" ht="15.5" hidden="1">
      <c r="B105" s="349"/>
      <c r="C105" s="349" t="s">
        <v>125</v>
      </c>
      <c r="D105" s="349">
        <v>2020</v>
      </c>
      <c r="E105" s="349" t="s">
        <v>862</v>
      </c>
      <c r="F105" s="388" t="s">
        <v>749</v>
      </c>
      <c r="G105" s="358" t="s">
        <v>861</v>
      </c>
      <c r="H105" s="388" t="s">
        <v>749</v>
      </c>
      <c r="I105" s="981">
        <v>0.25</v>
      </c>
    </row>
    <row r="106" spans="2:9" ht="49.5" hidden="1" customHeight="1">
      <c r="B106" s="349">
        <v>18</v>
      </c>
      <c r="C106" s="349" t="s">
        <v>134</v>
      </c>
      <c r="D106" s="349">
        <v>2019</v>
      </c>
      <c r="E106" s="349" t="s">
        <v>814</v>
      </c>
      <c r="F106" s="358" t="s">
        <v>769</v>
      </c>
      <c r="G106" s="358" t="s">
        <v>815</v>
      </c>
      <c r="H106" s="391" t="s">
        <v>816</v>
      </c>
      <c r="I106" s="981">
        <v>0.99990000000000001</v>
      </c>
    </row>
    <row r="107" spans="2:9" ht="46.5" hidden="1">
      <c r="B107" s="349"/>
      <c r="C107" s="349" t="s">
        <v>134</v>
      </c>
      <c r="D107" s="349">
        <v>2019</v>
      </c>
      <c r="E107" s="349" t="s">
        <v>817</v>
      </c>
      <c r="F107" s="358" t="s">
        <v>773</v>
      </c>
      <c r="G107" s="358" t="s">
        <v>815</v>
      </c>
      <c r="H107" s="391" t="s">
        <v>816</v>
      </c>
      <c r="I107" s="981">
        <v>0.01</v>
      </c>
    </row>
    <row r="108" spans="2:9" ht="46.5" hidden="1">
      <c r="B108" s="349"/>
      <c r="C108" s="349" t="s">
        <v>134</v>
      </c>
      <c r="D108" s="349">
        <v>2020</v>
      </c>
      <c r="E108" s="349" t="s">
        <v>814</v>
      </c>
      <c r="F108" s="358" t="s">
        <v>769</v>
      </c>
      <c r="G108" s="358" t="s">
        <v>815</v>
      </c>
      <c r="H108" s="391" t="s">
        <v>816</v>
      </c>
      <c r="I108" s="981">
        <v>0.99990000000000001</v>
      </c>
    </row>
    <row r="109" spans="2:9" ht="46.5" hidden="1">
      <c r="B109" s="349"/>
      <c r="C109" s="349" t="s">
        <v>134</v>
      </c>
      <c r="D109" s="349">
        <v>2020</v>
      </c>
      <c r="E109" s="349" t="s">
        <v>817</v>
      </c>
      <c r="F109" s="358" t="s">
        <v>773</v>
      </c>
      <c r="G109" s="358" t="s">
        <v>815</v>
      </c>
      <c r="H109" s="391" t="s">
        <v>816</v>
      </c>
      <c r="I109" s="981">
        <v>0.01</v>
      </c>
    </row>
    <row r="110" spans="2:9" ht="15.5" hidden="1">
      <c r="B110" s="349">
        <v>19</v>
      </c>
      <c r="C110" s="349" t="s">
        <v>140</v>
      </c>
      <c r="D110" s="349">
        <v>2019</v>
      </c>
      <c r="E110" s="349" t="s">
        <v>863</v>
      </c>
      <c r="F110" s="349"/>
      <c r="G110" s="349" t="s">
        <v>864</v>
      </c>
      <c r="H110" s="349" t="s">
        <v>865</v>
      </c>
      <c r="I110" s="981">
        <v>0.99990000000000001</v>
      </c>
    </row>
    <row r="111" spans="2:9" ht="31" hidden="1">
      <c r="B111" s="349"/>
      <c r="C111" s="349" t="s">
        <v>140</v>
      </c>
      <c r="D111" s="349">
        <v>2019</v>
      </c>
      <c r="E111" s="349" t="s">
        <v>866</v>
      </c>
      <c r="F111" s="349" t="s">
        <v>867</v>
      </c>
      <c r="G111" s="349" t="s">
        <v>868</v>
      </c>
      <c r="H111" s="349" t="s">
        <v>865</v>
      </c>
      <c r="I111" s="981">
        <v>0.01</v>
      </c>
    </row>
    <row r="112" spans="2:9" ht="15.5" hidden="1">
      <c r="B112" s="349"/>
      <c r="C112" s="349" t="s">
        <v>140</v>
      </c>
      <c r="D112" s="349">
        <v>2020</v>
      </c>
      <c r="E112" s="349" t="s">
        <v>863</v>
      </c>
      <c r="F112" s="358"/>
      <c r="G112" s="358" t="s">
        <v>864</v>
      </c>
      <c r="H112" s="349" t="s">
        <v>865</v>
      </c>
      <c r="I112" s="981">
        <v>0.99990000000000001</v>
      </c>
    </row>
    <row r="113" spans="2:9" ht="31" hidden="1">
      <c r="B113" s="349"/>
      <c r="C113" s="349" t="s">
        <v>140</v>
      </c>
      <c r="D113" s="349">
        <v>2020</v>
      </c>
      <c r="E113" s="349" t="s">
        <v>866</v>
      </c>
      <c r="F113" s="358" t="s">
        <v>867</v>
      </c>
      <c r="G113" s="358" t="s">
        <v>868</v>
      </c>
      <c r="H113" s="349" t="s">
        <v>865</v>
      </c>
      <c r="I113" s="981">
        <v>0.01</v>
      </c>
    </row>
    <row r="114" spans="2:9" ht="46.5" hidden="1">
      <c r="B114" s="349">
        <v>20</v>
      </c>
      <c r="C114" s="349" t="s">
        <v>146</v>
      </c>
      <c r="D114" s="349">
        <v>2019</v>
      </c>
      <c r="E114" s="349" t="s">
        <v>869</v>
      </c>
      <c r="F114" s="388" t="s">
        <v>749</v>
      </c>
      <c r="G114" s="358" t="s">
        <v>870</v>
      </c>
      <c r="H114" s="390" t="s">
        <v>871</v>
      </c>
      <c r="I114" s="981">
        <v>0.8</v>
      </c>
    </row>
    <row r="115" spans="2:9" ht="46.5" hidden="1">
      <c r="B115" s="349"/>
      <c r="C115" s="349" t="s">
        <v>146</v>
      </c>
      <c r="D115" s="349">
        <v>2019</v>
      </c>
      <c r="E115" s="349" t="s">
        <v>872</v>
      </c>
      <c r="F115" s="388" t="s">
        <v>749</v>
      </c>
      <c r="G115" s="358" t="s">
        <v>873</v>
      </c>
      <c r="H115" s="360" t="s">
        <v>749</v>
      </c>
      <c r="I115" s="981">
        <v>0.2</v>
      </c>
    </row>
    <row r="116" spans="2:9" ht="46.5" hidden="1">
      <c r="B116" s="349"/>
      <c r="C116" s="349" t="s">
        <v>146</v>
      </c>
      <c r="D116" s="349">
        <v>2020</v>
      </c>
      <c r="E116" s="349" t="s">
        <v>869</v>
      </c>
      <c r="F116" s="388" t="s">
        <v>749</v>
      </c>
      <c r="G116" s="358" t="s">
        <v>870</v>
      </c>
      <c r="H116" s="390" t="s">
        <v>871</v>
      </c>
      <c r="I116" s="981">
        <v>0.8</v>
      </c>
    </row>
    <row r="117" spans="2:9" ht="46.5" hidden="1">
      <c r="B117" s="349"/>
      <c r="C117" s="349" t="s">
        <v>146</v>
      </c>
      <c r="D117" s="349">
        <v>2020</v>
      </c>
      <c r="E117" s="349" t="s">
        <v>872</v>
      </c>
      <c r="F117" s="388" t="s">
        <v>749</v>
      </c>
      <c r="G117" s="358" t="s">
        <v>873</v>
      </c>
      <c r="H117" s="360" t="s">
        <v>749</v>
      </c>
      <c r="I117" s="981">
        <v>0.2</v>
      </c>
    </row>
    <row r="118" spans="2:9" ht="57" hidden="1" customHeight="1">
      <c r="B118" s="349">
        <v>21</v>
      </c>
      <c r="C118" s="349" t="s">
        <v>153</v>
      </c>
      <c r="D118" s="349">
        <v>2019</v>
      </c>
      <c r="E118" s="349" t="s">
        <v>814</v>
      </c>
      <c r="F118" s="388" t="s">
        <v>769</v>
      </c>
      <c r="G118" s="358" t="s">
        <v>815</v>
      </c>
      <c r="H118" s="360" t="s">
        <v>816</v>
      </c>
      <c r="I118" s="981">
        <v>99.99</v>
      </c>
    </row>
    <row r="119" spans="2:9" ht="57" hidden="1" customHeight="1">
      <c r="B119" s="349"/>
      <c r="C119" s="349" t="s">
        <v>153</v>
      </c>
      <c r="D119" s="349">
        <v>2019</v>
      </c>
      <c r="E119" s="349" t="s">
        <v>817</v>
      </c>
      <c r="F119" s="388" t="s">
        <v>773</v>
      </c>
      <c r="G119" s="358" t="s">
        <v>815</v>
      </c>
      <c r="H119" s="360" t="s">
        <v>816</v>
      </c>
      <c r="I119" s="981">
        <v>0.01</v>
      </c>
    </row>
    <row r="120" spans="2:9" ht="57" hidden="1" customHeight="1">
      <c r="B120" s="349"/>
      <c r="C120" s="349" t="s">
        <v>153</v>
      </c>
      <c r="D120" s="349">
        <v>2020</v>
      </c>
      <c r="E120" s="349" t="s">
        <v>814</v>
      </c>
      <c r="F120" s="358" t="s">
        <v>769</v>
      </c>
      <c r="G120" s="358" t="s">
        <v>815</v>
      </c>
      <c r="H120" s="392" t="s">
        <v>816</v>
      </c>
      <c r="I120" s="981">
        <v>99.99</v>
      </c>
    </row>
    <row r="121" spans="2:9" ht="57" hidden="1" customHeight="1">
      <c r="B121" s="349"/>
      <c r="C121" s="349" t="s">
        <v>153</v>
      </c>
      <c r="D121" s="349">
        <v>2020</v>
      </c>
      <c r="E121" s="349" t="s">
        <v>817</v>
      </c>
      <c r="F121" s="358" t="s">
        <v>773</v>
      </c>
      <c r="G121" s="358" t="s">
        <v>815</v>
      </c>
      <c r="H121" s="393" t="s">
        <v>816</v>
      </c>
      <c r="I121" s="981"/>
    </row>
    <row r="122" spans="2:9" ht="31" hidden="1">
      <c r="B122" s="349">
        <v>22</v>
      </c>
      <c r="C122" s="349" t="s">
        <v>157</v>
      </c>
      <c r="D122" s="349">
        <v>2019</v>
      </c>
      <c r="E122" s="349" t="s">
        <v>874</v>
      </c>
      <c r="F122" s="358"/>
      <c r="G122" s="358" t="s">
        <v>813</v>
      </c>
      <c r="H122" s="349"/>
      <c r="I122" s="981">
        <v>0.99</v>
      </c>
    </row>
    <row r="123" spans="2:9" ht="31" hidden="1">
      <c r="B123" s="349"/>
      <c r="C123" s="349" t="s">
        <v>157</v>
      </c>
      <c r="D123" s="349">
        <v>2019</v>
      </c>
      <c r="E123" s="349" t="s">
        <v>875</v>
      </c>
      <c r="F123" s="358"/>
      <c r="G123" s="358" t="s">
        <v>876</v>
      </c>
      <c r="H123" s="349"/>
      <c r="I123" s="981">
        <v>0.01</v>
      </c>
    </row>
    <row r="124" spans="2:9" ht="31" hidden="1">
      <c r="B124" s="349"/>
      <c r="C124" s="349" t="s">
        <v>157</v>
      </c>
      <c r="D124" s="349">
        <v>2020</v>
      </c>
      <c r="E124" s="349" t="s">
        <v>874</v>
      </c>
      <c r="F124" s="358"/>
      <c r="G124" s="358" t="s">
        <v>813</v>
      </c>
      <c r="H124" s="349"/>
      <c r="I124" s="981">
        <v>0.99</v>
      </c>
    </row>
    <row r="125" spans="2:9" ht="31" hidden="1">
      <c r="B125" s="349"/>
      <c r="C125" s="349" t="s">
        <v>157</v>
      </c>
      <c r="D125" s="349">
        <v>2020</v>
      </c>
      <c r="E125" s="349" t="s">
        <v>875</v>
      </c>
      <c r="F125" s="358"/>
      <c r="G125" s="358" t="s">
        <v>876</v>
      </c>
      <c r="H125" s="349"/>
      <c r="I125" s="981">
        <v>0.01</v>
      </c>
    </row>
    <row r="126" spans="2:9" ht="46.5" hidden="1">
      <c r="B126" s="349">
        <v>23</v>
      </c>
      <c r="C126" s="349" t="s">
        <v>165</v>
      </c>
      <c r="D126" s="349">
        <v>2019</v>
      </c>
      <c r="E126" s="349" t="s">
        <v>877</v>
      </c>
      <c r="F126" s="358"/>
      <c r="G126" s="349" t="s">
        <v>878</v>
      </c>
      <c r="H126" s="349"/>
      <c r="I126" s="981">
        <v>0.26</v>
      </c>
    </row>
    <row r="127" spans="2:9" ht="15.5" hidden="1">
      <c r="B127" s="349"/>
      <c r="C127" s="349" t="s">
        <v>165</v>
      </c>
      <c r="D127" s="349">
        <v>2019</v>
      </c>
      <c r="E127" s="349" t="s">
        <v>879</v>
      </c>
      <c r="F127" s="358"/>
      <c r="G127" s="358" t="s">
        <v>880</v>
      </c>
      <c r="H127" s="349"/>
      <c r="I127" s="981">
        <v>0.219</v>
      </c>
    </row>
    <row r="128" spans="2:9" ht="46.5" hidden="1">
      <c r="B128" s="349"/>
      <c r="C128" s="349" t="s">
        <v>165</v>
      </c>
      <c r="D128" s="349">
        <v>2019</v>
      </c>
      <c r="E128" s="349" t="s">
        <v>881</v>
      </c>
      <c r="F128" s="358"/>
      <c r="G128" s="349" t="s">
        <v>882</v>
      </c>
      <c r="H128" s="349"/>
      <c r="I128" s="981">
        <v>0.25</v>
      </c>
    </row>
    <row r="129" spans="2:9" ht="15.5" hidden="1">
      <c r="B129" s="349"/>
      <c r="C129" s="349" t="s">
        <v>165</v>
      </c>
      <c r="D129" s="349">
        <v>2019</v>
      </c>
      <c r="E129" s="349" t="s">
        <v>883</v>
      </c>
      <c r="F129" s="358"/>
      <c r="G129" s="358" t="s">
        <v>880</v>
      </c>
      <c r="H129" s="349"/>
      <c r="I129" s="981">
        <v>8.1000000000000003E-2</v>
      </c>
    </row>
    <row r="130" spans="2:9" ht="46.5" hidden="1">
      <c r="B130" s="349"/>
      <c r="C130" s="349" t="s">
        <v>165</v>
      </c>
      <c r="D130" s="349">
        <v>2019</v>
      </c>
      <c r="E130" s="349" t="s">
        <v>884</v>
      </c>
      <c r="F130" s="358"/>
      <c r="G130" s="349" t="s">
        <v>882</v>
      </c>
      <c r="H130" s="349"/>
      <c r="I130" s="981">
        <v>0</v>
      </c>
    </row>
    <row r="131" spans="2:9" ht="31" hidden="1">
      <c r="B131" s="349"/>
      <c r="C131" s="349" t="s">
        <v>165</v>
      </c>
      <c r="D131" s="349">
        <v>2019</v>
      </c>
      <c r="E131" s="349" t="s">
        <v>885</v>
      </c>
      <c r="F131" s="349"/>
      <c r="G131" s="349" t="s">
        <v>886</v>
      </c>
      <c r="H131" s="349"/>
      <c r="I131" s="981">
        <v>0.19</v>
      </c>
    </row>
    <row r="132" spans="2:9" ht="46.5" hidden="1">
      <c r="B132" s="349"/>
      <c r="C132" s="349" t="s">
        <v>165</v>
      </c>
      <c r="D132" s="349">
        <v>2020</v>
      </c>
      <c r="E132" s="349" t="s">
        <v>877</v>
      </c>
      <c r="F132" s="358"/>
      <c r="G132" s="349" t="s">
        <v>878</v>
      </c>
      <c r="H132" s="349"/>
      <c r="I132" s="981">
        <v>0.26</v>
      </c>
    </row>
    <row r="133" spans="2:9" ht="15.5" hidden="1">
      <c r="B133" s="349"/>
      <c r="C133" s="349" t="s">
        <v>165</v>
      </c>
      <c r="D133" s="349">
        <v>2020</v>
      </c>
      <c r="E133" s="349" t="s">
        <v>879</v>
      </c>
      <c r="F133" s="358"/>
      <c r="G133" s="358" t="s">
        <v>880</v>
      </c>
      <c r="H133" s="349"/>
      <c r="I133" s="981">
        <v>0.219</v>
      </c>
    </row>
    <row r="134" spans="2:9" ht="46.5" hidden="1">
      <c r="B134" s="349"/>
      <c r="C134" s="349" t="s">
        <v>165</v>
      </c>
      <c r="D134" s="349">
        <v>2020</v>
      </c>
      <c r="E134" s="349" t="s">
        <v>881</v>
      </c>
      <c r="F134" s="358"/>
      <c r="G134" s="349" t="s">
        <v>882</v>
      </c>
      <c r="H134" s="349"/>
      <c r="I134" s="981">
        <v>0.25</v>
      </c>
    </row>
    <row r="135" spans="2:9" ht="15.5" hidden="1">
      <c r="B135" s="349"/>
      <c r="C135" s="349" t="s">
        <v>165</v>
      </c>
      <c r="D135" s="349">
        <v>2020</v>
      </c>
      <c r="E135" s="349" t="s">
        <v>883</v>
      </c>
      <c r="F135" s="358"/>
      <c r="G135" s="358" t="s">
        <v>880</v>
      </c>
      <c r="H135" s="349"/>
      <c r="I135" s="981">
        <v>8.1000000000000003E-2</v>
      </c>
    </row>
    <row r="136" spans="2:9" ht="46.5" hidden="1">
      <c r="B136" s="349"/>
      <c r="C136" s="349" t="s">
        <v>165</v>
      </c>
      <c r="D136" s="349">
        <v>2020</v>
      </c>
      <c r="E136" s="349" t="s">
        <v>884</v>
      </c>
      <c r="F136" s="358"/>
      <c r="G136" s="349" t="s">
        <v>882</v>
      </c>
      <c r="H136" s="349"/>
      <c r="I136" s="981">
        <v>0</v>
      </c>
    </row>
    <row r="137" spans="2:9" ht="31" hidden="1">
      <c r="B137" s="349"/>
      <c r="C137" s="349" t="s">
        <v>165</v>
      </c>
      <c r="D137" s="349">
        <v>2020</v>
      </c>
      <c r="E137" s="349" t="s">
        <v>885</v>
      </c>
      <c r="F137" s="349"/>
      <c r="G137" s="349" t="s">
        <v>886</v>
      </c>
      <c r="H137" s="349"/>
      <c r="I137" s="981">
        <v>0.19</v>
      </c>
    </row>
    <row r="138" spans="2:9" ht="31" hidden="1">
      <c r="B138" s="349">
        <v>24</v>
      </c>
      <c r="C138" s="349" t="s">
        <v>171</v>
      </c>
      <c r="D138" s="349">
        <v>2019</v>
      </c>
      <c r="E138" s="349" t="s">
        <v>887</v>
      </c>
      <c r="F138" s="358" t="s">
        <v>778</v>
      </c>
      <c r="G138" s="358" t="s">
        <v>888</v>
      </c>
      <c r="H138" s="360" t="s">
        <v>889</v>
      </c>
      <c r="I138" s="981">
        <v>0.90920000000000001</v>
      </c>
    </row>
    <row r="139" spans="2:9" ht="46.5" hidden="1">
      <c r="B139" s="349"/>
      <c r="C139" s="349" t="s">
        <v>171</v>
      </c>
      <c r="D139" s="349">
        <v>2019</v>
      </c>
      <c r="E139" s="349" t="s">
        <v>890</v>
      </c>
      <c r="F139" s="358" t="s">
        <v>778</v>
      </c>
      <c r="G139" s="358" t="s">
        <v>891</v>
      </c>
      <c r="H139" s="349"/>
      <c r="I139" s="981">
        <v>2.7199999999999998E-2</v>
      </c>
    </row>
    <row r="140" spans="2:9" ht="31" hidden="1">
      <c r="B140" s="349"/>
      <c r="C140" s="349" t="s">
        <v>171</v>
      </c>
      <c r="D140" s="349">
        <v>2019</v>
      </c>
      <c r="E140" s="349" t="s">
        <v>892</v>
      </c>
      <c r="F140" s="358" t="s">
        <v>778</v>
      </c>
      <c r="G140" s="358" t="s">
        <v>893</v>
      </c>
      <c r="H140" s="349"/>
      <c r="I140" s="981">
        <v>1.3599999999999999E-2</v>
      </c>
    </row>
    <row r="141" spans="2:9" ht="31" hidden="1">
      <c r="B141" s="349"/>
      <c r="C141" s="349" t="s">
        <v>171</v>
      </c>
      <c r="D141" s="349">
        <v>2019</v>
      </c>
      <c r="E141" s="349" t="s">
        <v>894</v>
      </c>
      <c r="F141" s="349" t="s">
        <v>778</v>
      </c>
      <c r="G141" s="349" t="s">
        <v>895</v>
      </c>
      <c r="H141" s="349"/>
      <c r="I141" s="981">
        <v>0.05</v>
      </c>
    </row>
    <row r="142" spans="2:9" ht="31" hidden="1">
      <c r="B142" s="349"/>
      <c r="C142" s="349" t="s">
        <v>171</v>
      </c>
      <c r="D142" s="349">
        <v>2020</v>
      </c>
      <c r="E142" s="349" t="s">
        <v>887</v>
      </c>
      <c r="F142" s="358" t="s">
        <v>778</v>
      </c>
      <c r="G142" s="358" t="s">
        <v>888</v>
      </c>
      <c r="H142" s="360" t="s">
        <v>889</v>
      </c>
      <c r="I142" s="981">
        <v>0.90920000000000001</v>
      </c>
    </row>
    <row r="143" spans="2:9" ht="46.5" hidden="1">
      <c r="B143" s="349"/>
      <c r="C143" s="349" t="s">
        <v>171</v>
      </c>
      <c r="D143" s="349">
        <v>2020</v>
      </c>
      <c r="E143" s="349" t="s">
        <v>890</v>
      </c>
      <c r="F143" s="358" t="s">
        <v>778</v>
      </c>
      <c r="G143" s="358" t="s">
        <v>891</v>
      </c>
      <c r="H143" s="349"/>
      <c r="I143" s="981">
        <v>2.7199999999999998E-2</v>
      </c>
    </row>
    <row r="144" spans="2:9" ht="31" hidden="1">
      <c r="B144" s="349"/>
      <c r="C144" s="349" t="s">
        <v>171</v>
      </c>
      <c r="D144" s="349">
        <v>2020</v>
      </c>
      <c r="E144" s="349" t="s">
        <v>892</v>
      </c>
      <c r="F144" s="358" t="s">
        <v>778</v>
      </c>
      <c r="G144" s="358" t="s">
        <v>893</v>
      </c>
      <c r="H144" s="349"/>
      <c r="I144" s="981">
        <v>1.3599999999999999E-2</v>
      </c>
    </row>
    <row r="145" spans="2:9" ht="31" hidden="1">
      <c r="B145" s="349"/>
      <c r="C145" s="349" t="s">
        <v>171</v>
      </c>
      <c r="D145" s="349">
        <v>2020</v>
      </c>
      <c r="E145" s="349" t="s">
        <v>894</v>
      </c>
      <c r="F145" s="349" t="s">
        <v>778</v>
      </c>
      <c r="G145" s="349" t="s">
        <v>895</v>
      </c>
      <c r="H145" s="349"/>
      <c r="I145" s="981">
        <v>0.05</v>
      </c>
    </row>
    <row r="146" spans="2:9" ht="31" hidden="1">
      <c r="B146" s="349">
        <v>25</v>
      </c>
      <c r="C146" s="349" t="s">
        <v>177</v>
      </c>
      <c r="D146" s="349">
        <v>2019</v>
      </c>
      <c r="E146" s="349" t="s">
        <v>896</v>
      </c>
      <c r="F146" s="358" t="s">
        <v>749</v>
      </c>
      <c r="G146" s="358" t="s">
        <v>897</v>
      </c>
      <c r="H146" s="349" t="s">
        <v>749</v>
      </c>
      <c r="I146" s="981">
        <v>0.99960000000000004</v>
      </c>
    </row>
    <row r="147" spans="2:9" ht="31" hidden="1">
      <c r="B147" s="349"/>
      <c r="C147" s="349" t="s">
        <v>177</v>
      </c>
      <c r="D147" s="349">
        <v>2019</v>
      </c>
      <c r="E147" s="349" t="s">
        <v>898</v>
      </c>
      <c r="F147" s="358" t="s">
        <v>749</v>
      </c>
      <c r="G147" s="358" t="s">
        <v>899</v>
      </c>
      <c r="H147" s="349" t="s">
        <v>749</v>
      </c>
      <c r="I147" s="981">
        <v>4.0000000000000002E-4</v>
      </c>
    </row>
    <row r="148" spans="2:9" ht="31" hidden="1">
      <c r="B148" s="349"/>
      <c r="C148" s="349" t="s">
        <v>177</v>
      </c>
      <c r="D148" s="349">
        <v>2020</v>
      </c>
      <c r="E148" s="349" t="s">
        <v>896</v>
      </c>
      <c r="F148" s="358" t="s">
        <v>749</v>
      </c>
      <c r="G148" s="358" t="s">
        <v>897</v>
      </c>
      <c r="H148" s="349" t="s">
        <v>749</v>
      </c>
      <c r="I148" s="981">
        <v>0.99960000000000004</v>
      </c>
    </row>
    <row r="149" spans="2:9" ht="31" hidden="1">
      <c r="B149" s="349"/>
      <c r="C149" s="349" t="s">
        <v>177</v>
      </c>
      <c r="D149" s="349">
        <v>2020</v>
      </c>
      <c r="E149" s="349" t="s">
        <v>898</v>
      </c>
      <c r="F149" s="358" t="s">
        <v>749</v>
      </c>
      <c r="G149" s="358" t="s">
        <v>899</v>
      </c>
      <c r="H149" s="349" t="s">
        <v>749</v>
      </c>
      <c r="I149" s="981">
        <v>4.0000000000000002E-4</v>
      </c>
    </row>
    <row r="150" spans="2:9" ht="15.5" hidden="1">
      <c r="B150" s="349">
        <v>26</v>
      </c>
      <c r="C150" s="349" t="s">
        <v>182</v>
      </c>
      <c r="D150" s="349">
        <v>2019</v>
      </c>
      <c r="E150" s="349" t="s">
        <v>900</v>
      </c>
      <c r="F150" s="358" t="s">
        <v>901</v>
      </c>
      <c r="G150" s="358"/>
      <c r="H150" s="349"/>
      <c r="I150" s="981">
        <v>0.999</v>
      </c>
    </row>
    <row r="151" spans="2:9" ht="15.5" hidden="1">
      <c r="B151" s="349"/>
      <c r="C151" s="349" t="s">
        <v>182</v>
      </c>
      <c r="D151" s="349">
        <v>2019</v>
      </c>
      <c r="E151" s="349" t="s">
        <v>902</v>
      </c>
      <c r="F151" s="358" t="s">
        <v>901</v>
      </c>
      <c r="G151" s="358"/>
      <c r="H151" s="349"/>
      <c r="I151" s="981">
        <v>1E-4</v>
      </c>
    </row>
    <row r="152" spans="2:9" ht="15.5" hidden="1">
      <c r="B152" s="349"/>
      <c r="C152" s="349" t="s">
        <v>182</v>
      </c>
      <c r="D152" s="349">
        <v>2020</v>
      </c>
      <c r="E152" s="349" t="s">
        <v>900</v>
      </c>
      <c r="F152" s="358" t="s">
        <v>901</v>
      </c>
      <c r="G152" s="358"/>
      <c r="H152" s="349"/>
      <c r="I152" s="981">
        <v>0.999</v>
      </c>
    </row>
    <row r="153" spans="2:9" ht="15.5" hidden="1">
      <c r="B153" s="349"/>
      <c r="C153" s="349" t="s">
        <v>182</v>
      </c>
      <c r="D153" s="349">
        <v>2020</v>
      </c>
      <c r="E153" s="349" t="s">
        <v>902</v>
      </c>
      <c r="F153" s="358" t="s">
        <v>901</v>
      </c>
      <c r="G153" s="358"/>
      <c r="H153" s="349"/>
      <c r="I153" s="981">
        <v>1E-4</v>
      </c>
    </row>
    <row r="154" spans="2:9" ht="31" hidden="1">
      <c r="B154" s="355">
        <v>27</v>
      </c>
      <c r="C154" s="349" t="s">
        <v>188</v>
      </c>
      <c r="D154" s="355">
        <v>2019</v>
      </c>
      <c r="E154" s="349" t="s">
        <v>903</v>
      </c>
      <c r="F154" s="355"/>
      <c r="G154" s="358" t="s">
        <v>904</v>
      </c>
      <c r="H154" s="355"/>
      <c r="I154" s="981">
        <v>0.09</v>
      </c>
    </row>
    <row r="155" spans="2:9" ht="31" hidden="1">
      <c r="B155" s="355"/>
      <c r="C155" s="349" t="s">
        <v>188</v>
      </c>
      <c r="D155" s="355">
        <v>2019</v>
      </c>
      <c r="E155" s="349" t="s">
        <v>905</v>
      </c>
      <c r="F155" s="355"/>
      <c r="G155" s="358" t="s">
        <v>906</v>
      </c>
      <c r="H155" s="355"/>
      <c r="I155" s="981">
        <v>0.51</v>
      </c>
    </row>
    <row r="156" spans="2:9" ht="31" hidden="1">
      <c r="B156" s="355"/>
      <c r="C156" s="349" t="s">
        <v>188</v>
      </c>
      <c r="D156" s="355">
        <v>2019</v>
      </c>
      <c r="E156" s="349" t="s">
        <v>907</v>
      </c>
      <c r="F156" s="355"/>
      <c r="G156" s="358" t="s">
        <v>908</v>
      </c>
      <c r="H156" s="355"/>
      <c r="I156" s="981">
        <v>0.4</v>
      </c>
    </row>
    <row r="157" spans="2:9" ht="31" hidden="1">
      <c r="B157" s="355"/>
      <c r="C157" s="349" t="s">
        <v>188</v>
      </c>
      <c r="D157" s="355">
        <v>2020</v>
      </c>
      <c r="E157" s="349" t="s">
        <v>903</v>
      </c>
      <c r="F157" s="355"/>
      <c r="G157" s="358" t="s">
        <v>904</v>
      </c>
      <c r="H157" s="355"/>
      <c r="I157" s="981">
        <v>0.09</v>
      </c>
    </row>
    <row r="158" spans="2:9" ht="31" hidden="1">
      <c r="B158" s="355"/>
      <c r="C158" s="349" t="s">
        <v>188</v>
      </c>
      <c r="D158" s="355">
        <v>2020</v>
      </c>
      <c r="E158" s="349" t="s">
        <v>905</v>
      </c>
      <c r="F158" s="355"/>
      <c r="G158" s="358" t="s">
        <v>906</v>
      </c>
      <c r="H158" s="355"/>
      <c r="I158" s="981">
        <v>0.51</v>
      </c>
    </row>
    <row r="159" spans="2:9" ht="31" hidden="1">
      <c r="B159" s="355"/>
      <c r="C159" s="349" t="s">
        <v>188</v>
      </c>
      <c r="D159" s="355">
        <v>2020</v>
      </c>
      <c r="E159" s="349" t="s">
        <v>907</v>
      </c>
      <c r="F159" s="355"/>
      <c r="G159" s="358" t="s">
        <v>908</v>
      </c>
      <c r="H159" s="355"/>
      <c r="I159" s="981">
        <v>0.4</v>
      </c>
    </row>
    <row r="160" spans="2:9" ht="46.5" hidden="1">
      <c r="B160" s="349">
        <v>28</v>
      </c>
      <c r="C160" s="349" t="s">
        <v>197</v>
      </c>
      <c r="D160" s="349">
        <v>2019</v>
      </c>
      <c r="E160" s="349" t="s">
        <v>814</v>
      </c>
      <c r="F160" s="358" t="s">
        <v>769</v>
      </c>
      <c r="G160" s="358" t="s">
        <v>815</v>
      </c>
      <c r="H160" s="391" t="s">
        <v>816</v>
      </c>
      <c r="I160" s="981">
        <v>0.99990000000000001</v>
      </c>
    </row>
    <row r="161" spans="2:9" ht="46.5" hidden="1">
      <c r="B161" s="349"/>
      <c r="C161" s="349" t="s">
        <v>197</v>
      </c>
      <c r="D161" s="349">
        <v>2019</v>
      </c>
      <c r="E161" s="349" t="s">
        <v>909</v>
      </c>
      <c r="F161" s="358" t="s">
        <v>773</v>
      </c>
      <c r="G161" s="358" t="s">
        <v>815</v>
      </c>
      <c r="H161" s="391" t="s">
        <v>816</v>
      </c>
      <c r="I161" s="981">
        <v>1E-4</v>
      </c>
    </row>
    <row r="162" spans="2:9" ht="46.5" hidden="1">
      <c r="B162" s="349"/>
      <c r="C162" s="349" t="s">
        <v>197</v>
      </c>
      <c r="D162" s="349">
        <v>2020</v>
      </c>
      <c r="E162" s="349" t="s">
        <v>814</v>
      </c>
      <c r="F162" s="358" t="s">
        <v>769</v>
      </c>
      <c r="G162" s="358" t="s">
        <v>815</v>
      </c>
      <c r="H162" s="391" t="s">
        <v>816</v>
      </c>
      <c r="I162" s="981">
        <v>0.99990000000000001</v>
      </c>
    </row>
    <row r="163" spans="2:9" ht="46.5" hidden="1">
      <c r="B163" s="349"/>
      <c r="C163" s="349" t="s">
        <v>197</v>
      </c>
      <c r="D163" s="349">
        <v>2020</v>
      </c>
      <c r="E163" s="349" t="s">
        <v>909</v>
      </c>
      <c r="F163" s="358" t="s">
        <v>773</v>
      </c>
      <c r="G163" s="358" t="s">
        <v>815</v>
      </c>
      <c r="H163" s="391" t="s">
        <v>816</v>
      </c>
      <c r="I163" s="981">
        <v>1E-4</v>
      </c>
    </row>
    <row r="164" spans="2:9" ht="77.5" hidden="1">
      <c r="B164" s="349">
        <v>29</v>
      </c>
      <c r="C164" s="349" t="s">
        <v>202</v>
      </c>
      <c r="D164" s="349">
        <v>2019</v>
      </c>
      <c r="E164" s="349" t="s">
        <v>910</v>
      </c>
      <c r="F164" s="349" t="s">
        <v>778</v>
      </c>
      <c r="G164" s="349" t="s">
        <v>911</v>
      </c>
      <c r="H164" s="390" t="s">
        <v>912</v>
      </c>
      <c r="I164" s="981">
        <v>0.99999000000000005</v>
      </c>
    </row>
    <row r="165" spans="2:9" ht="46.5" hidden="1">
      <c r="B165" s="349"/>
      <c r="C165" s="349" t="s">
        <v>202</v>
      </c>
      <c r="D165" s="349">
        <v>2019</v>
      </c>
      <c r="E165" s="349" t="s">
        <v>913</v>
      </c>
      <c r="F165" s="349" t="s">
        <v>778</v>
      </c>
      <c r="G165" s="349" t="s">
        <v>914</v>
      </c>
      <c r="H165" s="390" t="s">
        <v>915</v>
      </c>
      <c r="I165" s="981">
        <v>1E-3</v>
      </c>
    </row>
    <row r="166" spans="2:9" ht="77.5" hidden="1">
      <c r="B166" s="349"/>
      <c r="C166" s="349" t="s">
        <v>202</v>
      </c>
      <c r="D166" s="349">
        <v>2020</v>
      </c>
      <c r="E166" s="349" t="s">
        <v>910</v>
      </c>
      <c r="F166" s="349" t="s">
        <v>778</v>
      </c>
      <c r="G166" s="349" t="s">
        <v>911</v>
      </c>
      <c r="H166" s="390" t="s">
        <v>912</v>
      </c>
      <c r="I166" s="981">
        <v>0.99999000000000005</v>
      </c>
    </row>
    <row r="167" spans="2:9" ht="46.5" hidden="1">
      <c r="B167" s="349"/>
      <c r="C167" s="349" t="s">
        <v>202</v>
      </c>
      <c r="D167" s="349">
        <v>2019</v>
      </c>
      <c r="E167" s="349" t="s">
        <v>916</v>
      </c>
      <c r="F167" s="349" t="s">
        <v>778</v>
      </c>
      <c r="G167" s="349" t="s">
        <v>914</v>
      </c>
      <c r="H167" s="390" t="s">
        <v>917</v>
      </c>
      <c r="I167" s="981">
        <v>1E-3</v>
      </c>
    </row>
    <row r="168" spans="2:9" ht="46.5" hidden="1">
      <c r="B168" s="349">
        <v>30</v>
      </c>
      <c r="C168" s="349" t="s">
        <v>207</v>
      </c>
      <c r="D168" s="355">
        <v>2019</v>
      </c>
      <c r="E168" s="349" t="s">
        <v>736</v>
      </c>
      <c r="F168" s="358"/>
      <c r="G168" s="358" t="s">
        <v>918</v>
      </c>
      <c r="H168" s="355"/>
      <c r="I168" s="981">
        <v>0.99</v>
      </c>
    </row>
    <row r="169" spans="2:9" ht="31" hidden="1">
      <c r="B169" s="349"/>
      <c r="C169" s="349" t="s">
        <v>207</v>
      </c>
      <c r="D169" s="355">
        <v>2019</v>
      </c>
      <c r="E169" s="349" t="s">
        <v>919</v>
      </c>
      <c r="F169" s="358"/>
      <c r="G169" s="358" t="s">
        <v>920</v>
      </c>
      <c r="H169" s="355"/>
      <c r="I169" s="981">
        <v>0.01</v>
      </c>
    </row>
    <row r="170" spans="2:9" ht="46.5" hidden="1">
      <c r="B170" s="349"/>
      <c r="C170" s="349" t="s">
        <v>207</v>
      </c>
      <c r="D170" s="355">
        <v>2020</v>
      </c>
      <c r="E170" s="349" t="s">
        <v>736</v>
      </c>
      <c r="F170" s="358"/>
      <c r="G170" s="358" t="s">
        <v>918</v>
      </c>
      <c r="H170" s="355"/>
      <c r="I170" s="981">
        <v>0.99</v>
      </c>
    </row>
    <row r="171" spans="2:9" ht="31" hidden="1">
      <c r="B171" s="349"/>
      <c r="C171" s="349" t="s">
        <v>207</v>
      </c>
      <c r="D171" s="355">
        <v>2020</v>
      </c>
      <c r="E171" s="349" t="s">
        <v>919</v>
      </c>
      <c r="F171" s="358"/>
      <c r="G171" s="358" t="s">
        <v>920</v>
      </c>
      <c r="H171" s="355"/>
      <c r="I171" s="981">
        <v>0.01</v>
      </c>
    </row>
    <row r="172" spans="2:9" ht="46.5" hidden="1">
      <c r="B172" s="349">
        <v>31</v>
      </c>
      <c r="C172" s="349" t="s">
        <v>216</v>
      </c>
      <c r="D172" s="355">
        <v>2019</v>
      </c>
      <c r="E172" s="349" t="s">
        <v>921</v>
      </c>
      <c r="F172" s="355" t="s">
        <v>778</v>
      </c>
      <c r="G172" s="349" t="s">
        <v>922</v>
      </c>
      <c r="H172" s="355" t="s">
        <v>923</v>
      </c>
      <c r="I172" s="981">
        <v>0.55000000000000004</v>
      </c>
    </row>
    <row r="173" spans="2:9" ht="31" hidden="1">
      <c r="B173" s="349"/>
      <c r="C173" s="349" t="s">
        <v>216</v>
      </c>
      <c r="D173" s="355">
        <v>2019</v>
      </c>
      <c r="E173" s="349" t="s">
        <v>924</v>
      </c>
      <c r="F173" s="355" t="s">
        <v>778</v>
      </c>
      <c r="G173" s="349" t="s">
        <v>925</v>
      </c>
      <c r="H173" s="355" t="s">
        <v>926</v>
      </c>
      <c r="I173" s="981">
        <v>0.35</v>
      </c>
    </row>
    <row r="174" spans="2:9" ht="31" hidden="1">
      <c r="B174" s="349"/>
      <c r="C174" s="349" t="s">
        <v>216</v>
      </c>
      <c r="D174" s="355">
        <v>2019</v>
      </c>
      <c r="E174" s="349" t="s">
        <v>927</v>
      </c>
      <c r="F174" s="355" t="s">
        <v>778</v>
      </c>
      <c r="G174" s="349" t="s">
        <v>928</v>
      </c>
      <c r="H174" s="355" t="s">
        <v>929</v>
      </c>
      <c r="I174" s="981">
        <v>0.1</v>
      </c>
    </row>
    <row r="175" spans="2:9" ht="46.5" hidden="1">
      <c r="B175" s="349"/>
      <c r="C175" s="349" t="s">
        <v>216</v>
      </c>
      <c r="D175" s="355">
        <v>2020</v>
      </c>
      <c r="E175" s="349" t="s">
        <v>921</v>
      </c>
      <c r="F175" s="358" t="s">
        <v>778</v>
      </c>
      <c r="G175" s="358" t="s">
        <v>922</v>
      </c>
      <c r="H175" s="394" t="s">
        <v>923</v>
      </c>
      <c r="I175" s="981">
        <v>0.55000000000000004</v>
      </c>
    </row>
    <row r="176" spans="2:9" ht="31" hidden="1">
      <c r="B176" s="349"/>
      <c r="C176" s="349" t="s">
        <v>216</v>
      </c>
      <c r="D176" s="355">
        <v>2020</v>
      </c>
      <c r="E176" s="349" t="s">
        <v>924</v>
      </c>
      <c r="F176" s="358" t="s">
        <v>778</v>
      </c>
      <c r="G176" s="358" t="s">
        <v>925</v>
      </c>
      <c r="H176" s="394" t="s">
        <v>926</v>
      </c>
      <c r="I176" s="981">
        <v>0.35</v>
      </c>
    </row>
    <row r="177" spans="2:9" ht="31" hidden="1">
      <c r="B177" s="349"/>
      <c r="C177" s="349" t="s">
        <v>216</v>
      </c>
      <c r="D177" s="355">
        <v>2020</v>
      </c>
      <c r="E177" s="349" t="s">
        <v>927</v>
      </c>
      <c r="F177" s="358" t="s">
        <v>778</v>
      </c>
      <c r="G177" s="358" t="s">
        <v>928</v>
      </c>
      <c r="H177" s="394" t="s">
        <v>929</v>
      </c>
      <c r="I177" s="981">
        <v>0.1</v>
      </c>
    </row>
    <row r="178" spans="2:9" ht="31" hidden="1">
      <c r="B178" s="349">
        <v>32</v>
      </c>
      <c r="C178" s="349" t="s">
        <v>222</v>
      </c>
      <c r="D178" s="355">
        <v>2019</v>
      </c>
      <c r="E178" s="349" t="s">
        <v>736</v>
      </c>
      <c r="F178" s="358"/>
      <c r="G178" s="358" t="s">
        <v>930</v>
      </c>
      <c r="H178" s="355"/>
      <c r="I178" s="981">
        <v>0.752</v>
      </c>
    </row>
    <row r="179" spans="2:9" ht="31" hidden="1">
      <c r="B179" s="349"/>
      <c r="C179" s="349" t="s">
        <v>222</v>
      </c>
      <c r="D179" s="355">
        <v>2019</v>
      </c>
      <c r="E179" s="349" t="s">
        <v>931</v>
      </c>
      <c r="F179" s="358"/>
      <c r="G179" s="358" t="s">
        <v>932</v>
      </c>
      <c r="H179" s="355"/>
      <c r="I179" s="981">
        <v>0.24399999999999999</v>
      </c>
    </row>
    <row r="180" spans="2:9" ht="31" hidden="1">
      <c r="B180" s="349"/>
      <c r="C180" s="349" t="s">
        <v>222</v>
      </c>
      <c r="D180" s="355">
        <v>2019</v>
      </c>
      <c r="E180" s="349" t="s">
        <v>933</v>
      </c>
      <c r="F180" s="358"/>
      <c r="G180" s="358" t="s">
        <v>934</v>
      </c>
      <c r="H180" s="355"/>
      <c r="I180" s="981">
        <v>4.0000000000000001E-3</v>
      </c>
    </row>
    <row r="181" spans="2:9" ht="31" hidden="1">
      <c r="B181" s="349">
        <v>33</v>
      </c>
      <c r="C181" s="349" t="s">
        <v>222</v>
      </c>
      <c r="D181" s="355">
        <v>2020</v>
      </c>
      <c r="E181" s="349" t="s">
        <v>736</v>
      </c>
      <c r="F181" s="358"/>
      <c r="G181" s="358" t="s">
        <v>930</v>
      </c>
      <c r="H181" s="355" t="s">
        <v>935</v>
      </c>
      <c r="I181" s="981">
        <v>0.752</v>
      </c>
    </row>
    <row r="182" spans="2:9" ht="31" hidden="1">
      <c r="B182" s="349"/>
      <c r="C182" s="349" t="s">
        <v>222</v>
      </c>
      <c r="D182" s="355">
        <v>2020</v>
      </c>
      <c r="E182" s="349" t="s">
        <v>931</v>
      </c>
      <c r="F182" s="358"/>
      <c r="G182" s="358" t="s">
        <v>932</v>
      </c>
      <c r="H182" s="355" t="s">
        <v>936</v>
      </c>
      <c r="I182" s="981">
        <v>0.24399999999999999</v>
      </c>
    </row>
    <row r="183" spans="2:9" ht="31" hidden="1">
      <c r="B183" s="349"/>
      <c r="C183" s="349" t="s">
        <v>222</v>
      </c>
      <c r="D183" s="355">
        <v>2020</v>
      </c>
      <c r="E183" s="349" t="s">
        <v>933</v>
      </c>
      <c r="F183" s="358"/>
      <c r="G183" s="358" t="s">
        <v>934</v>
      </c>
      <c r="H183" s="355" t="s">
        <v>937</v>
      </c>
      <c r="I183" s="981">
        <v>4.0000000000000001E-3</v>
      </c>
    </row>
    <row r="184" spans="2:9" ht="31" hidden="1">
      <c r="B184" s="349">
        <v>34</v>
      </c>
      <c r="C184" s="349" t="s">
        <v>227</v>
      </c>
      <c r="D184" s="349">
        <v>2019</v>
      </c>
      <c r="E184" s="349" t="s">
        <v>938</v>
      </c>
      <c r="F184" s="349"/>
      <c r="G184" s="349" t="s">
        <v>939</v>
      </c>
      <c r="H184" s="349" t="s">
        <v>940</v>
      </c>
      <c r="I184" s="981">
        <v>0.8</v>
      </c>
    </row>
    <row r="185" spans="2:9" ht="62" hidden="1">
      <c r="B185" s="349"/>
      <c r="C185" s="349" t="s">
        <v>227</v>
      </c>
      <c r="D185" s="349">
        <v>2019</v>
      </c>
      <c r="E185" s="349" t="s">
        <v>941</v>
      </c>
      <c r="F185" s="349"/>
      <c r="G185" s="349" t="s">
        <v>942</v>
      </c>
      <c r="H185" s="349" t="s">
        <v>943</v>
      </c>
      <c r="I185" s="981">
        <v>0.2</v>
      </c>
    </row>
    <row r="186" spans="2:9" ht="31" hidden="1">
      <c r="B186" s="349"/>
      <c r="C186" s="349" t="s">
        <v>227</v>
      </c>
      <c r="D186" s="349">
        <v>2020</v>
      </c>
      <c r="E186" s="349" t="s">
        <v>938</v>
      </c>
      <c r="F186" s="349"/>
      <c r="G186" s="349" t="s">
        <v>939</v>
      </c>
      <c r="H186" s="349" t="s">
        <v>940</v>
      </c>
      <c r="I186" s="981">
        <v>0.8</v>
      </c>
    </row>
    <row r="187" spans="2:9" ht="62" hidden="1">
      <c r="B187" s="349"/>
      <c r="C187" s="349" t="s">
        <v>227</v>
      </c>
      <c r="D187" s="349">
        <v>2020</v>
      </c>
      <c r="E187" s="349" t="s">
        <v>941</v>
      </c>
      <c r="F187" s="349"/>
      <c r="G187" s="349" t="s">
        <v>942</v>
      </c>
      <c r="H187" s="349" t="s">
        <v>943</v>
      </c>
      <c r="I187" s="981">
        <v>0.2</v>
      </c>
    </row>
    <row r="188" spans="2:9" ht="31" hidden="1">
      <c r="B188" s="349"/>
      <c r="C188" s="349" t="s">
        <v>233</v>
      </c>
      <c r="D188" s="349">
        <v>2019</v>
      </c>
      <c r="E188" s="349" t="s">
        <v>944</v>
      </c>
      <c r="F188" s="349" t="s">
        <v>749</v>
      </c>
      <c r="G188" s="349" t="s">
        <v>945</v>
      </c>
      <c r="H188" s="349"/>
      <c r="I188" s="981">
        <v>0.999996</v>
      </c>
    </row>
    <row r="189" spans="2:9" ht="46.5" hidden="1">
      <c r="B189" s="349">
        <v>35</v>
      </c>
      <c r="C189" s="349" t="s">
        <v>233</v>
      </c>
      <c r="D189" s="349">
        <v>2020</v>
      </c>
      <c r="E189" s="349" t="s">
        <v>946</v>
      </c>
      <c r="F189" s="349" t="s">
        <v>749</v>
      </c>
      <c r="G189" s="349" t="s">
        <v>947</v>
      </c>
      <c r="H189" s="349"/>
      <c r="I189" s="981">
        <v>3.9999999999999998E-6</v>
      </c>
    </row>
    <row r="190" spans="2:9" ht="31" hidden="1">
      <c r="B190" s="349"/>
      <c r="C190" s="349" t="s">
        <v>233</v>
      </c>
      <c r="D190" s="349">
        <v>2020</v>
      </c>
      <c r="E190" s="349" t="s">
        <v>944</v>
      </c>
      <c r="F190" s="358" t="s">
        <v>749</v>
      </c>
      <c r="G190" s="358" t="s">
        <v>945</v>
      </c>
      <c r="H190" s="349"/>
      <c r="I190" s="981">
        <v>0.999996</v>
      </c>
    </row>
    <row r="191" spans="2:9" ht="46.5" hidden="1">
      <c r="B191" s="349"/>
      <c r="C191" s="349" t="s">
        <v>233</v>
      </c>
      <c r="D191" s="349">
        <v>2020</v>
      </c>
      <c r="E191" s="349" t="s">
        <v>946</v>
      </c>
      <c r="F191" s="358" t="s">
        <v>749</v>
      </c>
      <c r="G191" s="358" t="s">
        <v>947</v>
      </c>
      <c r="H191" s="349"/>
      <c r="I191" s="981">
        <v>3.9999999999999998E-6</v>
      </c>
    </row>
    <row r="192" spans="2:9" ht="15.5" hidden="1">
      <c r="B192" s="349"/>
      <c r="C192" s="349" t="s">
        <v>239</v>
      </c>
      <c r="D192" s="349">
        <v>2019</v>
      </c>
      <c r="E192" s="349" t="s">
        <v>948</v>
      </c>
      <c r="F192" s="358"/>
      <c r="G192" s="358" t="s">
        <v>949</v>
      </c>
      <c r="H192" s="349" t="s">
        <v>950</v>
      </c>
      <c r="I192" s="981">
        <v>0.61199999999999999</v>
      </c>
    </row>
    <row r="193" spans="2:9" ht="15.5" hidden="1">
      <c r="B193" s="349"/>
      <c r="C193" s="349" t="s">
        <v>239</v>
      </c>
      <c r="D193" s="349">
        <v>2019</v>
      </c>
      <c r="E193" s="349" t="s">
        <v>951</v>
      </c>
      <c r="F193" s="358"/>
      <c r="G193" s="358" t="s">
        <v>952</v>
      </c>
      <c r="H193" s="349" t="s">
        <v>950</v>
      </c>
      <c r="I193" s="981">
        <v>0.23499999999999999</v>
      </c>
    </row>
    <row r="194" spans="2:9" ht="15.5" hidden="1">
      <c r="B194" s="349"/>
      <c r="C194" s="349" t="s">
        <v>239</v>
      </c>
      <c r="D194" s="349">
        <v>2019</v>
      </c>
      <c r="E194" s="349" t="s">
        <v>953</v>
      </c>
      <c r="F194" s="358" t="s">
        <v>954</v>
      </c>
      <c r="G194" s="358" t="s">
        <v>955</v>
      </c>
      <c r="H194" s="349" t="s">
        <v>950</v>
      </c>
      <c r="I194" s="981">
        <v>0.12239999999999999</v>
      </c>
    </row>
    <row r="195" spans="2:9" ht="15.5" hidden="1">
      <c r="B195" s="349"/>
      <c r="C195" s="349" t="s">
        <v>239</v>
      </c>
      <c r="D195" s="349">
        <v>2019</v>
      </c>
      <c r="E195" s="349" t="s">
        <v>956</v>
      </c>
      <c r="F195" s="349" t="s">
        <v>957</v>
      </c>
      <c r="G195" s="349" t="s">
        <v>958</v>
      </c>
      <c r="H195" s="349" t="s">
        <v>950</v>
      </c>
      <c r="I195" s="981">
        <v>0.30599999999999999</v>
      </c>
    </row>
    <row r="196" spans="2:9" ht="15.5" hidden="1">
      <c r="B196" s="349"/>
      <c r="C196" s="349" t="s">
        <v>239</v>
      </c>
      <c r="D196" s="349">
        <v>2020</v>
      </c>
      <c r="E196" s="349" t="s">
        <v>948</v>
      </c>
      <c r="F196" s="358"/>
      <c r="G196" s="358" t="s">
        <v>949</v>
      </c>
      <c r="H196" s="349" t="s">
        <v>950</v>
      </c>
      <c r="I196" s="981">
        <v>0.61199999999999999</v>
      </c>
    </row>
    <row r="197" spans="2:9" ht="15.5" hidden="1">
      <c r="B197" s="349"/>
      <c r="C197" s="349" t="s">
        <v>239</v>
      </c>
      <c r="D197" s="349">
        <v>2020</v>
      </c>
      <c r="E197" s="349" t="s">
        <v>951</v>
      </c>
      <c r="F197" s="358"/>
      <c r="G197" s="358" t="s">
        <v>952</v>
      </c>
      <c r="H197" s="349" t="s">
        <v>950</v>
      </c>
      <c r="I197" s="981">
        <v>0.23499999999999999</v>
      </c>
    </row>
    <row r="198" spans="2:9" ht="15.5" hidden="1">
      <c r="B198" s="349"/>
      <c r="C198" s="349" t="s">
        <v>239</v>
      </c>
      <c r="D198" s="349">
        <v>2020</v>
      </c>
      <c r="E198" s="349" t="s">
        <v>953</v>
      </c>
      <c r="F198" s="358" t="s">
        <v>954</v>
      </c>
      <c r="G198" s="358" t="s">
        <v>955</v>
      </c>
      <c r="H198" s="349" t="s">
        <v>950</v>
      </c>
      <c r="I198" s="981">
        <v>0.12239999999999999</v>
      </c>
    </row>
    <row r="199" spans="2:9" ht="15.5" hidden="1">
      <c r="B199" s="349"/>
      <c r="C199" s="349" t="s">
        <v>239</v>
      </c>
      <c r="D199" s="349">
        <v>2020</v>
      </c>
      <c r="E199" s="349" t="s">
        <v>956</v>
      </c>
      <c r="F199" s="349" t="s">
        <v>957</v>
      </c>
      <c r="G199" s="349" t="s">
        <v>958</v>
      </c>
      <c r="H199" s="349" t="s">
        <v>950</v>
      </c>
      <c r="I199" s="981">
        <v>0.30599999999999999</v>
      </c>
    </row>
    <row r="200" spans="2:9" ht="31" hidden="1">
      <c r="B200" s="349">
        <v>36</v>
      </c>
      <c r="C200" s="349" t="s">
        <v>245</v>
      </c>
      <c r="D200" s="349">
        <v>2019</v>
      </c>
      <c r="E200" s="349" t="s">
        <v>959</v>
      </c>
      <c r="F200" s="358" t="s">
        <v>960</v>
      </c>
      <c r="G200" s="358" t="s">
        <v>961</v>
      </c>
      <c r="H200" s="390" t="s">
        <v>962</v>
      </c>
      <c r="I200" s="981">
        <v>0.75</v>
      </c>
    </row>
    <row r="201" spans="2:9" ht="31" hidden="1">
      <c r="B201" s="349"/>
      <c r="C201" s="349" t="s">
        <v>245</v>
      </c>
      <c r="D201" s="349">
        <v>2019</v>
      </c>
      <c r="E201" s="349" t="s">
        <v>963</v>
      </c>
      <c r="F201" s="358" t="s">
        <v>960</v>
      </c>
      <c r="G201" s="358" t="s">
        <v>964</v>
      </c>
      <c r="H201" s="390" t="s">
        <v>965</v>
      </c>
      <c r="I201" s="981">
        <v>0.25</v>
      </c>
    </row>
    <row r="202" spans="2:9" ht="31" hidden="1">
      <c r="B202" s="349"/>
      <c r="C202" s="349" t="s">
        <v>245</v>
      </c>
      <c r="D202" s="349">
        <v>2020</v>
      </c>
      <c r="E202" s="349" t="s">
        <v>959</v>
      </c>
      <c r="F202" s="358" t="s">
        <v>960</v>
      </c>
      <c r="G202" s="358" t="s">
        <v>961</v>
      </c>
      <c r="H202" s="390" t="s">
        <v>962</v>
      </c>
      <c r="I202" s="981">
        <v>0.75</v>
      </c>
    </row>
    <row r="203" spans="2:9" ht="31" hidden="1">
      <c r="B203" s="349"/>
      <c r="C203" s="349" t="s">
        <v>245</v>
      </c>
      <c r="D203" s="349">
        <v>2020</v>
      </c>
      <c r="E203" s="349" t="s">
        <v>963</v>
      </c>
      <c r="F203" s="358" t="s">
        <v>960</v>
      </c>
      <c r="G203" s="358" t="s">
        <v>964</v>
      </c>
      <c r="H203" s="390" t="s">
        <v>965</v>
      </c>
      <c r="I203" s="981">
        <v>0.25</v>
      </c>
    </row>
    <row r="204" spans="2:9" ht="62" hidden="1">
      <c r="B204" s="349">
        <v>37</v>
      </c>
      <c r="C204" s="349" t="s">
        <v>249</v>
      </c>
      <c r="D204" s="349">
        <v>2019</v>
      </c>
      <c r="E204" s="349" t="s">
        <v>966</v>
      </c>
      <c r="F204" s="349" t="s">
        <v>749</v>
      </c>
      <c r="G204" s="349" t="s">
        <v>967</v>
      </c>
      <c r="H204" s="349" t="s">
        <v>968</v>
      </c>
      <c r="I204" s="981">
        <v>0.99994845626514095</v>
      </c>
    </row>
    <row r="205" spans="2:9" ht="62" hidden="1">
      <c r="B205" s="349"/>
      <c r="C205" s="349" t="s">
        <v>249</v>
      </c>
      <c r="D205" s="349">
        <v>2019</v>
      </c>
      <c r="E205" s="349" t="s">
        <v>969</v>
      </c>
      <c r="F205" s="349" t="s">
        <v>749</v>
      </c>
      <c r="G205" s="349" t="s">
        <v>967</v>
      </c>
      <c r="H205" s="349" t="s">
        <v>970</v>
      </c>
      <c r="I205" s="981">
        <v>5.1543734859027888E-5</v>
      </c>
    </row>
    <row r="206" spans="2:9" ht="62" hidden="1">
      <c r="B206" s="349"/>
      <c r="C206" s="349" t="s">
        <v>249</v>
      </c>
      <c r="D206" s="349">
        <v>2020</v>
      </c>
      <c r="E206" s="349" t="s">
        <v>966</v>
      </c>
      <c r="F206" s="388" t="s">
        <v>749</v>
      </c>
      <c r="G206" s="358" t="s">
        <v>967</v>
      </c>
      <c r="H206" s="349" t="s">
        <v>968</v>
      </c>
      <c r="I206" s="981">
        <f>(19400/19401)</f>
        <v>0.99994845626514095</v>
      </c>
    </row>
    <row r="207" spans="2:9" ht="62" hidden="1">
      <c r="B207" s="349"/>
      <c r="C207" s="349" t="s">
        <v>249</v>
      </c>
      <c r="D207" s="349">
        <v>2020</v>
      </c>
      <c r="E207" s="349" t="s">
        <v>969</v>
      </c>
      <c r="F207" s="388" t="s">
        <v>749</v>
      </c>
      <c r="G207" s="358" t="s">
        <v>967</v>
      </c>
      <c r="H207" s="349" t="s">
        <v>970</v>
      </c>
      <c r="I207" s="981">
        <f>(1/19401)</f>
        <v>5.1543734859027888E-5</v>
      </c>
    </row>
    <row r="208" spans="2:9" ht="31" hidden="1">
      <c r="B208" s="349">
        <v>38</v>
      </c>
      <c r="C208" s="349" t="s">
        <v>256</v>
      </c>
      <c r="D208" s="349">
        <v>2019</v>
      </c>
      <c r="E208" s="349" t="s">
        <v>791</v>
      </c>
      <c r="F208" s="358" t="s">
        <v>838</v>
      </c>
      <c r="G208" s="358" t="s">
        <v>971</v>
      </c>
      <c r="H208" s="349" t="s">
        <v>838</v>
      </c>
      <c r="I208" s="981">
        <v>0.6</v>
      </c>
    </row>
    <row r="209" spans="2:9" ht="15.5" hidden="1">
      <c r="B209" s="349"/>
      <c r="C209" s="349" t="s">
        <v>256</v>
      </c>
      <c r="D209" s="349">
        <v>2019</v>
      </c>
      <c r="E209" s="349" t="s">
        <v>972</v>
      </c>
      <c r="F209" s="358" t="s">
        <v>838</v>
      </c>
      <c r="G209" s="358" t="s">
        <v>973</v>
      </c>
      <c r="H209" s="349" t="s">
        <v>838</v>
      </c>
      <c r="I209" s="981">
        <v>0.3</v>
      </c>
    </row>
    <row r="210" spans="2:9" ht="15.5" hidden="1">
      <c r="B210" s="349"/>
      <c r="C210" s="349" t="s">
        <v>256</v>
      </c>
      <c r="D210" s="349">
        <v>2019</v>
      </c>
      <c r="E210" s="349" t="s">
        <v>805</v>
      </c>
      <c r="F210" s="358" t="s">
        <v>838</v>
      </c>
      <c r="G210" s="358" t="s">
        <v>838</v>
      </c>
      <c r="H210" s="349" t="s">
        <v>838</v>
      </c>
      <c r="I210" s="981">
        <v>0.1</v>
      </c>
    </row>
    <row r="211" spans="2:9" ht="31" hidden="1">
      <c r="B211" s="349"/>
      <c r="C211" s="349" t="s">
        <v>256</v>
      </c>
      <c r="D211" s="349">
        <v>2020</v>
      </c>
      <c r="E211" s="349" t="s">
        <v>791</v>
      </c>
      <c r="F211" s="358" t="s">
        <v>838</v>
      </c>
      <c r="G211" s="358" t="s">
        <v>971</v>
      </c>
      <c r="H211" s="349" t="s">
        <v>838</v>
      </c>
      <c r="I211" s="981">
        <v>0.6</v>
      </c>
    </row>
    <row r="212" spans="2:9" ht="15.5" hidden="1">
      <c r="B212" s="349"/>
      <c r="C212" s="349" t="s">
        <v>256</v>
      </c>
      <c r="D212" s="349">
        <v>2020</v>
      </c>
      <c r="E212" s="349" t="s">
        <v>972</v>
      </c>
      <c r="F212" s="358" t="s">
        <v>838</v>
      </c>
      <c r="G212" s="358" t="s">
        <v>973</v>
      </c>
      <c r="H212" s="349" t="s">
        <v>838</v>
      </c>
      <c r="I212" s="981">
        <v>0.3</v>
      </c>
    </row>
    <row r="213" spans="2:9" ht="15.5" hidden="1">
      <c r="B213" s="349"/>
      <c r="C213" s="349" t="s">
        <v>256</v>
      </c>
      <c r="D213" s="349">
        <v>2020</v>
      </c>
      <c r="E213" s="349" t="s">
        <v>805</v>
      </c>
      <c r="F213" s="358" t="s">
        <v>838</v>
      </c>
      <c r="G213" s="358" t="s">
        <v>838</v>
      </c>
      <c r="H213" s="349" t="s">
        <v>838</v>
      </c>
      <c r="I213" s="981">
        <v>0.1</v>
      </c>
    </row>
    <row r="214" spans="2:9" ht="31" hidden="1">
      <c r="B214" s="349">
        <v>39</v>
      </c>
      <c r="C214" s="349" t="s">
        <v>261</v>
      </c>
      <c r="D214" s="349">
        <v>2019</v>
      </c>
      <c r="E214" s="349" t="s">
        <v>974</v>
      </c>
      <c r="F214" s="388" t="s">
        <v>749</v>
      </c>
      <c r="G214" s="358" t="s">
        <v>975</v>
      </c>
      <c r="H214" s="360" t="s">
        <v>976</v>
      </c>
      <c r="I214" s="981">
        <v>0.99459999949350675</v>
      </c>
    </row>
    <row r="215" spans="2:9" ht="31" hidden="1">
      <c r="B215" s="349"/>
      <c r="C215" s="349" t="s">
        <v>261</v>
      </c>
      <c r="D215" s="349">
        <v>2019</v>
      </c>
      <c r="E215" s="349" t="s">
        <v>977</v>
      </c>
      <c r="F215" s="388" t="s">
        <v>749</v>
      </c>
      <c r="G215" s="358" t="s">
        <v>975</v>
      </c>
      <c r="H215" s="360" t="s">
        <v>976</v>
      </c>
      <c r="I215" s="981">
        <v>5.4000005064932435E-3</v>
      </c>
    </row>
    <row r="216" spans="2:9" ht="31" hidden="1">
      <c r="B216" s="349"/>
      <c r="C216" s="349" t="s">
        <v>261</v>
      </c>
      <c r="D216" s="349">
        <v>2020</v>
      </c>
      <c r="E216" s="349" t="s">
        <v>974</v>
      </c>
      <c r="F216" s="388" t="s">
        <v>749</v>
      </c>
      <c r="G216" s="358" t="s">
        <v>975</v>
      </c>
      <c r="H216" s="360" t="s">
        <v>976</v>
      </c>
      <c r="I216" s="981">
        <v>0.99459999949350675</v>
      </c>
    </row>
    <row r="217" spans="2:9" ht="31" hidden="1">
      <c r="B217" s="349"/>
      <c r="C217" s="349" t="s">
        <v>261</v>
      </c>
      <c r="D217" s="349">
        <v>2020</v>
      </c>
      <c r="E217" s="349" t="s">
        <v>977</v>
      </c>
      <c r="F217" s="388" t="s">
        <v>749</v>
      </c>
      <c r="G217" s="358" t="s">
        <v>975</v>
      </c>
      <c r="H217" s="360" t="s">
        <v>976</v>
      </c>
      <c r="I217" s="981">
        <v>5.4000005064932435E-3</v>
      </c>
    </row>
    <row r="218" spans="2:9" ht="46.5" hidden="1">
      <c r="B218" s="349">
        <v>40</v>
      </c>
      <c r="C218" s="349" t="s">
        <v>267</v>
      </c>
      <c r="D218" s="349">
        <v>2019</v>
      </c>
      <c r="E218" s="349" t="s">
        <v>978</v>
      </c>
      <c r="F218" s="358" t="s">
        <v>778</v>
      </c>
      <c r="G218" s="395" t="s">
        <v>979</v>
      </c>
      <c r="H218" s="349" t="s">
        <v>980</v>
      </c>
      <c r="I218" s="981">
        <v>0.9</v>
      </c>
    </row>
    <row r="219" spans="2:9" ht="46.5" hidden="1">
      <c r="B219" s="349"/>
      <c r="C219" s="349" t="s">
        <v>267</v>
      </c>
      <c r="D219" s="349">
        <v>2019</v>
      </c>
      <c r="E219" s="349" t="s">
        <v>981</v>
      </c>
      <c r="F219" s="358" t="s">
        <v>778</v>
      </c>
      <c r="G219" s="358" t="s">
        <v>982</v>
      </c>
      <c r="H219" s="349" t="s">
        <v>983</v>
      </c>
      <c r="I219" s="981">
        <v>0.1</v>
      </c>
    </row>
    <row r="220" spans="2:9" ht="46.5" hidden="1">
      <c r="B220" s="349"/>
      <c r="C220" s="349" t="s">
        <v>267</v>
      </c>
      <c r="D220" s="349">
        <v>2020</v>
      </c>
      <c r="E220" s="349" t="s">
        <v>978</v>
      </c>
      <c r="F220" s="349" t="s">
        <v>778</v>
      </c>
      <c r="G220" s="395" t="s">
        <v>979</v>
      </c>
      <c r="H220" s="349" t="s">
        <v>980</v>
      </c>
      <c r="I220" s="981">
        <v>0.9</v>
      </c>
    </row>
    <row r="221" spans="2:9" ht="46.5" hidden="1">
      <c r="B221" s="349"/>
      <c r="C221" s="349" t="s">
        <v>267</v>
      </c>
      <c r="D221" s="349">
        <v>2020</v>
      </c>
      <c r="E221" s="349" t="s">
        <v>981</v>
      </c>
      <c r="F221" s="349" t="s">
        <v>778</v>
      </c>
      <c r="G221" s="358" t="s">
        <v>982</v>
      </c>
      <c r="H221" s="349" t="s">
        <v>983</v>
      </c>
      <c r="I221" s="981">
        <v>0.1</v>
      </c>
    </row>
    <row r="222" spans="2:9" ht="46.5" hidden="1">
      <c r="B222" s="349">
        <v>41</v>
      </c>
      <c r="C222" s="349" t="s">
        <v>271</v>
      </c>
      <c r="D222" s="349">
        <v>2019</v>
      </c>
      <c r="E222" s="349" t="s">
        <v>984</v>
      </c>
      <c r="F222" s="349" t="s">
        <v>778</v>
      </c>
      <c r="G222" s="349" t="s">
        <v>985</v>
      </c>
      <c r="H222" s="349" t="s">
        <v>986</v>
      </c>
      <c r="I222" s="981">
        <v>0.49</v>
      </c>
    </row>
    <row r="223" spans="2:9" ht="31" hidden="1">
      <c r="B223" s="349"/>
      <c r="C223" s="349" t="s">
        <v>271</v>
      </c>
      <c r="D223" s="349">
        <v>2019</v>
      </c>
      <c r="E223" s="349" t="s">
        <v>987</v>
      </c>
      <c r="F223" s="349" t="s">
        <v>988</v>
      </c>
      <c r="G223" s="349" t="s">
        <v>989</v>
      </c>
      <c r="H223" s="349" t="s">
        <v>990</v>
      </c>
      <c r="I223" s="981">
        <v>0.26</v>
      </c>
    </row>
    <row r="224" spans="2:9" ht="31" hidden="1">
      <c r="B224" s="349"/>
      <c r="C224" s="349" t="s">
        <v>271</v>
      </c>
      <c r="D224" s="349">
        <v>2019</v>
      </c>
      <c r="E224" s="349" t="s">
        <v>991</v>
      </c>
      <c r="F224" s="349" t="s">
        <v>957</v>
      </c>
      <c r="G224" s="349" t="s">
        <v>992</v>
      </c>
      <c r="H224" s="349" t="s">
        <v>990</v>
      </c>
      <c r="I224" s="981">
        <v>0.25</v>
      </c>
    </row>
    <row r="225" spans="2:9" ht="46.5" hidden="1">
      <c r="B225" s="349"/>
      <c r="C225" s="349" t="s">
        <v>271</v>
      </c>
      <c r="D225" s="349">
        <v>2020</v>
      </c>
      <c r="E225" s="349" t="s">
        <v>984</v>
      </c>
      <c r="F225" s="349" t="s">
        <v>778</v>
      </c>
      <c r="G225" s="349" t="s">
        <v>985</v>
      </c>
      <c r="H225" s="349" t="s">
        <v>986</v>
      </c>
      <c r="I225" s="981">
        <v>0.49</v>
      </c>
    </row>
    <row r="226" spans="2:9" ht="31" hidden="1">
      <c r="B226" s="349"/>
      <c r="C226" s="349" t="s">
        <v>271</v>
      </c>
      <c r="D226" s="349">
        <v>2020</v>
      </c>
      <c r="E226" s="349" t="s">
        <v>987</v>
      </c>
      <c r="F226" s="349" t="s">
        <v>988</v>
      </c>
      <c r="G226" s="349" t="s">
        <v>989</v>
      </c>
      <c r="H226" s="349" t="s">
        <v>990</v>
      </c>
      <c r="I226" s="981">
        <v>0.26</v>
      </c>
    </row>
    <row r="227" spans="2:9" ht="31" hidden="1">
      <c r="B227" s="349"/>
      <c r="C227" s="349" t="s">
        <v>271</v>
      </c>
      <c r="D227" s="349">
        <v>2020</v>
      </c>
      <c r="E227" s="349" t="s">
        <v>991</v>
      </c>
      <c r="F227" s="349" t="s">
        <v>957</v>
      </c>
      <c r="G227" s="349" t="s">
        <v>992</v>
      </c>
      <c r="H227" s="349" t="s">
        <v>990</v>
      </c>
      <c r="I227" s="981">
        <v>0.25</v>
      </c>
    </row>
    <row r="228" spans="2:9" ht="31" hidden="1">
      <c r="B228" s="349">
        <v>42</v>
      </c>
      <c r="C228" s="349" t="s">
        <v>276</v>
      </c>
      <c r="D228" s="349">
        <v>2019</v>
      </c>
      <c r="E228" s="349" t="s">
        <v>993</v>
      </c>
      <c r="F228" s="358"/>
      <c r="G228" s="358" t="s">
        <v>994</v>
      </c>
      <c r="H228" s="349" t="s">
        <v>995</v>
      </c>
      <c r="I228" s="981">
        <v>85</v>
      </c>
    </row>
    <row r="229" spans="2:9" ht="31" hidden="1">
      <c r="B229" s="349"/>
      <c r="C229" s="349" t="s">
        <v>276</v>
      </c>
      <c r="D229" s="349">
        <v>2019</v>
      </c>
      <c r="E229" s="349" t="s">
        <v>996</v>
      </c>
      <c r="F229" s="358"/>
      <c r="G229" s="358" t="s">
        <v>997</v>
      </c>
      <c r="H229" s="349"/>
      <c r="I229" s="981">
        <v>15</v>
      </c>
    </row>
    <row r="230" spans="2:9" ht="31" hidden="1">
      <c r="B230" s="349"/>
      <c r="C230" s="349" t="s">
        <v>276</v>
      </c>
      <c r="D230" s="349">
        <v>2020</v>
      </c>
      <c r="E230" s="349" t="s">
        <v>993</v>
      </c>
      <c r="F230" s="358"/>
      <c r="G230" s="358" t="s">
        <v>994</v>
      </c>
      <c r="H230" s="349" t="s">
        <v>995</v>
      </c>
      <c r="I230" s="981"/>
    </row>
    <row r="231" spans="2:9" ht="31" hidden="1">
      <c r="B231" s="349"/>
      <c r="C231" s="349" t="s">
        <v>276</v>
      </c>
      <c r="D231" s="349">
        <v>2020</v>
      </c>
      <c r="E231" s="349" t="s">
        <v>996</v>
      </c>
      <c r="F231" s="358"/>
      <c r="G231" s="358" t="s">
        <v>997</v>
      </c>
      <c r="H231" s="349"/>
      <c r="I231" s="981"/>
    </row>
    <row r="232" spans="2:9" ht="46.5" hidden="1">
      <c r="B232" s="349">
        <v>43</v>
      </c>
      <c r="C232" s="349" t="s">
        <v>281</v>
      </c>
      <c r="D232" s="349">
        <v>2019</v>
      </c>
      <c r="E232" s="349" t="s">
        <v>777</v>
      </c>
      <c r="F232" s="349" t="s">
        <v>778</v>
      </c>
      <c r="G232" s="349" t="s">
        <v>998</v>
      </c>
      <c r="H232" s="349" t="s">
        <v>854</v>
      </c>
      <c r="I232" s="981">
        <v>0.75</v>
      </c>
    </row>
    <row r="233" spans="2:9" ht="46.5" hidden="1">
      <c r="B233" s="349"/>
      <c r="C233" s="349" t="s">
        <v>281</v>
      </c>
      <c r="D233" s="349">
        <v>2019</v>
      </c>
      <c r="E233" s="349" t="s">
        <v>855</v>
      </c>
      <c r="F233" s="349" t="s">
        <v>778</v>
      </c>
      <c r="G233" s="349" t="s">
        <v>856</v>
      </c>
      <c r="H233" s="349" t="s">
        <v>857</v>
      </c>
      <c r="I233" s="981">
        <v>0.25</v>
      </c>
    </row>
    <row r="234" spans="2:9" ht="46.5" hidden="1">
      <c r="B234" s="349"/>
      <c r="C234" s="349" t="s">
        <v>281</v>
      </c>
      <c r="D234" s="349">
        <v>2020</v>
      </c>
      <c r="E234" s="349" t="s">
        <v>777</v>
      </c>
      <c r="F234" s="349" t="s">
        <v>778</v>
      </c>
      <c r="G234" s="349" t="s">
        <v>998</v>
      </c>
      <c r="H234" s="349" t="s">
        <v>854</v>
      </c>
      <c r="I234" s="981">
        <v>0.75</v>
      </c>
    </row>
    <row r="235" spans="2:9" ht="46.5" hidden="1">
      <c r="B235" s="349"/>
      <c r="C235" s="349" t="s">
        <v>281</v>
      </c>
      <c r="D235" s="349">
        <v>2020</v>
      </c>
      <c r="E235" s="349" t="s">
        <v>855</v>
      </c>
      <c r="F235" s="349" t="s">
        <v>778</v>
      </c>
      <c r="G235" s="349" t="s">
        <v>856</v>
      </c>
      <c r="H235" s="349" t="s">
        <v>857</v>
      </c>
      <c r="I235" s="981">
        <v>0.25</v>
      </c>
    </row>
    <row r="236" spans="2:9" ht="31" hidden="1">
      <c r="B236" s="349">
        <v>44</v>
      </c>
      <c r="C236" s="349" t="s">
        <v>287</v>
      </c>
      <c r="D236" s="349">
        <v>2019</v>
      </c>
      <c r="E236" s="349" t="s">
        <v>791</v>
      </c>
      <c r="F236" s="358" t="s">
        <v>778</v>
      </c>
      <c r="G236" s="358" t="s">
        <v>999</v>
      </c>
      <c r="H236" s="349"/>
      <c r="I236" s="981">
        <v>0.86439999999999995</v>
      </c>
    </row>
    <row r="237" spans="2:9" ht="15.5" hidden="1">
      <c r="B237" s="349"/>
      <c r="C237" s="349" t="s">
        <v>287</v>
      </c>
      <c r="D237" s="349">
        <v>2019</v>
      </c>
      <c r="E237" s="349" t="s">
        <v>1000</v>
      </c>
      <c r="F237" s="358" t="s">
        <v>778</v>
      </c>
      <c r="G237" s="358" t="s">
        <v>1001</v>
      </c>
      <c r="H237" s="349"/>
      <c r="I237" s="981">
        <v>7.5600000000000001E-2</v>
      </c>
    </row>
    <row r="238" spans="2:9" ht="15.5" hidden="1">
      <c r="B238" s="349"/>
      <c r="C238" s="349" t="s">
        <v>287</v>
      </c>
      <c r="D238" s="349">
        <v>2019</v>
      </c>
      <c r="E238" s="349" t="s">
        <v>1002</v>
      </c>
      <c r="F238" s="358" t="s">
        <v>778</v>
      </c>
      <c r="G238" s="358" t="s">
        <v>1003</v>
      </c>
      <c r="H238" s="349"/>
      <c r="I238" s="981">
        <v>0.06</v>
      </c>
    </row>
    <row r="239" spans="2:9" ht="31" hidden="1">
      <c r="B239" s="349"/>
      <c r="C239" s="349" t="s">
        <v>287</v>
      </c>
      <c r="D239" s="349">
        <v>2020</v>
      </c>
      <c r="E239" s="349" t="s">
        <v>791</v>
      </c>
      <c r="F239" s="358" t="s">
        <v>778</v>
      </c>
      <c r="G239" s="358" t="s">
        <v>999</v>
      </c>
      <c r="H239" s="349"/>
      <c r="I239" s="981">
        <v>0.86439999999999995</v>
      </c>
    </row>
    <row r="240" spans="2:9" ht="15.5" hidden="1">
      <c r="B240" s="349"/>
      <c r="C240" s="349" t="s">
        <v>287</v>
      </c>
      <c r="D240" s="349">
        <v>2020</v>
      </c>
      <c r="E240" s="349" t="s">
        <v>1000</v>
      </c>
      <c r="F240" s="358" t="s">
        <v>778</v>
      </c>
      <c r="G240" s="358" t="s">
        <v>1001</v>
      </c>
      <c r="H240" s="349"/>
      <c r="I240" s="981">
        <v>7.5600000000000001E-2</v>
      </c>
    </row>
    <row r="241" spans="2:9" ht="15.5" hidden="1">
      <c r="B241" s="349"/>
      <c r="C241" s="349" t="s">
        <v>287</v>
      </c>
      <c r="D241" s="349">
        <v>2020</v>
      </c>
      <c r="E241" s="349" t="s">
        <v>1002</v>
      </c>
      <c r="F241" s="358" t="s">
        <v>778</v>
      </c>
      <c r="G241" s="358" t="s">
        <v>1003</v>
      </c>
      <c r="H241" s="349"/>
      <c r="I241" s="981">
        <v>0.06</v>
      </c>
    </row>
    <row r="242" spans="2:9" ht="46.5" hidden="1">
      <c r="B242" s="349">
        <v>45</v>
      </c>
      <c r="C242" s="349" t="s">
        <v>294</v>
      </c>
      <c r="D242" s="349">
        <v>2019</v>
      </c>
      <c r="E242" s="349" t="s">
        <v>869</v>
      </c>
      <c r="F242" s="388" t="s">
        <v>749</v>
      </c>
      <c r="G242" s="358" t="s">
        <v>1004</v>
      </c>
      <c r="H242" s="390" t="s">
        <v>1005</v>
      </c>
      <c r="I242" s="981">
        <v>0.998</v>
      </c>
    </row>
    <row r="243" spans="2:9" ht="46.5" hidden="1">
      <c r="B243" s="349"/>
      <c r="C243" s="349" t="s">
        <v>294</v>
      </c>
      <c r="D243" s="349">
        <v>2019</v>
      </c>
      <c r="E243" s="349" t="s">
        <v>1006</v>
      </c>
      <c r="F243" s="388" t="s">
        <v>749</v>
      </c>
      <c r="G243" s="358" t="s">
        <v>1007</v>
      </c>
      <c r="H243" s="349" t="s">
        <v>1005</v>
      </c>
      <c r="I243" s="981">
        <v>2E-3</v>
      </c>
    </row>
    <row r="244" spans="2:9" ht="46.5" hidden="1">
      <c r="B244" s="349"/>
      <c r="C244" s="349" t="s">
        <v>294</v>
      </c>
      <c r="D244" s="349">
        <v>2020</v>
      </c>
      <c r="E244" s="349" t="s">
        <v>869</v>
      </c>
      <c r="F244" s="388" t="s">
        <v>749</v>
      </c>
      <c r="G244" s="358" t="s">
        <v>1004</v>
      </c>
      <c r="H244" s="390" t="s">
        <v>1005</v>
      </c>
      <c r="I244" s="981">
        <v>0.998</v>
      </c>
    </row>
    <row r="245" spans="2:9" ht="46.5" hidden="1">
      <c r="B245" s="349"/>
      <c r="C245" s="349" t="s">
        <v>294</v>
      </c>
      <c r="D245" s="349">
        <v>2020</v>
      </c>
      <c r="E245" s="349" t="s">
        <v>1006</v>
      </c>
      <c r="F245" s="388" t="s">
        <v>749</v>
      </c>
      <c r="G245" s="358" t="s">
        <v>1007</v>
      </c>
      <c r="H245" s="349" t="s">
        <v>1005</v>
      </c>
      <c r="I245" s="981">
        <v>2E-3</v>
      </c>
    </row>
    <row r="246" spans="2:9" ht="31" hidden="1">
      <c r="B246" s="349">
        <v>46</v>
      </c>
      <c r="C246" s="349" t="s">
        <v>301</v>
      </c>
      <c r="D246" s="349">
        <v>2019</v>
      </c>
      <c r="E246" s="349" t="s">
        <v>1008</v>
      </c>
      <c r="F246" s="349" t="s">
        <v>1009</v>
      </c>
      <c r="G246" s="349" t="s">
        <v>1010</v>
      </c>
      <c r="H246" s="349" t="s">
        <v>1011</v>
      </c>
      <c r="I246" s="981">
        <v>0.99990000000000001</v>
      </c>
    </row>
    <row r="247" spans="2:9" ht="15.5" hidden="1">
      <c r="B247" s="349"/>
      <c r="C247" s="349" t="s">
        <v>301</v>
      </c>
      <c r="D247" s="349">
        <v>2019</v>
      </c>
      <c r="E247" s="349" t="s">
        <v>1012</v>
      </c>
      <c r="F247" s="349" t="s">
        <v>1009</v>
      </c>
      <c r="G247" s="349" t="s">
        <v>1013</v>
      </c>
      <c r="H247" s="349" t="s">
        <v>1014</v>
      </c>
      <c r="I247" s="981">
        <v>1E-4</v>
      </c>
    </row>
    <row r="248" spans="2:9" ht="31" hidden="1">
      <c r="B248" s="349"/>
      <c r="C248" s="349" t="s">
        <v>301</v>
      </c>
      <c r="D248" s="349">
        <v>2020</v>
      </c>
      <c r="E248" s="349" t="s">
        <v>1008</v>
      </c>
      <c r="F248" s="349" t="s">
        <v>1009</v>
      </c>
      <c r="G248" s="349" t="s">
        <v>1010</v>
      </c>
      <c r="H248" s="349" t="s">
        <v>1011</v>
      </c>
      <c r="I248" s="981">
        <v>0.99990000000000001</v>
      </c>
    </row>
    <row r="249" spans="2:9" ht="15.5" hidden="1">
      <c r="B249" s="349"/>
      <c r="C249" s="349" t="s">
        <v>301</v>
      </c>
      <c r="D249" s="349">
        <v>2020</v>
      </c>
      <c r="E249" s="349" t="s">
        <v>1012</v>
      </c>
      <c r="F249" s="349" t="s">
        <v>1009</v>
      </c>
      <c r="G249" s="349" t="s">
        <v>1013</v>
      </c>
      <c r="H249" s="349" t="s">
        <v>1014</v>
      </c>
      <c r="I249" s="981">
        <v>1E-4</v>
      </c>
    </row>
    <row r="250" spans="2:9" ht="31" hidden="1">
      <c r="B250" s="349">
        <v>47</v>
      </c>
      <c r="C250" s="349" t="s">
        <v>306</v>
      </c>
      <c r="D250" s="355">
        <v>2019</v>
      </c>
      <c r="E250" s="349" t="s">
        <v>1015</v>
      </c>
      <c r="F250" s="355"/>
      <c r="G250" s="349"/>
      <c r="H250" s="355"/>
      <c r="I250" s="982">
        <v>0.65</v>
      </c>
    </row>
    <row r="251" spans="2:9" ht="15.5" hidden="1">
      <c r="B251" s="349"/>
      <c r="C251" s="349" t="s">
        <v>306</v>
      </c>
      <c r="D251" s="355">
        <v>2019</v>
      </c>
      <c r="E251" s="349" t="s">
        <v>1016</v>
      </c>
      <c r="F251" s="355"/>
      <c r="G251" s="349"/>
      <c r="H251" s="355"/>
      <c r="I251" s="982">
        <v>0.15</v>
      </c>
    </row>
    <row r="252" spans="2:9" ht="15.5" hidden="1">
      <c r="B252" s="349"/>
      <c r="C252" s="349" t="s">
        <v>306</v>
      </c>
      <c r="D252" s="355">
        <v>2019</v>
      </c>
      <c r="E252" s="349" t="s">
        <v>1017</v>
      </c>
      <c r="F252" s="355"/>
      <c r="G252" s="349"/>
      <c r="H252" s="355"/>
      <c r="I252" s="982">
        <v>0.12</v>
      </c>
    </row>
    <row r="253" spans="2:9" ht="45" hidden="1" customHeight="1">
      <c r="B253" s="349"/>
      <c r="C253" s="349" t="s">
        <v>306</v>
      </c>
      <c r="D253" s="355">
        <v>2019</v>
      </c>
      <c r="E253" s="349" t="s">
        <v>1018</v>
      </c>
      <c r="F253" s="355"/>
      <c r="G253" s="349"/>
      <c r="H253" s="355"/>
      <c r="I253" s="982">
        <v>0.08</v>
      </c>
    </row>
    <row r="254" spans="2:9" ht="31" hidden="1">
      <c r="B254" s="349"/>
      <c r="C254" s="349" t="s">
        <v>306</v>
      </c>
      <c r="D254" s="355">
        <v>2020</v>
      </c>
      <c r="E254" s="349" t="s">
        <v>1015</v>
      </c>
      <c r="F254" s="355"/>
      <c r="G254" s="349"/>
      <c r="H254" s="355"/>
      <c r="I254" s="982">
        <v>0.65</v>
      </c>
    </row>
    <row r="255" spans="2:9" ht="15.5" hidden="1">
      <c r="B255" s="349"/>
      <c r="C255" s="349" t="s">
        <v>306</v>
      </c>
      <c r="D255" s="355">
        <v>2020</v>
      </c>
      <c r="E255" s="349" t="s">
        <v>1016</v>
      </c>
      <c r="F255" s="355"/>
      <c r="G255" s="349"/>
      <c r="H255" s="355"/>
      <c r="I255" s="982">
        <v>0.15</v>
      </c>
    </row>
    <row r="256" spans="2:9" ht="15.5" hidden="1">
      <c r="B256" s="349"/>
      <c r="C256" s="349" t="s">
        <v>306</v>
      </c>
      <c r="D256" s="355">
        <v>2020</v>
      </c>
      <c r="E256" s="349" t="s">
        <v>1017</v>
      </c>
      <c r="F256" s="355"/>
      <c r="G256" s="349"/>
      <c r="H256" s="355"/>
      <c r="I256" s="982">
        <v>0.12</v>
      </c>
    </row>
    <row r="257" spans="2:9" ht="15.5" hidden="1">
      <c r="B257" s="349"/>
      <c r="C257" s="349" t="s">
        <v>306</v>
      </c>
      <c r="D257" s="355">
        <v>2020</v>
      </c>
      <c r="E257" s="349" t="s">
        <v>1018</v>
      </c>
      <c r="F257" s="355"/>
      <c r="G257" s="349"/>
      <c r="H257" s="355"/>
      <c r="I257" s="982">
        <v>0.08</v>
      </c>
    </row>
    <row r="258" spans="2:9" ht="46.5" hidden="1">
      <c r="B258" s="349">
        <v>48</v>
      </c>
      <c r="C258" s="349" t="s">
        <v>309</v>
      </c>
      <c r="D258" s="349">
        <v>2019</v>
      </c>
      <c r="E258" s="349" t="s">
        <v>768</v>
      </c>
      <c r="F258" s="358" t="s">
        <v>778</v>
      </c>
      <c r="G258" s="358" t="s">
        <v>1019</v>
      </c>
      <c r="H258" s="349" t="s">
        <v>1020</v>
      </c>
      <c r="I258" s="981">
        <v>0.80100000000000005</v>
      </c>
    </row>
    <row r="259" spans="2:9" ht="31" hidden="1">
      <c r="B259" s="349"/>
      <c r="C259" s="349" t="s">
        <v>309</v>
      </c>
      <c r="D259" s="349">
        <v>2019</v>
      </c>
      <c r="E259" s="349" t="s">
        <v>1021</v>
      </c>
      <c r="F259" s="358" t="s">
        <v>778</v>
      </c>
      <c r="G259" s="358" t="s">
        <v>1022</v>
      </c>
      <c r="H259" s="360" t="s">
        <v>1023</v>
      </c>
      <c r="I259" s="981">
        <v>0.19900000000000001</v>
      </c>
    </row>
    <row r="260" spans="2:9" ht="46.5" hidden="1">
      <c r="B260" s="349"/>
      <c r="C260" s="349" t="s">
        <v>309</v>
      </c>
      <c r="D260" s="349">
        <v>2020</v>
      </c>
      <c r="E260" s="349" t="s">
        <v>768</v>
      </c>
      <c r="F260" s="358" t="s">
        <v>778</v>
      </c>
      <c r="G260" s="358" t="s">
        <v>1019</v>
      </c>
      <c r="H260" s="349" t="s">
        <v>1020</v>
      </c>
      <c r="I260" s="981">
        <v>0.80100000000000005</v>
      </c>
    </row>
    <row r="261" spans="2:9" ht="31" hidden="1">
      <c r="B261" s="349"/>
      <c r="C261" s="349" t="s">
        <v>309</v>
      </c>
      <c r="D261" s="349">
        <v>2020</v>
      </c>
      <c r="E261" s="349" t="s">
        <v>1021</v>
      </c>
      <c r="F261" s="358" t="s">
        <v>778</v>
      </c>
      <c r="G261" s="358" t="s">
        <v>1022</v>
      </c>
      <c r="H261" s="360" t="s">
        <v>1023</v>
      </c>
      <c r="I261" s="981">
        <v>0.19900000000000001</v>
      </c>
    </row>
    <row r="262" spans="2:9" ht="15.5" hidden="1">
      <c r="B262" s="349">
        <v>49</v>
      </c>
      <c r="C262" s="349" t="s">
        <v>315</v>
      </c>
      <c r="D262" s="349">
        <v>2019</v>
      </c>
      <c r="E262" s="349" t="s">
        <v>1024</v>
      </c>
      <c r="F262" s="358" t="s">
        <v>960</v>
      </c>
      <c r="G262" s="358" t="s">
        <v>1025</v>
      </c>
      <c r="H262" s="355" t="s">
        <v>1026</v>
      </c>
      <c r="I262" s="981">
        <v>0.99990000000000001</v>
      </c>
    </row>
    <row r="263" spans="2:9" ht="15.5" hidden="1">
      <c r="B263" s="349"/>
      <c r="C263" s="349" t="s">
        <v>315</v>
      </c>
      <c r="D263" s="355">
        <v>2019</v>
      </c>
      <c r="E263" s="349" t="s">
        <v>1027</v>
      </c>
      <c r="F263" s="355" t="s">
        <v>960</v>
      </c>
      <c r="G263" s="358" t="s">
        <v>1025</v>
      </c>
      <c r="H263" s="355" t="s">
        <v>1026</v>
      </c>
      <c r="I263" s="981">
        <v>1E-4</v>
      </c>
    </row>
    <row r="264" spans="2:9" ht="15.5" hidden="1">
      <c r="B264" s="349"/>
      <c r="C264" s="349" t="s">
        <v>315</v>
      </c>
      <c r="D264" s="349">
        <v>2020</v>
      </c>
      <c r="E264" s="349" t="s">
        <v>1024</v>
      </c>
      <c r="F264" s="358" t="s">
        <v>960</v>
      </c>
      <c r="G264" s="358" t="s">
        <v>1025</v>
      </c>
      <c r="H264" s="355" t="s">
        <v>1026</v>
      </c>
      <c r="I264" s="981">
        <v>0.99990000000000001</v>
      </c>
    </row>
    <row r="265" spans="2:9" ht="15.5" hidden="1">
      <c r="B265" s="349"/>
      <c r="C265" s="349" t="s">
        <v>315</v>
      </c>
      <c r="D265" s="355">
        <v>2020</v>
      </c>
      <c r="E265" s="349" t="s">
        <v>1027</v>
      </c>
      <c r="F265" s="355" t="s">
        <v>960</v>
      </c>
      <c r="G265" s="358" t="s">
        <v>1025</v>
      </c>
      <c r="H265" s="355" t="s">
        <v>1026</v>
      </c>
      <c r="I265" s="981">
        <v>1E-4</v>
      </c>
    </row>
    <row r="266" spans="2:9" ht="46.5" hidden="1">
      <c r="B266" s="349">
        <v>50</v>
      </c>
      <c r="C266" s="349" t="s">
        <v>319</v>
      </c>
      <c r="D266" s="355">
        <v>2019</v>
      </c>
      <c r="E266" s="349" t="s">
        <v>777</v>
      </c>
      <c r="F266" s="355" t="s">
        <v>960</v>
      </c>
      <c r="G266" s="349" t="s">
        <v>998</v>
      </c>
      <c r="H266" s="355" t="s">
        <v>854</v>
      </c>
      <c r="I266" s="982">
        <v>0.75</v>
      </c>
    </row>
    <row r="267" spans="2:9" ht="46.5" hidden="1">
      <c r="B267" s="349"/>
      <c r="C267" s="349" t="s">
        <v>319</v>
      </c>
      <c r="D267" s="355">
        <v>2019</v>
      </c>
      <c r="E267" s="349" t="s">
        <v>855</v>
      </c>
      <c r="F267" s="355" t="s">
        <v>960</v>
      </c>
      <c r="G267" s="349" t="s">
        <v>856</v>
      </c>
      <c r="H267" s="355" t="s">
        <v>857</v>
      </c>
      <c r="I267" s="982">
        <v>0.25</v>
      </c>
    </row>
    <row r="268" spans="2:9" ht="46.5" hidden="1">
      <c r="B268" s="349"/>
      <c r="C268" s="349" t="s">
        <v>319</v>
      </c>
      <c r="D268" s="355">
        <v>2020</v>
      </c>
      <c r="E268" s="349" t="s">
        <v>777</v>
      </c>
      <c r="F268" s="355" t="s">
        <v>960</v>
      </c>
      <c r="G268" s="349" t="s">
        <v>998</v>
      </c>
      <c r="H268" s="355" t="s">
        <v>854</v>
      </c>
      <c r="I268" s="982">
        <v>0.75</v>
      </c>
    </row>
    <row r="269" spans="2:9" ht="46.5" hidden="1">
      <c r="B269" s="349"/>
      <c r="C269" s="349" t="s">
        <v>319</v>
      </c>
      <c r="D269" s="355">
        <v>2020</v>
      </c>
      <c r="E269" s="349" t="s">
        <v>855</v>
      </c>
      <c r="F269" s="355" t="s">
        <v>960</v>
      </c>
      <c r="G269" s="349" t="s">
        <v>856</v>
      </c>
      <c r="H269" s="355" t="s">
        <v>857</v>
      </c>
      <c r="I269" s="982">
        <v>0.25</v>
      </c>
    </row>
    <row r="270" spans="2:9" ht="31" hidden="1">
      <c r="B270" s="349">
        <v>51</v>
      </c>
      <c r="C270" s="349" t="s">
        <v>323</v>
      </c>
      <c r="D270" s="349">
        <v>2019</v>
      </c>
      <c r="E270" s="349" t="s">
        <v>1028</v>
      </c>
      <c r="F270" s="358"/>
      <c r="G270" s="358" t="s">
        <v>1029</v>
      </c>
      <c r="H270" s="349" t="s">
        <v>1030</v>
      </c>
      <c r="I270" s="981" t="s">
        <v>1031</v>
      </c>
    </row>
    <row r="271" spans="2:9" ht="31" hidden="1">
      <c r="B271" s="349"/>
      <c r="C271" s="349" t="s">
        <v>323</v>
      </c>
      <c r="D271" s="349">
        <v>2019</v>
      </c>
      <c r="E271" s="349" t="s">
        <v>1032</v>
      </c>
      <c r="F271" s="358"/>
      <c r="G271" s="358" t="s">
        <v>1033</v>
      </c>
      <c r="H271" s="349" t="s">
        <v>1034</v>
      </c>
      <c r="I271" s="981">
        <v>0.65</v>
      </c>
    </row>
    <row r="272" spans="2:9" ht="15.5" hidden="1">
      <c r="B272" s="349"/>
      <c r="C272" s="349" t="s">
        <v>323</v>
      </c>
      <c r="D272" s="349">
        <v>2019</v>
      </c>
      <c r="E272" s="349" t="s">
        <v>1035</v>
      </c>
      <c r="F272" s="358"/>
      <c r="G272" s="358"/>
      <c r="H272" s="349"/>
      <c r="I272" s="981">
        <v>0.35</v>
      </c>
    </row>
    <row r="273" spans="2:9" ht="31" hidden="1">
      <c r="B273" s="349"/>
      <c r="C273" s="349" t="s">
        <v>323</v>
      </c>
      <c r="D273" s="349">
        <v>2020</v>
      </c>
      <c r="E273" s="349" t="s">
        <v>1028</v>
      </c>
      <c r="F273" s="358"/>
      <c r="G273" s="358" t="s">
        <v>1029</v>
      </c>
      <c r="H273" s="349" t="s">
        <v>1030</v>
      </c>
      <c r="I273" s="981" t="s">
        <v>1031</v>
      </c>
    </row>
    <row r="274" spans="2:9" ht="31" hidden="1">
      <c r="B274" s="349"/>
      <c r="C274" s="349" t="s">
        <v>323</v>
      </c>
      <c r="D274" s="349">
        <v>2020</v>
      </c>
      <c r="E274" s="349" t="s">
        <v>1032</v>
      </c>
      <c r="F274" s="358"/>
      <c r="G274" s="358" t="s">
        <v>1033</v>
      </c>
      <c r="H274" s="349" t="s">
        <v>1034</v>
      </c>
      <c r="I274" s="981">
        <v>0.65</v>
      </c>
    </row>
    <row r="275" spans="2:9" ht="15.5" hidden="1">
      <c r="B275" s="349"/>
      <c r="C275" s="349" t="s">
        <v>323</v>
      </c>
      <c r="D275" s="349">
        <v>2020</v>
      </c>
      <c r="E275" s="349" t="s">
        <v>1035</v>
      </c>
      <c r="F275" s="358"/>
      <c r="G275" s="358"/>
      <c r="H275" s="349"/>
      <c r="I275" s="981">
        <v>0.35</v>
      </c>
    </row>
    <row r="276" spans="2:9" ht="62" hidden="1">
      <c r="B276" s="349">
        <v>52</v>
      </c>
      <c r="C276" s="349" t="s">
        <v>326</v>
      </c>
      <c r="D276" s="349">
        <v>2019</v>
      </c>
      <c r="E276" s="349" t="s">
        <v>969</v>
      </c>
      <c r="F276" s="358" t="s">
        <v>1036</v>
      </c>
      <c r="G276" s="358" t="s">
        <v>967</v>
      </c>
      <c r="H276" s="349" t="s">
        <v>970</v>
      </c>
      <c r="I276" s="981">
        <v>0.99992000000000003</v>
      </c>
    </row>
    <row r="277" spans="2:9" ht="62" hidden="1">
      <c r="B277" s="349"/>
      <c r="C277" s="349" t="s">
        <v>326</v>
      </c>
      <c r="D277" s="349">
        <v>2019</v>
      </c>
      <c r="E277" s="349" t="s">
        <v>1037</v>
      </c>
      <c r="F277" s="358" t="s">
        <v>1036</v>
      </c>
      <c r="G277" s="358" t="s">
        <v>1038</v>
      </c>
      <c r="H277" s="349" t="s">
        <v>1039</v>
      </c>
      <c r="I277" s="981">
        <v>8.0000000000000007E-5</v>
      </c>
    </row>
    <row r="278" spans="2:9" ht="62" hidden="1">
      <c r="B278" s="349"/>
      <c r="C278" s="349" t="s">
        <v>326</v>
      </c>
      <c r="D278" s="349">
        <v>2020</v>
      </c>
      <c r="E278" s="349" t="s">
        <v>969</v>
      </c>
      <c r="F278" s="358" t="s">
        <v>1036</v>
      </c>
      <c r="G278" s="358" t="s">
        <v>967</v>
      </c>
      <c r="H278" s="349" t="s">
        <v>970</v>
      </c>
      <c r="I278" s="981">
        <v>0.99992000000000003</v>
      </c>
    </row>
    <row r="279" spans="2:9" ht="62" hidden="1">
      <c r="B279" s="349"/>
      <c r="C279" s="349" t="s">
        <v>326</v>
      </c>
      <c r="D279" s="349">
        <v>2020</v>
      </c>
      <c r="E279" s="349" t="s">
        <v>1037</v>
      </c>
      <c r="F279" s="358" t="s">
        <v>1036</v>
      </c>
      <c r="G279" s="358" t="s">
        <v>1038</v>
      </c>
      <c r="H279" s="349" t="s">
        <v>1039</v>
      </c>
      <c r="I279" s="981">
        <v>8.0000000000000007E-5</v>
      </c>
    </row>
    <row r="280" spans="2:9" ht="46.5" hidden="1">
      <c r="B280" s="349">
        <v>53</v>
      </c>
      <c r="C280" s="349" t="s">
        <v>331</v>
      </c>
      <c r="D280" s="349">
        <v>2019</v>
      </c>
      <c r="E280" s="349" t="s">
        <v>814</v>
      </c>
      <c r="F280" s="358" t="s">
        <v>769</v>
      </c>
      <c r="G280" s="358" t="s">
        <v>815</v>
      </c>
      <c r="H280" s="396" t="s">
        <v>816</v>
      </c>
      <c r="I280" s="981">
        <v>0.99990000000000001</v>
      </c>
    </row>
    <row r="281" spans="2:9" ht="46.5" hidden="1">
      <c r="B281" s="349"/>
      <c r="C281" s="349" t="s">
        <v>331</v>
      </c>
      <c r="D281" s="349">
        <v>2019</v>
      </c>
      <c r="E281" s="349" t="s">
        <v>817</v>
      </c>
      <c r="F281" s="358" t="s">
        <v>773</v>
      </c>
      <c r="G281" s="358" t="s">
        <v>815</v>
      </c>
      <c r="H281" s="396" t="s">
        <v>816</v>
      </c>
      <c r="I281" s="981">
        <v>1E-4</v>
      </c>
    </row>
    <row r="282" spans="2:9" ht="46.5" hidden="1">
      <c r="B282" s="349"/>
      <c r="C282" s="349" t="s">
        <v>331</v>
      </c>
      <c r="D282" s="349">
        <v>2020</v>
      </c>
      <c r="E282" s="349" t="s">
        <v>814</v>
      </c>
      <c r="F282" s="358" t="s">
        <v>769</v>
      </c>
      <c r="G282" s="358" t="s">
        <v>815</v>
      </c>
      <c r="H282" s="391" t="s">
        <v>816</v>
      </c>
      <c r="I282" s="981">
        <v>0.99990000000000001</v>
      </c>
    </row>
    <row r="283" spans="2:9" ht="46.5" hidden="1">
      <c r="B283" s="349"/>
      <c r="C283" s="349" t="s">
        <v>331</v>
      </c>
      <c r="D283" s="349">
        <v>2020</v>
      </c>
      <c r="E283" s="349" t="s">
        <v>817</v>
      </c>
      <c r="F283" s="358" t="s">
        <v>773</v>
      </c>
      <c r="G283" s="358" t="s">
        <v>815</v>
      </c>
      <c r="H283" s="391" t="s">
        <v>816</v>
      </c>
      <c r="I283" s="981">
        <v>1E-4</v>
      </c>
    </row>
    <row r="284" spans="2:9" ht="31">
      <c r="B284" s="349">
        <v>1</v>
      </c>
      <c r="C284" s="349" t="s">
        <v>335</v>
      </c>
      <c r="D284" s="355">
        <v>2021</v>
      </c>
      <c r="E284" s="349" t="s">
        <v>736</v>
      </c>
      <c r="F284" s="358"/>
      <c r="G284" s="358" t="s">
        <v>737</v>
      </c>
      <c r="H284" s="391" t="s">
        <v>738</v>
      </c>
      <c r="I284" s="981">
        <v>0.54105999999999999</v>
      </c>
    </row>
    <row r="285" spans="2:9" ht="31">
      <c r="B285" s="349"/>
      <c r="C285" s="349" t="s">
        <v>335</v>
      </c>
      <c r="D285" s="355">
        <v>2021</v>
      </c>
      <c r="E285" s="349" t="s">
        <v>739</v>
      </c>
      <c r="F285" s="358"/>
      <c r="G285" s="358" t="s">
        <v>740</v>
      </c>
      <c r="H285" s="391" t="s">
        <v>738</v>
      </c>
      <c r="I285" s="981">
        <v>0.29193999999999998</v>
      </c>
    </row>
    <row r="286" spans="2:9" ht="31">
      <c r="B286" s="349"/>
      <c r="C286" s="349" t="s">
        <v>335</v>
      </c>
      <c r="D286" s="355">
        <v>2021</v>
      </c>
      <c r="E286" s="349" t="s">
        <v>741</v>
      </c>
      <c r="F286" s="358"/>
      <c r="G286" s="358" t="s">
        <v>742</v>
      </c>
      <c r="H286" s="391" t="s">
        <v>743</v>
      </c>
      <c r="I286" s="981">
        <v>0.11533</v>
      </c>
    </row>
    <row r="287" spans="2:9" ht="31">
      <c r="B287" s="349"/>
      <c r="C287" s="349" t="s">
        <v>335</v>
      </c>
      <c r="D287" s="355">
        <v>2021</v>
      </c>
      <c r="E287" s="349" t="s">
        <v>744</v>
      </c>
      <c r="F287" s="358"/>
      <c r="G287" s="358" t="s">
        <v>740</v>
      </c>
      <c r="H287" s="391" t="s">
        <v>738</v>
      </c>
      <c r="I287" s="981">
        <v>5.1650000000000001E-2</v>
      </c>
    </row>
    <row r="288" spans="2:9" ht="31">
      <c r="B288" s="349"/>
      <c r="C288" s="349" t="s">
        <v>335</v>
      </c>
      <c r="D288" s="355">
        <v>2021</v>
      </c>
      <c r="E288" s="349" t="s">
        <v>746</v>
      </c>
      <c r="F288" s="358"/>
      <c r="G288" s="358" t="s">
        <v>1040</v>
      </c>
      <c r="H288" s="391" t="s">
        <v>1041</v>
      </c>
      <c r="I288" s="981">
        <v>2.0000000000000002E-5</v>
      </c>
    </row>
    <row r="289" spans="2:9" ht="46.5">
      <c r="B289" s="349">
        <v>2</v>
      </c>
      <c r="C289" s="349" t="s">
        <v>1042</v>
      </c>
      <c r="D289" s="355">
        <v>2021</v>
      </c>
      <c r="E289" s="383" t="s">
        <v>748</v>
      </c>
      <c r="F289" s="421" t="s">
        <v>749</v>
      </c>
      <c r="G289" s="399" t="s">
        <v>750</v>
      </c>
      <c r="H289" s="383" t="s">
        <v>751</v>
      </c>
      <c r="I289" s="983">
        <v>0.51</v>
      </c>
    </row>
    <row r="290" spans="2:9" ht="31">
      <c r="B290" s="349"/>
      <c r="C290" s="349" t="s">
        <v>1042</v>
      </c>
      <c r="D290" s="355">
        <v>2021</v>
      </c>
      <c r="E290" s="383" t="s">
        <v>752</v>
      </c>
      <c r="F290" s="421" t="s">
        <v>749</v>
      </c>
      <c r="G290" s="399" t="s">
        <v>753</v>
      </c>
      <c r="H290" s="407" t="s">
        <v>1043</v>
      </c>
      <c r="I290" s="983">
        <v>0.49</v>
      </c>
    </row>
    <row r="291" spans="2:9" ht="15.5">
      <c r="B291" s="355">
        <v>3</v>
      </c>
      <c r="C291" s="349" t="s">
        <v>1044</v>
      </c>
      <c r="D291" s="355">
        <v>2021</v>
      </c>
      <c r="E291" s="382" t="s">
        <v>1045</v>
      </c>
      <c r="F291" s="397" t="s">
        <v>867</v>
      </c>
      <c r="G291" s="397" t="s">
        <v>1046</v>
      </c>
      <c r="H291" s="384"/>
      <c r="I291" s="983">
        <v>84</v>
      </c>
    </row>
    <row r="292" spans="2:9" ht="15.5">
      <c r="B292" s="355"/>
      <c r="C292" s="349" t="s">
        <v>1044</v>
      </c>
      <c r="D292" s="355">
        <v>2021</v>
      </c>
      <c r="E292" s="382" t="s">
        <v>1047</v>
      </c>
      <c r="F292" s="397" t="s">
        <v>988</v>
      </c>
      <c r="G292" s="397" t="s">
        <v>1048</v>
      </c>
      <c r="H292" s="384"/>
      <c r="I292" s="983">
        <v>15</v>
      </c>
    </row>
    <row r="293" spans="2:9" ht="15.5">
      <c r="B293" s="355"/>
      <c r="C293" s="349" t="s">
        <v>1044</v>
      </c>
      <c r="D293" s="355">
        <v>2021</v>
      </c>
      <c r="E293" s="382" t="s">
        <v>1049</v>
      </c>
      <c r="F293" s="397" t="s">
        <v>1050</v>
      </c>
      <c r="G293" s="397" t="s">
        <v>1048</v>
      </c>
      <c r="H293" s="384"/>
      <c r="I293" s="983">
        <v>1</v>
      </c>
    </row>
    <row r="294" spans="2:9" ht="31">
      <c r="B294" s="355">
        <v>4</v>
      </c>
      <c r="C294" s="355" t="s">
        <v>1051</v>
      </c>
      <c r="D294" s="355">
        <v>2021</v>
      </c>
      <c r="E294" s="383" t="s">
        <v>1052</v>
      </c>
      <c r="F294" s="398" t="s">
        <v>749</v>
      </c>
      <c r="G294" s="399" t="s">
        <v>1053</v>
      </c>
      <c r="H294" s="400" t="s">
        <v>1054</v>
      </c>
      <c r="I294" s="983">
        <v>25</v>
      </c>
    </row>
    <row r="295" spans="2:9" ht="46.5">
      <c r="B295" s="355"/>
      <c r="C295" s="355" t="s">
        <v>1051</v>
      </c>
      <c r="D295" s="355">
        <v>2021</v>
      </c>
      <c r="E295" s="967" t="s">
        <v>1055</v>
      </c>
      <c r="F295" s="397" t="s">
        <v>749</v>
      </c>
      <c r="G295" s="397" t="s">
        <v>1056</v>
      </c>
      <c r="H295" s="401" t="s">
        <v>1057</v>
      </c>
      <c r="I295" s="983">
        <v>50</v>
      </c>
    </row>
    <row r="296" spans="2:9" ht="31">
      <c r="B296" s="355"/>
      <c r="C296" s="355" t="s">
        <v>1051</v>
      </c>
      <c r="D296" s="355">
        <v>2021</v>
      </c>
      <c r="E296" s="967" t="s">
        <v>1058</v>
      </c>
      <c r="F296" s="397" t="s">
        <v>749</v>
      </c>
      <c r="G296" s="402" t="s">
        <v>1059</v>
      </c>
      <c r="H296" s="401" t="s">
        <v>1060</v>
      </c>
      <c r="I296" s="983">
        <v>25</v>
      </c>
    </row>
    <row r="297" spans="2:9" ht="46.5">
      <c r="B297" s="355">
        <v>5</v>
      </c>
      <c r="C297" s="355" t="s">
        <v>356</v>
      </c>
      <c r="D297" s="355">
        <v>2021</v>
      </c>
      <c r="E297" s="383" t="s">
        <v>757</v>
      </c>
      <c r="F297" s="399" t="s">
        <v>758</v>
      </c>
      <c r="G297" s="399" t="s">
        <v>759</v>
      </c>
      <c r="H297" s="399" t="s">
        <v>760</v>
      </c>
      <c r="I297" s="984" t="s">
        <v>1061</v>
      </c>
    </row>
    <row r="298" spans="2:9" ht="31">
      <c r="B298" s="355"/>
      <c r="C298" s="355" t="s">
        <v>356</v>
      </c>
      <c r="D298" s="355">
        <v>2021</v>
      </c>
      <c r="E298" s="383" t="s">
        <v>763</v>
      </c>
      <c r="F298" s="399" t="s">
        <v>758</v>
      </c>
      <c r="G298" s="399" t="s">
        <v>762</v>
      </c>
      <c r="H298" s="403" t="s">
        <v>749</v>
      </c>
      <c r="I298" s="984" t="s">
        <v>1062</v>
      </c>
    </row>
    <row r="299" spans="2:9" ht="31">
      <c r="B299" s="355">
        <v>6</v>
      </c>
      <c r="C299" s="361" t="s">
        <v>360</v>
      </c>
      <c r="D299" s="355">
        <v>2021</v>
      </c>
      <c r="E299" s="383" t="s">
        <v>1063</v>
      </c>
      <c r="F299" s="399" t="s">
        <v>1064</v>
      </c>
      <c r="G299" s="399" t="s">
        <v>1065</v>
      </c>
      <c r="H299" s="384"/>
      <c r="I299" s="983">
        <v>0</v>
      </c>
    </row>
    <row r="300" spans="2:9" ht="31">
      <c r="B300" s="355"/>
      <c r="C300" s="361" t="s">
        <v>360</v>
      </c>
      <c r="D300" s="355">
        <v>2021</v>
      </c>
      <c r="E300" s="383" t="s">
        <v>828</v>
      </c>
      <c r="F300" s="399" t="s">
        <v>1066</v>
      </c>
      <c r="G300" s="399" t="s">
        <v>1067</v>
      </c>
      <c r="H300" s="384"/>
      <c r="I300" s="983">
        <v>65</v>
      </c>
    </row>
    <row r="301" spans="2:9" ht="31">
      <c r="B301" s="355"/>
      <c r="C301" s="361" t="s">
        <v>360</v>
      </c>
      <c r="D301" s="355">
        <v>2021</v>
      </c>
      <c r="E301" s="383" t="s">
        <v>1035</v>
      </c>
      <c r="F301" s="399" t="s">
        <v>1066</v>
      </c>
      <c r="G301" s="399"/>
      <c r="H301" s="384"/>
      <c r="I301" s="983">
        <v>35</v>
      </c>
    </row>
    <row r="302" spans="2:9" ht="31">
      <c r="B302" s="355">
        <v>7</v>
      </c>
      <c r="C302" s="404" t="s">
        <v>1068</v>
      </c>
      <c r="D302" s="349">
        <v>2021</v>
      </c>
      <c r="E302" s="383" t="s">
        <v>1069</v>
      </c>
      <c r="F302" s="399"/>
      <c r="G302" s="399" t="s">
        <v>1070</v>
      </c>
      <c r="H302" s="384"/>
      <c r="I302" s="982"/>
    </row>
    <row r="303" spans="2:9" ht="31">
      <c r="B303" s="355"/>
      <c r="C303" s="404" t="s">
        <v>1068</v>
      </c>
      <c r="D303" s="349">
        <v>2021</v>
      </c>
      <c r="E303" s="384" t="s">
        <v>1071</v>
      </c>
      <c r="F303" s="384"/>
      <c r="G303" s="399" t="s">
        <v>1070</v>
      </c>
      <c r="H303" s="384"/>
      <c r="I303" s="982"/>
    </row>
    <row r="304" spans="2:9" ht="15.5">
      <c r="B304" s="355">
        <v>8</v>
      </c>
      <c r="C304" s="355" t="s">
        <v>371</v>
      </c>
      <c r="D304" s="349">
        <v>2021</v>
      </c>
      <c r="E304" s="385" t="s">
        <v>1072</v>
      </c>
      <c r="F304" s="399"/>
      <c r="G304" s="399" t="s">
        <v>765</v>
      </c>
      <c r="H304" s="386"/>
      <c r="I304" s="983">
        <v>0.7</v>
      </c>
    </row>
    <row r="305" spans="2:9" ht="15.5">
      <c r="B305" s="355"/>
      <c r="C305" s="355" t="s">
        <v>371</v>
      </c>
      <c r="D305" s="349">
        <v>2021</v>
      </c>
      <c r="E305" s="385" t="s">
        <v>1073</v>
      </c>
      <c r="F305" s="399"/>
      <c r="G305" s="399" t="s">
        <v>767</v>
      </c>
      <c r="H305" s="386"/>
      <c r="I305" s="983">
        <v>0.3</v>
      </c>
    </row>
    <row r="306" spans="2:9" ht="15.5">
      <c r="B306" s="355">
        <v>9</v>
      </c>
      <c r="C306" s="404" t="s">
        <v>377</v>
      </c>
      <c r="D306" s="349">
        <v>2021</v>
      </c>
      <c r="E306" s="383" t="s">
        <v>1074</v>
      </c>
      <c r="F306" s="399" t="s">
        <v>778</v>
      </c>
      <c r="G306" s="399"/>
      <c r="H306" s="384"/>
      <c r="I306" s="983">
        <v>0.99995999999999996</v>
      </c>
    </row>
    <row r="307" spans="2:9" ht="15.5">
      <c r="B307" s="355"/>
      <c r="C307" s="404" t="s">
        <v>377</v>
      </c>
      <c r="D307" s="349">
        <v>2021</v>
      </c>
      <c r="E307" s="383" t="s">
        <v>1075</v>
      </c>
      <c r="F307" s="399" t="s">
        <v>778</v>
      </c>
      <c r="G307" s="399"/>
      <c r="H307" s="384"/>
      <c r="I307" s="983">
        <v>4.0000000000000003E-5</v>
      </c>
    </row>
    <row r="308" spans="2:9" ht="31">
      <c r="B308" s="355">
        <v>10</v>
      </c>
      <c r="C308" s="361" t="s">
        <v>383</v>
      </c>
      <c r="D308" s="349">
        <v>2021</v>
      </c>
      <c r="E308" s="383" t="s">
        <v>768</v>
      </c>
      <c r="F308" s="399" t="s">
        <v>769</v>
      </c>
      <c r="G308" s="399" t="s">
        <v>1076</v>
      </c>
      <c r="H308" s="990" t="s">
        <v>1077</v>
      </c>
      <c r="I308" s="983">
        <v>0.754</v>
      </c>
    </row>
    <row r="309" spans="2:9" ht="16" customHeight="1">
      <c r="B309" s="355"/>
      <c r="C309" s="361" t="s">
        <v>383</v>
      </c>
      <c r="D309" s="349">
        <v>2021</v>
      </c>
      <c r="E309" s="383" t="s">
        <v>772</v>
      </c>
      <c r="F309" s="399" t="s">
        <v>769</v>
      </c>
      <c r="G309" s="399" t="s">
        <v>1078</v>
      </c>
      <c r="H309" s="991"/>
      <c r="I309" s="983">
        <v>0.154</v>
      </c>
    </row>
    <row r="310" spans="2:9" ht="31">
      <c r="B310" s="355"/>
      <c r="C310" s="361" t="s">
        <v>383</v>
      </c>
      <c r="D310" s="349">
        <v>2021</v>
      </c>
      <c r="E310" s="383" t="s">
        <v>775</v>
      </c>
      <c r="F310" s="399" t="s">
        <v>769</v>
      </c>
      <c r="G310" s="399" t="s">
        <v>1078</v>
      </c>
      <c r="H310" s="991"/>
      <c r="I310" s="983">
        <v>9.1999999999999998E-2</v>
      </c>
    </row>
    <row r="311" spans="2:9" ht="15.5">
      <c r="B311" s="355">
        <v>11</v>
      </c>
      <c r="C311" s="355" t="s">
        <v>389</v>
      </c>
      <c r="D311" s="349">
        <v>2021</v>
      </c>
      <c r="E311" s="383" t="s">
        <v>1079</v>
      </c>
      <c r="F311" s="399" t="s">
        <v>1080</v>
      </c>
      <c r="G311" s="399" t="s">
        <v>1081</v>
      </c>
      <c r="H311" s="405" t="s">
        <v>1082</v>
      </c>
      <c r="I311" s="983">
        <v>0.99329999999999996</v>
      </c>
    </row>
    <row r="312" spans="2:9" ht="31">
      <c r="B312" s="355"/>
      <c r="C312" s="355" t="s">
        <v>389</v>
      </c>
      <c r="D312" s="349">
        <v>2021</v>
      </c>
      <c r="E312" s="383" t="s">
        <v>1083</v>
      </c>
      <c r="F312" s="399" t="s">
        <v>749</v>
      </c>
      <c r="G312" s="399" t="s">
        <v>1084</v>
      </c>
      <c r="H312" s="405" t="s">
        <v>1085</v>
      </c>
      <c r="I312" s="983">
        <v>6.6E-3</v>
      </c>
    </row>
    <row r="313" spans="2:9" ht="46.5">
      <c r="B313" s="355">
        <v>12</v>
      </c>
      <c r="C313" s="355" t="s">
        <v>395</v>
      </c>
      <c r="D313" s="349">
        <v>2021</v>
      </c>
      <c r="E313" s="386" t="s">
        <v>777</v>
      </c>
      <c r="F313" s="399" t="s">
        <v>778</v>
      </c>
      <c r="G313" s="385" t="s">
        <v>1086</v>
      </c>
      <c r="H313" s="386" t="s">
        <v>780</v>
      </c>
      <c r="I313" s="985">
        <v>0.9</v>
      </c>
    </row>
    <row r="314" spans="2:9" ht="46.5">
      <c r="B314" s="355"/>
      <c r="C314" s="355" t="s">
        <v>395</v>
      </c>
      <c r="D314" s="349">
        <v>2021</v>
      </c>
      <c r="E314" s="386" t="s">
        <v>781</v>
      </c>
      <c r="F314" s="399" t="s">
        <v>778</v>
      </c>
      <c r="G314" s="385" t="s">
        <v>1087</v>
      </c>
      <c r="H314" s="386" t="s">
        <v>780</v>
      </c>
      <c r="I314" s="985">
        <v>0.08</v>
      </c>
    </row>
    <row r="315" spans="2:9" ht="31">
      <c r="B315" s="355"/>
      <c r="C315" s="355" t="s">
        <v>395</v>
      </c>
      <c r="D315" s="349">
        <v>2021</v>
      </c>
      <c r="E315" s="386" t="s">
        <v>783</v>
      </c>
      <c r="F315" s="399" t="s">
        <v>778</v>
      </c>
      <c r="G315" s="385" t="s">
        <v>784</v>
      </c>
      <c r="H315" s="386" t="s">
        <v>780</v>
      </c>
      <c r="I315" s="985">
        <v>8.0000000000000002E-3</v>
      </c>
    </row>
    <row r="316" spans="2:9" ht="62">
      <c r="B316" s="355"/>
      <c r="C316" s="355" t="s">
        <v>395</v>
      </c>
      <c r="D316" s="349">
        <v>2021</v>
      </c>
      <c r="E316" s="386" t="s">
        <v>785</v>
      </c>
      <c r="F316" s="399" t="s">
        <v>778</v>
      </c>
      <c r="G316" s="385" t="s">
        <v>786</v>
      </c>
      <c r="H316" s="386" t="s">
        <v>780</v>
      </c>
      <c r="I316" s="985">
        <v>6.0000000000000001E-3</v>
      </c>
    </row>
    <row r="317" spans="2:9" ht="62">
      <c r="B317" s="355"/>
      <c r="C317" s="355" t="s">
        <v>395</v>
      </c>
      <c r="D317" s="349">
        <v>2021</v>
      </c>
      <c r="E317" s="386" t="s">
        <v>787</v>
      </c>
      <c r="F317" s="399" t="s">
        <v>778</v>
      </c>
      <c r="G317" s="385" t="s">
        <v>788</v>
      </c>
      <c r="H317" s="386" t="s">
        <v>780</v>
      </c>
      <c r="I317" s="985">
        <v>4.0000000000000001E-3</v>
      </c>
    </row>
    <row r="318" spans="2:9" ht="46.5">
      <c r="B318" s="355"/>
      <c r="C318" s="355" t="s">
        <v>395</v>
      </c>
      <c r="D318" s="349">
        <v>2021</v>
      </c>
      <c r="E318" s="386" t="s">
        <v>789</v>
      </c>
      <c r="F318" s="399" t="s">
        <v>778</v>
      </c>
      <c r="G318" s="385" t="s">
        <v>790</v>
      </c>
      <c r="H318" s="386" t="s">
        <v>780</v>
      </c>
      <c r="I318" s="985">
        <v>2E-3</v>
      </c>
    </row>
    <row r="319" spans="2:9" ht="46.5">
      <c r="B319" s="349">
        <v>13</v>
      </c>
      <c r="C319" s="361" t="s">
        <v>400</v>
      </c>
      <c r="D319" s="349">
        <v>2021</v>
      </c>
      <c r="E319" s="383" t="s">
        <v>791</v>
      </c>
      <c r="F319" s="399" t="s">
        <v>758</v>
      </c>
      <c r="G319" s="399" t="s">
        <v>792</v>
      </c>
      <c r="H319" s="383" t="s">
        <v>793</v>
      </c>
      <c r="I319" s="983">
        <v>0.50001169999999995</v>
      </c>
    </row>
    <row r="320" spans="2:9" ht="46.5">
      <c r="B320" s="355"/>
      <c r="C320" s="404" t="s">
        <v>400</v>
      </c>
      <c r="D320" s="349">
        <v>2021</v>
      </c>
      <c r="E320" s="383" t="s">
        <v>794</v>
      </c>
      <c r="F320" s="399" t="s">
        <v>758</v>
      </c>
      <c r="G320" s="399" t="s">
        <v>795</v>
      </c>
      <c r="H320" s="383" t="s">
        <v>796</v>
      </c>
      <c r="I320" s="983">
        <v>0.26</v>
      </c>
    </row>
    <row r="321" spans="2:9" ht="31">
      <c r="B321" s="355"/>
      <c r="C321" s="404" t="s">
        <v>400</v>
      </c>
      <c r="D321" s="349">
        <v>2021</v>
      </c>
      <c r="E321" s="383" t="s">
        <v>797</v>
      </c>
      <c r="F321" s="399" t="s">
        <v>758</v>
      </c>
      <c r="G321" s="399" t="s">
        <v>798</v>
      </c>
      <c r="H321" s="383" t="s">
        <v>799</v>
      </c>
      <c r="I321" s="983">
        <v>9.74E-2</v>
      </c>
    </row>
    <row r="322" spans="2:9" ht="31">
      <c r="B322" s="355"/>
      <c r="C322" s="404" t="s">
        <v>400</v>
      </c>
      <c r="D322" s="349">
        <v>2021</v>
      </c>
      <c r="E322" s="384" t="s">
        <v>800</v>
      </c>
      <c r="F322" s="384" t="s">
        <v>758</v>
      </c>
      <c r="G322" s="383" t="s">
        <v>806</v>
      </c>
      <c r="H322" s="383" t="s">
        <v>802</v>
      </c>
      <c r="I322" s="985">
        <v>0.05</v>
      </c>
    </row>
    <row r="323" spans="2:9" ht="46.5">
      <c r="B323" s="355"/>
      <c r="C323" s="404" t="s">
        <v>400</v>
      </c>
      <c r="D323" s="349">
        <v>2021</v>
      </c>
      <c r="E323" s="384" t="s">
        <v>803</v>
      </c>
      <c r="F323" s="384" t="s">
        <v>758</v>
      </c>
      <c r="G323" s="399" t="s">
        <v>792</v>
      </c>
      <c r="H323" s="383" t="s">
        <v>793</v>
      </c>
      <c r="I323" s="985">
        <v>2.0190999999999998E-3</v>
      </c>
    </row>
    <row r="324" spans="2:9" ht="15.5">
      <c r="B324" s="355"/>
      <c r="C324" s="404" t="s">
        <v>400</v>
      </c>
      <c r="D324" s="349">
        <v>2021</v>
      </c>
      <c r="E324" s="384" t="s">
        <v>805</v>
      </c>
      <c r="F324" s="384" t="s">
        <v>758</v>
      </c>
      <c r="G324" s="383"/>
      <c r="H324" s="384"/>
      <c r="I324" s="985">
        <v>9.0569200000000002E-2</v>
      </c>
    </row>
    <row r="325" spans="2:9" ht="77.5">
      <c r="B325" s="355">
        <v>14</v>
      </c>
      <c r="C325" s="404" t="s">
        <v>403</v>
      </c>
      <c r="D325" s="349">
        <v>2021</v>
      </c>
      <c r="E325" s="383" t="s">
        <v>1088</v>
      </c>
      <c r="F325" s="399" t="s">
        <v>838</v>
      </c>
      <c r="G325" s="399" t="s">
        <v>1089</v>
      </c>
      <c r="H325" s="407" t="s">
        <v>1090</v>
      </c>
      <c r="I325" s="983">
        <v>0.7</v>
      </c>
    </row>
    <row r="326" spans="2:9" ht="77.5">
      <c r="B326" s="355"/>
      <c r="C326" s="404" t="s">
        <v>403</v>
      </c>
      <c r="D326" s="349">
        <v>2021</v>
      </c>
      <c r="E326" s="383" t="s">
        <v>1091</v>
      </c>
      <c r="F326" s="399" t="s">
        <v>838</v>
      </c>
      <c r="G326" s="399" t="s">
        <v>1092</v>
      </c>
      <c r="H326" s="407" t="s">
        <v>1090</v>
      </c>
      <c r="I326" s="983">
        <v>0.3</v>
      </c>
    </row>
    <row r="327" spans="2:9" ht="31">
      <c r="B327" s="355">
        <v>15</v>
      </c>
      <c r="C327" s="404" t="s">
        <v>409</v>
      </c>
      <c r="D327" s="349">
        <v>2021</v>
      </c>
      <c r="E327" s="385" t="s">
        <v>1093</v>
      </c>
      <c r="F327" s="399"/>
      <c r="G327" s="399" t="s">
        <v>1094</v>
      </c>
      <c r="H327" s="386" t="s">
        <v>1095</v>
      </c>
      <c r="I327" s="983">
        <v>35</v>
      </c>
    </row>
    <row r="328" spans="2:9" ht="15.5">
      <c r="B328" s="355"/>
      <c r="C328" s="404" t="s">
        <v>409</v>
      </c>
      <c r="D328" s="349">
        <v>2021</v>
      </c>
      <c r="E328" s="385" t="s">
        <v>1096</v>
      </c>
      <c r="F328" s="399"/>
      <c r="G328" s="399" t="s">
        <v>1097</v>
      </c>
      <c r="H328" s="386" t="s">
        <v>1095</v>
      </c>
      <c r="I328" s="983">
        <v>35</v>
      </c>
    </row>
    <row r="329" spans="2:9" ht="31">
      <c r="B329" s="355"/>
      <c r="C329" s="404" t="s">
        <v>409</v>
      </c>
      <c r="D329" s="349">
        <v>2021</v>
      </c>
      <c r="E329" s="385" t="s">
        <v>1098</v>
      </c>
      <c r="F329" s="399" t="s">
        <v>1099</v>
      </c>
      <c r="G329" s="399" t="s">
        <v>1100</v>
      </c>
      <c r="H329" s="384" t="s">
        <v>1101</v>
      </c>
      <c r="I329" s="983">
        <v>20</v>
      </c>
    </row>
    <row r="330" spans="2:9" ht="15.5">
      <c r="B330" s="355"/>
      <c r="C330" s="404" t="s">
        <v>409</v>
      </c>
      <c r="D330" s="349">
        <v>2021</v>
      </c>
      <c r="E330" s="386" t="s">
        <v>1102</v>
      </c>
      <c r="F330" s="386" t="s">
        <v>1103</v>
      </c>
      <c r="G330" s="385" t="s">
        <v>1104</v>
      </c>
      <c r="H330" s="384" t="s">
        <v>1101</v>
      </c>
      <c r="I330" s="985">
        <v>10</v>
      </c>
    </row>
    <row r="331" spans="2:9" ht="15.5">
      <c r="B331" s="355">
        <v>16</v>
      </c>
      <c r="C331" s="404" t="s">
        <v>416</v>
      </c>
      <c r="D331" s="349">
        <v>2021</v>
      </c>
      <c r="E331" s="967" t="s">
        <v>824</v>
      </c>
      <c r="F331" s="397"/>
      <c r="G331" s="382" t="s">
        <v>765</v>
      </c>
      <c r="H331" s="408"/>
      <c r="I331" s="986" t="s">
        <v>1105</v>
      </c>
    </row>
    <row r="332" spans="2:9" ht="15.5">
      <c r="B332" s="355"/>
      <c r="C332" s="404" t="s">
        <v>416</v>
      </c>
      <c r="D332" s="349">
        <v>2021</v>
      </c>
      <c r="E332" s="967" t="s">
        <v>825</v>
      </c>
      <c r="F332" s="397"/>
      <c r="G332" s="382" t="s">
        <v>765</v>
      </c>
      <c r="H332" s="409"/>
      <c r="I332" s="986" t="s">
        <v>1106</v>
      </c>
    </row>
    <row r="333" spans="2:9" ht="15.5">
      <c r="B333" s="355"/>
      <c r="C333" s="404" t="s">
        <v>416</v>
      </c>
      <c r="D333" s="349">
        <v>2021</v>
      </c>
      <c r="E333" s="967" t="s">
        <v>826</v>
      </c>
      <c r="F333" s="397"/>
      <c r="G333" s="397" t="s">
        <v>18</v>
      </c>
      <c r="H333" s="410"/>
      <c r="I333" s="986" t="s">
        <v>827</v>
      </c>
    </row>
    <row r="334" spans="2:9" ht="31">
      <c r="B334" s="349">
        <v>17</v>
      </c>
      <c r="C334" s="361" t="s">
        <v>419</v>
      </c>
      <c r="D334" s="349">
        <v>2021</v>
      </c>
      <c r="E334" s="383" t="s">
        <v>1107</v>
      </c>
      <c r="F334" s="399"/>
      <c r="G334" s="399" t="s">
        <v>1108</v>
      </c>
      <c r="H334" s="384"/>
      <c r="I334" s="983">
        <v>0.9</v>
      </c>
    </row>
    <row r="335" spans="2:9" ht="31">
      <c r="B335" s="355"/>
      <c r="C335" s="361" t="s">
        <v>419</v>
      </c>
      <c r="D335" s="349">
        <v>2021</v>
      </c>
      <c r="E335" s="383" t="s">
        <v>1109</v>
      </c>
      <c r="F335" s="399" t="s">
        <v>1110</v>
      </c>
      <c r="G335" s="399" t="s">
        <v>1111</v>
      </c>
      <c r="H335" s="384"/>
      <c r="I335" s="983">
        <v>0.05</v>
      </c>
    </row>
    <row r="336" spans="2:9" ht="31">
      <c r="B336" s="355"/>
      <c r="C336" s="361" t="s">
        <v>419</v>
      </c>
      <c r="D336" s="349">
        <v>2021</v>
      </c>
      <c r="E336" s="383" t="s">
        <v>1112</v>
      </c>
      <c r="F336" s="399" t="s">
        <v>1113</v>
      </c>
      <c r="G336" s="399" t="s">
        <v>1114</v>
      </c>
      <c r="H336" s="384"/>
      <c r="I336" s="983">
        <v>0.05</v>
      </c>
    </row>
    <row r="337" spans="2:9" ht="31">
      <c r="B337" s="355">
        <v>18</v>
      </c>
      <c r="C337" s="404" t="s">
        <v>426</v>
      </c>
      <c r="D337" s="349">
        <v>2021</v>
      </c>
      <c r="E337" s="349" t="s">
        <v>828</v>
      </c>
      <c r="F337" s="444" t="s">
        <v>829</v>
      </c>
      <c r="G337" s="444" t="s">
        <v>830</v>
      </c>
      <c r="H337" s="445" t="s">
        <v>831</v>
      </c>
      <c r="I337" s="981">
        <v>65.930000000000007</v>
      </c>
    </row>
    <row r="338" spans="2:9" ht="31">
      <c r="B338" s="355"/>
      <c r="C338" s="404" t="s">
        <v>426</v>
      </c>
      <c r="D338" s="349">
        <v>2021</v>
      </c>
      <c r="E338" s="349" t="s">
        <v>832</v>
      </c>
      <c r="F338" s="444" t="s">
        <v>833</v>
      </c>
      <c r="G338" s="444" t="s">
        <v>834</v>
      </c>
      <c r="H338" s="446" t="s">
        <v>835</v>
      </c>
      <c r="I338" s="981" t="s">
        <v>836</v>
      </c>
    </row>
    <row r="339" spans="2:9" ht="15.5">
      <c r="B339" s="355"/>
      <c r="C339" s="404" t="s">
        <v>426</v>
      </c>
      <c r="D339" s="349">
        <v>2021</v>
      </c>
      <c r="E339" s="349" t="s">
        <v>837</v>
      </c>
      <c r="F339" s="444" t="s">
        <v>838</v>
      </c>
      <c r="G339" s="444" t="s">
        <v>838</v>
      </c>
      <c r="H339" s="355" t="s">
        <v>838</v>
      </c>
      <c r="I339" s="981">
        <v>33.78</v>
      </c>
    </row>
    <row r="340" spans="2:9" ht="15.5">
      <c r="B340" s="355"/>
      <c r="C340" s="404" t="s">
        <v>426</v>
      </c>
      <c r="D340" s="349">
        <v>2021</v>
      </c>
      <c r="E340" s="355" t="s">
        <v>839</v>
      </c>
      <c r="F340" s="355" t="s">
        <v>829</v>
      </c>
      <c r="G340" s="355" t="s">
        <v>840</v>
      </c>
      <c r="H340" s="446" t="s">
        <v>841</v>
      </c>
      <c r="I340" s="982">
        <v>0.28999999999999998</v>
      </c>
    </row>
    <row r="341" spans="2:9" ht="46.5">
      <c r="B341" s="349"/>
      <c r="C341" s="361" t="s">
        <v>426</v>
      </c>
      <c r="D341" s="349">
        <v>2021</v>
      </c>
      <c r="E341" s="383" t="s">
        <v>814</v>
      </c>
      <c r="F341" s="399" t="s">
        <v>769</v>
      </c>
      <c r="G341" s="399" t="s">
        <v>815</v>
      </c>
      <c r="H341" s="447" t="s">
        <v>816</v>
      </c>
      <c r="I341" s="983">
        <v>99</v>
      </c>
    </row>
    <row r="342" spans="2:9" ht="46.5">
      <c r="B342" s="355"/>
      <c r="C342" s="361" t="s">
        <v>426</v>
      </c>
      <c r="D342" s="349">
        <v>2021</v>
      </c>
      <c r="E342" s="383" t="s">
        <v>817</v>
      </c>
      <c r="F342" s="399" t="s">
        <v>773</v>
      </c>
      <c r="G342" s="399" t="s">
        <v>815</v>
      </c>
      <c r="H342" s="447" t="s">
        <v>816</v>
      </c>
      <c r="I342" s="983">
        <v>1</v>
      </c>
    </row>
    <row r="343" spans="2:9" ht="77.5">
      <c r="B343" s="355">
        <v>19</v>
      </c>
      <c r="C343" s="404" t="s">
        <v>431</v>
      </c>
      <c r="D343" s="349">
        <v>2021</v>
      </c>
      <c r="E343" s="383" t="s">
        <v>1091</v>
      </c>
      <c r="F343" s="399" t="s">
        <v>838</v>
      </c>
      <c r="G343" s="399" t="s">
        <v>1092</v>
      </c>
      <c r="H343" s="383" t="s">
        <v>1090</v>
      </c>
      <c r="I343" s="983">
        <v>0.99890000000000001</v>
      </c>
    </row>
    <row r="344" spans="2:9" ht="46.5">
      <c r="B344" s="355"/>
      <c r="C344" s="404" t="s">
        <v>431</v>
      </c>
      <c r="D344" s="349">
        <v>2021</v>
      </c>
      <c r="E344" s="383" t="s">
        <v>1115</v>
      </c>
      <c r="F344" s="399" t="s">
        <v>838</v>
      </c>
      <c r="G344" s="399" t="s">
        <v>1116</v>
      </c>
      <c r="H344" s="383" t="s">
        <v>1090</v>
      </c>
      <c r="I344" s="983">
        <v>1.1000000000000001E-3</v>
      </c>
    </row>
    <row r="345" spans="2:9" ht="15.5">
      <c r="B345" s="355">
        <v>20</v>
      </c>
      <c r="C345" s="404" t="s">
        <v>438</v>
      </c>
      <c r="D345" s="349">
        <v>2021</v>
      </c>
      <c r="E345" s="383" t="s">
        <v>809</v>
      </c>
      <c r="F345" s="399"/>
      <c r="G345" s="399" t="s">
        <v>765</v>
      </c>
      <c r="H345" s="384"/>
      <c r="I345" s="983">
        <v>0.9</v>
      </c>
    </row>
    <row r="346" spans="2:9" ht="15.5">
      <c r="B346" s="355"/>
      <c r="C346" s="404" t="s">
        <v>438</v>
      </c>
      <c r="D346" s="349">
        <v>2021</v>
      </c>
      <c r="E346" s="383" t="s">
        <v>1117</v>
      </c>
      <c r="F346" s="399"/>
      <c r="G346" s="399" t="s">
        <v>1118</v>
      </c>
      <c r="H346" s="384"/>
      <c r="I346" s="983">
        <v>0.1</v>
      </c>
    </row>
    <row r="347" spans="2:9" ht="46.5">
      <c r="B347" s="349">
        <v>21</v>
      </c>
      <c r="C347" s="361" t="s">
        <v>444</v>
      </c>
      <c r="D347" s="355">
        <v>2021</v>
      </c>
      <c r="E347" s="383" t="s">
        <v>814</v>
      </c>
      <c r="F347" s="399" t="s">
        <v>769</v>
      </c>
      <c r="G347" s="399" t="s">
        <v>815</v>
      </c>
      <c r="H347" s="448" t="s">
        <v>816</v>
      </c>
      <c r="I347" s="983">
        <v>99</v>
      </c>
    </row>
    <row r="348" spans="2:9" ht="46.5">
      <c r="B348" s="355"/>
      <c r="C348" s="361" t="s">
        <v>444</v>
      </c>
      <c r="D348" s="355">
        <v>2021</v>
      </c>
      <c r="E348" s="383" t="s">
        <v>817</v>
      </c>
      <c r="F348" s="399" t="s">
        <v>773</v>
      </c>
      <c r="G348" s="399" t="s">
        <v>815</v>
      </c>
      <c r="H348" s="448" t="s">
        <v>816</v>
      </c>
      <c r="I348" s="983">
        <v>1</v>
      </c>
    </row>
    <row r="349" spans="2:9" ht="46.5">
      <c r="B349" s="355">
        <v>22</v>
      </c>
      <c r="C349" s="404" t="s">
        <v>452</v>
      </c>
      <c r="D349" s="349">
        <v>2021</v>
      </c>
      <c r="E349" s="385" t="s">
        <v>818</v>
      </c>
      <c r="F349" s="399" t="s">
        <v>1119</v>
      </c>
      <c r="G349" s="399" t="s">
        <v>1120</v>
      </c>
      <c r="H349" s="386" t="s">
        <v>1121</v>
      </c>
      <c r="I349" s="983" t="s">
        <v>1122</v>
      </c>
    </row>
    <row r="350" spans="2:9" ht="62">
      <c r="B350" s="355"/>
      <c r="C350" s="404" t="s">
        <v>452</v>
      </c>
      <c r="D350" s="349">
        <v>2021</v>
      </c>
      <c r="E350" s="386" t="s">
        <v>821</v>
      </c>
      <c r="F350" s="399" t="s">
        <v>1119</v>
      </c>
      <c r="G350" s="399" t="s">
        <v>1123</v>
      </c>
      <c r="H350" s="386" t="s">
        <v>1124</v>
      </c>
      <c r="I350" s="983" t="s">
        <v>1125</v>
      </c>
    </row>
    <row r="351" spans="2:9" ht="62">
      <c r="B351" s="355">
        <v>23</v>
      </c>
      <c r="C351" s="404" t="s">
        <v>458</v>
      </c>
      <c r="D351" s="349">
        <v>2021</v>
      </c>
      <c r="E351" s="383" t="s">
        <v>1126</v>
      </c>
      <c r="F351" s="399" t="s">
        <v>749</v>
      </c>
      <c r="G351" s="399" t="s">
        <v>1127</v>
      </c>
      <c r="H351" s="411" t="s">
        <v>749</v>
      </c>
      <c r="I351" s="983">
        <v>0.35</v>
      </c>
    </row>
    <row r="352" spans="2:9" ht="62">
      <c r="B352" s="355"/>
      <c r="C352" s="404" t="s">
        <v>458</v>
      </c>
      <c r="D352" s="349">
        <v>2021</v>
      </c>
      <c r="E352" s="383" t="s">
        <v>1128</v>
      </c>
      <c r="F352" s="399" t="s">
        <v>749</v>
      </c>
      <c r="G352" s="399" t="s">
        <v>1129</v>
      </c>
      <c r="H352" s="384" t="s">
        <v>749</v>
      </c>
      <c r="I352" s="983">
        <v>0.65</v>
      </c>
    </row>
    <row r="353" spans="2:9" ht="62">
      <c r="B353" s="355">
        <v>24</v>
      </c>
      <c r="C353" s="404" t="s">
        <v>466</v>
      </c>
      <c r="D353" s="349">
        <v>2021</v>
      </c>
      <c r="E353" s="383" t="s">
        <v>1126</v>
      </c>
      <c r="F353" s="399" t="s">
        <v>749</v>
      </c>
      <c r="G353" s="399" t="s">
        <v>1127</v>
      </c>
      <c r="H353" s="411" t="s">
        <v>749</v>
      </c>
      <c r="I353" s="983">
        <v>0.35</v>
      </c>
    </row>
    <row r="354" spans="2:9" ht="62">
      <c r="B354" s="355"/>
      <c r="C354" s="404" t="s">
        <v>466</v>
      </c>
      <c r="D354" s="349">
        <v>2021</v>
      </c>
      <c r="E354" s="383" t="s">
        <v>1128</v>
      </c>
      <c r="F354" s="399" t="s">
        <v>749</v>
      </c>
      <c r="G354" s="399" t="s">
        <v>1129</v>
      </c>
      <c r="H354" s="384" t="s">
        <v>749</v>
      </c>
      <c r="I354" s="983">
        <v>0.65</v>
      </c>
    </row>
    <row r="355" spans="2:9" ht="62">
      <c r="B355" s="355"/>
      <c r="C355" s="404" t="s">
        <v>466</v>
      </c>
      <c r="D355" s="349">
        <v>2021</v>
      </c>
      <c r="E355" s="383" t="s">
        <v>1126</v>
      </c>
      <c r="F355" s="399" t="s">
        <v>749</v>
      </c>
      <c r="G355" s="399" t="s">
        <v>1127</v>
      </c>
      <c r="H355" s="411" t="s">
        <v>749</v>
      </c>
      <c r="I355" s="983">
        <v>0.35</v>
      </c>
    </row>
    <row r="356" spans="2:9" ht="62">
      <c r="B356" s="355"/>
      <c r="C356" s="404" t="s">
        <v>466</v>
      </c>
      <c r="D356" s="349">
        <v>2021</v>
      </c>
      <c r="E356" s="383" t="s">
        <v>1128</v>
      </c>
      <c r="F356" s="399" t="s">
        <v>749</v>
      </c>
      <c r="G356" s="399" t="s">
        <v>1129</v>
      </c>
      <c r="H356" s="384" t="s">
        <v>749</v>
      </c>
      <c r="I356" s="983">
        <v>0.65</v>
      </c>
    </row>
    <row r="357" spans="2:9" ht="46.5">
      <c r="B357" s="355">
        <v>25</v>
      </c>
      <c r="C357" s="404" t="s">
        <v>470</v>
      </c>
      <c r="D357" s="349">
        <v>2021</v>
      </c>
      <c r="E357" s="968" t="s">
        <v>843</v>
      </c>
      <c r="F357" s="384"/>
      <c r="G357" s="383" t="s">
        <v>1130</v>
      </c>
      <c r="H357" s="384"/>
      <c r="I357" s="983"/>
    </row>
    <row r="358" spans="2:9" ht="46.5">
      <c r="B358" s="355"/>
      <c r="C358" s="404" t="s">
        <v>470</v>
      </c>
      <c r="D358" s="349">
        <v>2021</v>
      </c>
      <c r="E358" s="968" t="s">
        <v>845</v>
      </c>
      <c r="F358" s="384"/>
      <c r="G358" s="449" t="s">
        <v>1131</v>
      </c>
      <c r="H358" s="384"/>
      <c r="I358" s="983"/>
    </row>
    <row r="359" spans="2:9" ht="46.5">
      <c r="B359" s="349">
        <v>26</v>
      </c>
      <c r="C359" s="355" t="s">
        <v>476</v>
      </c>
      <c r="D359" s="349">
        <v>2021</v>
      </c>
      <c r="E359" s="385" t="s">
        <v>777</v>
      </c>
      <c r="F359" s="399" t="s">
        <v>778</v>
      </c>
      <c r="G359" s="385" t="s">
        <v>1132</v>
      </c>
      <c r="H359" s="386" t="s">
        <v>854</v>
      </c>
      <c r="I359" s="983">
        <v>0.9</v>
      </c>
    </row>
    <row r="360" spans="2:9" ht="46.5">
      <c r="B360" s="355"/>
      <c r="C360" s="355" t="s">
        <v>476</v>
      </c>
      <c r="D360" s="349">
        <v>2021</v>
      </c>
      <c r="E360" s="385" t="s">
        <v>1133</v>
      </c>
      <c r="F360" s="399" t="s">
        <v>778</v>
      </c>
      <c r="G360" s="399" t="s">
        <v>1134</v>
      </c>
      <c r="H360" s="386" t="s">
        <v>854</v>
      </c>
      <c r="I360" s="983">
        <v>0.08</v>
      </c>
    </row>
    <row r="361" spans="2:9" ht="31">
      <c r="B361" s="355"/>
      <c r="C361" s="355" t="s">
        <v>476</v>
      </c>
      <c r="D361" s="349">
        <v>2021</v>
      </c>
      <c r="E361" s="385" t="s">
        <v>1135</v>
      </c>
      <c r="F361" s="399" t="s">
        <v>778</v>
      </c>
      <c r="G361" s="399" t="s">
        <v>1136</v>
      </c>
      <c r="H361" s="386" t="s">
        <v>854</v>
      </c>
      <c r="I361" s="983">
        <v>1.7999999999999999E-2</v>
      </c>
    </row>
    <row r="362" spans="2:9" ht="31">
      <c r="B362" s="355"/>
      <c r="C362" s="355" t="s">
        <v>476</v>
      </c>
      <c r="D362" s="349">
        <v>2021</v>
      </c>
      <c r="E362" s="386" t="s">
        <v>1137</v>
      </c>
      <c r="F362" s="399" t="s">
        <v>778</v>
      </c>
      <c r="G362" s="385" t="s">
        <v>1138</v>
      </c>
      <c r="H362" s="386" t="s">
        <v>854</v>
      </c>
      <c r="I362" s="985">
        <v>2E-3</v>
      </c>
    </row>
    <row r="363" spans="2:9" ht="46.5">
      <c r="B363" s="349">
        <v>27</v>
      </c>
      <c r="C363" s="361" t="s">
        <v>482</v>
      </c>
      <c r="D363" s="349">
        <v>2021</v>
      </c>
      <c r="E363" s="349" t="s">
        <v>777</v>
      </c>
      <c r="F363" s="355" t="s">
        <v>778</v>
      </c>
      <c r="G363" s="349" t="s">
        <v>1139</v>
      </c>
      <c r="H363" s="355" t="s">
        <v>854</v>
      </c>
      <c r="I363" s="982">
        <v>0.75</v>
      </c>
    </row>
    <row r="364" spans="2:9" ht="46.5">
      <c r="B364" s="355"/>
      <c r="C364" s="404" t="s">
        <v>482</v>
      </c>
      <c r="D364" s="349">
        <v>2021</v>
      </c>
      <c r="E364" s="349" t="s">
        <v>855</v>
      </c>
      <c r="F364" s="355" t="s">
        <v>778</v>
      </c>
      <c r="G364" s="349" t="s">
        <v>856</v>
      </c>
      <c r="H364" s="355" t="s">
        <v>857</v>
      </c>
      <c r="I364" s="982">
        <v>0.25</v>
      </c>
    </row>
    <row r="365" spans="2:9" ht="15.5">
      <c r="B365" s="349">
        <v>28</v>
      </c>
      <c r="C365" s="361" t="s">
        <v>485</v>
      </c>
      <c r="D365" s="349">
        <v>2021</v>
      </c>
      <c r="E365" s="383" t="s">
        <v>858</v>
      </c>
      <c r="F365" s="355"/>
      <c r="G365" s="399" t="s">
        <v>859</v>
      </c>
      <c r="H365" s="355"/>
      <c r="I365" s="983">
        <v>0.48759999999999998</v>
      </c>
    </row>
    <row r="366" spans="2:9" ht="31">
      <c r="B366" s="355"/>
      <c r="C366" s="361" t="s">
        <v>485</v>
      </c>
      <c r="D366" s="349">
        <v>2021</v>
      </c>
      <c r="E366" s="383" t="s">
        <v>1140</v>
      </c>
      <c r="F366" s="355"/>
      <c r="G366" s="399" t="s">
        <v>861</v>
      </c>
      <c r="H366" s="355"/>
      <c r="I366" s="983">
        <v>0.26240000000000002</v>
      </c>
    </row>
    <row r="367" spans="2:9" ht="15.5">
      <c r="B367" s="355"/>
      <c r="C367" s="361" t="s">
        <v>485</v>
      </c>
      <c r="D367" s="349">
        <v>2021</v>
      </c>
      <c r="E367" s="383" t="s">
        <v>1141</v>
      </c>
      <c r="F367" s="355"/>
      <c r="G367" s="399" t="s">
        <v>861</v>
      </c>
      <c r="H367" s="355"/>
      <c r="I367" s="983">
        <v>0.25</v>
      </c>
    </row>
    <row r="368" spans="2:9" ht="31">
      <c r="B368" s="355">
        <v>29</v>
      </c>
      <c r="C368" s="404" t="s">
        <v>489</v>
      </c>
      <c r="D368" s="349">
        <v>2021</v>
      </c>
      <c r="E368" s="969" t="s">
        <v>1142</v>
      </c>
      <c r="F368" s="399"/>
      <c r="G368" s="387" t="s">
        <v>1143</v>
      </c>
      <c r="H368" s="412" t="s">
        <v>1144</v>
      </c>
      <c r="I368" s="982"/>
    </row>
    <row r="369" spans="2:9" ht="62">
      <c r="B369" s="355"/>
      <c r="C369" s="404" t="s">
        <v>489</v>
      </c>
      <c r="D369" s="349">
        <v>2021</v>
      </c>
      <c r="E369" s="387" t="s">
        <v>1145</v>
      </c>
      <c r="F369" s="399"/>
      <c r="G369" s="387" t="s">
        <v>1146</v>
      </c>
      <c r="H369" s="412" t="s">
        <v>1144</v>
      </c>
      <c r="I369" s="982"/>
    </row>
    <row r="370" spans="2:9" ht="46.5">
      <c r="B370" s="355">
        <v>30</v>
      </c>
      <c r="C370" s="386" t="s">
        <v>497</v>
      </c>
      <c r="D370" s="349">
        <v>2021</v>
      </c>
      <c r="E370" s="386" t="s">
        <v>1147</v>
      </c>
      <c r="F370" s="399" t="s">
        <v>960</v>
      </c>
      <c r="G370" s="399" t="s">
        <v>1148</v>
      </c>
      <c r="H370" s="386" t="s">
        <v>854</v>
      </c>
      <c r="I370" s="983">
        <v>0.97389999999999999</v>
      </c>
    </row>
    <row r="371" spans="2:9" ht="46.5">
      <c r="B371" s="355"/>
      <c r="C371" s="386" t="s">
        <v>497</v>
      </c>
      <c r="D371" s="349">
        <v>2021</v>
      </c>
      <c r="E371" s="386" t="s">
        <v>1149</v>
      </c>
      <c r="F371" s="399" t="s">
        <v>960</v>
      </c>
      <c r="G371" s="399" t="s">
        <v>1150</v>
      </c>
      <c r="H371" s="386" t="s">
        <v>857</v>
      </c>
      <c r="I371" s="983">
        <v>1.5599999999999999E-2</v>
      </c>
    </row>
    <row r="372" spans="2:9" ht="31">
      <c r="B372" s="355"/>
      <c r="C372" s="386" t="s">
        <v>497</v>
      </c>
      <c r="D372" s="349">
        <v>2021</v>
      </c>
      <c r="E372" s="386" t="s">
        <v>1151</v>
      </c>
      <c r="F372" s="399" t="s">
        <v>960</v>
      </c>
      <c r="G372" s="413" t="s">
        <v>1152</v>
      </c>
      <c r="H372" s="386" t="s">
        <v>857</v>
      </c>
      <c r="I372" s="983">
        <v>7.9000000000000008E-3</v>
      </c>
    </row>
    <row r="373" spans="2:9" ht="31">
      <c r="B373" s="355"/>
      <c r="C373" s="386" t="s">
        <v>497</v>
      </c>
      <c r="D373" s="349">
        <v>2021</v>
      </c>
      <c r="E373" s="386" t="s">
        <v>1153</v>
      </c>
      <c r="F373" s="399" t="s">
        <v>960</v>
      </c>
      <c r="G373" s="413" t="s">
        <v>1154</v>
      </c>
      <c r="H373" s="386" t="s">
        <v>857</v>
      </c>
      <c r="I373" s="985">
        <v>2.5999999999999999E-3</v>
      </c>
    </row>
    <row r="374" spans="2:9" ht="46.5">
      <c r="B374" s="355">
        <v>31</v>
      </c>
      <c r="C374" s="404" t="s">
        <v>504</v>
      </c>
      <c r="D374" s="349">
        <v>2021</v>
      </c>
      <c r="E374" s="970" t="s">
        <v>1155</v>
      </c>
      <c r="F374" s="399" t="s">
        <v>749</v>
      </c>
      <c r="G374" s="399" t="s">
        <v>1156</v>
      </c>
      <c r="H374" s="384" t="s">
        <v>749</v>
      </c>
      <c r="I374" s="983">
        <v>55</v>
      </c>
    </row>
    <row r="375" spans="2:9" ht="46.5">
      <c r="B375" s="355"/>
      <c r="C375" s="404" t="s">
        <v>504</v>
      </c>
      <c r="D375" s="349">
        <v>2021</v>
      </c>
      <c r="E375" s="970" t="s">
        <v>1157</v>
      </c>
      <c r="F375" s="399" t="s">
        <v>749</v>
      </c>
      <c r="G375" s="399" t="s">
        <v>1158</v>
      </c>
      <c r="H375" s="384" t="s">
        <v>749</v>
      </c>
      <c r="I375" s="983">
        <v>40</v>
      </c>
    </row>
    <row r="376" spans="2:9" ht="31">
      <c r="B376" s="355"/>
      <c r="C376" s="404" t="s">
        <v>504</v>
      </c>
      <c r="D376" s="349">
        <v>2021</v>
      </c>
      <c r="E376" s="970" t="s">
        <v>1159</v>
      </c>
      <c r="F376" s="399" t="s">
        <v>749</v>
      </c>
      <c r="G376" s="399" t="s">
        <v>1160</v>
      </c>
      <c r="H376" s="384" t="s">
        <v>749</v>
      </c>
      <c r="I376" s="983">
        <v>5</v>
      </c>
    </row>
    <row r="377" spans="2:9" ht="62">
      <c r="B377" s="349">
        <v>32</v>
      </c>
      <c r="C377" s="361" t="s">
        <v>510</v>
      </c>
      <c r="D377" s="355">
        <v>2021</v>
      </c>
      <c r="E377" s="383" t="s">
        <v>1161</v>
      </c>
      <c r="F377" s="399"/>
      <c r="G377" s="399" t="s">
        <v>1162</v>
      </c>
      <c r="H377" s="384" t="s">
        <v>1163</v>
      </c>
      <c r="I377" s="983">
        <v>0.99999800000000005</v>
      </c>
    </row>
    <row r="378" spans="2:9" ht="62">
      <c r="B378" s="355"/>
      <c r="C378" s="361" t="s">
        <v>510</v>
      </c>
      <c r="D378" s="355">
        <v>2021</v>
      </c>
      <c r="E378" s="383" t="s">
        <v>1164</v>
      </c>
      <c r="F378" s="399"/>
      <c r="G378" s="399" t="s">
        <v>1165</v>
      </c>
      <c r="H378" s="384" t="s">
        <v>1166</v>
      </c>
      <c r="I378" s="983">
        <v>1.9999999999999999E-6</v>
      </c>
    </row>
    <row r="379" spans="2:9" ht="46.5">
      <c r="B379" s="349">
        <v>33</v>
      </c>
      <c r="C379" s="361" t="s">
        <v>515</v>
      </c>
      <c r="D379" s="355">
        <v>2021</v>
      </c>
      <c r="E379" s="383" t="s">
        <v>814</v>
      </c>
      <c r="F379" s="399" t="s">
        <v>769</v>
      </c>
      <c r="G379" s="399" t="s">
        <v>815</v>
      </c>
      <c r="H379" s="448" t="s">
        <v>816</v>
      </c>
      <c r="I379" s="983">
        <v>99.99</v>
      </c>
    </row>
    <row r="380" spans="2:9" ht="46.5">
      <c r="B380" s="355"/>
      <c r="C380" s="361" t="s">
        <v>515</v>
      </c>
      <c r="D380" s="355">
        <v>2021</v>
      </c>
      <c r="E380" s="383" t="s">
        <v>817</v>
      </c>
      <c r="F380" s="399" t="s">
        <v>773</v>
      </c>
      <c r="G380" s="399" t="s">
        <v>815</v>
      </c>
      <c r="H380" s="448" t="s">
        <v>816</v>
      </c>
      <c r="I380" s="983">
        <v>0.01</v>
      </c>
    </row>
    <row r="381" spans="2:9" ht="15.5">
      <c r="B381" s="355">
        <v>34</v>
      </c>
      <c r="C381" s="404" t="s">
        <v>520</v>
      </c>
      <c r="D381" s="355">
        <v>2021</v>
      </c>
      <c r="E381" s="383" t="s">
        <v>1074</v>
      </c>
      <c r="F381" s="399" t="s">
        <v>778</v>
      </c>
      <c r="G381" s="399"/>
      <c r="H381" s="384"/>
      <c r="I381" s="983">
        <v>0.99995999999999996</v>
      </c>
    </row>
    <row r="382" spans="2:9" ht="15.5">
      <c r="B382" s="355"/>
      <c r="C382" s="404" t="s">
        <v>520</v>
      </c>
      <c r="D382" s="355">
        <v>2021</v>
      </c>
      <c r="E382" s="383" t="s">
        <v>1075</v>
      </c>
      <c r="F382" s="399" t="s">
        <v>778</v>
      </c>
      <c r="G382" s="399"/>
      <c r="H382" s="384"/>
      <c r="I382" s="983">
        <v>4.0000000000000003E-5</v>
      </c>
    </row>
    <row r="383" spans="2:9" ht="46.5">
      <c r="B383" s="349">
        <v>35</v>
      </c>
      <c r="C383" s="361" t="s">
        <v>525</v>
      </c>
      <c r="D383" s="355">
        <v>2021</v>
      </c>
      <c r="E383" s="383" t="s">
        <v>814</v>
      </c>
      <c r="F383" s="399" t="s">
        <v>769</v>
      </c>
      <c r="G383" s="399" t="s">
        <v>815</v>
      </c>
      <c r="H383" s="384" t="s">
        <v>816</v>
      </c>
      <c r="I383" s="983">
        <v>99.997</v>
      </c>
    </row>
    <row r="384" spans="2:9" ht="46.5">
      <c r="B384" s="355"/>
      <c r="C384" s="361" t="s">
        <v>525</v>
      </c>
      <c r="D384" s="355">
        <v>2021</v>
      </c>
      <c r="E384" s="383" t="s">
        <v>817</v>
      </c>
      <c r="F384" s="399" t="s">
        <v>773</v>
      </c>
      <c r="G384" s="399" t="s">
        <v>815</v>
      </c>
      <c r="H384" s="384" t="s">
        <v>816</v>
      </c>
      <c r="I384" s="983" t="s">
        <v>1167</v>
      </c>
    </row>
    <row r="385" spans="2:9" ht="46.5">
      <c r="B385" s="349">
        <v>36</v>
      </c>
      <c r="C385" s="361" t="s">
        <v>531</v>
      </c>
      <c r="D385" s="349">
        <v>2021</v>
      </c>
      <c r="E385" s="971" t="s">
        <v>768</v>
      </c>
      <c r="F385" s="414" t="s">
        <v>778</v>
      </c>
      <c r="G385" s="414" t="s">
        <v>1019</v>
      </c>
      <c r="H385" s="404" t="s">
        <v>1168</v>
      </c>
      <c r="I385" s="983">
        <v>0.999</v>
      </c>
    </row>
    <row r="386" spans="2:9" ht="62">
      <c r="B386" s="355"/>
      <c r="C386" s="361" t="s">
        <v>531</v>
      </c>
      <c r="D386" s="349">
        <v>2021</v>
      </c>
      <c r="E386" s="383" t="s">
        <v>1169</v>
      </c>
      <c r="F386" s="414" t="s">
        <v>778</v>
      </c>
      <c r="G386" s="399" t="s">
        <v>1170</v>
      </c>
      <c r="H386" s="384" t="s">
        <v>1171</v>
      </c>
      <c r="I386" s="983">
        <v>1E-3</v>
      </c>
    </row>
    <row r="387" spans="2:9" ht="31">
      <c r="B387" s="355">
        <v>37</v>
      </c>
      <c r="C387" s="404" t="s">
        <v>537</v>
      </c>
      <c r="D387" s="349">
        <v>2021</v>
      </c>
      <c r="E387" s="383" t="s">
        <v>1172</v>
      </c>
      <c r="F387" s="399"/>
      <c r="G387" s="399" t="s">
        <v>1173</v>
      </c>
      <c r="H387" s="422" t="s">
        <v>1174</v>
      </c>
      <c r="I387" s="983">
        <v>0.8</v>
      </c>
    </row>
    <row r="388" spans="2:9" ht="15.5">
      <c r="B388" s="355"/>
      <c r="C388" s="404" t="s">
        <v>537</v>
      </c>
      <c r="D388" s="349">
        <v>2021</v>
      </c>
      <c r="E388" s="383" t="s">
        <v>1175</v>
      </c>
      <c r="F388" s="399"/>
      <c r="G388" s="399" t="s">
        <v>1176</v>
      </c>
      <c r="H388" s="422" t="s">
        <v>1177</v>
      </c>
      <c r="I388" s="983">
        <v>0.2</v>
      </c>
    </row>
    <row r="389" spans="2:9" ht="15.5">
      <c r="B389" s="349">
        <v>38</v>
      </c>
      <c r="C389" s="361" t="s">
        <v>543</v>
      </c>
      <c r="D389" s="349">
        <v>2021</v>
      </c>
      <c r="E389" s="383" t="s">
        <v>896</v>
      </c>
      <c r="F389" s="399" t="s">
        <v>960</v>
      </c>
      <c r="G389" s="399" t="s">
        <v>1178</v>
      </c>
      <c r="H389" s="405" t="s">
        <v>1179</v>
      </c>
      <c r="I389" s="983">
        <v>0.999</v>
      </c>
    </row>
    <row r="390" spans="2:9" ht="31">
      <c r="B390" s="355"/>
      <c r="C390" s="361" t="s">
        <v>543</v>
      </c>
      <c r="D390" s="349">
        <v>2021</v>
      </c>
      <c r="E390" s="383" t="s">
        <v>1180</v>
      </c>
      <c r="F390" s="399" t="s">
        <v>960</v>
      </c>
      <c r="G390" s="399" t="s">
        <v>1181</v>
      </c>
      <c r="H390" s="384"/>
      <c r="I390" s="983">
        <v>1E-3</v>
      </c>
    </row>
    <row r="391" spans="2:9" ht="46.5">
      <c r="B391" s="355">
        <v>39</v>
      </c>
      <c r="C391" s="404" t="s">
        <v>548</v>
      </c>
      <c r="D391" s="349">
        <v>2021</v>
      </c>
      <c r="E391" s="385" t="s">
        <v>877</v>
      </c>
      <c r="F391" s="415"/>
      <c r="G391" s="413" t="s">
        <v>878</v>
      </c>
      <c r="H391" s="386"/>
      <c r="I391" s="983">
        <v>0.26</v>
      </c>
    </row>
    <row r="392" spans="2:9" ht="15.5">
      <c r="B392" s="355"/>
      <c r="C392" s="404" t="s">
        <v>548</v>
      </c>
      <c r="D392" s="349">
        <v>2021</v>
      </c>
      <c r="E392" s="385" t="s">
        <v>879</v>
      </c>
      <c r="F392" s="415"/>
      <c r="G392" s="415" t="s">
        <v>880</v>
      </c>
      <c r="H392" s="386"/>
      <c r="I392" s="983">
        <v>0.219</v>
      </c>
    </row>
    <row r="393" spans="2:9" ht="46.5">
      <c r="B393" s="355"/>
      <c r="C393" s="404" t="s">
        <v>548</v>
      </c>
      <c r="D393" s="349">
        <v>2021</v>
      </c>
      <c r="E393" s="385" t="s">
        <v>881</v>
      </c>
      <c r="F393" s="416"/>
      <c r="G393" s="413" t="s">
        <v>882</v>
      </c>
      <c r="H393" s="386"/>
      <c r="I393" s="983">
        <v>0.25</v>
      </c>
    </row>
    <row r="394" spans="2:9" ht="15.5">
      <c r="B394" s="355"/>
      <c r="C394" s="404" t="s">
        <v>548</v>
      </c>
      <c r="D394" s="349">
        <v>2021</v>
      </c>
      <c r="E394" s="385" t="s">
        <v>883</v>
      </c>
      <c r="F394" s="416"/>
      <c r="G394" s="415" t="s">
        <v>880</v>
      </c>
      <c r="H394" s="386"/>
      <c r="I394" s="985">
        <v>0.81</v>
      </c>
    </row>
    <row r="395" spans="2:9" ht="46.5">
      <c r="B395" s="355"/>
      <c r="C395" s="404" t="s">
        <v>548</v>
      </c>
      <c r="D395" s="349">
        <v>2021</v>
      </c>
      <c r="E395" s="385" t="s">
        <v>884</v>
      </c>
      <c r="F395" s="415"/>
      <c r="G395" s="413" t="s">
        <v>882</v>
      </c>
      <c r="H395" s="386"/>
      <c r="I395" s="985">
        <v>0</v>
      </c>
    </row>
    <row r="396" spans="2:9" ht="31">
      <c r="B396" s="355"/>
      <c r="C396" s="404" t="s">
        <v>548</v>
      </c>
      <c r="D396" s="349">
        <v>2021</v>
      </c>
      <c r="E396" s="386" t="s">
        <v>885</v>
      </c>
      <c r="F396" s="386"/>
      <c r="G396" s="385" t="s">
        <v>886</v>
      </c>
      <c r="H396" s="386"/>
      <c r="I396" s="985">
        <v>0.19</v>
      </c>
    </row>
    <row r="397" spans="2:9" ht="31">
      <c r="B397" s="349">
        <v>40</v>
      </c>
      <c r="C397" s="355" t="s">
        <v>553</v>
      </c>
      <c r="D397" s="349">
        <v>2021</v>
      </c>
      <c r="E397" s="386" t="s">
        <v>887</v>
      </c>
      <c r="F397" s="386" t="s">
        <v>778</v>
      </c>
      <c r="G397" s="385" t="s">
        <v>888</v>
      </c>
      <c r="H397" s="386" t="s">
        <v>889</v>
      </c>
      <c r="I397" s="985">
        <v>0.90920000000000001</v>
      </c>
    </row>
    <row r="398" spans="2:9" ht="46.5">
      <c r="B398" s="355"/>
      <c r="C398" s="355" t="s">
        <v>553</v>
      </c>
      <c r="D398" s="349">
        <v>2021</v>
      </c>
      <c r="E398" s="386" t="s">
        <v>890</v>
      </c>
      <c r="F398" s="386" t="s">
        <v>778</v>
      </c>
      <c r="G398" s="385" t="s">
        <v>891</v>
      </c>
      <c r="H398" s="386"/>
      <c r="I398" s="985">
        <v>2.7199999999999998E-2</v>
      </c>
    </row>
    <row r="399" spans="2:9" ht="31">
      <c r="B399" s="355"/>
      <c r="C399" s="355" t="s">
        <v>553</v>
      </c>
      <c r="D399" s="349">
        <v>2021</v>
      </c>
      <c r="E399" s="386" t="s">
        <v>892</v>
      </c>
      <c r="F399" s="386" t="s">
        <v>778</v>
      </c>
      <c r="G399" s="385" t="s">
        <v>893</v>
      </c>
      <c r="H399" s="386"/>
      <c r="I399" s="985">
        <v>1.3599999999999999E-2</v>
      </c>
    </row>
    <row r="400" spans="2:9" ht="31">
      <c r="B400" s="355"/>
      <c r="C400" s="355" t="s">
        <v>553</v>
      </c>
      <c r="D400" s="349">
        <v>2021</v>
      </c>
      <c r="E400" s="386" t="s">
        <v>894</v>
      </c>
      <c r="F400" s="386" t="s">
        <v>778</v>
      </c>
      <c r="G400" s="385" t="s">
        <v>895</v>
      </c>
      <c r="H400" s="386"/>
      <c r="I400" s="985">
        <v>0.05</v>
      </c>
    </row>
    <row r="401" spans="2:9" ht="15.5">
      <c r="B401" s="349">
        <v>41</v>
      </c>
      <c r="C401" s="361" t="s">
        <v>557</v>
      </c>
      <c r="D401" s="349">
        <v>2021</v>
      </c>
      <c r="E401" s="383" t="s">
        <v>1182</v>
      </c>
      <c r="F401" s="399" t="s">
        <v>960</v>
      </c>
      <c r="G401" s="399" t="s">
        <v>1183</v>
      </c>
      <c r="H401" s="384" t="s">
        <v>1011</v>
      </c>
      <c r="I401" s="983">
        <v>0.505</v>
      </c>
    </row>
    <row r="402" spans="2:9" ht="15.5">
      <c r="B402" s="355"/>
      <c r="C402" s="361" t="s">
        <v>557</v>
      </c>
      <c r="D402" s="349">
        <v>2021</v>
      </c>
      <c r="E402" s="384" t="s">
        <v>1184</v>
      </c>
      <c r="F402" s="399" t="s">
        <v>960</v>
      </c>
      <c r="G402" s="383" t="s">
        <v>1185</v>
      </c>
      <c r="H402" s="384" t="s">
        <v>1186</v>
      </c>
      <c r="I402" s="985">
        <v>0.495</v>
      </c>
    </row>
    <row r="403" spans="2:9" ht="46.5">
      <c r="B403" s="349">
        <v>42</v>
      </c>
      <c r="C403" s="361" t="s">
        <v>563</v>
      </c>
      <c r="D403" s="349">
        <v>2021</v>
      </c>
      <c r="E403" s="383" t="s">
        <v>814</v>
      </c>
      <c r="F403" s="399" t="s">
        <v>769</v>
      </c>
      <c r="G403" s="399" t="s">
        <v>815</v>
      </c>
      <c r="H403" s="384" t="s">
        <v>816</v>
      </c>
      <c r="I403" s="983">
        <v>99.99</v>
      </c>
    </row>
    <row r="404" spans="2:9" ht="46.5">
      <c r="B404" s="355"/>
      <c r="C404" s="361" t="s">
        <v>563</v>
      </c>
      <c r="D404" s="349">
        <v>2021</v>
      </c>
      <c r="E404" s="383" t="s">
        <v>1187</v>
      </c>
      <c r="F404" s="399" t="s">
        <v>773</v>
      </c>
      <c r="G404" s="399" t="s">
        <v>815</v>
      </c>
      <c r="H404" s="384" t="s">
        <v>816</v>
      </c>
      <c r="I404" s="983">
        <v>0.01</v>
      </c>
    </row>
    <row r="405" spans="2:9" ht="46.5">
      <c r="B405" s="349">
        <v>43</v>
      </c>
      <c r="C405" s="349" t="s">
        <v>569</v>
      </c>
      <c r="D405" s="349">
        <v>2021</v>
      </c>
      <c r="E405" s="383" t="s">
        <v>921</v>
      </c>
      <c r="F405" s="399" t="s">
        <v>778</v>
      </c>
      <c r="G405" s="399" t="s">
        <v>922</v>
      </c>
      <c r="H405" s="422" t="s">
        <v>923</v>
      </c>
      <c r="I405" s="983">
        <v>0.55000000000000004</v>
      </c>
    </row>
    <row r="406" spans="2:9" ht="31">
      <c r="B406" s="355"/>
      <c r="C406" s="349" t="s">
        <v>569</v>
      </c>
      <c r="D406" s="349">
        <v>2021</v>
      </c>
      <c r="E406" s="383" t="s">
        <v>924</v>
      </c>
      <c r="F406" s="399" t="s">
        <v>778</v>
      </c>
      <c r="G406" s="399" t="s">
        <v>925</v>
      </c>
      <c r="H406" s="422" t="s">
        <v>926</v>
      </c>
      <c r="I406" s="983">
        <v>0.35</v>
      </c>
    </row>
    <row r="407" spans="2:9" ht="31">
      <c r="B407" s="355"/>
      <c r="C407" s="349" t="s">
        <v>569</v>
      </c>
      <c r="D407" s="349">
        <v>2021</v>
      </c>
      <c r="E407" s="383" t="s">
        <v>927</v>
      </c>
      <c r="F407" s="399" t="s">
        <v>778</v>
      </c>
      <c r="G407" s="399" t="s">
        <v>928</v>
      </c>
      <c r="H407" s="422" t="s">
        <v>929</v>
      </c>
      <c r="I407" s="983">
        <v>0.1</v>
      </c>
    </row>
    <row r="408" spans="2:9" ht="31">
      <c r="B408" s="349">
        <v>44</v>
      </c>
      <c r="C408" s="361" t="s">
        <v>572</v>
      </c>
      <c r="D408" s="349">
        <v>2021</v>
      </c>
      <c r="E408" s="383" t="s">
        <v>938</v>
      </c>
      <c r="F408" s="399"/>
      <c r="G408" s="399" t="s">
        <v>939</v>
      </c>
      <c r="H408" s="384" t="s">
        <v>940</v>
      </c>
      <c r="I408" s="983">
        <v>0.8</v>
      </c>
    </row>
    <row r="409" spans="2:9" ht="62">
      <c r="B409" s="355"/>
      <c r="C409" s="404" t="s">
        <v>572</v>
      </c>
      <c r="D409" s="349">
        <v>2021</v>
      </c>
      <c r="E409" s="383" t="s">
        <v>941</v>
      </c>
      <c r="F409" s="399"/>
      <c r="G409" s="399" t="s">
        <v>942</v>
      </c>
      <c r="H409" s="384" t="s">
        <v>943</v>
      </c>
      <c r="I409" s="983">
        <v>0.2</v>
      </c>
    </row>
    <row r="410" spans="2:9" ht="15.5">
      <c r="B410" s="349">
        <v>45</v>
      </c>
      <c r="C410" s="361" t="s">
        <v>577</v>
      </c>
      <c r="D410" s="349">
        <v>2021</v>
      </c>
      <c r="E410" s="383" t="s">
        <v>1188</v>
      </c>
      <c r="F410" s="399"/>
      <c r="G410" s="399" t="s">
        <v>1189</v>
      </c>
      <c r="H410" s="384" t="s">
        <v>1190</v>
      </c>
      <c r="I410" s="983">
        <v>0.50900000000000001</v>
      </c>
    </row>
    <row r="411" spans="2:9" ht="15.5">
      <c r="B411" s="355"/>
      <c r="C411" s="361" t="s">
        <v>577</v>
      </c>
      <c r="D411" s="349">
        <v>2021</v>
      </c>
      <c r="E411" s="383" t="s">
        <v>1191</v>
      </c>
      <c r="F411" s="399"/>
      <c r="G411" s="399" t="s">
        <v>1192</v>
      </c>
      <c r="H411" s="384"/>
      <c r="I411" s="983">
        <v>0.49</v>
      </c>
    </row>
    <row r="412" spans="2:9" ht="31">
      <c r="B412" s="355"/>
      <c r="C412" s="361" t="s">
        <v>577</v>
      </c>
      <c r="D412" s="349">
        <v>2021</v>
      </c>
      <c r="E412" s="383" t="s">
        <v>1193</v>
      </c>
      <c r="F412" s="399"/>
      <c r="G412" s="399" t="s">
        <v>1194</v>
      </c>
      <c r="H412" s="405" t="s">
        <v>1195</v>
      </c>
      <c r="I412" s="983">
        <v>1E-3</v>
      </c>
    </row>
    <row r="413" spans="2:9" ht="31">
      <c r="B413" s="349">
        <v>46</v>
      </c>
      <c r="C413" s="349" t="s">
        <v>583</v>
      </c>
      <c r="D413" s="349">
        <v>2021</v>
      </c>
      <c r="E413" s="383" t="s">
        <v>1196</v>
      </c>
      <c r="F413" s="399"/>
      <c r="G413" s="399" t="s">
        <v>1197</v>
      </c>
      <c r="H413" s="384" t="s">
        <v>1198</v>
      </c>
      <c r="I413" s="983">
        <v>0.6</v>
      </c>
    </row>
    <row r="414" spans="2:9" ht="15.5">
      <c r="B414" s="355"/>
      <c r="C414" s="349" t="s">
        <v>583</v>
      </c>
      <c r="D414" s="349">
        <v>2021</v>
      </c>
      <c r="E414" s="383" t="s">
        <v>1199</v>
      </c>
      <c r="F414" s="399"/>
      <c r="G414" s="417" t="s">
        <v>1200</v>
      </c>
      <c r="H414" s="418" t="s">
        <v>1201</v>
      </c>
      <c r="I414" s="983">
        <v>0.4</v>
      </c>
    </row>
    <row r="415" spans="2:9" ht="46.5">
      <c r="B415" s="349">
        <v>47</v>
      </c>
      <c r="C415" s="349" t="s">
        <v>590</v>
      </c>
      <c r="D415" s="349">
        <v>2021</v>
      </c>
      <c r="E415" s="385" t="s">
        <v>944</v>
      </c>
      <c r="F415" s="399" t="s">
        <v>749</v>
      </c>
      <c r="G415" s="399" t="s">
        <v>1202</v>
      </c>
      <c r="H415" s="386"/>
      <c r="I415" s="983">
        <v>0.99990000000000001</v>
      </c>
    </row>
    <row r="416" spans="2:9" ht="46.5">
      <c r="B416" s="355"/>
      <c r="C416" s="349" t="s">
        <v>590</v>
      </c>
      <c r="D416" s="349">
        <v>2021</v>
      </c>
      <c r="E416" s="385" t="s">
        <v>946</v>
      </c>
      <c r="F416" s="399" t="s">
        <v>749</v>
      </c>
      <c r="G416" s="399" t="s">
        <v>947</v>
      </c>
      <c r="H416" s="386"/>
      <c r="I416" s="983">
        <v>1E-4</v>
      </c>
    </row>
    <row r="417" spans="2:9" ht="15.5">
      <c r="B417" s="355">
        <v>48</v>
      </c>
      <c r="C417" s="349" t="s">
        <v>594</v>
      </c>
      <c r="D417" s="349">
        <v>2021</v>
      </c>
      <c r="E417" s="383" t="s">
        <v>948</v>
      </c>
      <c r="F417" s="399" t="s">
        <v>778</v>
      </c>
      <c r="G417" s="399" t="s">
        <v>949</v>
      </c>
      <c r="H417" s="384" t="s">
        <v>950</v>
      </c>
      <c r="I417" s="983">
        <v>61.2</v>
      </c>
    </row>
    <row r="418" spans="2:9" ht="15.5">
      <c r="B418" s="355"/>
      <c r="C418" s="349" t="s">
        <v>594</v>
      </c>
      <c r="D418" s="349">
        <v>2021</v>
      </c>
      <c r="E418" s="383" t="s">
        <v>1203</v>
      </c>
      <c r="F418" s="399" t="s">
        <v>778</v>
      </c>
      <c r="G418" s="399" t="s">
        <v>1204</v>
      </c>
      <c r="H418" s="384" t="s">
        <v>950</v>
      </c>
      <c r="I418" s="983">
        <v>23.5</v>
      </c>
    </row>
    <row r="419" spans="2:9" ht="31">
      <c r="B419" s="355"/>
      <c r="C419" s="349" t="s">
        <v>594</v>
      </c>
      <c r="D419" s="349">
        <v>2021</v>
      </c>
      <c r="E419" s="383" t="s">
        <v>953</v>
      </c>
      <c r="F419" s="399" t="s">
        <v>1205</v>
      </c>
      <c r="G419" s="399" t="s">
        <v>1206</v>
      </c>
      <c r="H419" s="384" t="s">
        <v>950</v>
      </c>
      <c r="I419" s="983">
        <v>12.24</v>
      </c>
    </row>
    <row r="420" spans="2:9" ht="15.5">
      <c r="B420" s="355"/>
      <c r="C420" s="349" t="s">
        <v>594</v>
      </c>
      <c r="D420" s="349">
        <v>2021</v>
      </c>
      <c r="E420" s="384" t="s">
        <v>956</v>
      </c>
      <c r="F420" s="384" t="s">
        <v>1207</v>
      </c>
      <c r="G420" s="383" t="s">
        <v>1208</v>
      </c>
      <c r="H420" s="384" t="s">
        <v>950</v>
      </c>
      <c r="I420" s="985">
        <v>3.06</v>
      </c>
    </row>
    <row r="421" spans="2:9" ht="31">
      <c r="B421" s="355">
        <v>49</v>
      </c>
      <c r="C421" s="404" t="s">
        <v>598</v>
      </c>
      <c r="D421" s="349">
        <v>2021</v>
      </c>
      <c r="E421" s="383" t="s">
        <v>1209</v>
      </c>
      <c r="F421" s="399" t="s">
        <v>1210</v>
      </c>
      <c r="G421" s="399" t="s">
        <v>1211</v>
      </c>
      <c r="H421" s="419" t="s">
        <v>1212</v>
      </c>
      <c r="I421" s="983">
        <v>0.22500000000000001</v>
      </c>
    </row>
    <row r="422" spans="2:9" ht="31">
      <c r="B422" s="355"/>
      <c r="C422" s="404" t="s">
        <v>598</v>
      </c>
      <c r="D422" s="349">
        <v>2021</v>
      </c>
      <c r="E422" s="383" t="s">
        <v>1213</v>
      </c>
      <c r="F422" s="399" t="s">
        <v>867</v>
      </c>
      <c r="G422" s="399" t="s">
        <v>1214</v>
      </c>
      <c r="H422" s="419" t="s">
        <v>1215</v>
      </c>
      <c r="I422" s="983">
        <v>0.26250000000000001</v>
      </c>
    </row>
    <row r="423" spans="2:9" ht="31">
      <c r="B423" s="355"/>
      <c r="C423" s="404" t="s">
        <v>598</v>
      </c>
      <c r="D423" s="349">
        <v>2021</v>
      </c>
      <c r="E423" s="383" t="s">
        <v>1216</v>
      </c>
      <c r="F423" s="399" t="s">
        <v>749</v>
      </c>
      <c r="G423" s="399" t="s">
        <v>1217</v>
      </c>
      <c r="H423" s="420" t="s">
        <v>1218</v>
      </c>
      <c r="I423" s="983">
        <v>0.26250000000000001</v>
      </c>
    </row>
    <row r="424" spans="2:9" ht="46.5">
      <c r="B424" s="355"/>
      <c r="C424" s="404" t="s">
        <v>598</v>
      </c>
      <c r="D424" s="349">
        <v>2021</v>
      </c>
      <c r="E424" s="384" t="s">
        <v>1219</v>
      </c>
      <c r="F424" s="384" t="s">
        <v>749</v>
      </c>
      <c r="G424" s="383" t="s">
        <v>1220</v>
      </c>
      <c r="H424" s="419" t="s">
        <v>1221</v>
      </c>
      <c r="I424" s="985">
        <v>0.15</v>
      </c>
    </row>
    <row r="425" spans="2:9" ht="46.5">
      <c r="B425" s="355"/>
      <c r="C425" s="404" t="s">
        <v>598</v>
      </c>
      <c r="D425" s="349">
        <v>2021</v>
      </c>
      <c r="E425" s="384" t="s">
        <v>1222</v>
      </c>
      <c r="F425" s="384" t="s">
        <v>749</v>
      </c>
      <c r="G425" s="383" t="s">
        <v>1223</v>
      </c>
      <c r="H425" s="420" t="s">
        <v>1224</v>
      </c>
      <c r="I425" s="985">
        <v>0.1</v>
      </c>
    </row>
    <row r="426" spans="2:9" ht="31">
      <c r="B426" s="349">
        <v>50</v>
      </c>
      <c r="C426" s="361" t="s">
        <v>604</v>
      </c>
      <c r="D426" s="349">
        <v>2021</v>
      </c>
      <c r="E426" s="383" t="s">
        <v>1225</v>
      </c>
      <c r="F426" s="399" t="s">
        <v>960</v>
      </c>
      <c r="G426" s="399" t="s">
        <v>1226</v>
      </c>
      <c r="H426" s="405" t="s">
        <v>1227</v>
      </c>
      <c r="I426" s="983" t="s">
        <v>1228</v>
      </c>
    </row>
    <row r="427" spans="2:9" ht="46.5">
      <c r="B427" s="355"/>
      <c r="C427" s="361" t="s">
        <v>604</v>
      </c>
      <c r="D427" s="349">
        <v>2021</v>
      </c>
      <c r="E427" s="383" t="s">
        <v>1229</v>
      </c>
      <c r="F427" s="399" t="s">
        <v>960</v>
      </c>
      <c r="G427" s="399" t="s">
        <v>1230</v>
      </c>
      <c r="H427" s="405" t="s">
        <v>1231</v>
      </c>
      <c r="I427" s="983" t="s">
        <v>1232</v>
      </c>
    </row>
    <row r="428" spans="2:9" ht="15.5">
      <c r="B428" s="355">
        <v>51</v>
      </c>
      <c r="C428" s="404" t="s">
        <v>611</v>
      </c>
      <c r="D428" s="349">
        <v>2021</v>
      </c>
      <c r="E428" s="383" t="s">
        <v>1233</v>
      </c>
      <c r="F428" s="399" t="s">
        <v>957</v>
      </c>
      <c r="G428" s="399" t="s">
        <v>1234</v>
      </c>
      <c r="H428" s="384" t="s">
        <v>749</v>
      </c>
      <c r="I428" s="983">
        <v>96.36</v>
      </c>
    </row>
    <row r="429" spans="2:9" ht="15.5">
      <c r="B429" s="355"/>
      <c r="C429" s="404" t="s">
        <v>611</v>
      </c>
      <c r="D429" s="349">
        <v>2021</v>
      </c>
      <c r="E429" s="383" t="s">
        <v>1235</v>
      </c>
      <c r="F429" s="399" t="s">
        <v>988</v>
      </c>
      <c r="G429" s="399" t="s">
        <v>1236</v>
      </c>
      <c r="H429" s="384" t="s">
        <v>749</v>
      </c>
      <c r="I429" s="983">
        <v>3.64</v>
      </c>
    </row>
    <row r="430" spans="2:9" ht="31">
      <c r="B430" s="349">
        <v>52</v>
      </c>
      <c r="C430" s="361" t="s">
        <v>618</v>
      </c>
      <c r="D430" s="349">
        <v>2021</v>
      </c>
      <c r="E430" s="383" t="s">
        <v>1237</v>
      </c>
      <c r="F430" s="399"/>
      <c r="G430" s="399" t="s">
        <v>1238</v>
      </c>
      <c r="H430" s="405" t="s">
        <v>1239</v>
      </c>
      <c r="I430" s="983">
        <v>0.999</v>
      </c>
    </row>
    <row r="431" spans="2:9" ht="62">
      <c r="B431" s="355"/>
      <c r="C431" s="361" t="s">
        <v>618</v>
      </c>
      <c r="D431" s="349">
        <v>2021</v>
      </c>
      <c r="E431" s="383" t="s">
        <v>1240</v>
      </c>
      <c r="F431" s="399"/>
      <c r="G431" s="399" t="s">
        <v>1241</v>
      </c>
      <c r="H431" s="405" t="s">
        <v>1242</v>
      </c>
      <c r="I431" s="983">
        <v>1E-3</v>
      </c>
    </row>
    <row r="432" spans="2:9" ht="31">
      <c r="B432" s="349">
        <v>53</v>
      </c>
      <c r="C432" s="349" t="s">
        <v>625</v>
      </c>
      <c r="D432" s="349">
        <v>2021</v>
      </c>
      <c r="E432" s="383" t="s">
        <v>974</v>
      </c>
      <c r="F432" s="421" t="s">
        <v>749</v>
      </c>
      <c r="G432" s="399" t="s">
        <v>975</v>
      </c>
      <c r="H432" s="422" t="s">
        <v>976</v>
      </c>
      <c r="I432" s="983">
        <v>0.99459999949350675</v>
      </c>
    </row>
    <row r="433" spans="2:9" ht="31">
      <c r="B433" s="355"/>
      <c r="C433" s="349" t="s">
        <v>625</v>
      </c>
      <c r="D433" s="349">
        <v>2021</v>
      </c>
      <c r="E433" s="383" t="s">
        <v>1243</v>
      </c>
      <c r="F433" s="421" t="s">
        <v>749</v>
      </c>
      <c r="G433" s="399" t="s">
        <v>975</v>
      </c>
      <c r="H433" s="422" t="s">
        <v>976</v>
      </c>
      <c r="I433" s="983">
        <v>5.4000005064932435E-3</v>
      </c>
    </row>
    <row r="434" spans="2:9" ht="31">
      <c r="B434" s="349">
        <v>54</v>
      </c>
      <c r="C434" s="361" t="s">
        <v>630</v>
      </c>
      <c r="D434" s="349">
        <v>2021</v>
      </c>
      <c r="E434" s="383" t="s">
        <v>1069</v>
      </c>
      <c r="F434" s="355"/>
      <c r="G434" s="399" t="s">
        <v>1070</v>
      </c>
      <c r="H434" s="406"/>
      <c r="I434" s="983">
        <v>0.99990000000000001</v>
      </c>
    </row>
    <row r="435" spans="2:9" ht="31">
      <c r="B435" s="355"/>
      <c r="C435" s="404" t="s">
        <v>630</v>
      </c>
      <c r="D435" s="349">
        <v>2021</v>
      </c>
      <c r="E435" s="384" t="s">
        <v>1244</v>
      </c>
      <c r="F435" s="355"/>
      <c r="G435" s="383" t="s">
        <v>1245</v>
      </c>
      <c r="H435" s="355"/>
      <c r="I435" s="985">
        <v>1E-4</v>
      </c>
    </row>
    <row r="436" spans="2:9" ht="46.5">
      <c r="B436" s="349">
        <v>55</v>
      </c>
      <c r="C436" s="349" t="s">
        <v>635</v>
      </c>
      <c r="D436" s="349">
        <v>2021</v>
      </c>
      <c r="E436" s="386" t="s">
        <v>777</v>
      </c>
      <c r="F436" s="399" t="s">
        <v>960</v>
      </c>
      <c r="G436" s="385" t="s">
        <v>998</v>
      </c>
      <c r="H436" s="386" t="s">
        <v>854</v>
      </c>
      <c r="I436" s="983">
        <v>0.75</v>
      </c>
    </row>
    <row r="437" spans="2:9" ht="46.5">
      <c r="B437" s="355"/>
      <c r="C437" s="349" t="s">
        <v>635</v>
      </c>
      <c r="D437" s="349">
        <v>2021</v>
      </c>
      <c r="E437" s="386" t="s">
        <v>855</v>
      </c>
      <c r="F437" s="399" t="s">
        <v>960</v>
      </c>
      <c r="G437" s="385" t="s">
        <v>856</v>
      </c>
      <c r="H437" s="386" t="s">
        <v>857</v>
      </c>
      <c r="I437" s="983">
        <v>0.25</v>
      </c>
    </row>
    <row r="438" spans="2:9" ht="31">
      <c r="B438" s="349">
        <v>56</v>
      </c>
      <c r="C438" s="361" t="s">
        <v>640</v>
      </c>
      <c r="D438" s="349">
        <v>2021</v>
      </c>
      <c r="E438" s="383" t="s">
        <v>791</v>
      </c>
      <c r="F438" s="399" t="s">
        <v>778</v>
      </c>
      <c r="G438" s="399" t="s">
        <v>999</v>
      </c>
      <c r="H438" s="384"/>
      <c r="I438" s="983">
        <v>0.86439999999999995</v>
      </c>
    </row>
    <row r="439" spans="2:9" ht="15.5">
      <c r="B439" s="355"/>
      <c r="C439" s="361" t="s">
        <v>640</v>
      </c>
      <c r="D439" s="349">
        <v>2021</v>
      </c>
      <c r="E439" s="383" t="s">
        <v>1000</v>
      </c>
      <c r="F439" s="399" t="s">
        <v>778</v>
      </c>
      <c r="G439" s="399" t="s">
        <v>1001</v>
      </c>
      <c r="H439" s="384"/>
      <c r="I439" s="983">
        <v>7.5600000000000001E-2</v>
      </c>
    </row>
    <row r="440" spans="2:9" ht="15.5">
      <c r="B440" s="355"/>
      <c r="C440" s="361" t="s">
        <v>640</v>
      </c>
      <c r="D440" s="349">
        <v>2021</v>
      </c>
      <c r="E440" s="383" t="s">
        <v>1002</v>
      </c>
      <c r="F440" s="399" t="s">
        <v>778</v>
      </c>
      <c r="G440" s="399" t="s">
        <v>1003</v>
      </c>
      <c r="H440" s="384"/>
      <c r="I440" s="983">
        <v>0.06</v>
      </c>
    </row>
    <row r="441" spans="2:9" ht="31">
      <c r="B441" s="349">
        <v>57</v>
      </c>
      <c r="C441" s="361" t="s">
        <v>645</v>
      </c>
      <c r="D441" s="349">
        <v>2021</v>
      </c>
      <c r="E441" s="383" t="s">
        <v>1246</v>
      </c>
      <c r="F441" s="399"/>
      <c r="G441" s="399"/>
      <c r="H441" s="384"/>
      <c r="I441" s="983">
        <v>0.65</v>
      </c>
    </row>
    <row r="442" spans="2:9" ht="15.5">
      <c r="B442" s="355"/>
      <c r="C442" s="361" t="s">
        <v>645</v>
      </c>
      <c r="D442" s="349">
        <v>2021</v>
      </c>
      <c r="E442" s="383" t="s">
        <v>1247</v>
      </c>
      <c r="F442" s="399"/>
      <c r="G442" s="399"/>
      <c r="H442" s="384"/>
      <c r="I442" s="983">
        <v>0.15</v>
      </c>
    </row>
    <row r="443" spans="2:9" ht="15.5">
      <c r="B443" s="355"/>
      <c r="C443" s="361" t="s">
        <v>645</v>
      </c>
      <c r="D443" s="349">
        <v>2021</v>
      </c>
      <c r="E443" s="383" t="s">
        <v>1248</v>
      </c>
      <c r="F443" s="399"/>
      <c r="G443" s="399"/>
      <c r="H443" s="384"/>
      <c r="I443" s="983">
        <v>0.08</v>
      </c>
    </row>
    <row r="444" spans="2:9" ht="15.5">
      <c r="B444" s="355"/>
      <c r="C444" s="361" t="s">
        <v>645</v>
      </c>
      <c r="D444" s="349">
        <v>2021</v>
      </c>
      <c r="E444" s="383" t="s">
        <v>1017</v>
      </c>
      <c r="F444" s="399"/>
      <c r="G444" s="399"/>
      <c r="H444" s="384"/>
      <c r="I444" s="983">
        <v>0.12</v>
      </c>
    </row>
    <row r="445" spans="2:9" ht="15.5">
      <c r="B445" s="349">
        <v>58</v>
      </c>
      <c r="C445" s="361" t="s">
        <v>650</v>
      </c>
      <c r="D445" s="349">
        <v>2021</v>
      </c>
      <c r="E445" s="383" t="s">
        <v>1249</v>
      </c>
      <c r="F445" s="399" t="s">
        <v>778</v>
      </c>
      <c r="G445" s="399" t="s">
        <v>1250</v>
      </c>
      <c r="H445" s="384" t="s">
        <v>1251</v>
      </c>
      <c r="I445" s="983" t="s">
        <v>1252</v>
      </c>
    </row>
    <row r="446" spans="2:9" ht="31">
      <c r="B446" s="355"/>
      <c r="C446" s="361" t="s">
        <v>650</v>
      </c>
      <c r="D446" s="349">
        <v>2021</v>
      </c>
      <c r="E446" s="383" t="s">
        <v>1253</v>
      </c>
      <c r="F446" s="399" t="s">
        <v>778</v>
      </c>
      <c r="G446" s="399" t="s">
        <v>1254</v>
      </c>
      <c r="H446" s="384" t="s">
        <v>1251</v>
      </c>
      <c r="I446" s="983" t="s">
        <v>1255</v>
      </c>
    </row>
    <row r="447" spans="2:9" ht="46.5">
      <c r="B447" s="349">
        <v>59</v>
      </c>
      <c r="C447" s="361" t="s">
        <v>657</v>
      </c>
      <c r="D447" s="349">
        <v>2021</v>
      </c>
      <c r="E447" s="971" t="s">
        <v>768</v>
      </c>
      <c r="F447" s="414" t="s">
        <v>778</v>
      </c>
      <c r="G447" s="414" t="s">
        <v>1019</v>
      </c>
      <c r="H447" s="404" t="s">
        <v>1020</v>
      </c>
      <c r="I447" s="983">
        <v>0.80100000000000005</v>
      </c>
    </row>
    <row r="448" spans="2:9" ht="31">
      <c r="B448" s="355"/>
      <c r="C448" s="361" t="s">
        <v>657</v>
      </c>
      <c r="D448" s="349">
        <v>2021</v>
      </c>
      <c r="E448" s="971" t="s">
        <v>1021</v>
      </c>
      <c r="F448" s="414" t="s">
        <v>778</v>
      </c>
      <c r="G448" s="414" t="s">
        <v>1022</v>
      </c>
      <c r="H448" s="423" t="s">
        <v>1023</v>
      </c>
      <c r="I448" s="983">
        <v>0.19900000000000001</v>
      </c>
    </row>
    <row r="449" spans="2:9" ht="15.5">
      <c r="B449" s="349">
        <v>60</v>
      </c>
      <c r="C449" s="361" t="s">
        <v>659</v>
      </c>
      <c r="D449" s="349">
        <v>2021</v>
      </c>
      <c r="E449" s="383" t="s">
        <v>1256</v>
      </c>
      <c r="F449" s="399"/>
      <c r="G449" s="399" t="s">
        <v>1257</v>
      </c>
      <c r="H449" s="384" t="s">
        <v>749</v>
      </c>
      <c r="I449" s="983">
        <v>19</v>
      </c>
    </row>
    <row r="450" spans="2:9" ht="46.5">
      <c r="B450" s="355"/>
      <c r="C450" s="404" t="s">
        <v>659</v>
      </c>
      <c r="D450" s="349">
        <v>2021</v>
      </c>
      <c r="E450" s="383" t="s">
        <v>1258</v>
      </c>
      <c r="F450" s="399"/>
      <c r="G450" s="399" t="s">
        <v>1259</v>
      </c>
      <c r="H450" s="384" t="s">
        <v>749</v>
      </c>
      <c r="I450" s="983">
        <v>38</v>
      </c>
    </row>
    <row r="451" spans="2:9" ht="31">
      <c r="B451" s="355"/>
      <c r="C451" s="404" t="s">
        <v>659</v>
      </c>
      <c r="D451" s="349">
        <v>2021</v>
      </c>
      <c r="E451" s="383" t="s">
        <v>1260</v>
      </c>
      <c r="F451" s="399"/>
      <c r="G451" s="399" t="s">
        <v>1261</v>
      </c>
      <c r="H451" s="384" t="s">
        <v>749</v>
      </c>
      <c r="I451" s="983">
        <v>38</v>
      </c>
    </row>
    <row r="452" spans="2:9" ht="15.5">
      <c r="B452" s="355"/>
      <c r="C452" s="404" t="s">
        <v>659</v>
      </c>
      <c r="D452" s="349">
        <v>2021</v>
      </c>
      <c r="E452" s="384" t="s">
        <v>1262</v>
      </c>
      <c r="F452" s="384"/>
      <c r="G452" s="384" t="s">
        <v>1263</v>
      </c>
      <c r="H452" s="384" t="s">
        <v>749</v>
      </c>
      <c r="I452" s="985">
        <v>5</v>
      </c>
    </row>
    <row r="453" spans="2:9" ht="15.5">
      <c r="B453" s="349">
        <v>61</v>
      </c>
      <c r="C453" s="355" t="s">
        <v>667</v>
      </c>
      <c r="D453" s="349">
        <v>2021</v>
      </c>
      <c r="E453" s="385" t="s">
        <v>1024</v>
      </c>
      <c r="F453" s="399" t="s">
        <v>960</v>
      </c>
      <c r="G453" s="399" t="s">
        <v>1025</v>
      </c>
      <c r="H453" s="386" t="s">
        <v>1026</v>
      </c>
      <c r="I453" s="983">
        <v>0.99990000000000001</v>
      </c>
    </row>
    <row r="454" spans="2:9" ht="15.5">
      <c r="B454" s="355"/>
      <c r="C454" s="355" t="s">
        <v>667</v>
      </c>
      <c r="D454" s="349">
        <v>2021</v>
      </c>
      <c r="E454" s="386" t="s">
        <v>1027</v>
      </c>
      <c r="F454" s="386" t="s">
        <v>960</v>
      </c>
      <c r="G454" s="399" t="s">
        <v>1025</v>
      </c>
      <c r="H454" s="386" t="s">
        <v>1026</v>
      </c>
      <c r="I454" s="983">
        <v>1E-4</v>
      </c>
    </row>
    <row r="455" spans="2:9" ht="15.5">
      <c r="B455" s="349">
        <v>62</v>
      </c>
      <c r="C455" s="361" t="s">
        <v>672</v>
      </c>
      <c r="D455" s="349">
        <v>2021</v>
      </c>
      <c r="E455" s="383" t="s">
        <v>1264</v>
      </c>
      <c r="F455" s="399" t="s">
        <v>778</v>
      </c>
      <c r="G455" s="399"/>
      <c r="H455" s="384" t="s">
        <v>1251</v>
      </c>
      <c r="I455" s="983">
        <v>0.99990000000000001</v>
      </c>
    </row>
    <row r="456" spans="2:9" ht="31">
      <c r="B456" s="355"/>
      <c r="C456" s="361" t="s">
        <v>672</v>
      </c>
      <c r="D456" s="349">
        <v>2021</v>
      </c>
      <c r="E456" s="383" t="s">
        <v>1265</v>
      </c>
      <c r="F456" s="399" t="s">
        <v>778</v>
      </c>
      <c r="G456" s="399" t="s">
        <v>1266</v>
      </c>
      <c r="H456" s="384" t="s">
        <v>1251</v>
      </c>
      <c r="I456" s="983">
        <v>1E-4</v>
      </c>
    </row>
    <row r="457" spans="2:9" ht="46.5">
      <c r="B457" s="349">
        <v>63</v>
      </c>
      <c r="C457" s="361" t="s">
        <v>677</v>
      </c>
      <c r="D457" s="349">
        <v>2021</v>
      </c>
      <c r="E457" s="386" t="s">
        <v>777</v>
      </c>
      <c r="F457" s="399" t="s">
        <v>960</v>
      </c>
      <c r="G457" s="385" t="s">
        <v>998</v>
      </c>
      <c r="H457" s="386" t="s">
        <v>854</v>
      </c>
      <c r="I457" s="983">
        <v>0.75</v>
      </c>
    </row>
    <row r="458" spans="2:9" ht="46.5">
      <c r="B458" s="355"/>
      <c r="C458" s="361" t="s">
        <v>677</v>
      </c>
      <c r="D458" s="349">
        <v>2021</v>
      </c>
      <c r="E458" s="386" t="s">
        <v>855</v>
      </c>
      <c r="F458" s="399" t="s">
        <v>960</v>
      </c>
      <c r="G458" s="385" t="s">
        <v>856</v>
      </c>
      <c r="H458" s="386" t="s">
        <v>857</v>
      </c>
      <c r="I458" s="983">
        <v>0.25</v>
      </c>
    </row>
    <row r="459" spans="2:9" ht="46.5">
      <c r="B459" s="349">
        <v>64</v>
      </c>
      <c r="C459" s="366" t="s">
        <v>680</v>
      </c>
      <c r="D459" s="349">
        <v>2021</v>
      </c>
      <c r="E459" s="971" t="s">
        <v>768</v>
      </c>
      <c r="F459" s="414" t="s">
        <v>778</v>
      </c>
      <c r="G459" s="414" t="s">
        <v>1019</v>
      </c>
      <c r="H459" s="404" t="s">
        <v>1020</v>
      </c>
      <c r="I459" s="984" t="s">
        <v>1267</v>
      </c>
    </row>
    <row r="460" spans="2:9" ht="46.5">
      <c r="B460" s="355"/>
      <c r="C460" s="366" t="s">
        <v>680</v>
      </c>
      <c r="D460" s="349">
        <v>2021</v>
      </c>
      <c r="E460" s="971" t="s">
        <v>1268</v>
      </c>
      <c r="F460" s="414" t="s">
        <v>778</v>
      </c>
      <c r="G460" s="414" t="s">
        <v>1269</v>
      </c>
      <c r="H460" s="423" t="s">
        <v>1270</v>
      </c>
      <c r="I460" s="984" t="s">
        <v>1271</v>
      </c>
    </row>
    <row r="461" spans="2:9" ht="31">
      <c r="B461" s="349">
        <v>65</v>
      </c>
      <c r="C461" s="349" t="s">
        <v>686</v>
      </c>
      <c r="D461" s="349">
        <v>2021</v>
      </c>
      <c r="E461" s="383" t="s">
        <v>1028</v>
      </c>
      <c r="F461" s="399"/>
      <c r="G461" s="399" t="s">
        <v>1272</v>
      </c>
      <c r="H461" s="384"/>
      <c r="I461" s="983" t="s">
        <v>1031</v>
      </c>
    </row>
    <row r="462" spans="2:9" ht="31">
      <c r="B462" s="355"/>
      <c r="C462" s="349" t="s">
        <v>686</v>
      </c>
      <c r="D462" s="349">
        <v>2021</v>
      </c>
      <c r="E462" s="383" t="s">
        <v>828</v>
      </c>
      <c r="F462" s="399"/>
      <c r="G462" s="399" t="s">
        <v>1273</v>
      </c>
      <c r="H462" s="384"/>
      <c r="I462" s="983">
        <v>0.65</v>
      </c>
    </row>
    <row r="463" spans="2:9" ht="15.5">
      <c r="B463" s="355"/>
      <c r="C463" s="349" t="s">
        <v>686</v>
      </c>
      <c r="D463" s="349">
        <v>2021</v>
      </c>
      <c r="E463" s="383" t="s">
        <v>1035</v>
      </c>
      <c r="F463" s="399"/>
      <c r="G463" s="399"/>
      <c r="H463" s="384"/>
      <c r="I463" s="983">
        <v>0.35</v>
      </c>
    </row>
    <row r="464" spans="2:9" ht="46.5">
      <c r="B464" s="349">
        <v>66</v>
      </c>
      <c r="C464" s="349" t="s">
        <v>1274</v>
      </c>
      <c r="D464" s="349">
        <v>2021</v>
      </c>
      <c r="E464" s="383" t="s">
        <v>1275</v>
      </c>
      <c r="F464" s="399" t="s">
        <v>778</v>
      </c>
      <c r="G464" s="399" t="s">
        <v>1276</v>
      </c>
      <c r="H464" s="424" t="s">
        <v>1277</v>
      </c>
      <c r="I464" s="983">
        <v>0.85</v>
      </c>
    </row>
    <row r="465" spans="2:9" ht="31">
      <c r="B465" s="349"/>
      <c r="C465" s="349" t="s">
        <v>1274</v>
      </c>
      <c r="D465" s="355">
        <v>2021</v>
      </c>
      <c r="E465" s="383" t="s">
        <v>1278</v>
      </c>
      <c r="F465" s="399" t="s">
        <v>1207</v>
      </c>
      <c r="G465" s="399" t="s">
        <v>1279</v>
      </c>
      <c r="H465" s="424" t="s">
        <v>1280</v>
      </c>
      <c r="I465" s="983">
        <v>0.15</v>
      </c>
    </row>
    <row r="466" spans="2:9" ht="46.5">
      <c r="B466" s="349">
        <v>67</v>
      </c>
      <c r="C466" s="361" t="s">
        <v>701</v>
      </c>
      <c r="D466" s="349">
        <v>2021</v>
      </c>
      <c r="E466" s="383" t="s">
        <v>814</v>
      </c>
      <c r="F466" s="399" t="s">
        <v>769</v>
      </c>
      <c r="G466" s="399" t="s">
        <v>815</v>
      </c>
      <c r="H466" s="405" t="s">
        <v>816</v>
      </c>
      <c r="I466" s="983">
        <v>99.99</v>
      </c>
    </row>
    <row r="467" spans="2:9" ht="46.5">
      <c r="B467" s="355"/>
      <c r="C467" s="361" t="s">
        <v>701</v>
      </c>
      <c r="D467" s="349">
        <v>2021</v>
      </c>
      <c r="E467" s="383" t="s">
        <v>817</v>
      </c>
      <c r="F467" s="399" t="s">
        <v>773</v>
      </c>
      <c r="G467" s="399" t="s">
        <v>815</v>
      </c>
      <c r="H467" s="405" t="s">
        <v>816</v>
      </c>
      <c r="I467" s="983">
        <v>0.01</v>
      </c>
    </row>
    <row r="468" spans="2:9" ht="31">
      <c r="B468" s="349">
        <v>68</v>
      </c>
      <c r="C468" s="361" t="s">
        <v>705</v>
      </c>
      <c r="D468" s="349">
        <v>2021</v>
      </c>
      <c r="E468" s="383" t="s">
        <v>1281</v>
      </c>
      <c r="F468" s="399" t="s">
        <v>749</v>
      </c>
      <c r="G468" s="399" t="s">
        <v>1282</v>
      </c>
      <c r="H468" s="384" t="s">
        <v>1283</v>
      </c>
      <c r="I468" s="983">
        <v>0.99997000000000003</v>
      </c>
    </row>
    <row r="469" spans="2:9" ht="46.5">
      <c r="B469" s="355"/>
      <c r="C469" s="404" t="s">
        <v>705</v>
      </c>
      <c r="D469" s="349">
        <v>2021</v>
      </c>
      <c r="E469" s="383" t="s">
        <v>910</v>
      </c>
      <c r="F469" s="399" t="s">
        <v>749</v>
      </c>
      <c r="G469" s="399" t="s">
        <v>1284</v>
      </c>
      <c r="H469" s="384" t="s">
        <v>1285</v>
      </c>
      <c r="I469" s="983">
        <v>3.0000000000000001E-5</v>
      </c>
    </row>
    <row r="470" spans="2:9" ht="15.5">
      <c r="B470" s="355">
        <v>69</v>
      </c>
      <c r="C470" s="386" t="s">
        <v>711</v>
      </c>
      <c r="D470" s="349">
        <v>2021</v>
      </c>
      <c r="E470" s="385" t="s">
        <v>1286</v>
      </c>
      <c r="F470" s="399" t="s">
        <v>1287</v>
      </c>
      <c r="G470" s="399" t="s">
        <v>1288</v>
      </c>
      <c r="H470" s="384"/>
      <c r="I470" s="983">
        <v>0.43790000000000001</v>
      </c>
    </row>
    <row r="471" spans="2:9" ht="31">
      <c r="B471" s="355"/>
      <c r="C471" s="386" t="s">
        <v>711</v>
      </c>
      <c r="D471" s="349">
        <v>2021</v>
      </c>
      <c r="E471" s="385" t="s">
        <v>1035</v>
      </c>
      <c r="F471" s="399" t="s">
        <v>1289</v>
      </c>
      <c r="G471" s="399" t="s">
        <v>861</v>
      </c>
      <c r="H471" s="384"/>
      <c r="I471" s="983">
        <v>0.2064</v>
      </c>
    </row>
    <row r="472" spans="2:9" ht="15.5">
      <c r="B472" s="355"/>
      <c r="C472" s="386" t="s">
        <v>711</v>
      </c>
      <c r="D472" s="349">
        <v>2021</v>
      </c>
      <c r="E472" s="385" t="s">
        <v>1290</v>
      </c>
      <c r="F472" s="399" t="s">
        <v>1287</v>
      </c>
      <c r="G472" s="399" t="s">
        <v>1291</v>
      </c>
      <c r="H472" s="384"/>
      <c r="I472" s="983">
        <v>0.15029999999999999</v>
      </c>
    </row>
    <row r="473" spans="2:9" ht="15.5">
      <c r="B473" s="355"/>
      <c r="C473" s="386" t="s">
        <v>711</v>
      </c>
      <c r="D473" s="349">
        <v>2021</v>
      </c>
      <c r="E473" s="384" t="s">
        <v>828</v>
      </c>
      <c r="F473" s="399" t="s">
        <v>1287</v>
      </c>
      <c r="G473" s="384" t="s">
        <v>861</v>
      </c>
      <c r="H473" s="384"/>
      <c r="I473" s="985">
        <v>0.2</v>
      </c>
    </row>
    <row r="474" spans="2:9" ht="15.5">
      <c r="B474" s="355"/>
      <c r="C474" s="386" t="s">
        <v>711</v>
      </c>
      <c r="D474" s="349">
        <v>2021</v>
      </c>
      <c r="E474" s="386" t="s">
        <v>1292</v>
      </c>
      <c r="F474" s="386" t="s">
        <v>1287</v>
      </c>
      <c r="G474" s="386" t="s">
        <v>1291</v>
      </c>
      <c r="H474" s="386"/>
      <c r="I474" s="985">
        <v>5.4000000000000003E-3</v>
      </c>
    </row>
    <row r="475" spans="2:9" ht="15.5">
      <c r="B475" s="349">
        <v>70</v>
      </c>
      <c r="C475" s="361" t="s">
        <v>718</v>
      </c>
      <c r="D475" s="349">
        <v>2021</v>
      </c>
      <c r="E475" s="383" t="s">
        <v>1293</v>
      </c>
      <c r="F475" s="399" t="s">
        <v>1294</v>
      </c>
      <c r="G475" s="399" t="s">
        <v>1295</v>
      </c>
      <c r="H475" s="384" t="s">
        <v>749</v>
      </c>
      <c r="I475" s="983">
        <v>0.01</v>
      </c>
    </row>
    <row r="476" spans="2:9" ht="15.5">
      <c r="B476" s="355"/>
      <c r="C476" s="361" t="s">
        <v>718</v>
      </c>
      <c r="D476" s="349">
        <v>2021</v>
      </c>
      <c r="E476" s="383" t="s">
        <v>1296</v>
      </c>
      <c r="F476" s="399" t="s">
        <v>749</v>
      </c>
      <c r="G476" s="399" t="s">
        <v>1297</v>
      </c>
      <c r="H476" s="384" t="s">
        <v>749</v>
      </c>
      <c r="I476" s="983">
        <v>0.99</v>
      </c>
    </row>
    <row r="477" spans="2:9" ht="31">
      <c r="B477" s="355">
        <v>71</v>
      </c>
      <c r="C477" s="425" t="s">
        <v>1298</v>
      </c>
      <c r="D477" s="349">
        <v>2021</v>
      </c>
      <c r="E477" s="386" t="s">
        <v>1299</v>
      </c>
      <c r="F477" s="399" t="s">
        <v>960</v>
      </c>
      <c r="G477" s="385" t="s">
        <v>1300</v>
      </c>
      <c r="H477" s="386" t="s">
        <v>857</v>
      </c>
      <c r="I477" s="983">
        <v>0.75</v>
      </c>
    </row>
    <row r="478" spans="2:9" ht="46.5">
      <c r="B478" s="355"/>
      <c r="C478" s="425" t="s">
        <v>1298</v>
      </c>
      <c r="D478" s="349">
        <v>2021</v>
      </c>
      <c r="E478" s="386" t="s">
        <v>855</v>
      </c>
      <c r="F478" s="399" t="s">
        <v>960</v>
      </c>
      <c r="G478" s="385" t="s">
        <v>856</v>
      </c>
      <c r="H478" s="386" t="s">
        <v>857</v>
      </c>
      <c r="I478" s="983">
        <v>0.25</v>
      </c>
    </row>
    <row r="479" spans="2:9" ht="15.5">
      <c r="E479" s="345"/>
    </row>
    <row r="480" spans="2:9" ht="15.5">
      <c r="E480" s="345"/>
    </row>
    <row r="481" spans="5:5" ht="15.5">
      <c r="E481" s="345"/>
    </row>
    <row r="482" spans="5:5" ht="15.5">
      <c r="E482" s="345"/>
    </row>
    <row r="483" spans="5:5" ht="15.5">
      <c r="E483" s="345"/>
    </row>
    <row r="484" spans="5:5" ht="15.5">
      <c r="E484" s="345"/>
    </row>
    <row r="485" spans="5:5" ht="15.5">
      <c r="E485" s="345"/>
    </row>
    <row r="486" spans="5:5" ht="15.5">
      <c r="E486" s="345"/>
    </row>
    <row r="487" spans="5:5" ht="15.5">
      <c r="E487" s="345"/>
    </row>
    <row r="488" spans="5:5" ht="15.5">
      <c r="E488" s="345"/>
    </row>
    <row r="489" spans="5:5" ht="15.5">
      <c r="E489" s="345"/>
    </row>
    <row r="490" spans="5:5" ht="15.5">
      <c r="E490" s="345"/>
    </row>
    <row r="491" spans="5:5" ht="15.5">
      <c r="E491" s="345"/>
    </row>
    <row r="492" spans="5:5" ht="15.5">
      <c r="E492" s="345"/>
    </row>
    <row r="493" spans="5:5" ht="15.5">
      <c r="E493" s="345"/>
    </row>
    <row r="494" spans="5:5" ht="15.5">
      <c r="E494" s="345"/>
    </row>
    <row r="495" spans="5:5" ht="15.5">
      <c r="E495" s="345"/>
    </row>
    <row r="496" spans="5:5" ht="15.5">
      <c r="E496" s="345"/>
    </row>
    <row r="497" spans="5:5" ht="15.5">
      <c r="E497" s="345"/>
    </row>
    <row r="498" spans="5:5" ht="15.5">
      <c r="E498" s="345"/>
    </row>
    <row r="499" spans="5:5" ht="15.5">
      <c r="E499" s="345"/>
    </row>
    <row r="500" spans="5:5" ht="15.5">
      <c r="E500" s="345"/>
    </row>
    <row r="501" spans="5:5" ht="15.5">
      <c r="E501" s="345"/>
    </row>
    <row r="502" spans="5:5" ht="15.5">
      <c r="E502" s="345"/>
    </row>
    <row r="503" spans="5:5" ht="15.5">
      <c r="E503" s="345"/>
    </row>
    <row r="504" spans="5:5" ht="15.5">
      <c r="E504" s="345"/>
    </row>
    <row r="505" spans="5:5" ht="15.5">
      <c r="E505" s="345"/>
    </row>
    <row r="506" spans="5:5" ht="15.5">
      <c r="E506" s="345"/>
    </row>
    <row r="507" spans="5:5" ht="15.5">
      <c r="E507" s="345"/>
    </row>
    <row r="508" spans="5:5" ht="15.5">
      <c r="E508" s="345"/>
    </row>
    <row r="509" spans="5:5" ht="15.5">
      <c r="E509" s="345"/>
    </row>
    <row r="510" spans="5:5" ht="15.5">
      <c r="E510" s="345"/>
    </row>
    <row r="511" spans="5:5" ht="15.5">
      <c r="E511" s="345"/>
    </row>
    <row r="512" spans="5:5" ht="15.5">
      <c r="E512" s="345"/>
    </row>
    <row r="513" spans="5:5" ht="15.5">
      <c r="E513" s="345"/>
    </row>
    <row r="514" spans="5:5" ht="15.5">
      <c r="E514" s="345"/>
    </row>
    <row r="515" spans="5:5" ht="15.5">
      <c r="E515" s="345"/>
    </row>
    <row r="516" spans="5:5" ht="15.5">
      <c r="E516" s="345"/>
    </row>
    <row r="517" spans="5:5" ht="15.5">
      <c r="E517" s="345"/>
    </row>
    <row r="518" spans="5:5" ht="15.5">
      <c r="E518" s="345"/>
    </row>
    <row r="519" spans="5:5" ht="15.5">
      <c r="E519" s="345"/>
    </row>
    <row r="520" spans="5:5" ht="15.5">
      <c r="E520" s="345"/>
    </row>
    <row r="521" spans="5:5" ht="15.5">
      <c r="E521" s="345"/>
    </row>
    <row r="522" spans="5:5" ht="15.5">
      <c r="E522" s="345"/>
    </row>
    <row r="523" spans="5:5" ht="15.5">
      <c r="E523" s="345"/>
    </row>
    <row r="524" spans="5:5" ht="15.5">
      <c r="E524" s="345"/>
    </row>
    <row r="525" spans="5:5" ht="15.5">
      <c r="E525" s="345"/>
    </row>
    <row r="526" spans="5:5" ht="15.5">
      <c r="E526" s="345"/>
    </row>
    <row r="527" spans="5:5" ht="15.5">
      <c r="E527" s="345"/>
    </row>
    <row r="528" spans="5:5" ht="15.5">
      <c r="E528" s="345"/>
    </row>
    <row r="529" spans="5:5" ht="15.5">
      <c r="E529" s="345"/>
    </row>
    <row r="530" spans="5:5" ht="15.5">
      <c r="E530" s="345"/>
    </row>
    <row r="531" spans="5:5" ht="15.5">
      <c r="E531" s="345"/>
    </row>
    <row r="532" spans="5:5" ht="15.5">
      <c r="E532" s="345"/>
    </row>
    <row r="533" spans="5:5" ht="15.5">
      <c r="E533" s="345"/>
    </row>
    <row r="534" spans="5:5" ht="15.5">
      <c r="E534" s="345"/>
    </row>
    <row r="535" spans="5:5" ht="15.5">
      <c r="E535" s="345"/>
    </row>
    <row r="536" spans="5:5" ht="15.5">
      <c r="E536" s="345"/>
    </row>
    <row r="537" spans="5:5" ht="15.5">
      <c r="E537" s="345"/>
    </row>
    <row r="538" spans="5:5" ht="15.5">
      <c r="E538" s="345"/>
    </row>
    <row r="539" spans="5:5" ht="15.5">
      <c r="E539" s="345"/>
    </row>
    <row r="540" spans="5:5" ht="15.5">
      <c r="E540" s="345"/>
    </row>
    <row r="541" spans="5:5" ht="15.5">
      <c r="E541" s="345"/>
    </row>
    <row r="542" spans="5:5" ht="15.5">
      <c r="E542" s="345"/>
    </row>
    <row r="543" spans="5:5" ht="15.5">
      <c r="E543" s="345"/>
    </row>
    <row r="544" spans="5:5" ht="15.5">
      <c r="E544" s="345"/>
    </row>
    <row r="545" spans="5:5" ht="15.5">
      <c r="E545" s="345"/>
    </row>
    <row r="546" spans="5:5" ht="15.5">
      <c r="E546" s="345"/>
    </row>
    <row r="547" spans="5:5" ht="15.5">
      <c r="E547" s="345"/>
    </row>
    <row r="548" spans="5:5" ht="15.5">
      <c r="E548" s="345"/>
    </row>
    <row r="549" spans="5:5" ht="15.5">
      <c r="E549" s="345"/>
    </row>
    <row r="550" spans="5:5" ht="15.5">
      <c r="E550" s="345"/>
    </row>
    <row r="551" spans="5:5" ht="15.5">
      <c r="E551" s="345"/>
    </row>
    <row r="552" spans="5:5" ht="15.5">
      <c r="E552" s="345"/>
    </row>
    <row r="553" spans="5:5" ht="15.5">
      <c r="E553" s="345"/>
    </row>
    <row r="554" spans="5:5" ht="15.5">
      <c r="E554" s="345"/>
    </row>
    <row r="555" spans="5:5" ht="15.5">
      <c r="E555" s="345"/>
    </row>
    <row r="556" spans="5:5" ht="15.5">
      <c r="E556" s="345"/>
    </row>
    <row r="557" spans="5:5" ht="15.5">
      <c r="E557" s="345"/>
    </row>
    <row r="558" spans="5:5" ht="15.5">
      <c r="E558" s="345"/>
    </row>
    <row r="559" spans="5:5" ht="15.5">
      <c r="E559" s="345"/>
    </row>
    <row r="560" spans="5:5" ht="15.5">
      <c r="E560" s="345"/>
    </row>
    <row r="561" spans="5:5" ht="15.5">
      <c r="E561" s="345"/>
    </row>
    <row r="562" spans="5:5" ht="15.5">
      <c r="E562" s="345"/>
    </row>
    <row r="563" spans="5:5" ht="15.5">
      <c r="E563" s="345"/>
    </row>
    <row r="564" spans="5:5" ht="15.5">
      <c r="E564" s="345"/>
    </row>
    <row r="565" spans="5:5" ht="15.5">
      <c r="E565" s="345"/>
    </row>
    <row r="566" spans="5:5" ht="15.5">
      <c r="E566" s="345"/>
    </row>
    <row r="567" spans="5:5" ht="15.5">
      <c r="E567" s="345"/>
    </row>
    <row r="568" spans="5:5" ht="15.5">
      <c r="E568" s="345"/>
    </row>
    <row r="569" spans="5:5" ht="15.5">
      <c r="E569" s="345"/>
    </row>
    <row r="570" spans="5:5" ht="15.5">
      <c r="E570" s="345"/>
    </row>
    <row r="571" spans="5:5" ht="15.5">
      <c r="E571" s="345"/>
    </row>
    <row r="572" spans="5:5" ht="15.5">
      <c r="E572" s="345"/>
    </row>
    <row r="573" spans="5:5" ht="15.5">
      <c r="E573" s="345"/>
    </row>
    <row r="574" spans="5:5" ht="15.5">
      <c r="E574" s="345"/>
    </row>
    <row r="575" spans="5:5" ht="15.5">
      <c r="E575" s="345"/>
    </row>
    <row r="576" spans="5:5" ht="15.5">
      <c r="E576" s="345"/>
    </row>
    <row r="577" spans="5:5" ht="15.5">
      <c r="E577" s="345"/>
    </row>
    <row r="578" spans="5:5" ht="15.5">
      <c r="E578" s="345"/>
    </row>
    <row r="579" spans="5:5" ht="15.5">
      <c r="E579" s="345"/>
    </row>
    <row r="580" spans="5:5" ht="15.5">
      <c r="E580" s="345"/>
    </row>
    <row r="581" spans="5:5" ht="15.5">
      <c r="E581" s="345"/>
    </row>
    <row r="582" spans="5:5" ht="15.5">
      <c r="E582" s="345"/>
    </row>
    <row r="583" spans="5:5" ht="15.5">
      <c r="E583" s="345"/>
    </row>
    <row r="584" spans="5:5" ht="15.5">
      <c r="E584" s="345"/>
    </row>
    <row r="585" spans="5:5" ht="15.5">
      <c r="E585" s="345"/>
    </row>
    <row r="586" spans="5:5" ht="15.5">
      <c r="E586" s="345"/>
    </row>
    <row r="587" spans="5:5" ht="15.5">
      <c r="E587" s="345"/>
    </row>
    <row r="588" spans="5:5" ht="15.5">
      <c r="E588" s="345"/>
    </row>
    <row r="589" spans="5:5" ht="15.5">
      <c r="E589" s="345"/>
    </row>
    <row r="590" spans="5:5" ht="15.5">
      <c r="E590" s="345"/>
    </row>
    <row r="591" spans="5:5" ht="15.5">
      <c r="E591" s="345"/>
    </row>
    <row r="592" spans="5:5" ht="15.5">
      <c r="E592" s="345"/>
    </row>
    <row r="593" spans="5:5" ht="15.5">
      <c r="E593" s="345"/>
    </row>
    <row r="594" spans="5:5" ht="15.5">
      <c r="E594" s="345"/>
    </row>
    <row r="595" spans="5:5" ht="15.5">
      <c r="E595" s="345"/>
    </row>
    <row r="596" spans="5:5" ht="15.5">
      <c r="E596" s="345"/>
    </row>
    <row r="597" spans="5:5" ht="15.5">
      <c r="E597" s="345"/>
    </row>
    <row r="598" spans="5:5" ht="15.5">
      <c r="E598" s="345"/>
    </row>
    <row r="599" spans="5:5" ht="15.5">
      <c r="E599" s="345"/>
    </row>
    <row r="600" spans="5:5" ht="15.5">
      <c r="E600" s="345"/>
    </row>
    <row r="601" spans="5:5" ht="15.5">
      <c r="E601" s="345"/>
    </row>
    <row r="602" spans="5:5" ht="15.5">
      <c r="E602" s="345"/>
    </row>
    <row r="603" spans="5:5" ht="15.5">
      <c r="E603" s="345"/>
    </row>
    <row r="604" spans="5:5" ht="15.5">
      <c r="E604" s="345"/>
    </row>
    <row r="605" spans="5:5" ht="15.5">
      <c r="E605" s="345"/>
    </row>
    <row r="606" spans="5:5" ht="15.5">
      <c r="E606" s="345"/>
    </row>
    <row r="607" spans="5:5" ht="15.5">
      <c r="E607" s="345"/>
    </row>
    <row r="608" spans="5:5" ht="15.5">
      <c r="E608" s="345"/>
    </row>
    <row r="609" spans="5:5" ht="15.5">
      <c r="E609" s="345"/>
    </row>
    <row r="610" spans="5:5" ht="15.5">
      <c r="E610" s="345"/>
    </row>
    <row r="611" spans="5:5" ht="15.5">
      <c r="E611" s="345"/>
    </row>
    <row r="612" spans="5:5" ht="15.5">
      <c r="E612" s="345"/>
    </row>
    <row r="613" spans="5:5" ht="15.5">
      <c r="E613" s="345"/>
    </row>
    <row r="614" spans="5:5" ht="15.5">
      <c r="E614" s="345"/>
    </row>
    <row r="615" spans="5:5" ht="15.5">
      <c r="E615" s="345"/>
    </row>
    <row r="616" spans="5:5" ht="15.5">
      <c r="E616" s="345"/>
    </row>
    <row r="617" spans="5:5" ht="15.5">
      <c r="E617" s="345"/>
    </row>
    <row r="618" spans="5:5" ht="15.5">
      <c r="E618" s="345"/>
    </row>
    <row r="619" spans="5:5" ht="15.5">
      <c r="E619" s="345"/>
    </row>
    <row r="620" spans="5:5" ht="15.5">
      <c r="E620" s="345"/>
    </row>
    <row r="621" spans="5:5" ht="15.5">
      <c r="E621" s="345"/>
    </row>
    <row r="622" spans="5:5" ht="15.5">
      <c r="E622" s="345"/>
    </row>
    <row r="623" spans="5:5" ht="15.5">
      <c r="E623" s="345"/>
    </row>
    <row r="624" spans="5:5" ht="15.5">
      <c r="E624" s="345"/>
    </row>
    <row r="625" spans="5:5" ht="15.5">
      <c r="E625" s="345"/>
    </row>
    <row r="626" spans="5:5" ht="15.5">
      <c r="E626" s="345"/>
    </row>
    <row r="627" spans="5:5" ht="15.5">
      <c r="E627" s="345"/>
    </row>
    <row r="628" spans="5:5" ht="15.5">
      <c r="E628" s="345"/>
    </row>
    <row r="629" spans="5:5" ht="15.5">
      <c r="E629" s="345"/>
    </row>
    <row r="630" spans="5:5" ht="15.5">
      <c r="E630" s="345"/>
    </row>
    <row r="631" spans="5:5" ht="15.5">
      <c r="E631" s="345"/>
    </row>
    <row r="632" spans="5:5" ht="15.5">
      <c r="E632" s="345"/>
    </row>
    <row r="633" spans="5:5" ht="15.5">
      <c r="E633" s="345"/>
    </row>
    <row r="634" spans="5:5" ht="15.5">
      <c r="E634" s="345"/>
    </row>
    <row r="635" spans="5:5" ht="15.5">
      <c r="E635" s="345"/>
    </row>
    <row r="636" spans="5:5" ht="15.5">
      <c r="E636" s="345"/>
    </row>
    <row r="637" spans="5:5" ht="15.5">
      <c r="E637" s="345"/>
    </row>
    <row r="638" spans="5:5" ht="15.5">
      <c r="E638" s="345"/>
    </row>
    <row r="639" spans="5:5" ht="15.5">
      <c r="E639" s="345"/>
    </row>
    <row r="640" spans="5:5" ht="15.5">
      <c r="E640" s="345"/>
    </row>
    <row r="641" spans="5:5" ht="15.5">
      <c r="E641" s="345"/>
    </row>
    <row r="642" spans="5:5" ht="15.5">
      <c r="E642" s="345"/>
    </row>
    <row r="643" spans="5:5" ht="15.5">
      <c r="E643" s="345"/>
    </row>
    <row r="644" spans="5:5" ht="15.5">
      <c r="E644" s="345"/>
    </row>
    <row r="645" spans="5:5" ht="15.5">
      <c r="E645" s="345"/>
    </row>
    <row r="646" spans="5:5" ht="15.5">
      <c r="E646" s="345"/>
    </row>
    <row r="647" spans="5:5" ht="15.5">
      <c r="E647" s="345"/>
    </row>
    <row r="648" spans="5:5" ht="15.5">
      <c r="E648" s="345"/>
    </row>
    <row r="649" spans="5:5" ht="15.5">
      <c r="E649" s="345"/>
    </row>
    <row r="650" spans="5:5" ht="15.5">
      <c r="E650" s="345"/>
    </row>
    <row r="651" spans="5:5" ht="15.5">
      <c r="E651" s="345"/>
    </row>
    <row r="652" spans="5:5" ht="15.5">
      <c r="E652" s="345"/>
    </row>
    <row r="653" spans="5:5" ht="15.5">
      <c r="E653" s="345"/>
    </row>
    <row r="654" spans="5:5" ht="15.5">
      <c r="E654" s="345"/>
    </row>
    <row r="655" spans="5:5" ht="15.5">
      <c r="E655" s="345"/>
    </row>
    <row r="656" spans="5:5" ht="15.5">
      <c r="E656" s="345"/>
    </row>
    <row r="657" spans="5:5" ht="15.5">
      <c r="E657" s="345"/>
    </row>
    <row r="658" spans="5:5" ht="15.5">
      <c r="E658" s="345"/>
    </row>
    <row r="659" spans="5:5" ht="15.5">
      <c r="E659" s="345"/>
    </row>
    <row r="660" spans="5:5" ht="15.5">
      <c r="E660" s="345"/>
    </row>
    <row r="661" spans="5:5" ht="15.5">
      <c r="E661" s="345"/>
    </row>
    <row r="662" spans="5:5" ht="15.5">
      <c r="E662" s="345"/>
    </row>
    <row r="663" spans="5:5" ht="15.5">
      <c r="E663" s="345"/>
    </row>
    <row r="664" spans="5:5" ht="15.5">
      <c r="E664" s="345"/>
    </row>
    <row r="665" spans="5:5" ht="15.5">
      <c r="E665" s="345"/>
    </row>
    <row r="666" spans="5:5" ht="15.5">
      <c r="E666" s="345"/>
    </row>
    <row r="667" spans="5:5" ht="15.5">
      <c r="E667" s="345"/>
    </row>
    <row r="668" spans="5:5" ht="15.5">
      <c r="E668" s="345"/>
    </row>
    <row r="669" spans="5:5" ht="15.5">
      <c r="E669" s="345"/>
    </row>
    <row r="670" spans="5:5" ht="15.5">
      <c r="E670" s="345"/>
    </row>
    <row r="671" spans="5:5" ht="15.5">
      <c r="E671" s="345"/>
    </row>
    <row r="672" spans="5:5" ht="15.5">
      <c r="E672" s="345"/>
    </row>
    <row r="673" spans="5:5" ht="15.5">
      <c r="E673" s="345"/>
    </row>
    <row r="674" spans="5:5" ht="15.5">
      <c r="E674" s="345"/>
    </row>
    <row r="675" spans="5:5" ht="15.5">
      <c r="E675" s="345"/>
    </row>
    <row r="676" spans="5:5" ht="15.5">
      <c r="E676" s="345"/>
    </row>
    <row r="677" spans="5:5" ht="15.5">
      <c r="E677" s="345"/>
    </row>
    <row r="678" spans="5:5" ht="15.5">
      <c r="E678" s="345"/>
    </row>
    <row r="679" spans="5:5" ht="15.5">
      <c r="E679" s="345"/>
    </row>
    <row r="680" spans="5:5" ht="15.5">
      <c r="E680" s="345"/>
    </row>
    <row r="681" spans="5:5" ht="15.5">
      <c r="E681" s="345"/>
    </row>
    <row r="682" spans="5:5" ht="15.5">
      <c r="E682" s="345"/>
    </row>
    <row r="683" spans="5:5" ht="15.5">
      <c r="E683" s="345"/>
    </row>
    <row r="684" spans="5:5" ht="15.5">
      <c r="E684" s="345"/>
    </row>
    <row r="685" spans="5:5" ht="15.5">
      <c r="E685" s="345"/>
    </row>
    <row r="686" spans="5:5" ht="15.5">
      <c r="E686" s="345"/>
    </row>
    <row r="687" spans="5:5" ht="15.5">
      <c r="E687" s="345"/>
    </row>
    <row r="688" spans="5:5" ht="15.5">
      <c r="E688" s="345"/>
    </row>
    <row r="689" spans="5:5" ht="15.5">
      <c r="E689" s="345"/>
    </row>
    <row r="690" spans="5:5" ht="15.5">
      <c r="E690" s="345"/>
    </row>
    <row r="691" spans="5:5" ht="15.5">
      <c r="E691" s="345"/>
    </row>
    <row r="692" spans="5:5" ht="15.5">
      <c r="E692" s="345"/>
    </row>
    <row r="693" spans="5:5" ht="15.5">
      <c r="E693" s="345"/>
    </row>
    <row r="694" spans="5:5" ht="15.5">
      <c r="E694" s="345"/>
    </row>
    <row r="695" spans="5:5" ht="15.5">
      <c r="E695" s="345"/>
    </row>
    <row r="696" spans="5:5" ht="15.5">
      <c r="E696" s="345"/>
    </row>
    <row r="697" spans="5:5" ht="15.5">
      <c r="E697" s="345"/>
    </row>
    <row r="698" spans="5:5" ht="15.5">
      <c r="E698" s="345"/>
    </row>
    <row r="699" spans="5:5" ht="15.5">
      <c r="E699" s="345"/>
    </row>
    <row r="700" spans="5:5" ht="15.5">
      <c r="E700" s="345"/>
    </row>
    <row r="701" spans="5:5" ht="15.5">
      <c r="E701" s="345"/>
    </row>
    <row r="702" spans="5:5" ht="15.5">
      <c r="E702" s="345"/>
    </row>
    <row r="703" spans="5:5" ht="15.5">
      <c r="E703" s="345"/>
    </row>
    <row r="704" spans="5:5" ht="15.5">
      <c r="E704" s="345"/>
    </row>
    <row r="705" spans="5:5" ht="15.5">
      <c r="E705" s="345"/>
    </row>
    <row r="706" spans="5:5" ht="15.5">
      <c r="E706" s="345"/>
    </row>
    <row r="707" spans="5:5" ht="15.5">
      <c r="E707" s="345"/>
    </row>
    <row r="708" spans="5:5" ht="15.5">
      <c r="E708" s="345"/>
    </row>
    <row r="709" spans="5:5" ht="15.5">
      <c r="E709" s="345"/>
    </row>
    <row r="710" spans="5:5" ht="15.5">
      <c r="E710" s="345"/>
    </row>
    <row r="711" spans="5:5" ht="15.5">
      <c r="E711" s="345"/>
    </row>
    <row r="712" spans="5:5" ht="15.5">
      <c r="E712" s="345"/>
    </row>
    <row r="713" spans="5:5" ht="15.5">
      <c r="E713" s="345"/>
    </row>
    <row r="714" spans="5:5" ht="15.5">
      <c r="E714" s="345"/>
    </row>
    <row r="715" spans="5:5" ht="15.5">
      <c r="E715" s="345"/>
    </row>
    <row r="716" spans="5:5" ht="15.5">
      <c r="E716" s="345"/>
    </row>
    <row r="717" spans="5:5" ht="15.5">
      <c r="E717" s="345"/>
    </row>
    <row r="718" spans="5:5" ht="15.5">
      <c r="E718" s="345"/>
    </row>
    <row r="719" spans="5:5" ht="15.5">
      <c r="E719" s="345"/>
    </row>
    <row r="720" spans="5:5" ht="15.5">
      <c r="E720" s="345"/>
    </row>
    <row r="721" spans="5:5" ht="15.5">
      <c r="E721" s="345"/>
    </row>
    <row r="722" spans="5:5" ht="15.5">
      <c r="E722" s="345"/>
    </row>
    <row r="723" spans="5:5" ht="15.5">
      <c r="E723" s="345"/>
    </row>
    <row r="724" spans="5:5" ht="15.5">
      <c r="E724" s="345"/>
    </row>
    <row r="725" spans="5:5" ht="15.5">
      <c r="E725" s="345"/>
    </row>
    <row r="726" spans="5:5" ht="15.5">
      <c r="E726" s="345"/>
    </row>
    <row r="727" spans="5:5" ht="15.5">
      <c r="E727" s="345"/>
    </row>
    <row r="728" spans="5:5" ht="15.5">
      <c r="E728" s="345"/>
    </row>
    <row r="729" spans="5:5" ht="15.5">
      <c r="E729" s="345"/>
    </row>
    <row r="730" spans="5:5" ht="15.5">
      <c r="E730" s="345"/>
    </row>
    <row r="731" spans="5:5" ht="15.5">
      <c r="E731" s="345"/>
    </row>
    <row r="732" spans="5:5" ht="15.5">
      <c r="E732" s="345"/>
    </row>
    <row r="733" spans="5:5" ht="15.5">
      <c r="E733" s="345"/>
    </row>
    <row r="734" spans="5:5" ht="15.5">
      <c r="E734" s="345"/>
    </row>
    <row r="735" spans="5:5" ht="15.5">
      <c r="E735" s="345"/>
    </row>
    <row r="736" spans="5:5" ht="15.5">
      <c r="E736" s="345"/>
    </row>
    <row r="737" spans="5:5" ht="15.5">
      <c r="E737" s="345"/>
    </row>
    <row r="738" spans="5:5" ht="15.5">
      <c r="E738" s="345"/>
    </row>
    <row r="739" spans="5:5" ht="15.5">
      <c r="E739" s="345"/>
    </row>
    <row r="740" spans="5:5" ht="15.5">
      <c r="E740" s="345"/>
    </row>
    <row r="741" spans="5:5" ht="15.5">
      <c r="E741" s="345"/>
    </row>
    <row r="742" spans="5:5" ht="15.5">
      <c r="E742" s="345"/>
    </row>
    <row r="743" spans="5:5" ht="15.5">
      <c r="E743" s="345"/>
    </row>
    <row r="744" spans="5:5" ht="15.5">
      <c r="E744" s="345"/>
    </row>
    <row r="745" spans="5:5" ht="15.5">
      <c r="E745" s="345"/>
    </row>
    <row r="746" spans="5:5" ht="15.5">
      <c r="E746" s="345"/>
    </row>
    <row r="747" spans="5:5" ht="15.5">
      <c r="E747" s="345"/>
    </row>
    <row r="748" spans="5:5" ht="15.5">
      <c r="E748" s="345"/>
    </row>
    <row r="749" spans="5:5" ht="15.5">
      <c r="E749" s="345"/>
    </row>
    <row r="750" spans="5:5" ht="15.5">
      <c r="E750" s="345"/>
    </row>
    <row r="751" spans="5:5" ht="15.5">
      <c r="E751" s="345"/>
    </row>
    <row r="752" spans="5:5" ht="15.5">
      <c r="E752" s="345"/>
    </row>
    <row r="753" spans="5:5" ht="15.5">
      <c r="E753" s="345"/>
    </row>
    <row r="754" spans="5:5" ht="15.5">
      <c r="E754" s="345"/>
    </row>
    <row r="755" spans="5:5" ht="15.5">
      <c r="E755" s="345"/>
    </row>
    <row r="756" spans="5:5" ht="15.5">
      <c r="E756" s="345"/>
    </row>
    <row r="757" spans="5:5" ht="15.5">
      <c r="E757" s="345"/>
    </row>
    <row r="758" spans="5:5" ht="15.5">
      <c r="E758" s="345"/>
    </row>
    <row r="759" spans="5:5" ht="15.5">
      <c r="E759" s="345"/>
    </row>
    <row r="760" spans="5:5" ht="15.5">
      <c r="E760" s="345"/>
    </row>
    <row r="761" spans="5:5" ht="15.5">
      <c r="E761" s="345"/>
    </row>
    <row r="762" spans="5:5" ht="15.5">
      <c r="E762" s="345"/>
    </row>
    <row r="763" spans="5:5" ht="15.5">
      <c r="E763" s="345"/>
    </row>
    <row r="764" spans="5:5" ht="15.5">
      <c r="E764" s="345"/>
    </row>
    <row r="765" spans="5:5" ht="15.5">
      <c r="E765" s="345"/>
    </row>
    <row r="766" spans="5:5" ht="15.5">
      <c r="E766" s="345"/>
    </row>
    <row r="767" spans="5:5" ht="15.5">
      <c r="E767" s="345"/>
    </row>
    <row r="768" spans="5:5" ht="15.5">
      <c r="E768" s="345"/>
    </row>
    <row r="769" spans="5:5" ht="15.5">
      <c r="E769" s="345"/>
    </row>
    <row r="770" spans="5:5" ht="15.5">
      <c r="E770" s="345"/>
    </row>
    <row r="771" spans="5:5" ht="15.5">
      <c r="E771" s="345"/>
    </row>
    <row r="772" spans="5:5" ht="15.5">
      <c r="E772" s="345"/>
    </row>
    <row r="773" spans="5:5" ht="15.5">
      <c r="E773" s="345"/>
    </row>
    <row r="774" spans="5:5" ht="15.5">
      <c r="E774" s="345"/>
    </row>
    <row r="775" spans="5:5" ht="15.5">
      <c r="E775" s="345"/>
    </row>
    <row r="776" spans="5:5" ht="15.5">
      <c r="E776" s="345"/>
    </row>
    <row r="777" spans="5:5" ht="15.5">
      <c r="E777" s="345"/>
    </row>
    <row r="778" spans="5:5" ht="15.5">
      <c r="E778" s="345"/>
    </row>
    <row r="779" spans="5:5" ht="15.5">
      <c r="E779" s="345"/>
    </row>
    <row r="780" spans="5:5" ht="15.5">
      <c r="E780" s="345"/>
    </row>
    <row r="781" spans="5:5" ht="15.5">
      <c r="E781" s="345"/>
    </row>
    <row r="782" spans="5:5" ht="15.5">
      <c r="E782" s="345"/>
    </row>
    <row r="783" spans="5:5" ht="15.5">
      <c r="E783" s="345"/>
    </row>
    <row r="784" spans="5:5" ht="15.5">
      <c r="E784" s="345"/>
    </row>
    <row r="785" spans="5:5" ht="15.5">
      <c r="E785" s="345"/>
    </row>
    <row r="786" spans="5:5" ht="15.5">
      <c r="E786" s="345"/>
    </row>
    <row r="787" spans="5:5" ht="15.5">
      <c r="E787" s="345"/>
    </row>
    <row r="788" spans="5:5" ht="15.5">
      <c r="E788" s="345"/>
    </row>
    <row r="789" spans="5:5" ht="15.5">
      <c r="E789" s="345"/>
    </row>
    <row r="790" spans="5:5" ht="15.5">
      <c r="E790" s="345"/>
    </row>
    <row r="791" spans="5:5" ht="15.5">
      <c r="E791" s="345"/>
    </row>
    <row r="792" spans="5:5" ht="15.5">
      <c r="E792" s="345"/>
    </row>
    <row r="793" spans="5:5" ht="15.5">
      <c r="E793" s="345"/>
    </row>
    <row r="794" spans="5:5" ht="15.5">
      <c r="E794" s="345"/>
    </row>
    <row r="795" spans="5:5" ht="15.5">
      <c r="E795" s="345"/>
    </row>
    <row r="796" spans="5:5" ht="15.5">
      <c r="E796" s="345"/>
    </row>
    <row r="797" spans="5:5" ht="15.5">
      <c r="E797" s="345"/>
    </row>
    <row r="798" spans="5:5" ht="15.5">
      <c r="E798" s="345"/>
    </row>
    <row r="799" spans="5:5" ht="15.5">
      <c r="E799" s="345"/>
    </row>
    <row r="800" spans="5:5" ht="15.5">
      <c r="E800" s="345"/>
    </row>
    <row r="801" spans="5:5" ht="15.5">
      <c r="E801" s="345"/>
    </row>
    <row r="802" spans="5:5" ht="15.5">
      <c r="E802" s="345"/>
    </row>
    <row r="803" spans="5:5" ht="15.5">
      <c r="E803" s="345"/>
    </row>
    <row r="804" spans="5:5" ht="15.5">
      <c r="E804" s="345"/>
    </row>
    <row r="805" spans="5:5" ht="15.5">
      <c r="E805" s="345"/>
    </row>
    <row r="806" spans="5:5" ht="15.5">
      <c r="E806" s="345"/>
    </row>
    <row r="807" spans="5:5" ht="15.5">
      <c r="E807" s="345"/>
    </row>
    <row r="808" spans="5:5" ht="15.5">
      <c r="E808" s="345"/>
    </row>
    <row r="809" spans="5:5" ht="15.5">
      <c r="E809" s="345"/>
    </row>
    <row r="810" spans="5:5" ht="15.5">
      <c r="E810" s="345"/>
    </row>
    <row r="811" spans="5:5" ht="15.5">
      <c r="E811" s="345"/>
    </row>
    <row r="812" spans="5:5" ht="15.5">
      <c r="E812" s="345"/>
    </row>
    <row r="813" spans="5:5" ht="15.5">
      <c r="E813" s="345"/>
    </row>
    <row r="814" spans="5:5" ht="15.5">
      <c r="E814" s="345"/>
    </row>
    <row r="815" spans="5:5" ht="15.5">
      <c r="E815" s="345"/>
    </row>
    <row r="816" spans="5:5" ht="15.5">
      <c r="E816" s="345"/>
    </row>
    <row r="817" spans="5:5" ht="15.5">
      <c r="E817" s="345"/>
    </row>
    <row r="818" spans="5:5" ht="15.5">
      <c r="E818" s="345"/>
    </row>
    <row r="819" spans="5:5" ht="15.5">
      <c r="E819" s="345"/>
    </row>
    <row r="820" spans="5:5" ht="15.5">
      <c r="E820" s="345"/>
    </row>
    <row r="821" spans="5:5" ht="15.5">
      <c r="E821" s="345"/>
    </row>
    <row r="822" spans="5:5" ht="15.5">
      <c r="E822" s="345"/>
    </row>
    <row r="823" spans="5:5" ht="15.5">
      <c r="E823" s="345"/>
    </row>
    <row r="824" spans="5:5" ht="15.5">
      <c r="E824" s="345"/>
    </row>
    <row r="825" spans="5:5" ht="15.5">
      <c r="E825" s="345"/>
    </row>
    <row r="826" spans="5:5" ht="15.5">
      <c r="E826" s="345"/>
    </row>
    <row r="827" spans="5:5" ht="15.5">
      <c r="E827" s="345"/>
    </row>
    <row r="828" spans="5:5" ht="15.5">
      <c r="E828" s="345"/>
    </row>
    <row r="829" spans="5:5" ht="15.5">
      <c r="E829" s="345"/>
    </row>
    <row r="830" spans="5:5" ht="15.5">
      <c r="E830" s="345"/>
    </row>
    <row r="831" spans="5:5" ht="15.5">
      <c r="E831" s="345"/>
    </row>
    <row r="832" spans="5:5" ht="15.5">
      <c r="E832" s="345"/>
    </row>
    <row r="833" spans="5:5" ht="15.5">
      <c r="E833" s="345"/>
    </row>
    <row r="834" spans="5:5" ht="15.5">
      <c r="E834" s="345"/>
    </row>
    <row r="835" spans="5:5" ht="15.5">
      <c r="E835" s="345"/>
    </row>
    <row r="836" spans="5:5" ht="15.5">
      <c r="E836" s="345"/>
    </row>
    <row r="837" spans="5:5" ht="15.5">
      <c r="E837" s="345"/>
    </row>
    <row r="838" spans="5:5" ht="15.5">
      <c r="E838" s="345"/>
    </row>
    <row r="839" spans="5:5" ht="15.5">
      <c r="E839" s="345"/>
    </row>
    <row r="840" spans="5:5" ht="15.5">
      <c r="E840" s="345"/>
    </row>
    <row r="841" spans="5:5" ht="15.5">
      <c r="E841" s="345"/>
    </row>
    <row r="842" spans="5:5" ht="15.5">
      <c r="E842" s="345"/>
    </row>
    <row r="843" spans="5:5" ht="15.5">
      <c r="E843" s="345"/>
    </row>
    <row r="844" spans="5:5" ht="15.5">
      <c r="E844" s="345"/>
    </row>
    <row r="845" spans="5:5" ht="15.5">
      <c r="E845" s="345"/>
    </row>
    <row r="846" spans="5:5" ht="15.5">
      <c r="E846" s="345"/>
    </row>
    <row r="847" spans="5:5" ht="15.5">
      <c r="E847" s="345"/>
    </row>
    <row r="848" spans="5:5" ht="15.5">
      <c r="E848" s="345"/>
    </row>
    <row r="849" spans="5:5" ht="15.5">
      <c r="E849" s="345"/>
    </row>
    <row r="850" spans="5:5" ht="15.5">
      <c r="E850" s="345"/>
    </row>
    <row r="851" spans="5:5" ht="15.5">
      <c r="E851" s="345"/>
    </row>
    <row r="852" spans="5:5" ht="15.5">
      <c r="E852" s="345"/>
    </row>
    <row r="853" spans="5:5" ht="15.5">
      <c r="E853" s="345"/>
    </row>
    <row r="854" spans="5:5" ht="15.5">
      <c r="E854" s="345"/>
    </row>
    <row r="855" spans="5:5" ht="15.5">
      <c r="E855" s="345"/>
    </row>
    <row r="856" spans="5:5" ht="15.5">
      <c r="E856" s="345"/>
    </row>
    <row r="857" spans="5:5" ht="15.5">
      <c r="E857" s="345"/>
    </row>
    <row r="858" spans="5:5" ht="15.5">
      <c r="E858" s="345"/>
    </row>
    <row r="859" spans="5:5" ht="15.5">
      <c r="E859" s="345"/>
    </row>
    <row r="860" spans="5:5" ht="15.5">
      <c r="E860" s="345"/>
    </row>
    <row r="861" spans="5:5" ht="15.5">
      <c r="E861" s="345"/>
    </row>
    <row r="862" spans="5:5" ht="15.5">
      <c r="E862" s="345"/>
    </row>
    <row r="863" spans="5:5" ht="15.5">
      <c r="E863" s="345"/>
    </row>
    <row r="864" spans="5:5" ht="15.5">
      <c r="E864" s="345"/>
    </row>
    <row r="865" spans="5:5" ht="15.5">
      <c r="E865" s="345"/>
    </row>
    <row r="866" spans="5:5" ht="15.5">
      <c r="E866" s="345"/>
    </row>
    <row r="867" spans="5:5" ht="15.5">
      <c r="E867" s="345"/>
    </row>
    <row r="868" spans="5:5" ht="15.5">
      <c r="E868" s="345"/>
    </row>
    <row r="869" spans="5:5" ht="15.5">
      <c r="E869" s="345"/>
    </row>
    <row r="870" spans="5:5" ht="15.5">
      <c r="E870" s="345"/>
    </row>
    <row r="871" spans="5:5" ht="15.5">
      <c r="E871" s="345"/>
    </row>
    <row r="872" spans="5:5" ht="15.5">
      <c r="E872" s="345"/>
    </row>
    <row r="873" spans="5:5" ht="15.5">
      <c r="E873" s="345"/>
    </row>
    <row r="874" spans="5:5" ht="15.5">
      <c r="E874" s="345"/>
    </row>
    <row r="875" spans="5:5" ht="15.5">
      <c r="E875" s="345"/>
    </row>
    <row r="876" spans="5:5" ht="15.5">
      <c r="E876" s="345"/>
    </row>
    <row r="877" spans="5:5" ht="15.5">
      <c r="E877" s="345"/>
    </row>
    <row r="878" spans="5:5" ht="15.5">
      <c r="E878" s="345"/>
    </row>
    <row r="879" spans="5:5" ht="15.5">
      <c r="E879" s="345"/>
    </row>
    <row r="880" spans="5:5" ht="15.5">
      <c r="E880" s="345"/>
    </row>
    <row r="881" spans="5:5" ht="15.5">
      <c r="E881" s="345"/>
    </row>
    <row r="882" spans="5:5" ht="15.5">
      <c r="E882" s="345"/>
    </row>
    <row r="883" spans="5:5" ht="15.5">
      <c r="E883" s="345"/>
    </row>
    <row r="884" spans="5:5" ht="15.5">
      <c r="E884" s="345"/>
    </row>
    <row r="885" spans="5:5" ht="15.5">
      <c r="E885" s="345"/>
    </row>
    <row r="886" spans="5:5" ht="15.5">
      <c r="E886" s="345"/>
    </row>
    <row r="887" spans="5:5" ht="15.5">
      <c r="E887" s="345"/>
    </row>
    <row r="888" spans="5:5" ht="15.5">
      <c r="E888" s="345"/>
    </row>
    <row r="889" spans="5:5" ht="15.5">
      <c r="E889" s="345"/>
    </row>
    <row r="890" spans="5:5" ht="15.5">
      <c r="E890" s="345"/>
    </row>
    <row r="891" spans="5:5" ht="15.5">
      <c r="E891" s="345"/>
    </row>
    <row r="892" spans="5:5" ht="15.5">
      <c r="E892" s="345"/>
    </row>
    <row r="893" spans="5:5" ht="15.5">
      <c r="E893" s="345"/>
    </row>
    <row r="894" spans="5:5" ht="15.5">
      <c r="E894" s="345"/>
    </row>
    <row r="895" spans="5:5" ht="15.5">
      <c r="E895" s="345"/>
    </row>
    <row r="896" spans="5:5" ht="15.5">
      <c r="E896" s="345"/>
    </row>
    <row r="897" spans="5:5" ht="15.5">
      <c r="E897" s="345"/>
    </row>
    <row r="898" spans="5:5" ht="15.5">
      <c r="E898" s="345"/>
    </row>
    <row r="899" spans="5:5" ht="15.5">
      <c r="E899" s="345"/>
    </row>
    <row r="900" spans="5:5" ht="15.5">
      <c r="E900" s="345"/>
    </row>
    <row r="901" spans="5:5" ht="15.5">
      <c r="E901" s="345"/>
    </row>
    <row r="902" spans="5:5" ht="15.5">
      <c r="E902" s="345"/>
    </row>
    <row r="903" spans="5:5" ht="15.5">
      <c r="E903" s="345"/>
    </row>
    <row r="904" spans="5:5" ht="15.5">
      <c r="E904" s="345"/>
    </row>
    <row r="905" spans="5:5" ht="15.5">
      <c r="E905" s="345"/>
    </row>
    <row r="906" spans="5:5" ht="15.5">
      <c r="E906" s="345"/>
    </row>
    <row r="907" spans="5:5" ht="15.5">
      <c r="E907" s="345"/>
    </row>
    <row r="908" spans="5:5" ht="15.5">
      <c r="E908" s="345"/>
    </row>
    <row r="909" spans="5:5" ht="15.5">
      <c r="E909" s="345"/>
    </row>
    <row r="910" spans="5:5" ht="15.5">
      <c r="E910" s="345"/>
    </row>
    <row r="911" spans="5:5" ht="15.5">
      <c r="E911" s="345"/>
    </row>
    <row r="912" spans="5:5" ht="15.5">
      <c r="E912" s="345"/>
    </row>
    <row r="913" spans="5:5" ht="15.5">
      <c r="E913" s="345"/>
    </row>
    <row r="914" spans="5:5" ht="15.5">
      <c r="E914" s="345"/>
    </row>
    <row r="915" spans="5:5" ht="15.5">
      <c r="E915" s="345"/>
    </row>
    <row r="916" spans="5:5" ht="15.5">
      <c r="E916" s="345"/>
    </row>
    <row r="917" spans="5:5" ht="15.5">
      <c r="E917" s="345"/>
    </row>
    <row r="918" spans="5:5" ht="15.5">
      <c r="E918" s="345"/>
    </row>
    <row r="919" spans="5:5" ht="15.5">
      <c r="E919" s="345"/>
    </row>
    <row r="920" spans="5:5" ht="15.5">
      <c r="E920" s="345"/>
    </row>
    <row r="921" spans="5:5" ht="15.5">
      <c r="E921" s="345"/>
    </row>
    <row r="922" spans="5:5" ht="15.5">
      <c r="E922" s="345"/>
    </row>
    <row r="923" spans="5:5" ht="15.5">
      <c r="E923" s="345"/>
    </row>
    <row r="924" spans="5:5" ht="15.5">
      <c r="E924" s="345"/>
    </row>
    <row r="925" spans="5:5" ht="15.5">
      <c r="E925" s="345"/>
    </row>
    <row r="926" spans="5:5" ht="15.5">
      <c r="E926" s="345"/>
    </row>
    <row r="927" spans="5:5" ht="15.5">
      <c r="E927" s="345"/>
    </row>
    <row r="928" spans="5:5" ht="15.5">
      <c r="E928" s="345"/>
    </row>
    <row r="929" spans="5:5" ht="15.5">
      <c r="E929" s="345"/>
    </row>
    <row r="930" spans="5:5" ht="15.5">
      <c r="E930" s="345"/>
    </row>
    <row r="931" spans="5:5" ht="15.5">
      <c r="E931" s="345"/>
    </row>
    <row r="932" spans="5:5" ht="15.5">
      <c r="E932" s="345"/>
    </row>
    <row r="933" spans="5:5" ht="15.5">
      <c r="E933" s="345"/>
    </row>
    <row r="934" spans="5:5" ht="15.5">
      <c r="E934" s="345"/>
    </row>
    <row r="935" spans="5:5" ht="15.5">
      <c r="E935" s="345"/>
    </row>
    <row r="936" spans="5:5" ht="15.5">
      <c r="E936" s="345"/>
    </row>
    <row r="937" spans="5:5" ht="15.5">
      <c r="E937" s="345"/>
    </row>
    <row r="938" spans="5:5" ht="15.5">
      <c r="E938" s="345"/>
    </row>
    <row r="939" spans="5:5" ht="15.5">
      <c r="E939" s="345"/>
    </row>
    <row r="940" spans="5:5" ht="15.5">
      <c r="E940" s="345"/>
    </row>
    <row r="941" spans="5:5" ht="15.5">
      <c r="E941" s="345"/>
    </row>
    <row r="942" spans="5:5" ht="15.5">
      <c r="E942" s="345"/>
    </row>
    <row r="943" spans="5:5" ht="15.5">
      <c r="E943" s="345"/>
    </row>
    <row r="944" spans="5:5" ht="15.5">
      <c r="E944" s="345"/>
    </row>
    <row r="945" spans="5:5" ht="15.5">
      <c r="E945" s="345"/>
    </row>
    <row r="946" spans="5:5" ht="15.5">
      <c r="E946" s="345"/>
    </row>
    <row r="947" spans="5:5" ht="15.5">
      <c r="E947" s="345"/>
    </row>
    <row r="948" spans="5:5" ht="15.5">
      <c r="E948" s="345"/>
    </row>
    <row r="949" spans="5:5" ht="15.5">
      <c r="E949" s="345"/>
    </row>
    <row r="950" spans="5:5" ht="15.5">
      <c r="E950" s="345"/>
    </row>
    <row r="951" spans="5:5" ht="15.5">
      <c r="E951" s="345"/>
    </row>
    <row r="952" spans="5:5" ht="15.5">
      <c r="E952" s="345"/>
    </row>
    <row r="953" spans="5:5" ht="15.5">
      <c r="E953" s="345"/>
    </row>
    <row r="954" spans="5:5" ht="15.5">
      <c r="E954" s="345"/>
    </row>
    <row r="955" spans="5:5" ht="15.5">
      <c r="E955" s="345"/>
    </row>
    <row r="956" spans="5:5" ht="15.5">
      <c r="E956" s="345"/>
    </row>
    <row r="957" spans="5:5" ht="15.5">
      <c r="E957" s="345"/>
    </row>
    <row r="958" spans="5:5" ht="15.5">
      <c r="E958" s="345"/>
    </row>
    <row r="959" spans="5:5" ht="15.5">
      <c r="E959" s="345"/>
    </row>
    <row r="960" spans="5:5" ht="15.5">
      <c r="E960" s="345"/>
    </row>
    <row r="961" spans="5:5" ht="15.5">
      <c r="E961" s="345"/>
    </row>
    <row r="962" spans="5:5" ht="15.5">
      <c r="E962" s="345"/>
    </row>
    <row r="963" spans="5:5" ht="15.5">
      <c r="E963" s="345"/>
    </row>
    <row r="964" spans="5:5" ht="15.5">
      <c r="E964" s="345"/>
    </row>
    <row r="965" spans="5:5" ht="15.5">
      <c r="E965" s="345"/>
    </row>
    <row r="966" spans="5:5" ht="15.5">
      <c r="E966" s="345"/>
    </row>
    <row r="967" spans="5:5" ht="15.5">
      <c r="E967" s="345"/>
    </row>
    <row r="968" spans="5:5" ht="15.5">
      <c r="E968" s="345"/>
    </row>
    <row r="969" spans="5:5" ht="15.5">
      <c r="E969" s="345"/>
    </row>
    <row r="970" spans="5:5" ht="15.5">
      <c r="E970" s="345"/>
    </row>
    <row r="971" spans="5:5" ht="15.5">
      <c r="E971" s="345"/>
    </row>
    <row r="972" spans="5:5" ht="15.5">
      <c r="E972" s="345"/>
    </row>
    <row r="973" spans="5:5" ht="15.5">
      <c r="E973" s="345"/>
    </row>
    <row r="974" spans="5:5" ht="15.5">
      <c r="E974" s="345"/>
    </row>
    <row r="975" spans="5:5" ht="15.5">
      <c r="E975" s="345"/>
    </row>
    <row r="976" spans="5:5" ht="15.5">
      <c r="E976" s="345"/>
    </row>
    <row r="977" spans="5:5" ht="15.5">
      <c r="E977" s="345"/>
    </row>
    <row r="978" spans="5:5" ht="15.5">
      <c r="E978" s="345"/>
    </row>
    <row r="979" spans="5:5" ht="15.5">
      <c r="E979" s="345"/>
    </row>
    <row r="980" spans="5:5" ht="15.5">
      <c r="E980" s="345"/>
    </row>
    <row r="981" spans="5:5" ht="15.5">
      <c r="E981" s="345"/>
    </row>
    <row r="982" spans="5:5" ht="15.5">
      <c r="E982" s="345"/>
    </row>
    <row r="983" spans="5:5" ht="15.5">
      <c r="E983" s="345"/>
    </row>
    <row r="984" spans="5:5" ht="15.5">
      <c r="E984" s="345"/>
    </row>
    <row r="985" spans="5:5" ht="15.5">
      <c r="E985" s="345"/>
    </row>
    <row r="986" spans="5:5" ht="15.5">
      <c r="E986" s="345"/>
    </row>
    <row r="987" spans="5:5" ht="15.5">
      <c r="E987" s="345"/>
    </row>
    <row r="988" spans="5:5" ht="15.5">
      <c r="E988" s="345"/>
    </row>
    <row r="989" spans="5:5" ht="15.5">
      <c r="E989" s="345"/>
    </row>
    <row r="990" spans="5:5" ht="15.5">
      <c r="E990" s="345"/>
    </row>
    <row r="991" spans="5:5" ht="15.5">
      <c r="E991" s="345"/>
    </row>
    <row r="992" spans="5:5" ht="15.5">
      <c r="E992" s="345"/>
    </row>
    <row r="993" spans="5:5" ht="15.5">
      <c r="E993" s="345"/>
    </row>
    <row r="994" spans="5:5" ht="15.5">
      <c r="E994" s="345"/>
    </row>
    <row r="995" spans="5:5" ht="15.5">
      <c r="E995" s="345"/>
    </row>
    <row r="996" spans="5:5" ht="15.5">
      <c r="E996" s="345"/>
    </row>
    <row r="997" spans="5:5" ht="15.5">
      <c r="E997" s="345"/>
    </row>
    <row r="998" spans="5:5" ht="15.5">
      <c r="E998" s="345"/>
    </row>
    <row r="999" spans="5:5" ht="15.5">
      <c r="E999" s="345"/>
    </row>
    <row r="1000" spans="5:5" ht="15.5">
      <c r="E1000" s="345"/>
    </row>
    <row r="1001" spans="5:5" ht="15.5">
      <c r="E1001" s="345"/>
    </row>
    <row r="1002" spans="5:5" ht="15.5">
      <c r="E1002" s="345"/>
    </row>
    <row r="1003" spans="5:5" ht="15.5">
      <c r="E1003" s="345"/>
    </row>
    <row r="1004" spans="5:5" ht="15.5">
      <c r="E1004" s="345"/>
    </row>
    <row r="1005" spans="5:5" ht="15.5">
      <c r="E1005" s="345"/>
    </row>
    <row r="1006" spans="5:5" ht="15.5">
      <c r="E1006" s="345"/>
    </row>
    <row r="1007" spans="5:5" ht="15.5">
      <c r="E1007" s="345"/>
    </row>
    <row r="1008" spans="5:5" ht="15.5">
      <c r="E1008" s="345"/>
    </row>
    <row r="1009" spans="5:5" ht="15.5">
      <c r="E1009" s="345"/>
    </row>
    <row r="1010" spans="5:5" ht="15.5">
      <c r="E1010" s="345"/>
    </row>
    <row r="1011" spans="5:5" ht="15.5">
      <c r="E1011" s="345"/>
    </row>
    <row r="1012" spans="5:5" ht="15.5">
      <c r="E1012" s="345"/>
    </row>
    <row r="1013" spans="5:5" ht="15.5">
      <c r="E1013" s="345"/>
    </row>
    <row r="1014" spans="5:5" ht="15.5">
      <c r="E1014" s="345"/>
    </row>
    <row r="1015" spans="5:5" ht="15.5">
      <c r="E1015" s="345"/>
    </row>
    <row r="1016" spans="5:5" ht="15.5">
      <c r="E1016" s="345"/>
    </row>
    <row r="1017" spans="5:5" ht="15.5">
      <c r="E1017" s="345"/>
    </row>
    <row r="1018" spans="5:5" ht="15.5">
      <c r="E1018" s="345"/>
    </row>
    <row r="1019" spans="5:5" ht="15.5">
      <c r="E1019" s="345"/>
    </row>
    <row r="1020" spans="5:5" ht="15.5">
      <c r="E1020" s="345"/>
    </row>
    <row r="1021" spans="5:5" ht="15.5">
      <c r="E1021" s="345"/>
    </row>
    <row r="1022" spans="5:5" ht="15.5">
      <c r="E1022" s="345"/>
    </row>
    <row r="1023" spans="5:5" ht="15.5">
      <c r="E1023" s="345"/>
    </row>
    <row r="1024" spans="5:5" ht="15.5">
      <c r="E1024" s="345"/>
    </row>
    <row r="1025" spans="5:5" ht="15.5">
      <c r="E1025" s="345"/>
    </row>
    <row r="1026" spans="5:5" ht="15.5">
      <c r="E1026" s="345"/>
    </row>
    <row r="1027" spans="5:5" ht="15.5">
      <c r="E1027" s="345"/>
    </row>
    <row r="1028" spans="5:5" ht="15.5">
      <c r="E1028" s="345"/>
    </row>
    <row r="1029" spans="5:5" ht="15.5">
      <c r="E1029" s="345"/>
    </row>
    <row r="1030" spans="5:5" ht="15.5">
      <c r="E1030" s="345"/>
    </row>
    <row r="1031" spans="5:5" ht="15.5">
      <c r="E1031" s="345"/>
    </row>
    <row r="1032" spans="5:5" ht="15.5">
      <c r="E1032" s="345"/>
    </row>
    <row r="1033" spans="5:5" ht="15.5">
      <c r="E1033" s="345"/>
    </row>
    <row r="1034" spans="5:5" ht="15.5">
      <c r="E1034" s="345"/>
    </row>
    <row r="1035" spans="5:5" ht="15.5">
      <c r="E1035" s="345"/>
    </row>
    <row r="1036" spans="5:5" ht="15.5">
      <c r="E1036" s="345"/>
    </row>
    <row r="1037" spans="5:5" ht="15.5">
      <c r="E1037" s="345"/>
    </row>
    <row r="1038" spans="5:5" ht="15.5">
      <c r="E1038" s="345"/>
    </row>
    <row r="1039" spans="5:5" ht="15.5">
      <c r="E1039" s="345"/>
    </row>
    <row r="1040" spans="5:5" ht="15.5">
      <c r="E1040" s="345"/>
    </row>
  </sheetData>
  <autoFilter ref="B2:I211" xr:uid="{00000000-0009-0000-0000-000001000000}"/>
  <mergeCells count="1">
    <mergeCell ref="H308:H310"/>
  </mergeCells>
  <hyperlinks>
    <hyperlink ref="H14" r:id="rId1" xr:uid="{00000000-0004-0000-0100-000000000000}"/>
    <hyperlink ref="H16" r:id="rId2" xr:uid="{00000000-0004-0000-0100-000001000000}"/>
    <hyperlink ref="H25" r:id="rId3" xr:uid="{00000000-0004-0000-0100-000002000000}"/>
    <hyperlink ref="H28" r:id="rId4" xr:uid="{00000000-0004-0000-0100-000003000000}"/>
    <hyperlink ref="H68" r:id="rId5" xr:uid="{00000000-0004-0000-0100-000004000000}"/>
    <hyperlink ref="H69" r:id="rId6" xr:uid="{00000000-0004-0000-0100-000005000000}"/>
    <hyperlink ref="H84" r:id="rId7" xr:uid="{00000000-0004-0000-0100-000006000000}"/>
    <hyperlink ref="H85" r:id="rId8" xr:uid="{00000000-0004-0000-0100-000007000000}"/>
    <hyperlink ref="H87" r:id="rId9" xr:uid="{00000000-0004-0000-0100-000008000000}"/>
    <hyperlink ref="H106" r:id="rId10" xr:uid="{00000000-0004-0000-0100-000009000000}"/>
    <hyperlink ref="H107" r:id="rId11" xr:uid="{00000000-0004-0000-0100-00000A000000}"/>
    <hyperlink ref="H108" r:id="rId12" xr:uid="{00000000-0004-0000-0100-00000B000000}"/>
    <hyperlink ref="H109" r:id="rId13" xr:uid="{00000000-0004-0000-0100-00000C000000}"/>
    <hyperlink ref="H114" r:id="rId14" xr:uid="{00000000-0004-0000-0100-00000D000000}"/>
    <hyperlink ref="H116" r:id="rId15" xr:uid="{00000000-0004-0000-0100-00000E000000}"/>
    <hyperlink ref="H121" r:id="rId16" xr:uid="{00000000-0004-0000-0100-00000F000000}"/>
    <hyperlink ref="H160" r:id="rId17" xr:uid="{00000000-0004-0000-0100-000010000000}"/>
    <hyperlink ref="H161" r:id="rId18" xr:uid="{00000000-0004-0000-0100-000011000000}"/>
    <hyperlink ref="H162" r:id="rId19" xr:uid="{00000000-0004-0000-0100-000012000000}"/>
    <hyperlink ref="H163" r:id="rId20" xr:uid="{00000000-0004-0000-0100-000013000000}"/>
    <hyperlink ref="H164" r:id="rId21" xr:uid="{00000000-0004-0000-0100-000014000000}"/>
    <hyperlink ref="H165" r:id="rId22" xr:uid="{00000000-0004-0000-0100-000015000000}"/>
    <hyperlink ref="H166" r:id="rId23" xr:uid="{00000000-0004-0000-0100-000016000000}"/>
    <hyperlink ref="H167" r:id="rId24" xr:uid="{00000000-0004-0000-0100-000017000000}"/>
    <hyperlink ref="H200" r:id="rId25" xr:uid="{00000000-0004-0000-0100-000018000000}"/>
    <hyperlink ref="H201" r:id="rId26" xr:uid="{00000000-0004-0000-0100-000019000000}"/>
    <hyperlink ref="H202" r:id="rId27" xr:uid="{00000000-0004-0000-0100-00001A000000}"/>
    <hyperlink ref="H203" r:id="rId28" xr:uid="{00000000-0004-0000-0100-00001B000000}"/>
    <hyperlink ref="H242" r:id="rId29" xr:uid="{00000000-0004-0000-0100-00001C000000}"/>
    <hyperlink ref="H244" r:id="rId30" xr:uid="{00000000-0004-0000-0100-00001D000000}"/>
    <hyperlink ref="H280" r:id="rId31" xr:uid="{00000000-0004-0000-0100-00001E000000}"/>
    <hyperlink ref="H281" r:id="rId32" xr:uid="{00000000-0004-0000-0100-00001F000000}"/>
    <hyperlink ref="H282" r:id="rId33" xr:uid="{00000000-0004-0000-0100-000020000000}"/>
    <hyperlink ref="H283" r:id="rId34" xr:uid="{00000000-0004-0000-0100-000021000000}"/>
    <hyperlink ref="H464" r:id="rId35" xr:uid="{00000000-0004-0000-0100-000022000000}"/>
    <hyperlink ref="H465" r:id="rId36" display="nagamasmakmurjayajkt@gmail.com_x000a_/ 021-5761815 / 021-5761817" xr:uid="{00000000-0004-0000-0100-000023000000}"/>
    <hyperlink ref="H294" r:id="rId37" xr:uid="{00000000-0004-0000-0100-000024000000}"/>
    <hyperlink ref="H295" r:id="rId38" xr:uid="{00000000-0004-0000-0100-000025000000}"/>
    <hyperlink ref="H296" r:id="rId39" xr:uid="{00000000-0004-0000-0100-000026000000}"/>
    <hyperlink ref="H311" r:id="rId40" xr:uid="{00000000-0004-0000-0100-000027000000}"/>
    <hyperlink ref="H312" r:id="rId41" xr:uid="{00000000-0004-0000-0100-000028000000}"/>
    <hyperlink ref="H325" r:id="rId42" display="perijinan-btr@merdekacoppergold.com" xr:uid="{00000000-0004-0000-0100-000029000000}"/>
    <hyperlink ref="H326" r:id="rId43" display="perijinan-btr@merdekacoppergold.com" xr:uid="{00000000-0004-0000-0100-00002A000000}"/>
    <hyperlink ref="H351" r:id="rId44" display="Jenser@aakmining.com/‪+62 811-7301-313‬" xr:uid="{00000000-0004-0000-0100-00002B000000}"/>
    <hyperlink ref="H353" r:id="rId45" display="Jenser@aakmining.com/‪+62 811-7301-313‬" xr:uid="{00000000-0004-0000-0100-00002C000000}"/>
    <hyperlink ref="H355" r:id="rId46" display="Jenser@aakmining.com/‪+62 811-7301-313‬" xr:uid="{00000000-0004-0000-0100-00002D000000}"/>
    <hyperlink ref="H368" r:id="rId47" display="cosec@antam.com/021-7891234" xr:uid="{00000000-0004-0000-0100-00002E000000}"/>
    <hyperlink ref="H369" r:id="rId48" display="cosec@antam.com/021-7891234" xr:uid="{00000000-0004-0000-0100-00002F000000}"/>
    <hyperlink ref="H412" r:id="rId49" xr:uid="{00000000-0004-0000-0100-000030000000}"/>
    <hyperlink ref="H423" r:id="rId50" xr:uid="{00000000-0004-0000-0100-000031000000}"/>
    <hyperlink ref="H422" r:id="rId51" xr:uid="{00000000-0004-0000-0100-000032000000}"/>
    <hyperlink ref="H421" r:id="rId52" xr:uid="{00000000-0004-0000-0100-000033000000}"/>
    <hyperlink ref="H424" r:id="rId53" xr:uid="{00000000-0004-0000-0100-000034000000}"/>
    <hyperlink ref="H427" r:id="rId54" xr:uid="{00000000-0004-0000-0100-000035000000}"/>
    <hyperlink ref="H426" r:id="rId55" xr:uid="{00000000-0004-0000-0100-000036000000}"/>
    <hyperlink ref="H430" r:id="rId56" xr:uid="{00000000-0004-0000-0100-000037000000}"/>
    <hyperlink ref="H431" r:id="rId57" xr:uid="{00000000-0004-0000-0100-000038000000}"/>
    <hyperlink ref="H308" r:id="rId58" xr:uid="{00000000-0004-0000-0100-000039000000}"/>
    <hyperlink ref="H290" r:id="rId59" display="sekretaris.cma@gmail.com" xr:uid="{00000000-0004-0000-0100-00003A000000}"/>
    <hyperlink ref="H389" r:id="rId60" display="mailto:ptmarinomininginternational@gmail.com" xr:uid="{00000000-0004-0000-0100-00003B000000}"/>
    <hyperlink ref="H347" r:id="rId61" xr:uid="{00000000-0004-0000-0100-00003C000000}"/>
    <hyperlink ref="H348" r:id="rId62" xr:uid="{00000000-0004-0000-0100-00003D000000}"/>
    <hyperlink ref="H379" r:id="rId63" xr:uid="{00000000-0004-0000-0100-00003E000000}"/>
    <hyperlink ref="H380" r:id="rId64" xr:uid="{00000000-0004-0000-0100-00003F000000}"/>
    <hyperlink ref="H466" r:id="rId65" xr:uid="{00000000-0004-0000-0100-000040000000}"/>
    <hyperlink ref="H467" r:id="rId66" xr:uid="{00000000-0004-0000-0100-000041000000}"/>
    <hyperlink ref="H337" r:id="rId67" xr:uid="{00000000-0004-0000-0100-000042000000}"/>
    <hyperlink ref="H338" r:id="rId68" xr:uid="{00000000-0004-0000-0100-000043000000}"/>
    <hyperlink ref="H340" r:id="rId69" xr:uid="{00000000-0004-0000-0100-000044000000}"/>
    <hyperlink ref="H342" r:id="rId70" xr:uid="{00000000-0004-0000-0100-000045000000}"/>
    <hyperlink ref="H341" r:id="rId71" xr:uid="{00000000-0004-0000-0100-000046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G1179"/>
  <sheetViews>
    <sheetView zoomScale="70" zoomScaleNormal="70" workbookViewId="0">
      <pane ySplit="2" topLeftCell="A875" activePane="bottomLeft" state="frozen"/>
      <selection pane="bottomLeft" activeCell="G755" sqref="G755"/>
    </sheetView>
  </sheetViews>
  <sheetFormatPr defaultColWidth="11.08203125" defaultRowHeight="15" customHeight="1"/>
  <cols>
    <col min="1" max="1" width="6.33203125" style="348" customWidth="1"/>
    <col min="2" max="2" width="29.08203125" style="371" customWidth="1"/>
    <col min="3" max="3" width="8.33203125" style="371" customWidth="1"/>
    <col min="4" max="4" width="28.5" style="371" customWidth="1"/>
    <col min="5" max="5" width="28.33203125" style="371" customWidth="1"/>
    <col min="6" max="6" width="47.58203125" style="371" customWidth="1"/>
    <col min="7" max="7" width="57" style="372" bestFit="1" customWidth="1"/>
    <col min="8" max="16" width="9.83203125" style="371" customWidth="1"/>
    <col min="17" max="16384" width="11.08203125" style="371"/>
  </cols>
  <sheetData>
    <row r="1" spans="1:7" ht="15.5">
      <c r="E1" s="372"/>
      <c r="F1" s="372"/>
    </row>
    <row r="2" spans="1:7" ht="15.5">
      <c r="A2" s="441" t="s">
        <v>1</v>
      </c>
      <c r="B2" s="426" t="s">
        <v>2</v>
      </c>
      <c r="C2" s="426" t="s">
        <v>3</v>
      </c>
      <c r="D2" s="426" t="s">
        <v>1301</v>
      </c>
      <c r="E2" s="426" t="s">
        <v>732</v>
      </c>
      <c r="F2" s="426" t="s">
        <v>733</v>
      </c>
      <c r="G2" s="426" t="s">
        <v>1302</v>
      </c>
    </row>
    <row r="3" spans="1:7" ht="48" hidden="1" customHeight="1">
      <c r="A3" s="355">
        <v>1</v>
      </c>
      <c r="B3" s="374" t="s">
        <v>13</v>
      </c>
      <c r="C3" s="373">
        <v>2019</v>
      </c>
      <c r="D3" s="374" t="s">
        <v>1303</v>
      </c>
      <c r="E3" s="375" t="s">
        <v>1103</v>
      </c>
      <c r="F3" s="375" t="s">
        <v>1304</v>
      </c>
      <c r="G3" s="374"/>
    </row>
    <row r="4" spans="1:7" ht="48" hidden="1" customHeight="1">
      <c r="A4" s="355"/>
      <c r="B4" s="374" t="s">
        <v>13</v>
      </c>
      <c r="C4" s="373">
        <v>2019</v>
      </c>
      <c r="D4" s="374" t="s">
        <v>1305</v>
      </c>
      <c r="E4" s="375" t="s">
        <v>1306</v>
      </c>
      <c r="F4" s="375" t="s">
        <v>1307</v>
      </c>
      <c r="G4" s="374"/>
    </row>
    <row r="5" spans="1:7" ht="48" hidden="1" customHeight="1">
      <c r="A5" s="355"/>
      <c r="B5" s="374" t="s">
        <v>13</v>
      </c>
      <c r="C5" s="373">
        <v>2019</v>
      </c>
      <c r="D5" s="374" t="s">
        <v>1308</v>
      </c>
      <c r="E5" s="374" t="s">
        <v>1306</v>
      </c>
      <c r="F5" s="374" t="s">
        <v>1309</v>
      </c>
      <c r="G5" s="374"/>
    </row>
    <row r="6" spans="1:7" ht="48" hidden="1" customHeight="1">
      <c r="A6" s="355"/>
      <c r="B6" s="374" t="s">
        <v>13</v>
      </c>
      <c r="C6" s="373">
        <v>2019</v>
      </c>
      <c r="D6" s="374" t="s">
        <v>1310</v>
      </c>
      <c r="E6" s="374" t="s">
        <v>1306</v>
      </c>
      <c r="F6" s="374" t="s">
        <v>1311</v>
      </c>
      <c r="G6" s="374"/>
    </row>
    <row r="7" spans="1:7" ht="45.75" hidden="1" customHeight="1">
      <c r="A7" s="355"/>
      <c r="B7" s="374" t="s">
        <v>13</v>
      </c>
      <c r="C7" s="373">
        <v>2019</v>
      </c>
      <c r="D7" s="373" t="s">
        <v>1312</v>
      </c>
      <c r="E7" s="374" t="s">
        <v>1313</v>
      </c>
      <c r="F7" s="374" t="s">
        <v>1314</v>
      </c>
      <c r="G7" s="374"/>
    </row>
    <row r="8" spans="1:7" ht="48" hidden="1" customHeight="1">
      <c r="A8" s="355"/>
      <c r="B8" s="374" t="s">
        <v>13</v>
      </c>
      <c r="C8" s="373">
        <v>2019</v>
      </c>
      <c r="D8" s="373" t="s">
        <v>1315</v>
      </c>
      <c r="E8" s="374" t="s">
        <v>1313</v>
      </c>
      <c r="F8" s="374" t="s">
        <v>1316</v>
      </c>
      <c r="G8" s="374"/>
    </row>
    <row r="9" spans="1:7" ht="32.15" hidden="1" customHeight="1">
      <c r="A9" s="355"/>
      <c r="B9" s="374" t="s">
        <v>13</v>
      </c>
      <c r="C9" s="373">
        <v>2019</v>
      </c>
      <c r="D9" s="373" t="s">
        <v>1317</v>
      </c>
      <c r="E9" s="374" t="s">
        <v>1318</v>
      </c>
      <c r="F9" s="374" t="s">
        <v>1319</v>
      </c>
      <c r="G9" s="374"/>
    </row>
    <row r="10" spans="1:7" ht="32.15" hidden="1" customHeight="1">
      <c r="A10" s="355"/>
      <c r="B10" s="374" t="s">
        <v>13</v>
      </c>
      <c r="C10" s="373">
        <v>2019</v>
      </c>
      <c r="D10" s="374" t="s">
        <v>1320</v>
      </c>
      <c r="E10" s="374" t="s">
        <v>954</v>
      </c>
      <c r="F10" s="374" t="s">
        <v>1321</v>
      </c>
      <c r="G10" s="374"/>
    </row>
    <row r="11" spans="1:7" ht="32.15" hidden="1" customHeight="1">
      <c r="A11" s="355"/>
      <c r="B11" s="374" t="s">
        <v>13</v>
      </c>
      <c r="C11" s="373">
        <v>2019</v>
      </c>
      <c r="D11" s="374" t="s">
        <v>1322</v>
      </c>
      <c r="E11" s="374" t="s">
        <v>957</v>
      </c>
      <c r="F11" s="374" t="s">
        <v>1323</v>
      </c>
      <c r="G11" s="374"/>
    </row>
    <row r="12" spans="1:7" ht="48" hidden="1" customHeight="1">
      <c r="A12" s="355"/>
      <c r="B12" s="374" t="s">
        <v>13</v>
      </c>
      <c r="C12" s="373">
        <v>2019</v>
      </c>
      <c r="D12" s="374" t="s">
        <v>1324</v>
      </c>
      <c r="E12" s="374" t="s">
        <v>957</v>
      </c>
      <c r="F12" s="374" t="s">
        <v>1325</v>
      </c>
      <c r="G12" s="374"/>
    </row>
    <row r="13" spans="1:7" ht="48" hidden="1" customHeight="1">
      <c r="A13" s="355"/>
      <c r="B13" s="374" t="s">
        <v>13</v>
      </c>
      <c r="C13" s="373">
        <v>2019</v>
      </c>
      <c r="D13" s="374" t="s">
        <v>1326</v>
      </c>
      <c r="E13" s="374" t="s">
        <v>957</v>
      </c>
      <c r="F13" s="374" t="s">
        <v>1327</v>
      </c>
      <c r="G13" s="374"/>
    </row>
    <row r="14" spans="1:7" ht="32.15" hidden="1" customHeight="1">
      <c r="A14" s="355"/>
      <c r="B14" s="374" t="s">
        <v>13</v>
      </c>
      <c r="C14" s="373">
        <v>2019</v>
      </c>
      <c r="D14" s="374" t="s">
        <v>1328</v>
      </c>
      <c r="E14" s="374" t="s">
        <v>957</v>
      </c>
      <c r="F14" s="374" t="s">
        <v>1329</v>
      </c>
      <c r="G14" s="374"/>
    </row>
    <row r="15" spans="1:7" ht="32.15" hidden="1" customHeight="1">
      <c r="A15" s="355"/>
      <c r="B15" s="374" t="s">
        <v>13</v>
      </c>
      <c r="C15" s="373">
        <v>2019</v>
      </c>
      <c r="D15" s="374" t="s">
        <v>1330</v>
      </c>
      <c r="E15" s="374" t="s">
        <v>1331</v>
      </c>
      <c r="F15" s="374" t="s">
        <v>1332</v>
      </c>
      <c r="G15" s="374"/>
    </row>
    <row r="16" spans="1:7" ht="48" hidden="1" customHeight="1">
      <c r="A16" s="355"/>
      <c r="B16" s="374" t="s">
        <v>13</v>
      </c>
      <c r="C16" s="373">
        <v>2020</v>
      </c>
      <c r="D16" s="374" t="s">
        <v>1303</v>
      </c>
      <c r="E16" s="375" t="s">
        <v>1103</v>
      </c>
      <c r="F16" s="375" t="s">
        <v>1333</v>
      </c>
      <c r="G16" s="374"/>
    </row>
    <row r="17" spans="1:7" ht="55.5" hidden="1" customHeight="1">
      <c r="A17" s="355"/>
      <c r="B17" s="374" t="s">
        <v>13</v>
      </c>
      <c r="C17" s="373">
        <v>2020</v>
      </c>
      <c r="D17" s="374" t="s">
        <v>1305</v>
      </c>
      <c r="E17" s="375" t="s">
        <v>1306</v>
      </c>
      <c r="F17" s="375" t="s">
        <v>1307</v>
      </c>
      <c r="G17" s="374"/>
    </row>
    <row r="18" spans="1:7" ht="48" hidden="1" customHeight="1">
      <c r="A18" s="355"/>
      <c r="B18" s="374" t="s">
        <v>13</v>
      </c>
      <c r="C18" s="373">
        <v>2020</v>
      </c>
      <c r="D18" s="374" t="s">
        <v>1308</v>
      </c>
      <c r="E18" s="374" t="s">
        <v>1306</v>
      </c>
      <c r="F18" s="374" t="s">
        <v>1309</v>
      </c>
      <c r="G18" s="374"/>
    </row>
    <row r="19" spans="1:7" ht="48" hidden="1" customHeight="1">
      <c r="A19" s="355"/>
      <c r="B19" s="374" t="s">
        <v>13</v>
      </c>
      <c r="C19" s="373">
        <v>2020</v>
      </c>
      <c r="D19" s="374" t="s">
        <v>1310</v>
      </c>
      <c r="E19" s="374" t="s">
        <v>1306</v>
      </c>
      <c r="F19" s="374" t="s">
        <v>1311</v>
      </c>
      <c r="G19" s="374"/>
    </row>
    <row r="20" spans="1:7" ht="32.15" hidden="1" customHeight="1">
      <c r="A20" s="355"/>
      <c r="B20" s="374" t="s">
        <v>13</v>
      </c>
      <c r="C20" s="373">
        <v>2020</v>
      </c>
      <c r="D20" s="373" t="s">
        <v>1312</v>
      </c>
      <c r="E20" s="374" t="s">
        <v>1306</v>
      </c>
      <c r="F20" s="374" t="s">
        <v>1314</v>
      </c>
      <c r="G20" s="374"/>
    </row>
    <row r="21" spans="1:7" ht="48" hidden="1" customHeight="1">
      <c r="A21" s="355"/>
      <c r="B21" s="374" t="s">
        <v>13</v>
      </c>
      <c r="C21" s="373">
        <v>2020</v>
      </c>
      <c r="D21" s="373" t="s">
        <v>1315</v>
      </c>
      <c r="E21" s="374" t="s">
        <v>1306</v>
      </c>
      <c r="F21" s="374" t="s">
        <v>1316</v>
      </c>
      <c r="G21" s="374"/>
    </row>
    <row r="22" spans="1:7" ht="32.15" hidden="1" customHeight="1">
      <c r="A22" s="355"/>
      <c r="B22" s="374" t="s">
        <v>13</v>
      </c>
      <c r="C22" s="373">
        <v>2020</v>
      </c>
      <c r="D22" s="373" t="s">
        <v>1317</v>
      </c>
      <c r="E22" s="374" t="s">
        <v>1318</v>
      </c>
      <c r="F22" s="374" t="s">
        <v>1319</v>
      </c>
      <c r="G22" s="374"/>
    </row>
    <row r="23" spans="1:7" ht="32.15" hidden="1" customHeight="1">
      <c r="A23" s="355"/>
      <c r="B23" s="374" t="s">
        <v>13</v>
      </c>
      <c r="C23" s="373">
        <v>2020</v>
      </c>
      <c r="D23" s="374" t="s">
        <v>1320</v>
      </c>
      <c r="E23" s="374" t="s">
        <v>954</v>
      </c>
      <c r="F23" s="374" t="s">
        <v>1321</v>
      </c>
      <c r="G23" s="374"/>
    </row>
    <row r="24" spans="1:7" ht="32.15" hidden="1" customHeight="1">
      <c r="A24" s="355"/>
      <c r="B24" s="374" t="s">
        <v>13</v>
      </c>
      <c r="C24" s="373">
        <v>2020</v>
      </c>
      <c r="D24" s="374" t="s">
        <v>1322</v>
      </c>
      <c r="E24" s="374" t="s">
        <v>957</v>
      </c>
      <c r="F24" s="374" t="s">
        <v>1323</v>
      </c>
      <c r="G24" s="374"/>
    </row>
    <row r="25" spans="1:7" ht="48" hidden="1" customHeight="1">
      <c r="A25" s="355"/>
      <c r="B25" s="374" t="s">
        <v>13</v>
      </c>
      <c r="C25" s="373">
        <v>2020</v>
      </c>
      <c r="D25" s="374" t="s">
        <v>1324</v>
      </c>
      <c r="E25" s="374" t="s">
        <v>957</v>
      </c>
      <c r="F25" s="374" t="s">
        <v>1325</v>
      </c>
      <c r="G25" s="374"/>
    </row>
    <row r="26" spans="1:7" ht="48" hidden="1" customHeight="1">
      <c r="A26" s="355"/>
      <c r="B26" s="374" t="s">
        <v>13</v>
      </c>
      <c r="C26" s="373">
        <v>2020</v>
      </c>
      <c r="D26" s="374" t="s">
        <v>1326</v>
      </c>
      <c r="E26" s="374" t="s">
        <v>957</v>
      </c>
      <c r="F26" s="374" t="s">
        <v>1327</v>
      </c>
      <c r="G26" s="374"/>
    </row>
    <row r="27" spans="1:7" ht="32.15" hidden="1" customHeight="1">
      <c r="A27" s="355"/>
      <c r="B27" s="374" t="s">
        <v>13</v>
      </c>
      <c r="C27" s="373">
        <v>2020</v>
      </c>
      <c r="D27" s="374" t="s">
        <v>1328</v>
      </c>
      <c r="E27" s="374" t="s">
        <v>957</v>
      </c>
      <c r="F27" s="374" t="s">
        <v>1329</v>
      </c>
      <c r="G27" s="374"/>
    </row>
    <row r="28" spans="1:7" ht="32.15" hidden="1" customHeight="1">
      <c r="A28" s="355"/>
      <c r="B28" s="374" t="s">
        <v>13</v>
      </c>
      <c r="C28" s="373">
        <v>2020</v>
      </c>
      <c r="D28" s="374" t="s">
        <v>1330</v>
      </c>
      <c r="E28" s="374" t="s">
        <v>957</v>
      </c>
      <c r="F28" s="374" t="s">
        <v>1332</v>
      </c>
      <c r="G28" s="374"/>
    </row>
    <row r="29" spans="1:7" ht="48" hidden="1" customHeight="1">
      <c r="A29" s="349">
        <v>2</v>
      </c>
      <c r="B29" s="374" t="s">
        <v>23</v>
      </c>
      <c r="C29" s="373">
        <v>2019</v>
      </c>
      <c r="D29" s="374" t="s">
        <v>1334</v>
      </c>
      <c r="E29" s="375" t="s">
        <v>988</v>
      </c>
      <c r="F29" s="375" t="s">
        <v>1335</v>
      </c>
      <c r="G29" s="374"/>
    </row>
    <row r="30" spans="1:7" ht="48" hidden="1" customHeight="1">
      <c r="A30" s="349"/>
      <c r="B30" s="374" t="s">
        <v>23</v>
      </c>
      <c r="C30" s="373">
        <v>2019</v>
      </c>
      <c r="D30" s="374" t="s">
        <v>1336</v>
      </c>
      <c r="E30" s="375" t="s">
        <v>1306</v>
      </c>
      <c r="F30" s="375" t="s">
        <v>1335</v>
      </c>
      <c r="G30" s="374"/>
    </row>
    <row r="31" spans="1:7" ht="48" hidden="1" customHeight="1">
      <c r="A31" s="349"/>
      <c r="B31" s="374" t="s">
        <v>23</v>
      </c>
      <c r="C31" s="373">
        <v>2019</v>
      </c>
      <c r="D31" s="374" t="s">
        <v>1337</v>
      </c>
      <c r="E31" s="375" t="s">
        <v>1306</v>
      </c>
      <c r="F31" s="375" t="s">
        <v>1335</v>
      </c>
      <c r="G31" s="374"/>
    </row>
    <row r="32" spans="1:7" ht="48" hidden="1" customHeight="1">
      <c r="A32" s="349"/>
      <c r="B32" s="374" t="s">
        <v>23</v>
      </c>
      <c r="C32" s="373">
        <v>2019</v>
      </c>
      <c r="D32" s="373" t="s">
        <v>1338</v>
      </c>
      <c r="E32" s="374" t="s">
        <v>1306</v>
      </c>
      <c r="F32" s="375" t="s">
        <v>1335</v>
      </c>
      <c r="G32" s="374"/>
    </row>
    <row r="33" spans="1:7" ht="48" hidden="1" customHeight="1">
      <c r="A33" s="349"/>
      <c r="B33" s="374" t="s">
        <v>23</v>
      </c>
      <c r="C33" s="373">
        <v>2019</v>
      </c>
      <c r="D33" s="373" t="s">
        <v>1339</v>
      </c>
      <c r="E33" s="374" t="s">
        <v>867</v>
      </c>
      <c r="F33" s="375" t="s">
        <v>1335</v>
      </c>
      <c r="G33" s="374"/>
    </row>
    <row r="34" spans="1:7" ht="48" hidden="1" customHeight="1">
      <c r="A34" s="349"/>
      <c r="B34" s="374" t="s">
        <v>23</v>
      </c>
      <c r="C34" s="373">
        <v>2019</v>
      </c>
      <c r="D34" s="373" t="s">
        <v>1340</v>
      </c>
      <c r="E34" s="374" t="s">
        <v>957</v>
      </c>
      <c r="F34" s="375" t="s">
        <v>1335</v>
      </c>
      <c r="G34" s="374"/>
    </row>
    <row r="35" spans="1:7" ht="48" hidden="1" customHeight="1">
      <c r="A35" s="349"/>
      <c r="B35" s="374" t="s">
        <v>23</v>
      </c>
      <c r="C35" s="373">
        <v>2019</v>
      </c>
      <c r="D35" s="373" t="s">
        <v>1341</v>
      </c>
      <c r="E35" s="374" t="s">
        <v>957</v>
      </c>
      <c r="F35" s="375" t="s">
        <v>1335</v>
      </c>
      <c r="G35" s="374"/>
    </row>
    <row r="36" spans="1:7" ht="48" hidden="1" customHeight="1">
      <c r="A36" s="349"/>
      <c r="B36" s="374" t="s">
        <v>23</v>
      </c>
      <c r="C36" s="373">
        <v>2020</v>
      </c>
      <c r="D36" s="374" t="s">
        <v>1334</v>
      </c>
      <c r="E36" s="375" t="s">
        <v>988</v>
      </c>
      <c r="F36" s="375" t="s">
        <v>1335</v>
      </c>
      <c r="G36" s="374"/>
    </row>
    <row r="37" spans="1:7" ht="48" hidden="1" customHeight="1">
      <c r="A37" s="349"/>
      <c r="B37" s="374" t="s">
        <v>23</v>
      </c>
      <c r="C37" s="373">
        <v>2020</v>
      </c>
      <c r="D37" s="374" t="s">
        <v>1336</v>
      </c>
      <c r="E37" s="375" t="s">
        <v>1306</v>
      </c>
      <c r="F37" s="375" t="s">
        <v>1335</v>
      </c>
      <c r="G37" s="374"/>
    </row>
    <row r="38" spans="1:7" ht="48" hidden="1" customHeight="1">
      <c r="A38" s="349"/>
      <c r="B38" s="374" t="s">
        <v>23</v>
      </c>
      <c r="C38" s="373">
        <v>2020</v>
      </c>
      <c r="D38" s="374" t="s">
        <v>1337</v>
      </c>
      <c r="E38" s="375" t="s">
        <v>1306</v>
      </c>
      <c r="F38" s="375" t="s">
        <v>1335</v>
      </c>
      <c r="G38" s="374"/>
    </row>
    <row r="39" spans="1:7" ht="48" hidden="1" customHeight="1">
      <c r="A39" s="349"/>
      <c r="B39" s="374" t="s">
        <v>23</v>
      </c>
      <c r="C39" s="373">
        <v>2020</v>
      </c>
      <c r="D39" s="373" t="s">
        <v>1338</v>
      </c>
      <c r="E39" s="374" t="s">
        <v>1306</v>
      </c>
      <c r="F39" s="375" t="s">
        <v>1335</v>
      </c>
      <c r="G39" s="374"/>
    </row>
    <row r="40" spans="1:7" ht="48" hidden="1" customHeight="1">
      <c r="A40" s="349"/>
      <c r="B40" s="374" t="s">
        <v>23</v>
      </c>
      <c r="C40" s="373">
        <v>2020</v>
      </c>
      <c r="D40" s="373" t="s">
        <v>1339</v>
      </c>
      <c r="E40" s="374" t="s">
        <v>867</v>
      </c>
      <c r="F40" s="375" t="s">
        <v>1335</v>
      </c>
      <c r="G40" s="374"/>
    </row>
    <row r="41" spans="1:7" ht="48" hidden="1" customHeight="1">
      <c r="A41" s="349"/>
      <c r="B41" s="374" t="s">
        <v>23</v>
      </c>
      <c r="C41" s="373">
        <v>2020</v>
      </c>
      <c r="D41" s="373" t="s">
        <v>1340</v>
      </c>
      <c r="E41" s="374" t="s">
        <v>957</v>
      </c>
      <c r="F41" s="375" t="s">
        <v>1335</v>
      </c>
      <c r="G41" s="374"/>
    </row>
    <row r="42" spans="1:7" ht="76.5" hidden="1" customHeight="1">
      <c r="A42" s="349"/>
      <c r="B42" s="374" t="s">
        <v>23</v>
      </c>
      <c r="C42" s="373">
        <v>2020</v>
      </c>
      <c r="D42" s="373" t="s">
        <v>1341</v>
      </c>
      <c r="E42" s="374" t="s">
        <v>957</v>
      </c>
      <c r="F42" s="375" t="s">
        <v>1335</v>
      </c>
      <c r="G42" s="374"/>
    </row>
    <row r="43" spans="1:7" ht="32.15" hidden="1" customHeight="1">
      <c r="A43" s="349">
        <v>3</v>
      </c>
      <c r="B43" s="374" t="s">
        <v>756</v>
      </c>
      <c r="C43" s="373">
        <v>2019</v>
      </c>
      <c r="D43" s="374" t="s">
        <v>1342</v>
      </c>
      <c r="E43" s="375" t="s">
        <v>867</v>
      </c>
      <c r="F43" s="375" t="s">
        <v>1343</v>
      </c>
      <c r="G43" s="374" t="s">
        <v>1344</v>
      </c>
    </row>
    <row r="44" spans="1:7" ht="32.15" hidden="1" customHeight="1">
      <c r="A44" s="349"/>
      <c r="B44" s="374" t="s">
        <v>756</v>
      </c>
      <c r="C44" s="373">
        <v>2019</v>
      </c>
      <c r="D44" s="374" t="s">
        <v>1345</v>
      </c>
      <c r="E44" s="375" t="s">
        <v>1346</v>
      </c>
      <c r="F44" s="374" t="s">
        <v>1347</v>
      </c>
      <c r="G44" s="374" t="s">
        <v>1348</v>
      </c>
    </row>
    <row r="45" spans="1:7" ht="32.15" hidden="1" customHeight="1">
      <c r="A45" s="349"/>
      <c r="B45" s="374" t="s">
        <v>756</v>
      </c>
      <c r="C45" s="373">
        <v>2019</v>
      </c>
      <c r="D45" s="374" t="s">
        <v>1349</v>
      </c>
      <c r="E45" s="375" t="s">
        <v>957</v>
      </c>
      <c r="F45" s="375" t="s">
        <v>762</v>
      </c>
      <c r="G45" s="374" t="s">
        <v>1344</v>
      </c>
    </row>
    <row r="46" spans="1:7" ht="32.15" hidden="1" customHeight="1">
      <c r="A46" s="349"/>
      <c r="B46" s="374" t="s">
        <v>756</v>
      </c>
      <c r="C46" s="373">
        <v>2019</v>
      </c>
      <c r="D46" s="373" t="s">
        <v>1350</v>
      </c>
      <c r="E46" s="375" t="s">
        <v>957</v>
      </c>
      <c r="F46" s="374" t="s">
        <v>1351</v>
      </c>
      <c r="G46" s="374" t="s">
        <v>1352</v>
      </c>
    </row>
    <row r="47" spans="1:7" ht="48.75" hidden="1" customHeight="1">
      <c r="A47" s="349"/>
      <c r="B47" s="374" t="s">
        <v>756</v>
      </c>
      <c r="C47" s="373">
        <v>2019</v>
      </c>
      <c r="D47" s="373" t="s">
        <v>1353</v>
      </c>
      <c r="E47" s="375" t="s">
        <v>957</v>
      </c>
      <c r="F47" s="374" t="s">
        <v>1354</v>
      </c>
      <c r="G47" s="374" t="s">
        <v>23</v>
      </c>
    </row>
    <row r="48" spans="1:7" ht="32.15" hidden="1" customHeight="1">
      <c r="A48" s="349"/>
      <c r="B48" s="374" t="s">
        <v>756</v>
      </c>
      <c r="C48" s="373">
        <v>2019</v>
      </c>
      <c r="D48" s="373" t="s">
        <v>1355</v>
      </c>
      <c r="E48" s="374" t="s">
        <v>988</v>
      </c>
      <c r="F48" s="374" t="s">
        <v>1356</v>
      </c>
      <c r="G48" s="374" t="s">
        <v>23</v>
      </c>
    </row>
    <row r="49" spans="1:7" ht="32.15" hidden="1" customHeight="1">
      <c r="A49" s="349"/>
      <c r="B49" s="374" t="s">
        <v>756</v>
      </c>
      <c r="C49" s="373">
        <v>2019</v>
      </c>
      <c r="D49" s="373" t="s">
        <v>1357</v>
      </c>
      <c r="E49" s="374" t="s">
        <v>1358</v>
      </c>
      <c r="F49" s="374" t="s">
        <v>1359</v>
      </c>
      <c r="G49" s="374" t="s">
        <v>1360</v>
      </c>
    </row>
    <row r="50" spans="1:7" ht="32.15" hidden="1" customHeight="1">
      <c r="A50" s="349"/>
      <c r="B50" s="374" t="s">
        <v>756</v>
      </c>
      <c r="C50" s="373">
        <v>2019</v>
      </c>
      <c r="D50" s="373" t="s">
        <v>1361</v>
      </c>
      <c r="E50" s="374" t="s">
        <v>1306</v>
      </c>
      <c r="F50" s="374" t="s">
        <v>1362</v>
      </c>
      <c r="G50" s="374" t="s">
        <v>1344</v>
      </c>
    </row>
    <row r="51" spans="1:7" ht="32.15" hidden="1" customHeight="1">
      <c r="A51" s="349"/>
      <c r="B51" s="374" t="s">
        <v>756</v>
      </c>
      <c r="C51" s="373">
        <v>2019</v>
      </c>
      <c r="D51" s="373" t="s">
        <v>1363</v>
      </c>
      <c r="E51" s="374" t="s">
        <v>1306</v>
      </c>
      <c r="F51" s="374" t="s">
        <v>1364</v>
      </c>
      <c r="G51" s="374" t="s">
        <v>1344</v>
      </c>
    </row>
    <row r="52" spans="1:7" ht="32.15" hidden="1" customHeight="1">
      <c r="A52" s="349"/>
      <c r="B52" s="374" t="s">
        <v>756</v>
      </c>
      <c r="C52" s="373">
        <v>2019</v>
      </c>
      <c r="D52" s="373" t="s">
        <v>1365</v>
      </c>
      <c r="E52" s="374" t="s">
        <v>1306</v>
      </c>
      <c r="F52" s="374" t="s">
        <v>1351</v>
      </c>
      <c r="G52" s="374" t="s">
        <v>1352</v>
      </c>
    </row>
    <row r="53" spans="1:7" ht="32.15" hidden="1" customHeight="1">
      <c r="A53" s="349"/>
      <c r="B53" s="374" t="s">
        <v>756</v>
      </c>
      <c r="C53" s="373">
        <v>2020</v>
      </c>
      <c r="D53" s="374" t="s">
        <v>1342</v>
      </c>
      <c r="E53" s="375" t="s">
        <v>867</v>
      </c>
      <c r="F53" s="375" t="s">
        <v>1343</v>
      </c>
      <c r="G53" s="374" t="s">
        <v>1344</v>
      </c>
    </row>
    <row r="54" spans="1:7" ht="32.15" hidden="1" customHeight="1">
      <c r="A54" s="349"/>
      <c r="B54" s="374" t="s">
        <v>756</v>
      </c>
      <c r="C54" s="373">
        <v>2020</v>
      </c>
      <c r="D54" s="374" t="s">
        <v>1345</v>
      </c>
      <c r="E54" s="375" t="s">
        <v>1346</v>
      </c>
      <c r="F54" s="374" t="s">
        <v>1347</v>
      </c>
      <c r="G54" s="374" t="s">
        <v>1360</v>
      </c>
    </row>
    <row r="55" spans="1:7" ht="32.15" hidden="1" customHeight="1">
      <c r="A55" s="349"/>
      <c r="B55" s="374" t="s">
        <v>756</v>
      </c>
      <c r="C55" s="373">
        <v>2020</v>
      </c>
      <c r="D55" s="374" t="s">
        <v>1349</v>
      </c>
      <c r="E55" s="375" t="s">
        <v>957</v>
      </c>
      <c r="F55" s="375" t="s">
        <v>762</v>
      </c>
      <c r="G55" s="374" t="s">
        <v>1344</v>
      </c>
    </row>
    <row r="56" spans="1:7" ht="32.15" hidden="1" customHeight="1">
      <c r="A56" s="349"/>
      <c r="B56" s="374" t="s">
        <v>756</v>
      </c>
      <c r="C56" s="373">
        <v>2020</v>
      </c>
      <c r="D56" s="373" t="s">
        <v>1350</v>
      </c>
      <c r="E56" s="375" t="s">
        <v>957</v>
      </c>
      <c r="F56" s="374" t="s">
        <v>1351</v>
      </c>
      <c r="G56" s="374" t="s">
        <v>1352</v>
      </c>
    </row>
    <row r="57" spans="1:7" ht="32.15" hidden="1" customHeight="1">
      <c r="A57" s="349"/>
      <c r="B57" s="374" t="s">
        <v>756</v>
      </c>
      <c r="C57" s="373">
        <v>2020</v>
      </c>
      <c r="D57" s="373" t="s">
        <v>1353</v>
      </c>
      <c r="E57" s="375" t="s">
        <v>957</v>
      </c>
      <c r="F57" s="374" t="s">
        <v>1354</v>
      </c>
      <c r="G57" s="374" t="s">
        <v>1344</v>
      </c>
    </row>
    <row r="58" spans="1:7" ht="32.15" hidden="1" customHeight="1">
      <c r="A58" s="349"/>
      <c r="B58" s="374" t="s">
        <v>756</v>
      </c>
      <c r="C58" s="373">
        <v>2020</v>
      </c>
      <c r="D58" s="373" t="s">
        <v>1366</v>
      </c>
      <c r="E58" s="374" t="s">
        <v>988</v>
      </c>
      <c r="F58" s="374" t="s">
        <v>1354</v>
      </c>
      <c r="G58" s="374" t="s">
        <v>1344</v>
      </c>
    </row>
    <row r="59" spans="1:7" ht="32.15" hidden="1" customHeight="1">
      <c r="A59" s="349"/>
      <c r="B59" s="374" t="s">
        <v>756</v>
      </c>
      <c r="C59" s="373">
        <v>2020</v>
      </c>
      <c r="D59" s="373" t="s">
        <v>1357</v>
      </c>
      <c r="E59" s="374" t="s">
        <v>1358</v>
      </c>
      <c r="F59" s="374" t="s">
        <v>1359</v>
      </c>
      <c r="G59" s="374" t="s">
        <v>1360</v>
      </c>
    </row>
    <row r="60" spans="1:7" ht="32.15" hidden="1" customHeight="1">
      <c r="A60" s="349"/>
      <c r="B60" s="374" t="s">
        <v>756</v>
      </c>
      <c r="C60" s="373">
        <v>2020</v>
      </c>
      <c r="D60" s="373" t="s">
        <v>1361</v>
      </c>
      <c r="E60" s="374" t="s">
        <v>1306</v>
      </c>
      <c r="F60" s="374" t="s">
        <v>1362</v>
      </c>
      <c r="G60" s="374" t="s">
        <v>1344</v>
      </c>
    </row>
    <row r="61" spans="1:7" ht="32.15" hidden="1" customHeight="1">
      <c r="A61" s="349"/>
      <c r="B61" s="374" t="s">
        <v>756</v>
      </c>
      <c r="C61" s="373">
        <v>2020</v>
      </c>
      <c r="D61" s="373" t="s">
        <v>1367</v>
      </c>
      <c r="E61" s="374" t="s">
        <v>1306</v>
      </c>
      <c r="F61" s="374" t="s">
        <v>1368</v>
      </c>
      <c r="G61" s="374" t="s">
        <v>1344</v>
      </c>
    </row>
    <row r="62" spans="1:7" ht="32.15" hidden="1" customHeight="1">
      <c r="A62" s="349"/>
      <c r="B62" s="374" t="s">
        <v>756</v>
      </c>
      <c r="C62" s="373">
        <v>2020</v>
      </c>
      <c r="D62" s="373" t="s">
        <v>1365</v>
      </c>
      <c r="E62" s="374" t="s">
        <v>1306</v>
      </c>
      <c r="F62" s="374" t="s">
        <v>1351</v>
      </c>
      <c r="G62" s="374" t="s">
        <v>1369</v>
      </c>
    </row>
    <row r="63" spans="1:7" ht="16" hidden="1" customHeight="1">
      <c r="A63" s="349">
        <v>4</v>
      </c>
      <c r="B63" s="374" t="s">
        <v>38</v>
      </c>
      <c r="C63" s="373">
        <v>2019</v>
      </c>
      <c r="D63" s="374" t="s">
        <v>1370</v>
      </c>
      <c r="E63" s="375" t="s">
        <v>1103</v>
      </c>
      <c r="F63" s="375" t="s">
        <v>765</v>
      </c>
      <c r="G63" s="374"/>
    </row>
    <row r="64" spans="1:7" ht="16" hidden="1" customHeight="1">
      <c r="A64" s="349"/>
      <c r="B64" s="374" t="s">
        <v>38</v>
      </c>
      <c r="C64" s="373">
        <v>2019</v>
      </c>
      <c r="D64" s="374" t="s">
        <v>1371</v>
      </c>
      <c r="E64" s="375" t="s">
        <v>1306</v>
      </c>
      <c r="F64" s="375" t="s">
        <v>765</v>
      </c>
      <c r="G64" s="374"/>
    </row>
    <row r="65" spans="1:7" ht="16" hidden="1" customHeight="1">
      <c r="A65" s="349"/>
      <c r="B65" s="374" t="s">
        <v>38</v>
      </c>
      <c r="C65" s="373">
        <v>2019</v>
      </c>
      <c r="D65" s="374" t="s">
        <v>1372</v>
      </c>
      <c r="E65" s="375" t="s">
        <v>1306</v>
      </c>
      <c r="F65" s="375" t="s">
        <v>765</v>
      </c>
      <c r="G65" s="374"/>
    </row>
    <row r="66" spans="1:7" ht="16" hidden="1" customHeight="1">
      <c r="A66" s="349"/>
      <c r="B66" s="374" t="s">
        <v>38</v>
      </c>
      <c r="C66" s="373">
        <v>2019</v>
      </c>
      <c r="D66" s="373" t="s">
        <v>1373</v>
      </c>
      <c r="E66" s="375" t="s">
        <v>1306</v>
      </c>
      <c r="F66" s="374" t="s">
        <v>1374</v>
      </c>
      <c r="G66" s="374"/>
    </row>
    <row r="67" spans="1:7" ht="16" hidden="1" customHeight="1">
      <c r="A67" s="349"/>
      <c r="B67" s="374" t="s">
        <v>38</v>
      </c>
      <c r="C67" s="373">
        <v>2019</v>
      </c>
      <c r="D67" s="373" t="s">
        <v>1375</v>
      </c>
      <c r="E67" s="375" t="s">
        <v>1306</v>
      </c>
      <c r="F67" s="374" t="s">
        <v>1374</v>
      </c>
      <c r="G67" s="374"/>
    </row>
    <row r="68" spans="1:7" ht="16" hidden="1" customHeight="1">
      <c r="A68" s="349"/>
      <c r="B68" s="374" t="s">
        <v>38</v>
      </c>
      <c r="C68" s="373">
        <v>2019</v>
      </c>
      <c r="D68" s="373" t="s">
        <v>1376</v>
      </c>
      <c r="E68" s="374" t="s">
        <v>954</v>
      </c>
      <c r="F68" s="374" t="s">
        <v>765</v>
      </c>
      <c r="G68" s="374"/>
    </row>
    <row r="69" spans="1:7" ht="16" hidden="1" customHeight="1">
      <c r="A69" s="349"/>
      <c r="B69" s="374" t="s">
        <v>38</v>
      </c>
      <c r="C69" s="373">
        <v>2019</v>
      </c>
      <c r="D69" s="373" t="s">
        <v>1377</v>
      </c>
      <c r="E69" s="374" t="s">
        <v>957</v>
      </c>
      <c r="F69" s="374" t="s">
        <v>765</v>
      </c>
      <c r="G69" s="374"/>
    </row>
    <row r="70" spans="1:7" ht="16" hidden="1" customHeight="1">
      <c r="A70" s="349"/>
      <c r="B70" s="374" t="s">
        <v>38</v>
      </c>
      <c r="C70" s="373">
        <v>2019</v>
      </c>
      <c r="D70" s="373" t="s">
        <v>1378</v>
      </c>
      <c r="E70" s="374" t="s">
        <v>957</v>
      </c>
      <c r="F70" s="374" t="s">
        <v>765</v>
      </c>
      <c r="G70" s="374"/>
    </row>
    <row r="71" spans="1:7" ht="16" hidden="1" customHeight="1">
      <c r="A71" s="349"/>
      <c r="B71" s="374" t="s">
        <v>38</v>
      </c>
      <c r="C71" s="373">
        <v>2019</v>
      </c>
      <c r="D71" s="373" t="s">
        <v>1379</v>
      </c>
      <c r="E71" s="374" t="s">
        <v>957</v>
      </c>
      <c r="F71" s="374" t="s">
        <v>1374</v>
      </c>
      <c r="G71" s="374"/>
    </row>
    <row r="72" spans="1:7" ht="16" hidden="1" customHeight="1">
      <c r="A72" s="349"/>
      <c r="B72" s="374" t="s">
        <v>38</v>
      </c>
      <c r="C72" s="373">
        <v>2019</v>
      </c>
      <c r="D72" s="373" t="s">
        <v>1380</v>
      </c>
      <c r="E72" s="374" t="s">
        <v>957</v>
      </c>
      <c r="F72" s="374" t="s">
        <v>1374</v>
      </c>
      <c r="G72" s="374"/>
    </row>
    <row r="73" spans="1:7" ht="16" hidden="1" customHeight="1">
      <c r="A73" s="349"/>
      <c r="B73" s="374" t="s">
        <v>38</v>
      </c>
      <c r="C73" s="373">
        <v>2020</v>
      </c>
      <c r="D73" s="374" t="s">
        <v>1381</v>
      </c>
      <c r="E73" s="375" t="s">
        <v>1103</v>
      </c>
      <c r="F73" s="375" t="s">
        <v>765</v>
      </c>
      <c r="G73" s="374"/>
    </row>
    <row r="74" spans="1:7" ht="32.15" hidden="1" customHeight="1">
      <c r="A74" s="349"/>
      <c r="B74" s="374" t="s">
        <v>38</v>
      </c>
      <c r="C74" s="373">
        <v>2020</v>
      </c>
      <c r="D74" s="374" t="s">
        <v>1382</v>
      </c>
      <c r="E74" s="375" t="s">
        <v>1306</v>
      </c>
      <c r="F74" s="375" t="s">
        <v>765</v>
      </c>
      <c r="G74" s="374"/>
    </row>
    <row r="75" spans="1:7" ht="16" hidden="1" customHeight="1">
      <c r="A75" s="349"/>
      <c r="B75" s="374" t="s">
        <v>38</v>
      </c>
      <c r="C75" s="373">
        <v>2020</v>
      </c>
      <c r="D75" s="374" t="s">
        <v>1372</v>
      </c>
      <c r="E75" s="375" t="s">
        <v>1306</v>
      </c>
      <c r="F75" s="375" t="s">
        <v>765</v>
      </c>
      <c r="G75" s="374"/>
    </row>
    <row r="76" spans="1:7" ht="16" hidden="1" customHeight="1">
      <c r="A76" s="349"/>
      <c r="B76" s="374" t="s">
        <v>38</v>
      </c>
      <c r="C76" s="373">
        <v>2020</v>
      </c>
      <c r="D76" s="373" t="s">
        <v>1383</v>
      </c>
      <c r="E76" s="375" t="s">
        <v>1306</v>
      </c>
      <c r="F76" s="375" t="s">
        <v>765</v>
      </c>
      <c r="G76" s="374"/>
    </row>
    <row r="77" spans="1:7" ht="16" hidden="1" customHeight="1">
      <c r="A77" s="349"/>
      <c r="B77" s="374" t="s">
        <v>38</v>
      </c>
      <c r="C77" s="373">
        <v>2020</v>
      </c>
      <c r="D77" s="373" t="s">
        <v>1357</v>
      </c>
      <c r="E77" s="375" t="s">
        <v>1306</v>
      </c>
      <c r="F77" s="374" t="s">
        <v>1374</v>
      </c>
      <c r="G77" s="374"/>
    </row>
    <row r="78" spans="1:7" ht="16" hidden="1" customHeight="1">
      <c r="A78" s="349"/>
      <c r="B78" s="374" t="s">
        <v>38</v>
      </c>
      <c r="C78" s="373">
        <v>2020</v>
      </c>
      <c r="D78" s="373" t="s">
        <v>1376</v>
      </c>
      <c r="E78" s="374" t="s">
        <v>954</v>
      </c>
      <c r="F78" s="374" t="s">
        <v>765</v>
      </c>
      <c r="G78" s="374"/>
    </row>
    <row r="79" spans="1:7" ht="16" hidden="1" customHeight="1">
      <c r="A79" s="349"/>
      <c r="B79" s="374" t="s">
        <v>38</v>
      </c>
      <c r="C79" s="373">
        <v>2020</v>
      </c>
      <c r="D79" s="373" t="s">
        <v>1384</v>
      </c>
      <c r="E79" s="374" t="s">
        <v>957</v>
      </c>
      <c r="F79" s="374" t="s">
        <v>1374</v>
      </c>
      <c r="G79" s="374"/>
    </row>
    <row r="80" spans="1:7" ht="16" hidden="1" customHeight="1">
      <c r="A80" s="349"/>
      <c r="B80" s="374" t="s">
        <v>38</v>
      </c>
      <c r="C80" s="373">
        <v>2020</v>
      </c>
      <c r="D80" s="373" t="s">
        <v>1378</v>
      </c>
      <c r="E80" s="374" t="s">
        <v>957</v>
      </c>
      <c r="F80" s="374" t="s">
        <v>765</v>
      </c>
      <c r="G80" s="374"/>
    </row>
    <row r="81" spans="1:7" ht="16" hidden="1" customHeight="1">
      <c r="A81" s="349"/>
      <c r="B81" s="374" t="s">
        <v>38</v>
      </c>
      <c r="C81" s="373">
        <v>2020</v>
      </c>
      <c r="D81" s="373" t="s">
        <v>1385</v>
      </c>
      <c r="E81" s="374" t="s">
        <v>957</v>
      </c>
      <c r="F81" s="374" t="s">
        <v>765</v>
      </c>
      <c r="G81" s="374"/>
    </row>
    <row r="82" spans="1:7" ht="32.15" hidden="1" customHeight="1">
      <c r="A82" s="349">
        <v>5</v>
      </c>
      <c r="B82" s="374" t="s">
        <v>45</v>
      </c>
      <c r="C82" s="373">
        <v>2019</v>
      </c>
      <c r="D82" s="374" t="s">
        <v>1386</v>
      </c>
      <c r="E82" s="375" t="s">
        <v>988</v>
      </c>
      <c r="F82" s="375" t="s">
        <v>1387</v>
      </c>
      <c r="G82" s="374" t="s">
        <v>1388</v>
      </c>
    </row>
    <row r="83" spans="1:7" ht="32.15" hidden="1" customHeight="1">
      <c r="A83" s="349"/>
      <c r="B83" s="374" t="s">
        <v>45</v>
      </c>
      <c r="C83" s="373">
        <v>2019</v>
      </c>
      <c r="D83" s="374" t="s">
        <v>1389</v>
      </c>
      <c r="E83" s="375" t="s">
        <v>1390</v>
      </c>
      <c r="F83" s="375" t="s">
        <v>1387</v>
      </c>
      <c r="G83" s="374" t="s">
        <v>1388</v>
      </c>
    </row>
    <row r="84" spans="1:7" ht="32.15" hidden="1" customHeight="1">
      <c r="A84" s="349"/>
      <c r="B84" s="374" t="s">
        <v>45</v>
      </c>
      <c r="C84" s="373">
        <v>2019</v>
      </c>
      <c r="D84" s="374" t="s">
        <v>1391</v>
      </c>
      <c r="E84" s="375" t="s">
        <v>1392</v>
      </c>
      <c r="F84" s="375" t="s">
        <v>1387</v>
      </c>
      <c r="G84" s="374" t="s">
        <v>1388</v>
      </c>
    </row>
    <row r="85" spans="1:7" ht="32.15" hidden="1" customHeight="1">
      <c r="A85" s="349"/>
      <c r="B85" s="374" t="s">
        <v>45</v>
      </c>
      <c r="C85" s="373">
        <v>2019</v>
      </c>
      <c r="D85" s="373" t="s">
        <v>1393</v>
      </c>
      <c r="E85" s="374" t="s">
        <v>1394</v>
      </c>
      <c r="F85" s="375" t="s">
        <v>1387</v>
      </c>
      <c r="G85" s="374" t="s">
        <v>1388</v>
      </c>
    </row>
    <row r="86" spans="1:7" ht="32.15" hidden="1" customHeight="1">
      <c r="A86" s="349"/>
      <c r="B86" s="374" t="s">
        <v>45</v>
      </c>
      <c r="C86" s="373">
        <v>2019</v>
      </c>
      <c r="D86" s="373" t="s">
        <v>1395</v>
      </c>
      <c r="E86" s="374" t="s">
        <v>1396</v>
      </c>
      <c r="F86" s="375" t="s">
        <v>1387</v>
      </c>
      <c r="G86" s="374" t="s">
        <v>1388</v>
      </c>
    </row>
    <row r="87" spans="1:7" ht="32.15" hidden="1" customHeight="1">
      <c r="A87" s="349"/>
      <c r="B87" s="374" t="s">
        <v>45</v>
      </c>
      <c r="C87" s="373">
        <v>2020</v>
      </c>
      <c r="D87" s="374" t="s">
        <v>1386</v>
      </c>
      <c r="E87" s="375" t="s">
        <v>988</v>
      </c>
      <c r="F87" s="375" t="s">
        <v>1387</v>
      </c>
      <c r="G87" s="374" t="s">
        <v>1388</v>
      </c>
    </row>
    <row r="88" spans="1:7" ht="32.15" hidden="1" customHeight="1">
      <c r="A88" s="349"/>
      <c r="B88" s="374" t="s">
        <v>45</v>
      </c>
      <c r="C88" s="373">
        <v>2020</v>
      </c>
      <c r="D88" s="374" t="s">
        <v>1389</v>
      </c>
      <c r="E88" s="375" t="s">
        <v>1390</v>
      </c>
      <c r="F88" s="375" t="s">
        <v>1387</v>
      </c>
      <c r="G88" s="374" t="s">
        <v>1388</v>
      </c>
    </row>
    <row r="89" spans="1:7" ht="32.15" hidden="1" customHeight="1">
      <c r="A89" s="349"/>
      <c r="B89" s="374" t="s">
        <v>45</v>
      </c>
      <c r="C89" s="373">
        <v>2020</v>
      </c>
      <c r="D89" s="374" t="s">
        <v>1391</v>
      </c>
      <c r="E89" s="375" t="s">
        <v>1392</v>
      </c>
      <c r="F89" s="375" t="s">
        <v>1387</v>
      </c>
      <c r="G89" s="374" t="s">
        <v>1388</v>
      </c>
    </row>
    <row r="90" spans="1:7" ht="32.15" hidden="1" customHeight="1">
      <c r="A90" s="349"/>
      <c r="B90" s="374" t="s">
        <v>45</v>
      </c>
      <c r="C90" s="373">
        <v>2020</v>
      </c>
      <c r="D90" s="373" t="s">
        <v>1393</v>
      </c>
      <c r="E90" s="374" t="s">
        <v>1394</v>
      </c>
      <c r="F90" s="375" t="s">
        <v>1387</v>
      </c>
      <c r="G90" s="374" t="s">
        <v>1388</v>
      </c>
    </row>
    <row r="91" spans="1:7" ht="32.15" hidden="1" customHeight="1">
      <c r="A91" s="349"/>
      <c r="B91" s="374" t="s">
        <v>45</v>
      </c>
      <c r="C91" s="373">
        <v>2020</v>
      </c>
      <c r="D91" s="373" t="s">
        <v>1395</v>
      </c>
      <c r="E91" s="374" t="s">
        <v>1396</v>
      </c>
      <c r="F91" s="375" t="s">
        <v>1387</v>
      </c>
      <c r="G91" s="374" t="s">
        <v>1388</v>
      </c>
    </row>
    <row r="92" spans="1:7" ht="32.15" hidden="1" customHeight="1">
      <c r="A92" s="349">
        <v>6</v>
      </c>
      <c r="B92" s="374" t="s">
        <v>51</v>
      </c>
      <c r="C92" s="374">
        <v>2019</v>
      </c>
      <c r="D92" s="374" t="s">
        <v>1397</v>
      </c>
      <c r="E92" s="375" t="s">
        <v>867</v>
      </c>
      <c r="F92" s="374" t="s">
        <v>1398</v>
      </c>
      <c r="G92" s="374"/>
    </row>
    <row r="93" spans="1:7" ht="32.15" hidden="1" customHeight="1">
      <c r="A93" s="349"/>
      <c r="B93" s="374" t="s">
        <v>51</v>
      </c>
      <c r="C93" s="374">
        <v>2019</v>
      </c>
      <c r="D93" s="374" t="s">
        <v>1399</v>
      </c>
      <c r="E93" s="375" t="s">
        <v>1400</v>
      </c>
      <c r="F93" s="374" t="s">
        <v>1398</v>
      </c>
      <c r="G93" s="374"/>
    </row>
    <row r="94" spans="1:7" ht="32.15" hidden="1" customHeight="1">
      <c r="A94" s="349"/>
      <c r="B94" s="374" t="s">
        <v>51</v>
      </c>
      <c r="C94" s="374">
        <v>2019</v>
      </c>
      <c r="D94" s="373" t="s">
        <v>1401</v>
      </c>
      <c r="E94" s="374" t="s">
        <v>988</v>
      </c>
      <c r="F94" s="374" t="s">
        <v>1398</v>
      </c>
      <c r="G94" s="374"/>
    </row>
    <row r="95" spans="1:7" ht="32.15" hidden="1" customHeight="1">
      <c r="A95" s="349"/>
      <c r="B95" s="374" t="s">
        <v>51</v>
      </c>
      <c r="C95" s="374">
        <v>2019</v>
      </c>
      <c r="D95" s="373" t="s">
        <v>1402</v>
      </c>
      <c r="E95" s="374" t="s">
        <v>1306</v>
      </c>
      <c r="F95" s="374" t="s">
        <v>1398</v>
      </c>
      <c r="G95" s="374"/>
    </row>
    <row r="96" spans="1:7" ht="32.15" hidden="1" customHeight="1">
      <c r="A96" s="349"/>
      <c r="B96" s="374" t="s">
        <v>51</v>
      </c>
      <c r="C96" s="374">
        <v>2019</v>
      </c>
      <c r="D96" s="373" t="s">
        <v>1403</v>
      </c>
      <c r="E96" s="374" t="s">
        <v>1306</v>
      </c>
      <c r="F96" s="374" t="s">
        <v>1398</v>
      </c>
      <c r="G96" s="374"/>
    </row>
    <row r="97" spans="1:7" ht="32.15" hidden="1" customHeight="1">
      <c r="A97" s="349"/>
      <c r="B97" s="374" t="s">
        <v>51</v>
      </c>
      <c r="C97" s="374">
        <v>2020</v>
      </c>
      <c r="D97" s="374" t="s">
        <v>1397</v>
      </c>
      <c r="E97" s="375" t="s">
        <v>867</v>
      </c>
      <c r="F97" s="374" t="s">
        <v>1398</v>
      </c>
      <c r="G97" s="374"/>
    </row>
    <row r="98" spans="1:7" ht="32.15" hidden="1" customHeight="1">
      <c r="A98" s="349"/>
      <c r="B98" s="374" t="s">
        <v>51</v>
      </c>
      <c r="C98" s="374">
        <v>2020</v>
      </c>
      <c r="D98" s="374" t="s">
        <v>1399</v>
      </c>
      <c r="E98" s="375" t="s">
        <v>1400</v>
      </c>
      <c r="F98" s="374" t="s">
        <v>1398</v>
      </c>
      <c r="G98" s="374"/>
    </row>
    <row r="99" spans="1:7" ht="32.15" hidden="1" customHeight="1">
      <c r="A99" s="349"/>
      <c r="B99" s="374" t="s">
        <v>51</v>
      </c>
      <c r="C99" s="374">
        <v>2020</v>
      </c>
      <c r="D99" s="373" t="s">
        <v>1401</v>
      </c>
      <c r="E99" s="374" t="s">
        <v>988</v>
      </c>
      <c r="F99" s="374" t="s">
        <v>1398</v>
      </c>
      <c r="G99" s="374"/>
    </row>
    <row r="100" spans="1:7" ht="32.15" hidden="1" customHeight="1">
      <c r="A100" s="349"/>
      <c r="B100" s="374" t="s">
        <v>51</v>
      </c>
      <c r="C100" s="374">
        <v>2020</v>
      </c>
      <c r="D100" s="373" t="s">
        <v>1402</v>
      </c>
      <c r="E100" s="374" t="s">
        <v>1306</v>
      </c>
      <c r="F100" s="374" t="s">
        <v>1398</v>
      </c>
      <c r="G100" s="374"/>
    </row>
    <row r="101" spans="1:7" ht="32.15" hidden="1" customHeight="1">
      <c r="A101" s="349"/>
      <c r="B101" s="374" t="s">
        <v>51</v>
      </c>
      <c r="C101" s="374">
        <v>2020</v>
      </c>
      <c r="D101" s="373" t="s">
        <v>1403</v>
      </c>
      <c r="E101" s="374" t="s">
        <v>1306</v>
      </c>
      <c r="F101" s="374" t="s">
        <v>1398</v>
      </c>
      <c r="G101" s="374"/>
    </row>
    <row r="102" spans="1:7" ht="32.15" hidden="1" customHeight="1">
      <c r="A102" s="349">
        <v>7</v>
      </c>
      <c r="B102" s="374" t="s">
        <v>59</v>
      </c>
      <c r="C102" s="373">
        <v>2019</v>
      </c>
      <c r="D102" s="373" t="s">
        <v>1404</v>
      </c>
      <c r="E102" s="374" t="s">
        <v>867</v>
      </c>
      <c r="F102" s="375" t="s">
        <v>1405</v>
      </c>
      <c r="G102" s="374" t="s">
        <v>1344</v>
      </c>
    </row>
    <row r="103" spans="1:7" ht="32.15" hidden="1" customHeight="1">
      <c r="A103" s="349"/>
      <c r="B103" s="374" t="s">
        <v>59</v>
      </c>
      <c r="C103" s="373">
        <v>2019</v>
      </c>
      <c r="D103" s="373" t="s">
        <v>1379</v>
      </c>
      <c r="E103" s="374" t="s">
        <v>1346</v>
      </c>
      <c r="F103" s="375" t="s">
        <v>1406</v>
      </c>
      <c r="G103" s="374" t="s">
        <v>1360</v>
      </c>
    </row>
    <row r="104" spans="1:7" ht="32.15" hidden="1" customHeight="1">
      <c r="A104" s="349"/>
      <c r="B104" s="374" t="s">
        <v>59</v>
      </c>
      <c r="C104" s="373">
        <v>2019</v>
      </c>
      <c r="D104" s="373" t="s">
        <v>1407</v>
      </c>
      <c r="E104" s="374" t="s">
        <v>957</v>
      </c>
      <c r="F104" s="375" t="s">
        <v>762</v>
      </c>
      <c r="G104" s="374" t="s">
        <v>1344</v>
      </c>
    </row>
    <row r="105" spans="1:7" ht="32.15" hidden="1" customHeight="1">
      <c r="A105" s="349"/>
      <c r="B105" s="374" t="s">
        <v>59</v>
      </c>
      <c r="C105" s="373">
        <v>2019</v>
      </c>
      <c r="D105" s="373" t="s">
        <v>1384</v>
      </c>
      <c r="E105" s="374" t="s">
        <v>957</v>
      </c>
      <c r="F105" s="375" t="s">
        <v>1408</v>
      </c>
      <c r="G105" s="374" t="s">
        <v>1360</v>
      </c>
    </row>
    <row r="106" spans="1:7" ht="32.15" hidden="1" customHeight="1">
      <c r="A106" s="349"/>
      <c r="B106" s="374" t="s">
        <v>59</v>
      </c>
      <c r="C106" s="373">
        <v>2019</v>
      </c>
      <c r="D106" s="373" t="s">
        <v>1350</v>
      </c>
      <c r="E106" s="374" t="s">
        <v>957</v>
      </c>
      <c r="F106" s="375" t="s">
        <v>1351</v>
      </c>
      <c r="G106" s="374" t="s">
        <v>1352</v>
      </c>
    </row>
    <row r="107" spans="1:7" ht="32.15" hidden="1" customHeight="1">
      <c r="A107" s="349"/>
      <c r="B107" s="374" t="s">
        <v>59</v>
      </c>
      <c r="C107" s="373">
        <v>2019</v>
      </c>
      <c r="D107" s="373" t="s">
        <v>1409</v>
      </c>
      <c r="E107" s="374" t="s">
        <v>1410</v>
      </c>
      <c r="F107" s="375" t="s">
        <v>1411</v>
      </c>
      <c r="G107" s="374" t="s">
        <v>1344</v>
      </c>
    </row>
    <row r="108" spans="1:7" ht="32.15" hidden="1" customHeight="1">
      <c r="A108" s="349"/>
      <c r="B108" s="374" t="s">
        <v>59</v>
      </c>
      <c r="C108" s="373">
        <v>2019</v>
      </c>
      <c r="D108" s="373" t="s">
        <v>1412</v>
      </c>
      <c r="E108" s="374" t="s">
        <v>1410</v>
      </c>
      <c r="F108" s="375" t="s">
        <v>1413</v>
      </c>
      <c r="G108" s="374" t="s">
        <v>1344</v>
      </c>
    </row>
    <row r="109" spans="1:7" ht="32.15" hidden="1" customHeight="1">
      <c r="A109" s="349"/>
      <c r="B109" s="374" t="s">
        <v>59</v>
      </c>
      <c r="C109" s="373">
        <v>2019</v>
      </c>
      <c r="D109" s="373" t="s">
        <v>1414</v>
      </c>
      <c r="E109" s="374" t="s">
        <v>1410</v>
      </c>
      <c r="F109" s="375" t="s">
        <v>1415</v>
      </c>
      <c r="G109" s="374" t="s">
        <v>1344</v>
      </c>
    </row>
    <row r="110" spans="1:7" ht="32.15" hidden="1" customHeight="1">
      <c r="A110" s="349"/>
      <c r="B110" s="374" t="s">
        <v>59</v>
      </c>
      <c r="C110" s="373">
        <v>2019</v>
      </c>
      <c r="D110" s="373" t="s">
        <v>1355</v>
      </c>
      <c r="E110" s="374" t="s">
        <v>988</v>
      </c>
      <c r="F110" s="375" t="s">
        <v>1356</v>
      </c>
      <c r="G110" s="374" t="s">
        <v>1344</v>
      </c>
    </row>
    <row r="111" spans="1:7" ht="32.15" hidden="1" customHeight="1">
      <c r="A111" s="349"/>
      <c r="B111" s="374" t="s">
        <v>59</v>
      </c>
      <c r="C111" s="373">
        <v>2019</v>
      </c>
      <c r="D111" s="373" t="s">
        <v>1345</v>
      </c>
      <c r="E111" s="374" t="s">
        <v>1358</v>
      </c>
      <c r="F111" s="375" t="s">
        <v>1347</v>
      </c>
      <c r="G111" s="374" t="s">
        <v>1360</v>
      </c>
    </row>
    <row r="112" spans="1:7" ht="32.15" hidden="1" customHeight="1">
      <c r="A112" s="349"/>
      <c r="B112" s="374" t="s">
        <v>59</v>
      </c>
      <c r="C112" s="373">
        <v>2019</v>
      </c>
      <c r="D112" s="373" t="s">
        <v>804</v>
      </c>
      <c r="E112" s="374" t="s">
        <v>1306</v>
      </c>
      <c r="F112" s="375" t="s">
        <v>1416</v>
      </c>
      <c r="G112" s="374" t="s">
        <v>1417</v>
      </c>
    </row>
    <row r="113" spans="1:7" ht="32.15" hidden="1" customHeight="1">
      <c r="A113" s="349"/>
      <c r="B113" s="374" t="s">
        <v>59</v>
      </c>
      <c r="C113" s="373">
        <v>2019</v>
      </c>
      <c r="D113" s="373" t="s">
        <v>1357</v>
      </c>
      <c r="E113" s="374" t="s">
        <v>1306</v>
      </c>
      <c r="F113" s="375" t="s">
        <v>1359</v>
      </c>
      <c r="G113" s="374" t="s">
        <v>1360</v>
      </c>
    </row>
    <row r="114" spans="1:7" ht="32.15" hidden="1" customHeight="1">
      <c r="A114" s="349"/>
      <c r="B114" s="374" t="s">
        <v>59</v>
      </c>
      <c r="C114" s="373">
        <v>2019</v>
      </c>
      <c r="D114" s="373" t="s">
        <v>1418</v>
      </c>
      <c r="E114" s="374" t="s">
        <v>1306</v>
      </c>
      <c r="F114" s="375" t="s">
        <v>1351</v>
      </c>
      <c r="G114" s="374" t="s">
        <v>1352</v>
      </c>
    </row>
    <row r="115" spans="1:7" ht="32.15" hidden="1" customHeight="1">
      <c r="A115" s="349"/>
      <c r="B115" s="374" t="s">
        <v>59</v>
      </c>
      <c r="C115" s="373">
        <v>2019</v>
      </c>
      <c r="D115" s="373" t="s">
        <v>1419</v>
      </c>
      <c r="E115" s="374" t="s">
        <v>1306</v>
      </c>
      <c r="F115" s="375" t="s">
        <v>1420</v>
      </c>
      <c r="G115" s="374" t="s">
        <v>1344</v>
      </c>
    </row>
    <row r="116" spans="1:7" ht="32.15" hidden="1" customHeight="1">
      <c r="A116" s="349"/>
      <c r="B116" s="374" t="s">
        <v>59</v>
      </c>
      <c r="C116" s="373">
        <v>2019</v>
      </c>
      <c r="D116" s="373" t="s">
        <v>1421</v>
      </c>
      <c r="E116" s="374" t="s">
        <v>1422</v>
      </c>
      <c r="F116" s="375" t="s">
        <v>1423</v>
      </c>
      <c r="G116" s="374" t="s">
        <v>1344</v>
      </c>
    </row>
    <row r="117" spans="1:7" ht="32.15" hidden="1" customHeight="1">
      <c r="A117" s="349"/>
      <c r="B117" s="374" t="s">
        <v>59</v>
      </c>
      <c r="C117" s="373">
        <v>2020</v>
      </c>
      <c r="D117" s="373" t="s">
        <v>1404</v>
      </c>
      <c r="E117" s="374" t="s">
        <v>867</v>
      </c>
      <c r="F117" s="374" t="s">
        <v>1405</v>
      </c>
      <c r="G117" s="374" t="s">
        <v>1344</v>
      </c>
    </row>
    <row r="118" spans="1:7" ht="32.15" hidden="1" customHeight="1">
      <c r="A118" s="349"/>
      <c r="B118" s="374" t="s">
        <v>59</v>
      </c>
      <c r="C118" s="373">
        <v>2020</v>
      </c>
      <c r="D118" s="373" t="s">
        <v>1379</v>
      </c>
      <c r="E118" s="374" t="s">
        <v>1346</v>
      </c>
      <c r="F118" s="374" t="s">
        <v>1406</v>
      </c>
      <c r="G118" s="374" t="s">
        <v>1360</v>
      </c>
    </row>
    <row r="119" spans="1:7" ht="32.15" hidden="1" customHeight="1">
      <c r="A119" s="349"/>
      <c r="B119" s="374" t="s">
        <v>59</v>
      </c>
      <c r="C119" s="373">
        <v>2020</v>
      </c>
      <c r="D119" s="373" t="s">
        <v>1407</v>
      </c>
      <c r="E119" s="374" t="s">
        <v>957</v>
      </c>
      <c r="F119" s="374" t="s">
        <v>762</v>
      </c>
      <c r="G119" s="374" t="s">
        <v>1344</v>
      </c>
    </row>
    <row r="120" spans="1:7" ht="32.15" hidden="1" customHeight="1">
      <c r="A120" s="349"/>
      <c r="B120" s="374" t="s">
        <v>59</v>
      </c>
      <c r="C120" s="373">
        <v>2020</v>
      </c>
      <c r="D120" s="373" t="s">
        <v>1384</v>
      </c>
      <c r="E120" s="374" t="s">
        <v>957</v>
      </c>
      <c r="F120" s="374" t="s">
        <v>1408</v>
      </c>
      <c r="G120" s="374" t="s">
        <v>1360</v>
      </c>
    </row>
    <row r="121" spans="1:7" ht="32.15" hidden="1" customHeight="1">
      <c r="A121" s="349"/>
      <c r="B121" s="374" t="s">
        <v>59</v>
      </c>
      <c r="C121" s="373">
        <v>2020</v>
      </c>
      <c r="D121" s="373" t="s">
        <v>1424</v>
      </c>
      <c r="E121" s="374" t="s">
        <v>957</v>
      </c>
      <c r="F121" s="374" t="s">
        <v>1351</v>
      </c>
      <c r="G121" s="374" t="s">
        <v>1352</v>
      </c>
    </row>
    <row r="122" spans="1:7" ht="32.15" hidden="1" customHeight="1">
      <c r="A122" s="349"/>
      <c r="B122" s="374" t="s">
        <v>59</v>
      </c>
      <c r="C122" s="373">
        <v>2020</v>
      </c>
      <c r="D122" s="373" t="s">
        <v>1409</v>
      </c>
      <c r="E122" s="374" t="s">
        <v>1410</v>
      </c>
      <c r="F122" s="374" t="s">
        <v>1411</v>
      </c>
      <c r="G122" s="374" t="s">
        <v>1344</v>
      </c>
    </row>
    <row r="123" spans="1:7" ht="32.15" hidden="1" customHeight="1">
      <c r="A123" s="349"/>
      <c r="B123" s="374" t="s">
        <v>59</v>
      </c>
      <c r="C123" s="373">
        <v>2020</v>
      </c>
      <c r="D123" s="373" t="s">
        <v>1412</v>
      </c>
      <c r="E123" s="374" t="s">
        <v>1410</v>
      </c>
      <c r="F123" s="374" t="s">
        <v>1413</v>
      </c>
      <c r="G123" s="374" t="s">
        <v>1344</v>
      </c>
    </row>
    <row r="124" spans="1:7" ht="32.15" hidden="1" customHeight="1">
      <c r="A124" s="349"/>
      <c r="B124" s="374" t="s">
        <v>59</v>
      </c>
      <c r="C124" s="373">
        <v>2020</v>
      </c>
      <c r="D124" s="373" t="s">
        <v>1414</v>
      </c>
      <c r="E124" s="374" t="s">
        <v>1410</v>
      </c>
      <c r="F124" s="374" t="s">
        <v>1415</v>
      </c>
      <c r="G124" s="374" t="s">
        <v>1344</v>
      </c>
    </row>
    <row r="125" spans="1:7" ht="32.15" hidden="1" customHeight="1">
      <c r="A125" s="349"/>
      <c r="B125" s="374" t="s">
        <v>59</v>
      </c>
      <c r="C125" s="373">
        <v>2020</v>
      </c>
      <c r="D125" s="373" t="s">
        <v>1366</v>
      </c>
      <c r="E125" s="374" t="s">
        <v>988</v>
      </c>
      <c r="F125" s="374" t="s">
        <v>1425</v>
      </c>
      <c r="G125" s="374" t="s">
        <v>1344</v>
      </c>
    </row>
    <row r="126" spans="1:7" ht="32.15" hidden="1" customHeight="1">
      <c r="A126" s="349"/>
      <c r="B126" s="374" t="s">
        <v>59</v>
      </c>
      <c r="C126" s="373">
        <v>2020</v>
      </c>
      <c r="D126" s="373" t="s">
        <v>1426</v>
      </c>
      <c r="E126" s="374" t="s">
        <v>1358</v>
      </c>
      <c r="F126" s="374" t="s">
        <v>1427</v>
      </c>
      <c r="G126" s="374" t="s">
        <v>1360</v>
      </c>
    </row>
    <row r="127" spans="1:7" ht="32.15" hidden="1" customHeight="1">
      <c r="A127" s="349"/>
      <c r="B127" s="374" t="s">
        <v>59</v>
      </c>
      <c r="C127" s="373">
        <v>2020</v>
      </c>
      <c r="D127" s="373" t="s">
        <v>1428</v>
      </c>
      <c r="E127" s="374" t="s">
        <v>1306</v>
      </c>
      <c r="F127" s="374" t="s">
        <v>1429</v>
      </c>
      <c r="G127" s="374" t="s">
        <v>1344</v>
      </c>
    </row>
    <row r="128" spans="1:7" ht="32.15" hidden="1" customHeight="1">
      <c r="A128" s="349"/>
      <c r="B128" s="374" t="s">
        <v>59</v>
      </c>
      <c r="C128" s="373">
        <v>2020</v>
      </c>
      <c r="D128" s="373" t="s">
        <v>1357</v>
      </c>
      <c r="E128" s="374" t="s">
        <v>1306</v>
      </c>
      <c r="F128" s="374" t="s">
        <v>1359</v>
      </c>
      <c r="G128" s="374" t="s">
        <v>1360</v>
      </c>
    </row>
    <row r="129" spans="1:7" ht="32.15" hidden="1" customHeight="1">
      <c r="A129" s="349"/>
      <c r="B129" s="374" t="s">
        <v>59</v>
      </c>
      <c r="C129" s="373">
        <v>2020</v>
      </c>
      <c r="D129" s="373" t="s">
        <v>1418</v>
      </c>
      <c r="E129" s="374" t="s">
        <v>1306</v>
      </c>
      <c r="F129" s="374" t="s">
        <v>1351</v>
      </c>
      <c r="G129" s="374" t="s">
        <v>1352</v>
      </c>
    </row>
    <row r="130" spans="1:7" ht="32.15" hidden="1" customHeight="1">
      <c r="A130" s="349"/>
      <c r="B130" s="374" t="s">
        <v>59</v>
      </c>
      <c r="C130" s="373">
        <v>2020</v>
      </c>
      <c r="D130" s="373" t="s">
        <v>1367</v>
      </c>
      <c r="E130" s="374" t="s">
        <v>1306</v>
      </c>
      <c r="F130" s="374" t="s">
        <v>1368</v>
      </c>
      <c r="G130" s="374" t="s">
        <v>1344</v>
      </c>
    </row>
    <row r="131" spans="1:7" ht="32.15" hidden="1" customHeight="1">
      <c r="A131" s="349"/>
      <c r="B131" s="374" t="s">
        <v>59</v>
      </c>
      <c r="C131" s="373">
        <v>2020</v>
      </c>
      <c r="D131" s="373" t="s">
        <v>1421</v>
      </c>
      <c r="E131" s="374" t="s">
        <v>1422</v>
      </c>
      <c r="F131" s="374" t="s">
        <v>1423</v>
      </c>
      <c r="G131" s="374" t="s">
        <v>1344</v>
      </c>
    </row>
    <row r="132" spans="1:7" ht="32.15" hidden="1" customHeight="1">
      <c r="A132" s="349">
        <v>8</v>
      </c>
      <c r="B132" s="374" t="s">
        <v>65</v>
      </c>
      <c r="C132" s="373">
        <v>2019</v>
      </c>
      <c r="D132" s="374" t="s">
        <v>1430</v>
      </c>
      <c r="E132" s="375" t="s">
        <v>1103</v>
      </c>
      <c r="F132" s="375" t="s">
        <v>1431</v>
      </c>
      <c r="G132" s="374"/>
    </row>
    <row r="133" spans="1:7" ht="32.15" hidden="1" customHeight="1">
      <c r="A133" s="349"/>
      <c r="B133" s="374" t="s">
        <v>65</v>
      </c>
      <c r="C133" s="373">
        <v>2019</v>
      </c>
      <c r="D133" s="374" t="s">
        <v>1432</v>
      </c>
      <c r="E133" s="375" t="s">
        <v>1306</v>
      </c>
      <c r="F133" s="375" t="s">
        <v>1433</v>
      </c>
      <c r="G133" s="374"/>
    </row>
    <row r="134" spans="1:7" ht="16" hidden="1" customHeight="1">
      <c r="A134" s="349"/>
      <c r="B134" s="374" t="s">
        <v>65</v>
      </c>
      <c r="C134" s="373">
        <v>2019</v>
      </c>
      <c r="D134" s="374" t="s">
        <v>1434</v>
      </c>
      <c r="E134" s="375" t="s">
        <v>1306</v>
      </c>
      <c r="F134" s="375" t="s">
        <v>1435</v>
      </c>
      <c r="G134" s="374"/>
    </row>
    <row r="135" spans="1:7" ht="32.15" hidden="1" customHeight="1">
      <c r="A135" s="349"/>
      <c r="B135" s="374" t="s">
        <v>65</v>
      </c>
      <c r="C135" s="373">
        <v>2019</v>
      </c>
      <c r="D135" s="373" t="s">
        <v>1436</v>
      </c>
      <c r="E135" s="374" t="s">
        <v>867</v>
      </c>
      <c r="F135" s="374" t="s">
        <v>1437</v>
      </c>
      <c r="G135" s="374"/>
    </row>
    <row r="136" spans="1:7" ht="48" hidden="1" customHeight="1">
      <c r="A136" s="349"/>
      <c r="B136" s="374" t="s">
        <v>65</v>
      </c>
      <c r="C136" s="373">
        <v>2019</v>
      </c>
      <c r="D136" s="374" t="s">
        <v>1438</v>
      </c>
      <c r="E136" s="374" t="s">
        <v>957</v>
      </c>
      <c r="F136" s="375" t="s">
        <v>1439</v>
      </c>
      <c r="G136" s="374"/>
    </row>
    <row r="137" spans="1:7" ht="16" hidden="1" customHeight="1">
      <c r="A137" s="349"/>
      <c r="B137" s="374" t="s">
        <v>65</v>
      </c>
      <c r="C137" s="373">
        <v>2019</v>
      </c>
      <c r="D137" s="373" t="s">
        <v>1440</v>
      </c>
      <c r="E137" s="374" t="s">
        <v>957</v>
      </c>
      <c r="F137" s="373" t="s">
        <v>1435</v>
      </c>
      <c r="G137" s="374"/>
    </row>
    <row r="138" spans="1:7" ht="32.15" hidden="1" customHeight="1">
      <c r="A138" s="349"/>
      <c r="B138" s="374" t="s">
        <v>65</v>
      </c>
      <c r="C138" s="373">
        <v>2020</v>
      </c>
      <c r="D138" s="374" t="s">
        <v>1430</v>
      </c>
      <c r="E138" s="375" t="s">
        <v>1103</v>
      </c>
      <c r="F138" s="375" t="s">
        <v>1431</v>
      </c>
      <c r="G138" s="374"/>
    </row>
    <row r="139" spans="1:7" ht="32.15" hidden="1" customHeight="1">
      <c r="A139" s="349"/>
      <c r="B139" s="374" t="s">
        <v>65</v>
      </c>
      <c r="C139" s="373">
        <v>2020</v>
      </c>
      <c r="D139" s="374" t="s">
        <v>1432</v>
      </c>
      <c r="E139" s="375" t="s">
        <v>1306</v>
      </c>
      <c r="F139" s="375" t="s">
        <v>1433</v>
      </c>
      <c r="G139" s="374"/>
    </row>
    <row r="140" spans="1:7" ht="16" hidden="1" customHeight="1">
      <c r="A140" s="349"/>
      <c r="B140" s="374" t="s">
        <v>65</v>
      </c>
      <c r="C140" s="373">
        <v>2020</v>
      </c>
      <c r="D140" s="374" t="s">
        <v>1434</v>
      </c>
      <c r="E140" s="375" t="s">
        <v>1306</v>
      </c>
      <c r="F140" s="375" t="s">
        <v>1435</v>
      </c>
      <c r="G140" s="374"/>
    </row>
    <row r="141" spans="1:7" ht="32.15" hidden="1" customHeight="1">
      <c r="A141" s="349"/>
      <c r="B141" s="374" t="s">
        <v>65</v>
      </c>
      <c r="C141" s="373">
        <v>2020</v>
      </c>
      <c r="D141" s="373" t="s">
        <v>1436</v>
      </c>
      <c r="E141" s="374" t="s">
        <v>867</v>
      </c>
      <c r="F141" s="374" t="s">
        <v>1441</v>
      </c>
      <c r="G141" s="374"/>
    </row>
    <row r="142" spans="1:7" ht="48" hidden="1" customHeight="1">
      <c r="A142" s="349"/>
      <c r="B142" s="374" t="s">
        <v>65</v>
      </c>
      <c r="C142" s="373">
        <v>2020</v>
      </c>
      <c r="D142" s="374" t="s">
        <v>1438</v>
      </c>
      <c r="E142" s="374" t="s">
        <v>957</v>
      </c>
      <c r="F142" s="375" t="s">
        <v>1439</v>
      </c>
      <c r="G142" s="374"/>
    </row>
    <row r="143" spans="1:7" ht="16" hidden="1" customHeight="1">
      <c r="A143" s="349"/>
      <c r="B143" s="374" t="s">
        <v>65</v>
      </c>
      <c r="C143" s="373">
        <v>2020</v>
      </c>
      <c r="D143" s="373" t="s">
        <v>1440</v>
      </c>
      <c r="E143" s="374" t="s">
        <v>957</v>
      </c>
      <c r="F143" s="373" t="s">
        <v>1435</v>
      </c>
      <c r="G143" s="374"/>
    </row>
    <row r="144" spans="1:7" ht="16" hidden="1" customHeight="1">
      <c r="A144" s="349">
        <v>9</v>
      </c>
      <c r="B144" s="374" t="s">
        <v>72</v>
      </c>
      <c r="C144" s="373">
        <v>2019</v>
      </c>
      <c r="D144" s="373" t="s">
        <v>1442</v>
      </c>
      <c r="E144" s="374" t="s">
        <v>1103</v>
      </c>
      <c r="F144" s="374" t="s">
        <v>1443</v>
      </c>
      <c r="G144" s="374"/>
    </row>
    <row r="145" spans="1:7" ht="16" hidden="1" customHeight="1">
      <c r="A145" s="349"/>
      <c r="B145" s="374" t="s">
        <v>72</v>
      </c>
      <c r="C145" s="373">
        <v>2019</v>
      </c>
      <c r="D145" s="373" t="s">
        <v>1444</v>
      </c>
      <c r="E145" s="374" t="s">
        <v>1306</v>
      </c>
      <c r="F145" s="374" t="s">
        <v>1445</v>
      </c>
      <c r="G145" s="374"/>
    </row>
    <row r="146" spans="1:7" ht="16" hidden="1" customHeight="1">
      <c r="A146" s="349"/>
      <c r="B146" s="374" t="s">
        <v>72</v>
      </c>
      <c r="C146" s="373">
        <v>2019</v>
      </c>
      <c r="D146" s="373" t="s">
        <v>1446</v>
      </c>
      <c r="E146" s="374" t="s">
        <v>1306</v>
      </c>
      <c r="F146" s="374" t="s">
        <v>1447</v>
      </c>
      <c r="G146" s="374"/>
    </row>
    <row r="147" spans="1:7" ht="16" hidden="1" customHeight="1">
      <c r="A147" s="349"/>
      <c r="B147" s="374" t="s">
        <v>72</v>
      </c>
      <c r="C147" s="373">
        <v>2019</v>
      </c>
      <c r="D147" s="373" t="s">
        <v>1448</v>
      </c>
      <c r="E147" s="374" t="s">
        <v>1306</v>
      </c>
      <c r="F147" s="374" t="s">
        <v>1449</v>
      </c>
      <c r="G147" s="374"/>
    </row>
    <row r="148" spans="1:7" ht="16" hidden="1" customHeight="1">
      <c r="A148" s="349"/>
      <c r="B148" s="374" t="s">
        <v>72</v>
      </c>
      <c r="C148" s="373">
        <v>2020</v>
      </c>
      <c r="D148" s="373" t="s">
        <v>1442</v>
      </c>
      <c r="E148" s="374" t="s">
        <v>1103</v>
      </c>
      <c r="F148" s="374" t="s">
        <v>1443</v>
      </c>
      <c r="G148" s="374"/>
    </row>
    <row r="149" spans="1:7" ht="16" hidden="1" customHeight="1">
      <c r="A149" s="349"/>
      <c r="B149" s="374" t="s">
        <v>72</v>
      </c>
      <c r="C149" s="373">
        <v>2020</v>
      </c>
      <c r="D149" s="373" t="s">
        <v>1444</v>
      </c>
      <c r="E149" s="374" t="s">
        <v>1306</v>
      </c>
      <c r="F149" s="374" t="s">
        <v>1445</v>
      </c>
      <c r="G149" s="374"/>
    </row>
    <row r="150" spans="1:7" ht="16" hidden="1" customHeight="1">
      <c r="A150" s="349"/>
      <c r="B150" s="374" t="s">
        <v>72</v>
      </c>
      <c r="C150" s="373">
        <v>2020</v>
      </c>
      <c r="D150" s="373" t="s">
        <v>1446</v>
      </c>
      <c r="E150" s="374" t="s">
        <v>1306</v>
      </c>
      <c r="F150" s="374" t="s">
        <v>1447</v>
      </c>
      <c r="G150" s="374"/>
    </row>
    <row r="151" spans="1:7" ht="16" hidden="1" customHeight="1">
      <c r="A151" s="349"/>
      <c r="B151" s="374" t="s">
        <v>72</v>
      </c>
      <c r="C151" s="373">
        <v>2020</v>
      </c>
      <c r="D151" s="373" t="s">
        <v>1448</v>
      </c>
      <c r="E151" s="374" t="s">
        <v>1306</v>
      </c>
      <c r="F151" s="374" t="s">
        <v>1449</v>
      </c>
      <c r="G151" s="374"/>
    </row>
    <row r="152" spans="1:7" ht="48" hidden="1" customHeight="1">
      <c r="A152" s="355">
        <v>10</v>
      </c>
      <c r="B152" s="373" t="s">
        <v>79</v>
      </c>
      <c r="C152" s="373">
        <v>2019</v>
      </c>
      <c r="D152" s="373" t="s">
        <v>1450</v>
      </c>
      <c r="E152" s="374" t="s">
        <v>867</v>
      </c>
      <c r="F152" s="374" t="s">
        <v>1451</v>
      </c>
      <c r="G152" s="374"/>
    </row>
    <row r="153" spans="1:7" ht="48" hidden="1" customHeight="1">
      <c r="A153" s="355"/>
      <c r="B153" s="373" t="s">
        <v>79</v>
      </c>
      <c r="C153" s="373">
        <v>2019</v>
      </c>
      <c r="D153" s="373" t="s">
        <v>1452</v>
      </c>
      <c r="E153" s="374" t="s">
        <v>957</v>
      </c>
      <c r="F153" s="374" t="s">
        <v>1453</v>
      </c>
      <c r="G153" s="374"/>
    </row>
    <row r="154" spans="1:7" ht="48" hidden="1" customHeight="1">
      <c r="A154" s="355"/>
      <c r="B154" s="373" t="s">
        <v>79</v>
      </c>
      <c r="C154" s="373">
        <v>2019</v>
      </c>
      <c r="D154" s="373" t="s">
        <v>1454</v>
      </c>
      <c r="E154" s="374" t="s">
        <v>957</v>
      </c>
      <c r="F154" s="374" t="s">
        <v>1455</v>
      </c>
      <c r="G154" s="374"/>
    </row>
    <row r="155" spans="1:7" ht="64" hidden="1" customHeight="1">
      <c r="A155" s="355"/>
      <c r="B155" s="373" t="s">
        <v>79</v>
      </c>
      <c r="C155" s="373">
        <v>2019</v>
      </c>
      <c r="D155" s="373" t="s">
        <v>1456</v>
      </c>
      <c r="E155" s="374" t="s">
        <v>988</v>
      </c>
      <c r="F155" s="374" t="s">
        <v>1457</v>
      </c>
      <c r="G155" s="374"/>
    </row>
    <row r="156" spans="1:7" ht="48" hidden="1" customHeight="1">
      <c r="A156" s="355"/>
      <c r="B156" s="373" t="s">
        <v>79</v>
      </c>
      <c r="C156" s="373">
        <v>2019</v>
      </c>
      <c r="D156" s="373" t="s">
        <v>1458</v>
      </c>
      <c r="E156" s="374" t="s">
        <v>1306</v>
      </c>
      <c r="F156" s="374" t="s">
        <v>1459</v>
      </c>
      <c r="G156" s="374"/>
    </row>
    <row r="157" spans="1:7" ht="32.15" hidden="1" customHeight="1">
      <c r="A157" s="355"/>
      <c r="B157" s="373" t="s">
        <v>79</v>
      </c>
      <c r="C157" s="373">
        <v>2019</v>
      </c>
      <c r="D157" s="373" t="s">
        <v>1460</v>
      </c>
      <c r="E157" s="374" t="s">
        <v>1306</v>
      </c>
      <c r="F157" s="374" t="s">
        <v>1461</v>
      </c>
      <c r="G157" s="374"/>
    </row>
    <row r="158" spans="1:7" ht="48" hidden="1" customHeight="1">
      <c r="A158" s="355"/>
      <c r="B158" s="373" t="s">
        <v>79</v>
      </c>
      <c r="C158" s="373">
        <v>2019</v>
      </c>
      <c r="D158" s="373" t="s">
        <v>1462</v>
      </c>
      <c r="E158" s="374" t="s">
        <v>1306</v>
      </c>
      <c r="F158" s="374" t="s">
        <v>1463</v>
      </c>
      <c r="G158" s="374"/>
    </row>
    <row r="159" spans="1:7" ht="48" hidden="1" customHeight="1">
      <c r="A159" s="355"/>
      <c r="B159" s="373" t="s">
        <v>79</v>
      </c>
      <c r="C159" s="373">
        <v>2020</v>
      </c>
      <c r="D159" s="374" t="s">
        <v>1450</v>
      </c>
      <c r="E159" s="375" t="s">
        <v>867</v>
      </c>
      <c r="F159" s="375" t="s">
        <v>1451</v>
      </c>
      <c r="G159" s="374"/>
    </row>
    <row r="160" spans="1:7" ht="48" hidden="1" customHeight="1">
      <c r="A160" s="355"/>
      <c r="B160" s="373" t="s">
        <v>79</v>
      </c>
      <c r="C160" s="373">
        <v>2020</v>
      </c>
      <c r="D160" s="374" t="s">
        <v>1452</v>
      </c>
      <c r="E160" s="375" t="s">
        <v>957</v>
      </c>
      <c r="F160" s="375" t="s">
        <v>1453</v>
      </c>
      <c r="G160" s="374"/>
    </row>
    <row r="161" spans="1:7" ht="48" hidden="1" customHeight="1">
      <c r="A161" s="355"/>
      <c r="B161" s="373" t="s">
        <v>79</v>
      </c>
      <c r="C161" s="373">
        <v>2020</v>
      </c>
      <c r="D161" s="374" t="s">
        <v>1454</v>
      </c>
      <c r="E161" s="375" t="s">
        <v>957</v>
      </c>
      <c r="F161" s="375" t="s">
        <v>1455</v>
      </c>
      <c r="G161" s="374"/>
    </row>
    <row r="162" spans="1:7" ht="48" hidden="1" customHeight="1">
      <c r="A162" s="355"/>
      <c r="B162" s="373" t="s">
        <v>79</v>
      </c>
      <c r="C162" s="373">
        <v>2020</v>
      </c>
      <c r="D162" s="373" t="s">
        <v>1458</v>
      </c>
      <c r="E162" s="374" t="s">
        <v>988</v>
      </c>
      <c r="F162" s="374" t="s">
        <v>1459</v>
      </c>
      <c r="G162" s="374"/>
    </row>
    <row r="163" spans="1:7" ht="32.15" hidden="1" customHeight="1">
      <c r="A163" s="355"/>
      <c r="B163" s="373" t="s">
        <v>79</v>
      </c>
      <c r="C163" s="373">
        <v>2020</v>
      </c>
      <c r="D163" s="373" t="s">
        <v>1464</v>
      </c>
      <c r="E163" s="374" t="s">
        <v>1306</v>
      </c>
      <c r="F163" s="374" t="s">
        <v>1465</v>
      </c>
      <c r="G163" s="374"/>
    </row>
    <row r="164" spans="1:7" ht="48" hidden="1" customHeight="1">
      <c r="A164" s="355"/>
      <c r="B164" s="373" t="s">
        <v>79</v>
      </c>
      <c r="C164" s="373">
        <v>2020</v>
      </c>
      <c r="D164" s="373" t="s">
        <v>1462</v>
      </c>
      <c r="E164" s="374" t="s">
        <v>1306</v>
      </c>
      <c r="F164" s="374" t="s">
        <v>1463</v>
      </c>
      <c r="G164" s="374"/>
    </row>
    <row r="165" spans="1:7" ht="32.15" hidden="1" customHeight="1">
      <c r="A165" s="355"/>
      <c r="B165" s="373" t="s">
        <v>79</v>
      </c>
      <c r="C165" s="373">
        <v>2020</v>
      </c>
      <c r="D165" s="373" t="s">
        <v>1460</v>
      </c>
      <c r="E165" s="374" t="s">
        <v>1306</v>
      </c>
      <c r="F165" s="374" t="s">
        <v>1461</v>
      </c>
      <c r="G165" s="374"/>
    </row>
    <row r="166" spans="1:7" ht="32.15" hidden="1" customHeight="1">
      <c r="A166" s="349">
        <v>11</v>
      </c>
      <c r="B166" s="374" t="s">
        <v>86</v>
      </c>
      <c r="C166" s="373">
        <v>2019</v>
      </c>
      <c r="D166" s="373" t="s">
        <v>1466</v>
      </c>
      <c r="E166" s="374" t="s">
        <v>1306</v>
      </c>
      <c r="F166" s="374" t="s">
        <v>1465</v>
      </c>
      <c r="G166" s="374"/>
    </row>
    <row r="167" spans="1:7" ht="48" hidden="1" customHeight="1">
      <c r="A167" s="349"/>
      <c r="B167" s="374" t="s">
        <v>86</v>
      </c>
      <c r="C167" s="373">
        <v>2019</v>
      </c>
      <c r="D167" s="374" t="s">
        <v>1467</v>
      </c>
      <c r="E167" s="375" t="s">
        <v>988</v>
      </c>
      <c r="F167" s="375" t="s">
        <v>819</v>
      </c>
      <c r="G167" s="374" t="s">
        <v>1468</v>
      </c>
    </row>
    <row r="168" spans="1:7" ht="48" hidden="1" customHeight="1">
      <c r="A168" s="349"/>
      <c r="B168" s="374" t="s">
        <v>86</v>
      </c>
      <c r="C168" s="373">
        <v>2019</v>
      </c>
      <c r="D168" s="374" t="s">
        <v>1469</v>
      </c>
      <c r="E168" s="375" t="s">
        <v>1306</v>
      </c>
      <c r="F168" s="375" t="s">
        <v>819</v>
      </c>
      <c r="G168" s="374" t="s">
        <v>1468</v>
      </c>
    </row>
    <row r="169" spans="1:7" ht="48" hidden="1" customHeight="1">
      <c r="A169" s="349"/>
      <c r="B169" s="374" t="s">
        <v>86</v>
      </c>
      <c r="C169" s="373">
        <v>2019</v>
      </c>
      <c r="D169" s="374" t="s">
        <v>1470</v>
      </c>
      <c r="E169" s="375" t="s">
        <v>1306</v>
      </c>
      <c r="F169" s="375" t="s">
        <v>819</v>
      </c>
      <c r="G169" s="374" t="s">
        <v>1468</v>
      </c>
    </row>
    <row r="170" spans="1:7" ht="48" hidden="1" customHeight="1">
      <c r="A170" s="349"/>
      <c r="B170" s="374" t="s">
        <v>86</v>
      </c>
      <c r="C170" s="373">
        <v>2019</v>
      </c>
      <c r="D170" s="373" t="s">
        <v>1471</v>
      </c>
      <c r="E170" s="375" t="s">
        <v>1306</v>
      </c>
      <c r="F170" s="375" t="s">
        <v>819</v>
      </c>
      <c r="G170" s="374" t="s">
        <v>1468</v>
      </c>
    </row>
    <row r="171" spans="1:7" ht="48" hidden="1" customHeight="1">
      <c r="A171" s="349"/>
      <c r="B171" s="374" t="s">
        <v>86</v>
      </c>
      <c r="C171" s="373">
        <v>2019</v>
      </c>
      <c r="D171" s="373" t="s">
        <v>1320</v>
      </c>
      <c r="E171" s="374" t="s">
        <v>867</v>
      </c>
      <c r="F171" s="375" t="s">
        <v>819</v>
      </c>
      <c r="G171" s="374" t="s">
        <v>1472</v>
      </c>
    </row>
    <row r="172" spans="1:7" ht="48" hidden="1" customHeight="1">
      <c r="A172" s="349"/>
      <c r="B172" s="374" t="s">
        <v>86</v>
      </c>
      <c r="C172" s="373">
        <v>2019</v>
      </c>
      <c r="D172" s="373" t="s">
        <v>1473</v>
      </c>
      <c r="E172" s="374" t="s">
        <v>957</v>
      </c>
      <c r="F172" s="375" t="s">
        <v>819</v>
      </c>
      <c r="G172" s="374" t="s">
        <v>1472</v>
      </c>
    </row>
    <row r="173" spans="1:7" ht="48" hidden="1" customHeight="1">
      <c r="A173" s="349"/>
      <c r="B173" s="374" t="s">
        <v>86</v>
      </c>
      <c r="C173" s="373">
        <v>2019</v>
      </c>
      <c r="D173" s="373" t="s">
        <v>1474</v>
      </c>
      <c r="E173" s="374" t="s">
        <v>957</v>
      </c>
      <c r="F173" s="375" t="s">
        <v>819</v>
      </c>
      <c r="G173" s="374" t="s">
        <v>1472</v>
      </c>
    </row>
    <row r="174" spans="1:7" ht="48" hidden="1" customHeight="1">
      <c r="A174" s="349"/>
      <c r="B174" s="374" t="s">
        <v>86</v>
      </c>
      <c r="C174" s="373">
        <v>2019</v>
      </c>
      <c r="D174" s="373" t="s">
        <v>1475</v>
      </c>
      <c r="E174" s="374" t="s">
        <v>957</v>
      </c>
      <c r="F174" s="375" t="s">
        <v>819</v>
      </c>
      <c r="G174" s="374" t="s">
        <v>1472</v>
      </c>
    </row>
    <row r="175" spans="1:7" ht="48" hidden="1" customHeight="1">
      <c r="A175" s="349"/>
      <c r="B175" s="374" t="s">
        <v>86</v>
      </c>
      <c r="C175" s="373">
        <v>2020</v>
      </c>
      <c r="D175" s="374" t="s">
        <v>1467</v>
      </c>
      <c r="E175" s="375" t="s">
        <v>988</v>
      </c>
      <c r="F175" s="375" t="s">
        <v>819</v>
      </c>
      <c r="G175" s="374" t="s">
        <v>1468</v>
      </c>
    </row>
    <row r="176" spans="1:7" ht="48" hidden="1" customHeight="1">
      <c r="A176" s="349"/>
      <c r="B176" s="374" t="s">
        <v>86</v>
      </c>
      <c r="C176" s="373">
        <v>2020</v>
      </c>
      <c r="D176" s="374" t="s">
        <v>1469</v>
      </c>
      <c r="E176" s="375" t="s">
        <v>1306</v>
      </c>
      <c r="F176" s="375" t="s">
        <v>819</v>
      </c>
      <c r="G176" s="374" t="s">
        <v>1468</v>
      </c>
    </row>
    <row r="177" spans="1:7" ht="48" hidden="1" customHeight="1">
      <c r="A177" s="349"/>
      <c r="B177" s="374" t="s">
        <v>86</v>
      </c>
      <c r="C177" s="373">
        <v>2020</v>
      </c>
      <c r="D177" s="374" t="s">
        <v>1470</v>
      </c>
      <c r="E177" s="375" t="s">
        <v>1306</v>
      </c>
      <c r="F177" s="375" t="s">
        <v>819</v>
      </c>
      <c r="G177" s="374" t="s">
        <v>1468</v>
      </c>
    </row>
    <row r="178" spans="1:7" ht="48" hidden="1" customHeight="1">
      <c r="A178" s="349"/>
      <c r="B178" s="374" t="s">
        <v>86</v>
      </c>
      <c r="C178" s="373">
        <v>2020</v>
      </c>
      <c r="D178" s="373" t="s">
        <v>1471</v>
      </c>
      <c r="E178" s="375" t="s">
        <v>1306</v>
      </c>
      <c r="F178" s="375" t="s">
        <v>819</v>
      </c>
      <c r="G178" s="374" t="s">
        <v>1468</v>
      </c>
    </row>
    <row r="179" spans="1:7" ht="48" hidden="1" customHeight="1">
      <c r="A179" s="349"/>
      <c r="B179" s="374" t="s">
        <v>86</v>
      </c>
      <c r="C179" s="373">
        <v>2020</v>
      </c>
      <c r="D179" s="373" t="s">
        <v>1320</v>
      </c>
      <c r="E179" s="374" t="s">
        <v>867</v>
      </c>
      <c r="F179" s="375" t="s">
        <v>819</v>
      </c>
      <c r="G179" s="374" t="s">
        <v>1472</v>
      </c>
    </row>
    <row r="180" spans="1:7" ht="48" hidden="1" customHeight="1">
      <c r="A180" s="349"/>
      <c r="B180" s="374" t="s">
        <v>86</v>
      </c>
      <c r="C180" s="373">
        <v>2020</v>
      </c>
      <c r="D180" s="373" t="s">
        <v>1473</v>
      </c>
      <c r="E180" s="374" t="s">
        <v>957</v>
      </c>
      <c r="F180" s="375" t="s">
        <v>819</v>
      </c>
      <c r="G180" s="374" t="s">
        <v>1472</v>
      </c>
    </row>
    <row r="181" spans="1:7" ht="48" hidden="1" customHeight="1">
      <c r="A181" s="349"/>
      <c r="B181" s="374" t="s">
        <v>86</v>
      </c>
      <c r="C181" s="373">
        <v>2020</v>
      </c>
      <c r="D181" s="373" t="s">
        <v>1474</v>
      </c>
      <c r="E181" s="374" t="s">
        <v>957</v>
      </c>
      <c r="F181" s="375" t="s">
        <v>819</v>
      </c>
      <c r="G181" s="374" t="s">
        <v>1472</v>
      </c>
    </row>
    <row r="182" spans="1:7" ht="48" hidden="1" customHeight="1">
      <c r="A182" s="349"/>
      <c r="B182" s="374" t="s">
        <v>86</v>
      </c>
      <c r="C182" s="373">
        <v>2020</v>
      </c>
      <c r="D182" s="373" t="s">
        <v>1475</v>
      </c>
      <c r="E182" s="374" t="s">
        <v>957</v>
      </c>
      <c r="F182" s="375" t="s">
        <v>819</v>
      </c>
      <c r="G182" s="374" t="s">
        <v>1472</v>
      </c>
    </row>
    <row r="183" spans="1:7" ht="16" hidden="1" customHeight="1">
      <c r="A183" s="349">
        <v>12</v>
      </c>
      <c r="B183" s="374" t="s">
        <v>93</v>
      </c>
      <c r="C183" s="373">
        <v>2019</v>
      </c>
      <c r="D183" s="453" t="s">
        <v>1476</v>
      </c>
      <c r="E183" s="375" t="s">
        <v>1103</v>
      </c>
      <c r="F183" s="375" t="s">
        <v>765</v>
      </c>
      <c r="G183" s="374"/>
    </row>
    <row r="184" spans="1:7" ht="16" hidden="1" customHeight="1">
      <c r="A184" s="349"/>
      <c r="B184" s="374" t="s">
        <v>93</v>
      </c>
      <c r="C184" s="373">
        <v>2019</v>
      </c>
      <c r="D184" s="453" t="s">
        <v>1477</v>
      </c>
      <c r="E184" s="375" t="s">
        <v>1478</v>
      </c>
      <c r="F184" s="375" t="s">
        <v>1374</v>
      </c>
      <c r="G184" s="374"/>
    </row>
    <row r="185" spans="1:7" ht="16" hidden="1" customHeight="1">
      <c r="A185" s="349"/>
      <c r="B185" s="374" t="s">
        <v>93</v>
      </c>
      <c r="C185" s="373">
        <v>2019</v>
      </c>
      <c r="D185" s="453" t="s">
        <v>1479</v>
      </c>
      <c r="E185" s="375" t="s">
        <v>1306</v>
      </c>
      <c r="F185" s="375" t="s">
        <v>765</v>
      </c>
      <c r="G185" s="374"/>
    </row>
    <row r="186" spans="1:7" ht="16" hidden="1" customHeight="1">
      <c r="A186" s="349"/>
      <c r="B186" s="374" t="s">
        <v>93</v>
      </c>
      <c r="C186" s="373">
        <v>2019</v>
      </c>
      <c r="D186" s="453" t="s">
        <v>1480</v>
      </c>
      <c r="E186" s="375" t="s">
        <v>1306</v>
      </c>
      <c r="F186" s="374" t="s">
        <v>765</v>
      </c>
      <c r="G186" s="374"/>
    </row>
    <row r="187" spans="1:7" ht="16" hidden="1" customHeight="1">
      <c r="A187" s="349"/>
      <c r="B187" s="374" t="s">
        <v>93</v>
      </c>
      <c r="C187" s="373">
        <v>2019</v>
      </c>
      <c r="D187" s="453" t="s">
        <v>1481</v>
      </c>
      <c r="E187" s="375" t="s">
        <v>1306</v>
      </c>
      <c r="F187" s="374" t="s">
        <v>765</v>
      </c>
      <c r="G187" s="374"/>
    </row>
    <row r="188" spans="1:7" ht="16" hidden="1" customHeight="1">
      <c r="A188" s="349"/>
      <c r="B188" s="374" t="s">
        <v>93</v>
      </c>
      <c r="C188" s="373">
        <v>2019</v>
      </c>
      <c r="D188" s="453" t="s">
        <v>1482</v>
      </c>
      <c r="E188" s="375" t="s">
        <v>1306</v>
      </c>
      <c r="F188" s="374" t="s">
        <v>1374</v>
      </c>
      <c r="G188" s="374"/>
    </row>
    <row r="189" spans="1:7" ht="16" hidden="1" customHeight="1">
      <c r="A189" s="349"/>
      <c r="B189" s="374" t="s">
        <v>93</v>
      </c>
      <c r="C189" s="373">
        <v>2019</v>
      </c>
      <c r="D189" s="453" t="s">
        <v>1483</v>
      </c>
      <c r="E189" s="374" t="s">
        <v>954</v>
      </c>
      <c r="F189" s="374" t="s">
        <v>765</v>
      </c>
      <c r="G189" s="374"/>
    </row>
    <row r="190" spans="1:7" ht="16" hidden="1" customHeight="1">
      <c r="A190" s="349"/>
      <c r="B190" s="374" t="s">
        <v>93</v>
      </c>
      <c r="C190" s="373">
        <v>2019</v>
      </c>
      <c r="D190" s="453" t="s">
        <v>1484</v>
      </c>
      <c r="E190" s="374" t="s">
        <v>1099</v>
      </c>
      <c r="F190" s="374" t="s">
        <v>1374</v>
      </c>
      <c r="G190" s="374"/>
    </row>
    <row r="191" spans="1:7" ht="16" hidden="1" customHeight="1">
      <c r="A191" s="349"/>
      <c r="B191" s="374" t="s">
        <v>93</v>
      </c>
      <c r="C191" s="373">
        <v>2019</v>
      </c>
      <c r="D191" s="453" t="s">
        <v>1485</v>
      </c>
      <c r="E191" s="374" t="s">
        <v>957</v>
      </c>
      <c r="F191" s="374" t="s">
        <v>765</v>
      </c>
      <c r="G191" s="374"/>
    </row>
    <row r="192" spans="1:7" ht="16" hidden="1" customHeight="1">
      <c r="A192" s="349"/>
      <c r="B192" s="374" t="s">
        <v>93</v>
      </c>
      <c r="C192" s="373">
        <v>2020</v>
      </c>
      <c r="D192" s="453" t="s">
        <v>1476</v>
      </c>
      <c r="E192" s="375" t="s">
        <v>1103</v>
      </c>
      <c r="F192" s="375" t="s">
        <v>765</v>
      </c>
      <c r="G192" s="374"/>
    </row>
    <row r="193" spans="1:7" ht="16" hidden="1" customHeight="1">
      <c r="A193" s="349"/>
      <c r="B193" s="374" t="s">
        <v>93</v>
      </c>
      <c r="C193" s="373">
        <v>2020</v>
      </c>
      <c r="D193" s="453" t="s">
        <v>1486</v>
      </c>
      <c r="E193" s="375" t="s">
        <v>1478</v>
      </c>
      <c r="F193" s="375" t="s">
        <v>1374</v>
      </c>
      <c r="G193" s="374"/>
    </row>
    <row r="194" spans="1:7" ht="16" hidden="1" customHeight="1">
      <c r="A194" s="349"/>
      <c r="B194" s="374" t="s">
        <v>93</v>
      </c>
      <c r="C194" s="373">
        <v>2020</v>
      </c>
      <c r="D194" s="453" t="s">
        <v>1479</v>
      </c>
      <c r="E194" s="375" t="s">
        <v>1306</v>
      </c>
      <c r="F194" s="375" t="s">
        <v>765</v>
      </c>
      <c r="G194" s="374"/>
    </row>
    <row r="195" spans="1:7" ht="16" hidden="1" customHeight="1">
      <c r="A195" s="349"/>
      <c r="B195" s="374" t="s">
        <v>93</v>
      </c>
      <c r="C195" s="373">
        <v>2020</v>
      </c>
      <c r="D195" s="453" t="s">
        <v>1480</v>
      </c>
      <c r="E195" s="375" t="s">
        <v>1306</v>
      </c>
      <c r="F195" s="374" t="s">
        <v>765</v>
      </c>
      <c r="G195" s="374"/>
    </row>
    <row r="196" spans="1:7" ht="16" hidden="1" customHeight="1">
      <c r="A196" s="349"/>
      <c r="B196" s="374" t="s">
        <v>93</v>
      </c>
      <c r="C196" s="373">
        <v>2020</v>
      </c>
      <c r="D196" s="453" t="s">
        <v>1481</v>
      </c>
      <c r="E196" s="375" t="s">
        <v>1306</v>
      </c>
      <c r="F196" s="374" t="s">
        <v>765</v>
      </c>
      <c r="G196" s="374"/>
    </row>
    <row r="197" spans="1:7" ht="16" hidden="1" customHeight="1">
      <c r="A197" s="349"/>
      <c r="B197" s="374" t="s">
        <v>93</v>
      </c>
      <c r="C197" s="373">
        <v>2020</v>
      </c>
      <c r="D197" s="453" t="s">
        <v>1482</v>
      </c>
      <c r="E197" s="375" t="s">
        <v>1306</v>
      </c>
      <c r="F197" s="374" t="s">
        <v>1374</v>
      </c>
      <c r="G197" s="374"/>
    </row>
    <row r="198" spans="1:7" ht="16" hidden="1" customHeight="1">
      <c r="A198" s="349"/>
      <c r="B198" s="374" t="s">
        <v>93</v>
      </c>
      <c r="C198" s="373">
        <v>2020</v>
      </c>
      <c r="D198" s="453" t="s">
        <v>1483</v>
      </c>
      <c r="E198" s="374" t="s">
        <v>954</v>
      </c>
      <c r="F198" s="374" t="s">
        <v>765</v>
      </c>
      <c r="G198" s="374"/>
    </row>
    <row r="199" spans="1:7" ht="16" hidden="1" customHeight="1">
      <c r="A199" s="349"/>
      <c r="B199" s="374" t="s">
        <v>93</v>
      </c>
      <c r="C199" s="373">
        <v>2020</v>
      </c>
      <c r="D199" s="453" t="s">
        <v>1484</v>
      </c>
      <c r="E199" s="374" t="s">
        <v>1099</v>
      </c>
      <c r="F199" s="374" t="s">
        <v>1374</v>
      </c>
      <c r="G199" s="374"/>
    </row>
    <row r="200" spans="1:7" ht="16" hidden="1" customHeight="1">
      <c r="A200" s="349"/>
      <c r="B200" s="374" t="s">
        <v>93</v>
      </c>
      <c r="C200" s="373">
        <v>2020</v>
      </c>
      <c r="D200" s="453" t="s">
        <v>1485</v>
      </c>
      <c r="E200" s="374" t="s">
        <v>957</v>
      </c>
      <c r="F200" s="374" t="s">
        <v>765</v>
      </c>
      <c r="G200" s="374"/>
    </row>
    <row r="201" spans="1:7" ht="32.15" hidden="1" customHeight="1">
      <c r="A201" s="355">
        <v>13</v>
      </c>
      <c r="B201" s="373" t="s">
        <v>99</v>
      </c>
      <c r="C201" s="373">
        <v>2019</v>
      </c>
      <c r="D201" s="374" t="s">
        <v>1487</v>
      </c>
      <c r="E201" s="375" t="s">
        <v>1210</v>
      </c>
      <c r="F201" s="375" t="s">
        <v>1488</v>
      </c>
      <c r="G201" s="374" t="s">
        <v>1489</v>
      </c>
    </row>
    <row r="202" spans="1:7" ht="32.15" hidden="1" customHeight="1">
      <c r="A202" s="355"/>
      <c r="B202" s="373" t="s">
        <v>99</v>
      </c>
      <c r="C202" s="373">
        <v>2019</v>
      </c>
      <c r="D202" s="374" t="s">
        <v>1490</v>
      </c>
      <c r="E202" s="375" t="s">
        <v>1491</v>
      </c>
      <c r="F202" s="375" t="s">
        <v>1488</v>
      </c>
      <c r="G202" s="374" t="s">
        <v>1489</v>
      </c>
    </row>
    <row r="203" spans="1:7" ht="32.15" hidden="1" customHeight="1">
      <c r="A203" s="355"/>
      <c r="B203" s="373" t="s">
        <v>99</v>
      </c>
      <c r="C203" s="373">
        <v>2019</v>
      </c>
      <c r="D203" s="374" t="s">
        <v>1492</v>
      </c>
      <c r="E203" s="375" t="s">
        <v>1493</v>
      </c>
      <c r="F203" s="375" t="s">
        <v>1488</v>
      </c>
      <c r="G203" s="374" t="s">
        <v>1489</v>
      </c>
    </row>
    <row r="204" spans="1:7" ht="32.15" hidden="1" customHeight="1">
      <c r="A204" s="355"/>
      <c r="B204" s="373" t="s">
        <v>99</v>
      </c>
      <c r="C204" s="373">
        <v>2019</v>
      </c>
      <c r="D204" s="373" t="s">
        <v>1494</v>
      </c>
      <c r="E204" s="374" t="s">
        <v>1495</v>
      </c>
      <c r="F204" s="375" t="s">
        <v>1488</v>
      </c>
      <c r="G204" s="374" t="s">
        <v>1489</v>
      </c>
    </row>
    <row r="205" spans="1:7" ht="32.15" hidden="1" customHeight="1">
      <c r="A205" s="355"/>
      <c r="B205" s="373" t="s">
        <v>99</v>
      </c>
      <c r="C205" s="373">
        <v>2019</v>
      </c>
      <c r="D205" s="373" t="s">
        <v>1496</v>
      </c>
      <c r="E205" s="374" t="s">
        <v>1497</v>
      </c>
      <c r="F205" s="375" t="s">
        <v>1488</v>
      </c>
      <c r="G205" s="374" t="s">
        <v>1489</v>
      </c>
    </row>
    <row r="206" spans="1:7" ht="32.15" hidden="1" customHeight="1">
      <c r="A206" s="355"/>
      <c r="B206" s="373" t="s">
        <v>99</v>
      </c>
      <c r="C206" s="373">
        <v>2019</v>
      </c>
      <c r="D206" s="373" t="s">
        <v>1498</v>
      </c>
      <c r="E206" s="374" t="s">
        <v>1499</v>
      </c>
      <c r="F206" s="375" t="s">
        <v>1488</v>
      </c>
      <c r="G206" s="374" t="s">
        <v>1489</v>
      </c>
    </row>
    <row r="207" spans="1:7" ht="32.15" hidden="1" customHeight="1">
      <c r="A207" s="355"/>
      <c r="B207" s="373" t="s">
        <v>99</v>
      </c>
      <c r="C207" s="373">
        <v>2019</v>
      </c>
      <c r="D207" s="373" t="s">
        <v>1500</v>
      </c>
      <c r="E207" s="374" t="s">
        <v>1501</v>
      </c>
      <c r="F207" s="375" t="s">
        <v>1502</v>
      </c>
      <c r="G207" s="374" t="s">
        <v>1489</v>
      </c>
    </row>
    <row r="208" spans="1:7" ht="32.15" hidden="1" customHeight="1">
      <c r="A208" s="355"/>
      <c r="B208" s="373" t="s">
        <v>99</v>
      </c>
      <c r="C208" s="373">
        <v>2019</v>
      </c>
      <c r="D208" s="373" t="s">
        <v>1503</v>
      </c>
      <c r="E208" s="374" t="s">
        <v>1110</v>
      </c>
      <c r="F208" s="375" t="s">
        <v>1502</v>
      </c>
      <c r="G208" s="374" t="s">
        <v>1489</v>
      </c>
    </row>
    <row r="209" spans="1:7" ht="32.15" hidden="1" customHeight="1">
      <c r="A209" s="355"/>
      <c r="B209" s="373" t="s">
        <v>99</v>
      </c>
      <c r="C209" s="373">
        <v>2019</v>
      </c>
      <c r="D209" s="373" t="s">
        <v>1504</v>
      </c>
      <c r="E209" s="374" t="s">
        <v>1110</v>
      </c>
      <c r="F209" s="375" t="s">
        <v>1502</v>
      </c>
      <c r="G209" s="374" t="s">
        <v>1489</v>
      </c>
    </row>
    <row r="210" spans="1:7" ht="32.15" hidden="1" customHeight="1">
      <c r="A210" s="355"/>
      <c r="B210" s="373" t="s">
        <v>99</v>
      </c>
      <c r="C210" s="373">
        <v>2019</v>
      </c>
      <c r="D210" s="373" t="s">
        <v>1505</v>
      </c>
      <c r="E210" s="374" t="s">
        <v>1110</v>
      </c>
      <c r="F210" s="375" t="s">
        <v>1502</v>
      </c>
      <c r="G210" s="374" t="s">
        <v>1489</v>
      </c>
    </row>
    <row r="211" spans="1:7" ht="32.15" hidden="1" customHeight="1">
      <c r="A211" s="355"/>
      <c r="B211" s="373" t="s">
        <v>99</v>
      </c>
      <c r="C211" s="373">
        <v>2019</v>
      </c>
      <c r="D211" s="373" t="s">
        <v>1506</v>
      </c>
      <c r="E211" s="374" t="s">
        <v>1507</v>
      </c>
      <c r="F211" s="375" t="s">
        <v>1502</v>
      </c>
      <c r="G211" s="374" t="s">
        <v>1489</v>
      </c>
    </row>
    <row r="212" spans="1:7" ht="32.15" hidden="1" customHeight="1">
      <c r="A212" s="355"/>
      <c r="B212" s="373" t="s">
        <v>99</v>
      </c>
      <c r="C212" s="373">
        <v>2019</v>
      </c>
      <c r="D212" s="373" t="s">
        <v>1508</v>
      </c>
      <c r="E212" s="374" t="s">
        <v>1110</v>
      </c>
      <c r="F212" s="375" t="s">
        <v>1502</v>
      </c>
      <c r="G212" s="374" t="s">
        <v>1489</v>
      </c>
    </row>
    <row r="213" spans="1:7" ht="32.15" hidden="1" customHeight="1">
      <c r="A213" s="355"/>
      <c r="B213" s="373" t="s">
        <v>99</v>
      </c>
      <c r="C213" s="373">
        <v>2020</v>
      </c>
      <c r="D213" s="374" t="s">
        <v>1487</v>
      </c>
      <c r="E213" s="375" t="s">
        <v>1210</v>
      </c>
      <c r="F213" s="375" t="s">
        <v>1488</v>
      </c>
      <c r="G213" s="374" t="s">
        <v>1489</v>
      </c>
    </row>
    <row r="214" spans="1:7" ht="32.15" hidden="1" customHeight="1">
      <c r="A214" s="355"/>
      <c r="B214" s="373" t="s">
        <v>99</v>
      </c>
      <c r="C214" s="373">
        <v>2020</v>
      </c>
      <c r="D214" s="374" t="s">
        <v>1490</v>
      </c>
      <c r="E214" s="375" t="s">
        <v>1491</v>
      </c>
      <c r="F214" s="375" t="s">
        <v>1488</v>
      </c>
      <c r="G214" s="374" t="s">
        <v>1489</v>
      </c>
    </row>
    <row r="215" spans="1:7" ht="32.15" hidden="1" customHeight="1">
      <c r="A215" s="355"/>
      <c r="B215" s="373" t="s">
        <v>99</v>
      </c>
      <c r="C215" s="373">
        <v>2020</v>
      </c>
      <c r="D215" s="374" t="s">
        <v>1492</v>
      </c>
      <c r="E215" s="375" t="s">
        <v>1493</v>
      </c>
      <c r="F215" s="375" t="s">
        <v>1488</v>
      </c>
      <c r="G215" s="374" t="s">
        <v>1489</v>
      </c>
    </row>
    <row r="216" spans="1:7" ht="32.15" hidden="1" customHeight="1">
      <c r="A216" s="355"/>
      <c r="B216" s="373" t="s">
        <v>99</v>
      </c>
      <c r="C216" s="373">
        <v>2020</v>
      </c>
      <c r="D216" s="373" t="s">
        <v>1509</v>
      </c>
      <c r="E216" s="374" t="s">
        <v>1495</v>
      </c>
      <c r="F216" s="375" t="s">
        <v>1488</v>
      </c>
      <c r="G216" s="374" t="s">
        <v>1489</v>
      </c>
    </row>
    <row r="217" spans="1:7" ht="32.15" hidden="1" customHeight="1">
      <c r="A217" s="355"/>
      <c r="B217" s="373" t="s">
        <v>99</v>
      </c>
      <c r="C217" s="373">
        <v>2020</v>
      </c>
      <c r="D217" s="373" t="s">
        <v>1496</v>
      </c>
      <c r="E217" s="374" t="s">
        <v>1497</v>
      </c>
      <c r="F217" s="375" t="s">
        <v>1488</v>
      </c>
      <c r="G217" s="374" t="s">
        <v>1489</v>
      </c>
    </row>
    <row r="218" spans="1:7" ht="32.15" hidden="1" customHeight="1">
      <c r="A218" s="355"/>
      <c r="B218" s="373" t="s">
        <v>99</v>
      </c>
      <c r="C218" s="373">
        <v>2020</v>
      </c>
      <c r="D218" s="373" t="s">
        <v>1498</v>
      </c>
      <c r="E218" s="374" t="s">
        <v>1499</v>
      </c>
      <c r="F218" s="375" t="s">
        <v>1488</v>
      </c>
      <c r="G218" s="374" t="s">
        <v>1489</v>
      </c>
    </row>
    <row r="219" spans="1:7" ht="32.15" hidden="1" customHeight="1">
      <c r="A219" s="355"/>
      <c r="B219" s="373" t="s">
        <v>99</v>
      </c>
      <c r="C219" s="373">
        <v>2020</v>
      </c>
      <c r="D219" s="373" t="s">
        <v>1500</v>
      </c>
      <c r="E219" s="374" t="s">
        <v>1501</v>
      </c>
      <c r="F219" s="375" t="s">
        <v>1502</v>
      </c>
      <c r="G219" s="374" t="s">
        <v>1489</v>
      </c>
    </row>
    <row r="220" spans="1:7" ht="32.15" hidden="1" customHeight="1">
      <c r="A220" s="355"/>
      <c r="B220" s="373" t="s">
        <v>99</v>
      </c>
      <c r="C220" s="373">
        <v>2020</v>
      </c>
      <c r="D220" s="373" t="s">
        <v>1510</v>
      </c>
      <c r="E220" s="374" t="s">
        <v>1110</v>
      </c>
      <c r="F220" s="375" t="s">
        <v>1502</v>
      </c>
      <c r="G220" s="374" t="s">
        <v>1489</v>
      </c>
    </row>
    <row r="221" spans="1:7" ht="32.15" hidden="1" customHeight="1">
      <c r="A221" s="355"/>
      <c r="B221" s="373" t="s">
        <v>99</v>
      </c>
      <c r="C221" s="373">
        <v>2020</v>
      </c>
      <c r="D221" s="373" t="s">
        <v>1511</v>
      </c>
      <c r="E221" s="374" t="s">
        <v>1110</v>
      </c>
      <c r="F221" s="375" t="s">
        <v>1502</v>
      </c>
      <c r="G221" s="374" t="s">
        <v>1489</v>
      </c>
    </row>
    <row r="222" spans="1:7" ht="32.15" hidden="1" customHeight="1">
      <c r="A222" s="355"/>
      <c r="B222" s="373" t="s">
        <v>99</v>
      </c>
      <c r="C222" s="373">
        <v>2020</v>
      </c>
      <c r="D222" s="373" t="s">
        <v>1505</v>
      </c>
      <c r="E222" s="374" t="s">
        <v>1110</v>
      </c>
      <c r="F222" s="375" t="s">
        <v>1502</v>
      </c>
      <c r="G222" s="374" t="s">
        <v>1489</v>
      </c>
    </row>
    <row r="223" spans="1:7" ht="32.15" hidden="1" customHeight="1">
      <c r="A223" s="355"/>
      <c r="B223" s="373" t="s">
        <v>99</v>
      </c>
      <c r="C223" s="373">
        <v>2020</v>
      </c>
      <c r="D223" s="373" t="s">
        <v>1512</v>
      </c>
      <c r="E223" s="374" t="s">
        <v>1507</v>
      </c>
      <c r="F223" s="375" t="s">
        <v>1502</v>
      </c>
      <c r="G223" s="374" t="s">
        <v>1489</v>
      </c>
    </row>
    <row r="224" spans="1:7" ht="32.15" hidden="1" customHeight="1">
      <c r="A224" s="355"/>
      <c r="B224" s="373" t="s">
        <v>99</v>
      </c>
      <c r="C224" s="373">
        <v>2020</v>
      </c>
      <c r="D224" s="373" t="s">
        <v>1513</v>
      </c>
      <c r="E224" s="374" t="s">
        <v>1110</v>
      </c>
      <c r="F224" s="375" t="s">
        <v>1502</v>
      </c>
      <c r="G224" s="374" t="s">
        <v>1489</v>
      </c>
    </row>
    <row r="225" spans="1:7" ht="48" hidden="1" customHeight="1">
      <c r="A225" s="349">
        <v>14</v>
      </c>
      <c r="B225" s="374" t="s">
        <v>105</v>
      </c>
      <c r="C225" s="373">
        <v>2019</v>
      </c>
      <c r="D225" s="374" t="s">
        <v>1514</v>
      </c>
      <c r="E225" s="375" t="s">
        <v>988</v>
      </c>
      <c r="F225" s="375" t="s">
        <v>1515</v>
      </c>
      <c r="G225" s="374" t="s">
        <v>749</v>
      </c>
    </row>
    <row r="226" spans="1:7" ht="48" hidden="1" customHeight="1">
      <c r="A226" s="349"/>
      <c r="B226" s="374" t="s">
        <v>105</v>
      </c>
      <c r="C226" s="373">
        <v>2019</v>
      </c>
      <c r="D226" s="374" t="s">
        <v>1516</v>
      </c>
      <c r="E226" s="375" t="s">
        <v>1306</v>
      </c>
      <c r="F226" s="375" t="s">
        <v>1517</v>
      </c>
      <c r="G226" s="374"/>
    </row>
    <row r="227" spans="1:7" ht="32.15" hidden="1" customHeight="1">
      <c r="A227" s="349"/>
      <c r="B227" s="374" t="s">
        <v>105</v>
      </c>
      <c r="C227" s="373">
        <v>2019</v>
      </c>
      <c r="D227" s="374" t="s">
        <v>1518</v>
      </c>
      <c r="E227" s="375" t="s">
        <v>867</v>
      </c>
      <c r="F227" s="375" t="s">
        <v>1519</v>
      </c>
      <c r="G227" s="374"/>
    </row>
    <row r="228" spans="1:7" ht="32.15" hidden="1" customHeight="1">
      <c r="A228" s="349"/>
      <c r="B228" s="374" t="s">
        <v>105</v>
      </c>
      <c r="C228" s="373">
        <v>2019</v>
      </c>
      <c r="D228" s="373" t="s">
        <v>1520</v>
      </c>
      <c r="E228" s="374" t="s">
        <v>957</v>
      </c>
      <c r="F228" s="374" t="s">
        <v>1521</v>
      </c>
      <c r="G228" s="374" t="s">
        <v>749</v>
      </c>
    </row>
    <row r="229" spans="1:7" ht="48" hidden="1" customHeight="1">
      <c r="A229" s="349"/>
      <c r="B229" s="374" t="s">
        <v>105</v>
      </c>
      <c r="C229" s="373">
        <v>2020</v>
      </c>
      <c r="D229" s="374" t="s">
        <v>1514</v>
      </c>
      <c r="E229" s="375" t="s">
        <v>988</v>
      </c>
      <c r="F229" s="375" t="s">
        <v>1515</v>
      </c>
      <c r="G229" s="374" t="s">
        <v>749</v>
      </c>
    </row>
    <row r="230" spans="1:7" ht="48" hidden="1" customHeight="1">
      <c r="A230" s="349"/>
      <c r="B230" s="374" t="s">
        <v>105</v>
      </c>
      <c r="C230" s="373">
        <v>2020</v>
      </c>
      <c r="D230" s="374" t="s">
        <v>1516</v>
      </c>
      <c r="E230" s="375" t="s">
        <v>1306</v>
      </c>
      <c r="F230" s="375" t="s">
        <v>1517</v>
      </c>
      <c r="G230" s="374" t="s">
        <v>749</v>
      </c>
    </row>
    <row r="231" spans="1:7" ht="32.15" hidden="1" customHeight="1">
      <c r="A231" s="349"/>
      <c r="B231" s="374" t="s">
        <v>105</v>
      </c>
      <c r="C231" s="373">
        <v>2020</v>
      </c>
      <c r="D231" s="374" t="s">
        <v>1518</v>
      </c>
      <c r="E231" s="375" t="s">
        <v>867</v>
      </c>
      <c r="F231" s="375" t="s">
        <v>1519</v>
      </c>
      <c r="G231" s="374" t="s">
        <v>749</v>
      </c>
    </row>
    <row r="232" spans="1:7" ht="32.15" hidden="1" customHeight="1">
      <c r="A232" s="349"/>
      <c r="B232" s="374" t="s">
        <v>105</v>
      </c>
      <c r="C232" s="373">
        <v>2020</v>
      </c>
      <c r="D232" s="373" t="s">
        <v>1520</v>
      </c>
      <c r="E232" s="374" t="s">
        <v>957</v>
      </c>
      <c r="F232" s="374" t="s">
        <v>1521</v>
      </c>
      <c r="G232" s="374" t="s">
        <v>749</v>
      </c>
    </row>
    <row r="233" spans="1:7" ht="32.15" hidden="1" customHeight="1">
      <c r="A233" s="355">
        <v>15</v>
      </c>
      <c r="B233" s="374" t="s">
        <v>113</v>
      </c>
      <c r="C233" s="373">
        <v>2019</v>
      </c>
      <c r="D233" s="373" t="s">
        <v>1522</v>
      </c>
      <c r="E233" s="375" t="s">
        <v>988</v>
      </c>
      <c r="F233" s="375" t="s">
        <v>1523</v>
      </c>
      <c r="G233" s="374"/>
    </row>
    <row r="234" spans="1:7" ht="32.15" hidden="1" customHeight="1">
      <c r="A234" s="355"/>
      <c r="B234" s="374" t="s">
        <v>113</v>
      </c>
      <c r="C234" s="373">
        <v>2019</v>
      </c>
      <c r="D234" s="373" t="s">
        <v>1524</v>
      </c>
      <c r="E234" s="375" t="s">
        <v>1525</v>
      </c>
      <c r="F234" s="375" t="s">
        <v>1526</v>
      </c>
      <c r="G234" s="374"/>
    </row>
    <row r="235" spans="1:7" ht="48" hidden="1" customHeight="1">
      <c r="A235" s="355"/>
      <c r="B235" s="374" t="s">
        <v>113</v>
      </c>
      <c r="C235" s="373">
        <v>2019</v>
      </c>
      <c r="D235" s="374" t="s">
        <v>1527</v>
      </c>
      <c r="E235" s="375" t="s">
        <v>867</v>
      </c>
      <c r="F235" s="375" t="s">
        <v>1528</v>
      </c>
      <c r="G235" s="374"/>
    </row>
    <row r="236" spans="1:7" ht="32.15" hidden="1" customHeight="1">
      <c r="A236" s="355"/>
      <c r="B236" s="374" t="s">
        <v>113</v>
      </c>
      <c r="C236" s="373">
        <v>2019</v>
      </c>
      <c r="D236" s="373" t="s">
        <v>1529</v>
      </c>
      <c r="E236" s="374" t="s">
        <v>957</v>
      </c>
      <c r="F236" s="374" t="s">
        <v>1530</v>
      </c>
      <c r="G236" s="374"/>
    </row>
    <row r="237" spans="1:7" ht="32.15" hidden="1" customHeight="1">
      <c r="A237" s="355"/>
      <c r="B237" s="374" t="s">
        <v>113</v>
      </c>
      <c r="C237" s="373">
        <v>2020</v>
      </c>
      <c r="D237" s="373" t="s">
        <v>1522</v>
      </c>
      <c r="E237" s="375" t="s">
        <v>988</v>
      </c>
      <c r="F237" s="375" t="s">
        <v>1523</v>
      </c>
      <c r="G237" s="374"/>
    </row>
    <row r="238" spans="1:7" ht="32.15" hidden="1" customHeight="1">
      <c r="A238" s="355"/>
      <c r="B238" s="374" t="s">
        <v>113</v>
      </c>
      <c r="C238" s="373">
        <v>2020</v>
      </c>
      <c r="D238" s="373" t="s">
        <v>1524</v>
      </c>
      <c r="E238" s="375" t="s">
        <v>1525</v>
      </c>
      <c r="F238" s="375" t="s">
        <v>1526</v>
      </c>
      <c r="G238" s="374"/>
    </row>
    <row r="239" spans="1:7" ht="48" hidden="1" customHeight="1">
      <c r="A239" s="355"/>
      <c r="B239" s="374" t="s">
        <v>113</v>
      </c>
      <c r="C239" s="373">
        <v>2020</v>
      </c>
      <c r="D239" s="374" t="s">
        <v>1527</v>
      </c>
      <c r="E239" s="375" t="s">
        <v>867</v>
      </c>
      <c r="F239" s="375" t="s">
        <v>1528</v>
      </c>
      <c r="G239" s="374"/>
    </row>
    <row r="240" spans="1:7" ht="32.15" hidden="1" customHeight="1">
      <c r="A240" s="355"/>
      <c r="B240" s="374" t="s">
        <v>113</v>
      </c>
      <c r="C240" s="373">
        <v>2020</v>
      </c>
      <c r="D240" s="373" t="s">
        <v>1529</v>
      </c>
      <c r="E240" s="374" t="s">
        <v>957</v>
      </c>
      <c r="F240" s="374" t="s">
        <v>1530</v>
      </c>
      <c r="G240" s="374"/>
    </row>
    <row r="241" spans="1:7" ht="48" hidden="1" customHeight="1">
      <c r="A241" s="355">
        <v>16</v>
      </c>
      <c r="B241" s="374" t="s">
        <v>852</v>
      </c>
      <c r="C241" s="373">
        <v>2019</v>
      </c>
      <c r="D241" s="379" t="s">
        <v>1531</v>
      </c>
      <c r="E241" s="375" t="s">
        <v>867</v>
      </c>
      <c r="F241" s="374" t="s">
        <v>1532</v>
      </c>
      <c r="G241" s="374"/>
    </row>
    <row r="242" spans="1:7" ht="48" hidden="1" customHeight="1">
      <c r="A242" s="355"/>
      <c r="B242" s="374" t="s">
        <v>852</v>
      </c>
      <c r="C242" s="373">
        <v>2019</v>
      </c>
      <c r="D242" s="379" t="s">
        <v>1533</v>
      </c>
      <c r="E242" s="375" t="s">
        <v>957</v>
      </c>
      <c r="F242" s="374" t="s">
        <v>1532</v>
      </c>
      <c r="G242" s="374"/>
    </row>
    <row r="243" spans="1:7" ht="48" hidden="1" customHeight="1">
      <c r="A243" s="355"/>
      <c r="B243" s="374" t="s">
        <v>852</v>
      </c>
      <c r="C243" s="373">
        <v>2019</v>
      </c>
      <c r="D243" s="373" t="s">
        <v>1534</v>
      </c>
      <c r="E243" s="375" t="s">
        <v>957</v>
      </c>
      <c r="F243" s="374" t="s">
        <v>1532</v>
      </c>
      <c r="G243" s="374"/>
    </row>
    <row r="244" spans="1:7" ht="48" hidden="1" customHeight="1">
      <c r="A244" s="355"/>
      <c r="B244" s="374" t="s">
        <v>852</v>
      </c>
      <c r="C244" s="373">
        <v>2019</v>
      </c>
      <c r="D244" s="379" t="s">
        <v>1401</v>
      </c>
      <c r="E244" s="374" t="s">
        <v>988</v>
      </c>
      <c r="F244" s="374" t="s">
        <v>1532</v>
      </c>
      <c r="G244" s="374"/>
    </row>
    <row r="245" spans="1:7" ht="48" hidden="1" customHeight="1">
      <c r="A245" s="355"/>
      <c r="B245" s="374" t="s">
        <v>852</v>
      </c>
      <c r="C245" s="373">
        <v>2019</v>
      </c>
      <c r="D245" s="379" t="s">
        <v>1535</v>
      </c>
      <c r="E245" s="374" t="s">
        <v>1306</v>
      </c>
      <c r="F245" s="374" t="s">
        <v>1532</v>
      </c>
      <c r="G245" s="374"/>
    </row>
    <row r="246" spans="1:7" ht="48" hidden="1" customHeight="1">
      <c r="A246" s="355"/>
      <c r="B246" s="374" t="s">
        <v>852</v>
      </c>
      <c r="C246" s="373">
        <v>2020</v>
      </c>
      <c r="D246" s="373" t="s">
        <v>1531</v>
      </c>
      <c r="E246" s="374" t="s">
        <v>867</v>
      </c>
      <c r="F246" s="374" t="s">
        <v>1532</v>
      </c>
      <c r="G246" s="374"/>
    </row>
    <row r="247" spans="1:7" ht="48" hidden="1" customHeight="1">
      <c r="A247" s="355"/>
      <c r="B247" s="374" t="s">
        <v>852</v>
      </c>
      <c r="C247" s="373">
        <v>2020</v>
      </c>
      <c r="D247" s="373" t="s">
        <v>1533</v>
      </c>
      <c r="E247" s="374" t="s">
        <v>957</v>
      </c>
      <c r="F247" s="374" t="s">
        <v>1532</v>
      </c>
      <c r="G247" s="374"/>
    </row>
    <row r="248" spans="1:7" ht="48" hidden="1" customHeight="1">
      <c r="A248" s="355"/>
      <c r="B248" s="374" t="s">
        <v>852</v>
      </c>
      <c r="C248" s="373">
        <v>2020</v>
      </c>
      <c r="D248" s="373" t="s">
        <v>1534</v>
      </c>
      <c r="E248" s="374" t="s">
        <v>957</v>
      </c>
      <c r="F248" s="374" t="s">
        <v>1532</v>
      </c>
      <c r="G248" s="374"/>
    </row>
    <row r="249" spans="1:7" ht="48" hidden="1" customHeight="1">
      <c r="A249" s="355"/>
      <c r="B249" s="374" t="s">
        <v>852</v>
      </c>
      <c r="C249" s="373">
        <v>2020</v>
      </c>
      <c r="D249" s="373" t="s">
        <v>1401</v>
      </c>
      <c r="E249" s="374" t="s">
        <v>988</v>
      </c>
      <c r="F249" s="374" t="s">
        <v>1532</v>
      </c>
      <c r="G249" s="374"/>
    </row>
    <row r="250" spans="1:7" ht="48" hidden="1" customHeight="1">
      <c r="A250" s="355"/>
      <c r="B250" s="374" t="s">
        <v>852</v>
      </c>
      <c r="C250" s="373">
        <v>2020</v>
      </c>
      <c r="D250" s="373" t="s">
        <v>1535</v>
      </c>
      <c r="E250" s="374" t="s">
        <v>1306</v>
      </c>
      <c r="F250" s="374" t="s">
        <v>1532</v>
      </c>
      <c r="G250" s="374"/>
    </row>
    <row r="251" spans="1:7" ht="16" hidden="1" customHeight="1">
      <c r="A251" s="355">
        <v>17</v>
      </c>
      <c r="B251" s="374" t="s">
        <v>125</v>
      </c>
      <c r="C251" s="373">
        <v>2019</v>
      </c>
      <c r="D251" s="374" t="s">
        <v>1536</v>
      </c>
      <c r="E251" s="375" t="s">
        <v>1103</v>
      </c>
      <c r="F251" s="375" t="s">
        <v>765</v>
      </c>
      <c r="G251" s="374" t="s">
        <v>749</v>
      </c>
    </row>
    <row r="252" spans="1:7" ht="16" hidden="1" customHeight="1">
      <c r="A252" s="355"/>
      <c r="B252" s="374" t="s">
        <v>125</v>
      </c>
      <c r="C252" s="373">
        <v>2019</v>
      </c>
      <c r="D252" s="374" t="s">
        <v>1537</v>
      </c>
      <c r="E252" s="375" t="s">
        <v>1478</v>
      </c>
      <c r="F252" s="375" t="s">
        <v>765</v>
      </c>
      <c r="G252" s="374" t="s">
        <v>749</v>
      </c>
    </row>
    <row r="253" spans="1:7" ht="16" hidden="1" customHeight="1">
      <c r="A253" s="355"/>
      <c r="B253" s="374" t="s">
        <v>125</v>
      </c>
      <c r="C253" s="373">
        <v>2019</v>
      </c>
      <c r="D253" s="373" t="s">
        <v>1538</v>
      </c>
      <c r="E253" s="375" t="s">
        <v>1306</v>
      </c>
      <c r="F253" s="374" t="s">
        <v>1539</v>
      </c>
      <c r="G253" s="374" t="s">
        <v>749</v>
      </c>
    </row>
    <row r="254" spans="1:7" ht="16" hidden="1" customHeight="1">
      <c r="A254" s="355"/>
      <c r="B254" s="374" t="s">
        <v>125</v>
      </c>
      <c r="C254" s="373">
        <v>2019</v>
      </c>
      <c r="D254" s="373" t="s">
        <v>1540</v>
      </c>
      <c r="E254" s="375" t="s">
        <v>1306</v>
      </c>
      <c r="F254" s="375" t="s">
        <v>765</v>
      </c>
      <c r="G254" s="374" t="s">
        <v>749</v>
      </c>
    </row>
    <row r="255" spans="1:7" ht="16" hidden="1" customHeight="1">
      <c r="A255" s="355"/>
      <c r="B255" s="374" t="s">
        <v>125</v>
      </c>
      <c r="C255" s="373">
        <v>2019</v>
      </c>
      <c r="D255" s="373" t="s">
        <v>1541</v>
      </c>
      <c r="E255" s="375" t="s">
        <v>1306</v>
      </c>
      <c r="F255" s="374" t="s">
        <v>1539</v>
      </c>
      <c r="G255" s="374" t="s">
        <v>749</v>
      </c>
    </row>
    <row r="256" spans="1:7" ht="16" hidden="1" customHeight="1">
      <c r="A256" s="355"/>
      <c r="B256" s="374" t="s">
        <v>125</v>
      </c>
      <c r="C256" s="373">
        <v>2020</v>
      </c>
      <c r="D256" s="374" t="s">
        <v>1536</v>
      </c>
      <c r="E256" s="375" t="s">
        <v>1103</v>
      </c>
      <c r="F256" s="375" t="s">
        <v>765</v>
      </c>
      <c r="G256" s="374" t="s">
        <v>749</v>
      </c>
    </row>
    <row r="257" spans="1:7" ht="16" hidden="1" customHeight="1">
      <c r="A257" s="355"/>
      <c r="B257" s="374" t="s">
        <v>125</v>
      </c>
      <c r="C257" s="373">
        <v>2020</v>
      </c>
      <c r="D257" s="374" t="s">
        <v>1537</v>
      </c>
      <c r="E257" s="375" t="s">
        <v>1478</v>
      </c>
      <c r="F257" s="375" t="s">
        <v>765</v>
      </c>
      <c r="G257" s="374" t="s">
        <v>749</v>
      </c>
    </row>
    <row r="258" spans="1:7" ht="32.15" hidden="1" customHeight="1">
      <c r="A258" s="355"/>
      <c r="B258" s="374" t="s">
        <v>125</v>
      </c>
      <c r="C258" s="373">
        <v>2020</v>
      </c>
      <c r="D258" s="374" t="s">
        <v>1542</v>
      </c>
      <c r="E258" s="375" t="s">
        <v>1306</v>
      </c>
      <c r="F258" s="375" t="s">
        <v>1539</v>
      </c>
      <c r="G258" s="374" t="s">
        <v>749</v>
      </c>
    </row>
    <row r="259" spans="1:7" ht="16" hidden="1" customHeight="1">
      <c r="A259" s="355"/>
      <c r="B259" s="374" t="s">
        <v>125</v>
      </c>
      <c r="C259" s="373">
        <v>2020</v>
      </c>
      <c r="D259" s="373" t="s">
        <v>1543</v>
      </c>
      <c r="E259" s="375" t="s">
        <v>1306</v>
      </c>
      <c r="F259" s="375" t="s">
        <v>765</v>
      </c>
      <c r="G259" s="374" t="s">
        <v>749</v>
      </c>
    </row>
    <row r="260" spans="1:7" ht="16" hidden="1" customHeight="1">
      <c r="A260" s="355"/>
      <c r="B260" s="374" t="s">
        <v>125</v>
      </c>
      <c r="C260" s="373">
        <v>2020</v>
      </c>
      <c r="D260" s="373" t="s">
        <v>1538</v>
      </c>
      <c r="E260" s="375" t="s">
        <v>1306</v>
      </c>
      <c r="F260" s="374" t="s">
        <v>1539</v>
      </c>
      <c r="G260" s="374" t="s">
        <v>749</v>
      </c>
    </row>
    <row r="261" spans="1:7" ht="16" hidden="1" customHeight="1">
      <c r="A261" s="355"/>
      <c r="B261" s="374" t="s">
        <v>125</v>
      </c>
      <c r="C261" s="373">
        <v>2020</v>
      </c>
      <c r="D261" s="373" t="s">
        <v>1540</v>
      </c>
      <c r="E261" s="375" t="s">
        <v>1306</v>
      </c>
      <c r="F261" s="375" t="s">
        <v>765</v>
      </c>
      <c r="G261" s="374" t="s">
        <v>749</v>
      </c>
    </row>
    <row r="262" spans="1:7" ht="48" hidden="1" customHeight="1">
      <c r="A262" s="349">
        <v>18</v>
      </c>
      <c r="B262" s="374" t="s">
        <v>134</v>
      </c>
      <c r="C262" s="373">
        <v>2019</v>
      </c>
      <c r="D262" s="374" t="s">
        <v>1450</v>
      </c>
      <c r="E262" s="375" t="s">
        <v>867</v>
      </c>
      <c r="F262" s="375" t="s">
        <v>1451</v>
      </c>
      <c r="G262" s="374"/>
    </row>
    <row r="263" spans="1:7" ht="48" hidden="1" customHeight="1">
      <c r="A263" s="349"/>
      <c r="B263" s="374" t="s">
        <v>134</v>
      </c>
      <c r="C263" s="373">
        <v>2019</v>
      </c>
      <c r="D263" s="374" t="s">
        <v>1452</v>
      </c>
      <c r="E263" s="375" t="s">
        <v>957</v>
      </c>
      <c r="F263" s="375" t="s">
        <v>1453</v>
      </c>
      <c r="G263" s="374"/>
    </row>
    <row r="264" spans="1:7" ht="48" hidden="1" customHeight="1">
      <c r="A264" s="349"/>
      <c r="B264" s="374" t="s">
        <v>134</v>
      </c>
      <c r="C264" s="373">
        <v>2019</v>
      </c>
      <c r="D264" s="374" t="s">
        <v>1454</v>
      </c>
      <c r="E264" s="375" t="s">
        <v>957</v>
      </c>
      <c r="F264" s="375" t="s">
        <v>1455</v>
      </c>
      <c r="G264" s="374"/>
    </row>
    <row r="265" spans="1:7" ht="32.15" hidden="1" customHeight="1">
      <c r="A265" s="349"/>
      <c r="B265" s="374" t="s">
        <v>134</v>
      </c>
      <c r="C265" s="373">
        <v>2019</v>
      </c>
      <c r="D265" s="373" t="s">
        <v>1544</v>
      </c>
      <c r="E265" s="374" t="s">
        <v>988</v>
      </c>
      <c r="F265" s="374" t="s">
        <v>1461</v>
      </c>
      <c r="G265" s="374"/>
    </row>
    <row r="266" spans="1:7" ht="48" hidden="1" customHeight="1">
      <c r="A266" s="349"/>
      <c r="B266" s="374" t="s">
        <v>134</v>
      </c>
      <c r="C266" s="373">
        <v>2019</v>
      </c>
      <c r="D266" s="373" t="s">
        <v>1462</v>
      </c>
      <c r="E266" s="374" t="s">
        <v>1306</v>
      </c>
      <c r="F266" s="374" t="s">
        <v>1463</v>
      </c>
      <c r="G266" s="374"/>
    </row>
    <row r="267" spans="1:7" ht="48" hidden="1" customHeight="1">
      <c r="A267" s="349"/>
      <c r="B267" s="374" t="s">
        <v>134</v>
      </c>
      <c r="C267" s="373">
        <v>2019</v>
      </c>
      <c r="D267" s="373" t="s">
        <v>1545</v>
      </c>
      <c r="E267" s="374" t="s">
        <v>1306</v>
      </c>
      <c r="F267" s="374" t="s">
        <v>1546</v>
      </c>
      <c r="G267" s="374"/>
    </row>
    <row r="268" spans="1:7" ht="48" hidden="1" customHeight="1">
      <c r="A268" s="349"/>
      <c r="B268" s="374" t="s">
        <v>134</v>
      </c>
      <c r="C268" s="373">
        <v>2019</v>
      </c>
      <c r="D268" s="373" t="s">
        <v>1547</v>
      </c>
      <c r="E268" s="374" t="s">
        <v>1306</v>
      </c>
      <c r="F268" s="374" t="s">
        <v>1548</v>
      </c>
      <c r="G268" s="374"/>
    </row>
    <row r="269" spans="1:7" ht="48" hidden="1" customHeight="1">
      <c r="A269" s="349"/>
      <c r="B269" s="374" t="s">
        <v>134</v>
      </c>
      <c r="C269" s="373">
        <v>2019</v>
      </c>
      <c r="D269" s="373" t="s">
        <v>1549</v>
      </c>
      <c r="E269" s="374" t="s">
        <v>1306</v>
      </c>
      <c r="F269" s="374" t="s">
        <v>1550</v>
      </c>
      <c r="G269" s="374"/>
    </row>
    <row r="270" spans="1:7" ht="48" hidden="1" customHeight="1">
      <c r="A270" s="349"/>
      <c r="B270" s="374" t="s">
        <v>134</v>
      </c>
      <c r="C270" s="373">
        <v>2020</v>
      </c>
      <c r="D270" s="374" t="s">
        <v>1450</v>
      </c>
      <c r="E270" s="375" t="s">
        <v>867</v>
      </c>
      <c r="F270" s="375" t="s">
        <v>1451</v>
      </c>
      <c r="G270" s="374"/>
    </row>
    <row r="271" spans="1:7" ht="48" hidden="1" customHeight="1">
      <c r="A271" s="349"/>
      <c r="B271" s="374" t="s">
        <v>134</v>
      </c>
      <c r="C271" s="373">
        <v>2020</v>
      </c>
      <c r="D271" s="374" t="s">
        <v>1452</v>
      </c>
      <c r="E271" s="375" t="s">
        <v>957</v>
      </c>
      <c r="F271" s="375" t="s">
        <v>1453</v>
      </c>
      <c r="G271" s="374"/>
    </row>
    <row r="272" spans="1:7" ht="48" hidden="1" customHeight="1">
      <c r="A272" s="349"/>
      <c r="B272" s="374" t="s">
        <v>134</v>
      </c>
      <c r="C272" s="373">
        <v>2020</v>
      </c>
      <c r="D272" s="374" t="s">
        <v>1454</v>
      </c>
      <c r="E272" s="375" t="s">
        <v>957</v>
      </c>
      <c r="F272" s="375" t="s">
        <v>1455</v>
      </c>
      <c r="G272" s="374"/>
    </row>
    <row r="273" spans="1:7" ht="32.15" hidden="1" customHeight="1">
      <c r="A273" s="349"/>
      <c r="B273" s="374" t="s">
        <v>134</v>
      </c>
      <c r="C273" s="373">
        <v>2020</v>
      </c>
      <c r="D273" s="373" t="s">
        <v>1544</v>
      </c>
      <c r="E273" s="374" t="s">
        <v>988</v>
      </c>
      <c r="F273" s="374" t="s">
        <v>1461</v>
      </c>
      <c r="G273" s="374"/>
    </row>
    <row r="274" spans="1:7" ht="48" hidden="1" customHeight="1">
      <c r="A274" s="349"/>
      <c r="B274" s="374" t="s">
        <v>134</v>
      </c>
      <c r="C274" s="373">
        <v>2020</v>
      </c>
      <c r="D274" s="373" t="s">
        <v>1462</v>
      </c>
      <c r="E274" s="374" t="s">
        <v>1306</v>
      </c>
      <c r="F274" s="374" t="s">
        <v>1463</v>
      </c>
      <c r="G274" s="374"/>
    </row>
    <row r="275" spans="1:7" ht="48" hidden="1" customHeight="1">
      <c r="A275" s="349"/>
      <c r="B275" s="374" t="s">
        <v>134</v>
      </c>
      <c r="C275" s="373">
        <v>2020</v>
      </c>
      <c r="D275" s="373" t="s">
        <v>1545</v>
      </c>
      <c r="E275" s="374" t="s">
        <v>1306</v>
      </c>
      <c r="F275" s="374" t="s">
        <v>1546</v>
      </c>
      <c r="G275" s="374"/>
    </row>
    <row r="276" spans="1:7" ht="48" hidden="1" customHeight="1">
      <c r="A276" s="349"/>
      <c r="B276" s="374" t="s">
        <v>134</v>
      </c>
      <c r="C276" s="373">
        <v>2020</v>
      </c>
      <c r="D276" s="373" t="s">
        <v>1547</v>
      </c>
      <c r="E276" s="374" t="s">
        <v>1306</v>
      </c>
      <c r="F276" s="374" t="s">
        <v>1548</v>
      </c>
      <c r="G276" s="374"/>
    </row>
    <row r="277" spans="1:7" ht="48" hidden="1" customHeight="1">
      <c r="A277" s="349"/>
      <c r="B277" s="374" t="s">
        <v>134</v>
      </c>
      <c r="C277" s="373">
        <v>2020</v>
      </c>
      <c r="D277" s="373" t="s">
        <v>1549</v>
      </c>
      <c r="E277" s="374" t="s">
        <v>1306</v>
      </c>
      <c r="F277" s="374" t="s">
        <v>1550</v>
      </c>
      <c r="G277" s="374"/>
    </row>
    <row r="278" spans="1:7" ht="32.15" hidden="1" customHeight="1">
      <c r="A278" s="349"/>
      <c r="B278" s="374" t="s">
        <v>134</v>
      </c>
      <c r="C278" s="373">
        <v>2020</v>
      </c>
      <c r="D278" s="373" t="s">
        <v>1551</v>
      </c>
      <c r="E278" s="374" t="s">
        <v>1306</v>
      </c>
      <c r="F278" s="374" t="s">
        <v>1552</v>
      </c>
      <c r="G278" s="374"/>
    </row>
    <row r="279" spans="1:7" ht="32.15" hidden="1" customHeight="1">
      <c r="A279" s="349">
        <v>19</v>
      </c>
      <c r="B279" s="374" t="s">
        <v>140</v>
      </c>
      <c r="C279" s="373">
        <v>2019</v>
      </c>
      <c r="D279" s="373" t="s">
        <v>866</v>
      </c>
      <c r="E279" s="375" t="s">
        <v>867</v>
      </c>
      <c r="F279" s="375" t="s">
        <v>868</v>
      </c>
      <c r="G279" s="374"/>
    </row>
    <row r="280" spans="1:7" ht="32.15" hidden="1" customHeight="1">
      <c r="A280" s="349"/>
      <c r="B280" s="374" t="s">
        <v>140</v>
      </c>
      <c r="C280" s="373">
        <v>2019</v>
      </c>
      <c r="D280" s="374" t="s">
        <v>1553</v>
      </c>
      <c r="E280" s="375" t="s">
        <v>1110</v>
      </c>
      <c r="F280" s="375" t="s">
        <v>1554</v>
      </c>
      <c r="G280" s="374"/>
    </row>
    <row r="281" spans="1:7" ht="16" hidden="1" customHeight="1">
      <c r="A281" s="349"/>
      <c r="B281" s="374" t="s">
        <v>140</v>
      </c>
      <c r="C281" s="373">
        <v>2019</v>
      </c>
      <c r="D281" s="374" t="s">
        <v>1555</v>
      </c>
      <c r="E281" s="375" t="s">
        <v>1110</v>
      </c>
      <c r="F281" s="375" t="s">
        <v>1556</v>
      </c>
      <c r="G281" s="374"/>
    </row>
    <row r="282" spans="1:7" ht="32.15" hidden="1" customHeight="1">
      <c r="A282" s="349"/>
      <c r="B282" s="374" t="s">
        <v>140</v>
      </c>
      <c r="C282" s="373">
        <v>2019</v>
      </c>
      <c r="D282" s="373" t="s">
        <v>1557</v>
      </c>
      <c r="E282" s="374" t="s">
        <v>957</v>
      </c>
      <c r="F282" s="375" t="s">
        <v>1558</v>
      </c>
      <c r="G282" s="374"/>
    </row>
    <row r="283" spans="1:7" ht="16" hidden="1" customHeight="1">
      <c r="A283" s="349"/>
      <c r="B283" s="374" t="s">
        <v>140</v>
      </c>
      <c r="C283" s="373">
        <v>2019</v>
      </c>
      <c r="D283" s="373" t="s">
        <v>1559</v>
      </c>
      <c r="E283" s="374" t="s">
        <v>988</v>
      </c>
      <c r="F283" s="375" t="s">
        <v>1560</v>
      </c>
      <c r="G283" s="374"/>
    </row>
    <row r="284" spans="1:7" ht="16" hidden="1" customHeight="1">
      <c r="A284" s="349"/>
      <c r="B284" s="374" t="s">
        <v>140</v>
      </c>
      <c r="C284" s="373">
        <v>2019</v>
      </c>
      <c r="D284" s="373" t="s">
        <v>1561</v>
      </c>
      <c r="E284" s="374" t="s">
        <v>1525</v>
      </c>
      <c r="F284" s="377" t="s">
        <v>1562</v>
      </c>
      <c r="G284" s="374"/>
    </row>
    <row r="285" spans="1:7" ht="32.15" hidden="1" customHeight="1">
      <c r="A285" s="349"/>
      <c r="B285" s="374" t="s">
        <v>140</v>
      </c>
      <c r="C285" s="373">
        <v>2019</v>
      </c>
      <c r="D285" s="373" t="s">
        <v>1563</v>
      </c>
      <c r="E285" s="374" t="s">
        <v>1525</v>
      </c>
      <c r="F285" s="380" t="s">
        <v>868</v>
      </c>
      <c r="G285" s="374"/>
    </row>
    <row r="286" spans="1:7" ht="16" hidden="1" customHeight="1">
      <c r="A286" s="349"/>
      <c r="B286" s="374" t="s">
        <v>140</v>
      </c>
      <c r="C286" s="373">
        <v>2019</v>
      </c>
      <c r="D286" s="373" t="s">
        <v>1564</v>
      </c>
      <c r="E286" s="374" t="s">
        <v>1306</v>
      </c>
      <c r="F286" s="380" t="s">
        <v>1565</v>
      </c>
      <c r="G286" s="374"/>
    </row>
    <row r="287" spans="1:7" ht="16" hidden="1" customHeight="1">
      <c r="A287" s="349"/>
      <c r="B287" s="374" t="s">
        <v>140</v>
      </c>
      <c r="C287" s="373">
        <v>2019</v>
      </c>
      <c r="D287" s="373" t="s">
        <v>1566</v>
      </c>
      <c r="E287" s="374" t="s">
        <v>1525</v>
      </c>
      <c r="F287" s="377" t="s">
        <v>1567</v>
      </c>
      <c r="G287" s="374"/>
    </row>
    <row r="288" spans="1:7" ht="16" hidden="1" customHeight="1">
      <c r="A288" s="349"/>
      <c r="B288" s="374" t="s">
        <v>140</v>
      </c>
      <c r="C288" s="373">
        <v>2019</v>
      </c>
      <c r="D288" s="373" t="s">
        <v>1568</v>
      </c>
      <c r="E288" s="374" t="s">
        <v>1525</v>
      </c>
      <c r="F288" s="377" t="s">
        <v>1569</v>
      </c>
      <c r="G288" s="374"/>
    </row>
    <row r="289" spans="1:7" ht="16" hidden="1" customHeight="1">
      <c r="A289" s="349"/>
      <c r="B289" s="374" t="s">
        <v>140</v>
      </c>
      <c r="C289" s="373">
        <v>2019</v>
      </c>
      <c r="D289" s="373" t="s">
        <v>1570</v>
      </c>
      <c r="E289" s="374" t="s">
        <v>1525</v>
      </c>
      <c r="F289" s="377" t="s">
        <v>1571</v>
      </c>
      <c r="G289" s="374"/>
    </row>
    <row r="290" spans="1:7" ht="16" hidden="1" customHeight="1">
      <c r="A290" s="349"/>
      <c r="B290" s="374" t="s">
        <v>140</v>
      </c>
      <c r="C290" s="373">
        <v>2019</v>
      </c>
      <c r="D290" s="373" t="s">
        <v>1572</v>
      </c>
      <c r="E290" s="374" t="s">
        <v>1306</v>
      </c>
      <c r="F290" s="377" t="s">
        <v>1573</v>
      </c>
      <c r="G290" s="374"/>
    </row>
    <row r="291" spans="1:7" ht="32.15" hidden="1" customHeight="1">
      <c r="A291" s="349"/>
      <c r="B291" s="374" t="s">
        <v>140</v>
      </c>
      <c r="C291" s="373">
        <v>2020</v>
      </c>
      <c r="D291" s="373" t="s">
        <v>866</v>
      </c>
      <c r="E291" s="375" t="s">
        <v>867</v>
      </c>
      <c r="F291" s="375" t="s">
        <v>868</v>
      </c>
      <c r="G291" s="374"/>
    </row>
    <row r="292" spans="1:7" ht="32.15" hidden="1" customHeight="1">
      <c r="A292" s="349"/>
      <c r="B292" s="374" t="s">
        <v>140</v>
      </c>
      <c r="C292" s="373">
        <v>2020</v>
      </c>
      <c r="D292" s="374" t="s">
        <v>1553</v>
      </c>
      <c r="E292" s="375" t="s">
        <v>1110</v>
      </c>
      <c r="F292" s="375" t="s">
        <v>1554</v>
      </c>
      <c r="G292" s="374"/>
    </row>
    <row r="293" spans="1:7" ht="32.15" hidden="1" customHeight="1">
      <c r="A293" s="349"/>
      <c r="B293" s="374" t="s">
        <v>140</v>
      </c>
      <c r="C293" s="373">
        <v>2020</v>
      </c>
      <c r="D293" s="374" t="s">
        <v>1574</v>
      </c>
      <c r="E293" s="375" t="s">
        <v>1110</v>
      </c>
      <c r="F293" s="375" t="s">
        <v>1554</v>
      </c>
      <c r="G293" s="374"/>
    </row>
    <row r="294" spans="1:7" ht="32.15" hidden="1" customHeight="1">
      <c r="A294" s="349"/>
      <c r="B294" s="374" t="s">
        <v>140</v>
      </c>
      <c r="C294" s="373">
        <v>2020</v>
      </c>
      <c r="D294" s="373" t="s">
        <v>1557</v>
      </c>
      <c r="E294" s="374" t="s">
        <v>957</v>
      </c>
      <c r="F294" s="375" t="s">
        <v>1558</v>
      </c>
      <c r="G294" s="374"/>
    </row>
    <row r="295" spans="1:7" ht="16" hidden="1" customHeight="1">
      <c r="A295" s="349"/>
      <c r="B295" s="374" t="s">
        <v>140</v>
      </c>
      <c r="C295" s="373">
        <v>2020</v>
      </c>
      <c r="D295" s="373" t="s">
        <v>1559</v>
      </c>
      <c r="E295" s="374" t="s">
        <v>988</v>
      </c>
      <c r="F295" s="375" t="s">
        <v>1560</v>
      </c>
      <c r="G295" s="374"/>
    </row>
    <row r="296" spans="1:7" ht="16" hidden="1" customHeight="1">
      <c r="A296" s="349"/>
      <c r="B296" s="374" t="s">
        <v>140</v>
      </c>
      <c r="C296" s="373">
        <v>2020</v>
      </c>
      <c r="D296" s="373" t="s">
        <v>1561</v>
      </c>
      <c r="E296" s="374" t="s">
        <v>1525</v>
      </c>
      <c r="F296" s="377" t="s">
        <v>1562</v>
      </c>
      <c r="G296" s="374"/>
    </row>
    <row r="297" spans="1:7" ht="32.15" hidden="1" customHeight="1">
      <c r="A297" s="349"/>
      <c r="B297" s="374" t="s">
        <v>140</v>
      </c>
      <c r="C297" s="373">
        <v>2020</v>
      </c>
      <c r="D297" s="373" t="s">
        <v>1563</v>
      </c>
      <c r="E297" s="374" t="s">
        <v>1525</v>
      </c>
      <c r="F297" s="380" t="s">
        <v>868</v>
      </c>
      <c r="G297" s="374"/>
    </row>
    <row r="298" spans="1:7" ht="16" hidden="1" customHeight="1">
      <c r="A298" s="349"/>
      <c r="B298" s="374" t="s">
        <v>140</v>
      </c>
      <c r="C298" s="373">
        <v>2020</v>
      </c>
      <c r="D298" s="373" t="s">
        <v>1564</v>
      </c>
      <c r="E298" s="374" t="s">
        <v>1306</v>
      </c>
      <c r="F298" s="380" t="s">
        <v>1565</v>
      </c>
      <c r="G298" s="374"/>
    </row>
    <row r="299" spans="1:7" ht="16" hidden="1" customHeight="1">
      <c r="A299" s="349"/>
      <c r="B299" s="374" t="s">
        <v>140</v>
      </c>
      <c r="C299" s="373">
        <v>2020</v>
      </c>
      <c r="D299" s="373" t="s">
        <v>1566</v>
      </c>
      <c r="E299" s="374" t="s">
        <v>1525</v>
      </c>
      <c r="F299" s="377" t="s">
        <v>1567</v>
      </c>
      <c r="G299" s="374"/>
    </row>
    <row r="300" spans="1:7" ht="16" hidden="1" customHeight="1">
      <c r="A300" s="349"/>
      <c r="B300" s="374" t="s">
        <v>140</v>
      </c>
      <c r="C300" s="373">
        <v>2020</v>
      </c>
      <c r="D300" s="373" t="s">
        <v>1568</v>
      </c>
      <c r="E300" s="374" t="s">
        <v>1525</v>
      </c>
      <c r="F300" s="377" t="s">
        <v>1569</v>
      </c>
      <c r="G300" s="374"/>
    </row>
    <row r="301" spans="1:7" ht="16" hidden="1" customHeight="1">
      <c r="A301" s="349"/>
      <c r="B301" s="374" t="s">
        <v>140</v>
      </c>
      <c r="C301" s="373">
        <v>2020</v>
      </c>
      <c r="D301" s="373" t="s">
        <v>1570</v>
      </c>
      <c r="E301" s="374" t="s">
        <v>1525</v>
      </c>
      <c r="F301" s="377" t="s">
        <v>1571</v>
      </c>
      <c r="G301" s="374"/>
    </row>
    <row r="302" spans="1:7" ht="16" hidden="1" customHeight="1">
      <c r="A302" s="349"/>
      <c r="B302" s="374" t="s">
        <v>140</v>
      </c>
      <c r="C302" s="373">
        <v>2020</v>
      </c>
      <c r="D302" s="373" t="s">
        <v>1572</v>
      </c>
      <c r="E302" s="374" t="s">
        <v>1306</v>
      </c>
      <c r="F302" s="377" t="s">
        <v>1573</v>
      </c>
      <c r="G302" s="374"/>
    </row>
    <row r="303" spans="1:7" ht="32.15" hidden="1" customHeight="1">
      <c r="A303" s="349">
        <v>20</v>
      </c>
      <c r="B303" s="374" t="s">
        <v>146</v>
      </c>
      <c r="C303" s="373">
        <v>2019</v>
      </c>
      <c r="D303" s="374" t="s">
        <v>1575</v>
      </c>
      <c r="E303" s="375" t="s">
        <v>1103</v>
      </c>
      <c r="F303" s="375" t="s">
        <v>1576</v>
      </c>
      <c r="G303" s="374" t="s">
        <v>1577</v>
      </c>
    </row>
    <row r="304" spans="1:7" ht="48" hidden="1" customHeight="1">
      <c r="A304" s="349"/>
      <c r="B304" s="374" t="s">
        <v>146</v>
      </c>
      <c r="C304" s="373">
        <v>2019</v>
      </c>
      <c r="D304" s="374" t="s">
        <v>1578</v>
      </c>
      <c r="E304" s="375" t="s">
        <v>1306</v>
      </c>
      <c r="F304" s="375" t="s">
        <v>1579</v>
      </c>
      <c r="G304" s="374" t="s">
        <v>1577</v>
      </c>
    </row>
    <row r="305" spans="1:7" ht="32.15" hidden="1" customHeight="1">
      <c r="A305" s="349"/>
      <c r="B305" s="374" t="s">
        <v>146</v>
      </c>
      <c r="C305" s="373">
        <v>2019</v>
      </c>
      <c r="D305" s="374" t="s">
        <v>1580</v>
      </c>
      <c r="E305" s="375" t="s">
        <v>1306</v>
      </c>
      <c r="F305" s="375" t="s">
        <v>1581</v>
      </c>
      <c r="G305" s="374" t="s">
        <v>1577</v>
      </c>
    </row>
    <row r="306" spans="1:7" ht="48" hidden="1" customHeight="1">
      <c r="A306" s="349"/>
      <c r="B306" s="374" t="s">
        <v>146</v>
      </c>
      <c r="C306" s="373">
        <v>2019</v>
      </c>
      <c r="D306" s="373" t="s">
        <v>1582</v>
      </c>
      <c r="E306" s="374" t="s">
        <v>1306</v>
      </c>
      <c r="F306" s="374" t="s">
        <v>1583</v>
      </c>
      <c r="G306" s="378" t="s">
        <v>749</v>
      </c>
    </row>
    <row r="307" spans="1:7" ht="48" hidden="1" customHeight="1">
      <c r="A307" s="349"/>
      <c r="B307" s="374" t="s">
        <v>146</v>
      </c>
      <c r="C307" s="373">
        <v>2019</v>
      </c>
      <c r="D307" s="373" t="s">
        <v>1584</v>
      </c>
      <c r="E307" s="374" t="s">
        <v>954</v>
      </c>
      <c r="F307" s="374" t="s">
        <v>1585</v>
      </c>
      <c r="G307" s="374" t="s">
        <v>1577</v>
      </c>
    </row>
    <row r="308" spans="1:7" ht="32.15" hidden="1" customHeight="1">
      <c r="A308" s="349"/>
      <c r="B308" s="374" t="s">
        <v>146</v>
      </c>
      <c r="C308" s="373">
        <v>2019</v>
      </c>
      <c r="D308" s="373" t="s">
        <v>1586</v>
      </c>
      <c r="E308" s="374" t="s">
        <v>957</v>
      </c>
      <c r="F308" s="374" t="s">
        <v>1587</v>
      </c>
      <c r="G308" s="374" t="s">
        <v>1577</v>
      </c>
    </row>
    <row r="309" spans="1:7" ht="48" hidden="1" customHeight="1">
      <c r="A309" s="349"/>
      <c r="B309" s="374" t="s">
        <v>146</v>
      </c>
      <c r="C309" s="373">
        <v>2019</v>
      </c>
      <c r="D309" s="373" t="s">
        <v>1588</v>
      </c>
      <c r="E309" s="374" t="s">
        <v>957</v>
      </c>
      <c r="F309" s="374" t="s">
        <v>1589</v>
      </c>
      <c r="G309" s="378" t="s">
        <v>749</v>
      </c>
    </row>
    <row r="310" spans="1:7" ht="32.15" hidden="1" customHeight="1">
      <c r="A310" s="349"/>
      <c r="B310" s="374" t="s">
        <v>146</v>
      </c>
      <c r="C310" s="373">
        <v>2020</v>
      </c>
      <c r="D310" s="374" t="s">
        <v>1575</v>
      </c>
      <c r="E310" s="375" t="s">
        <v>1103</v>
      </c>
      <c r="F310" s="375" t="s">
        <v>1576</v>
      </c>
      <c r="G310" s="374" t="s">
        <v>1577</v>
      </c>
    </row>
    <row r="311" spans="1:7" ht="32.15" hidden="1" customHeight="1">
      <c r="A311" s="349"/>
      <c r="B311" s="374" t="s">
        <v>146</v>
      </c>
      <c r="C311" s="373">
        <v>2020</v>
      </c>
      <c r="D311" s="374" t="s">
        <v>1590</v>
      </c>
      <c r="E311" s="375" t="s">
        <v>1306</v>
      </c>
      <c r="F311" s="375" t="s">
        <v>1591</v>
      </c>
      <c r="G311" s="374" t="s">
        <v>1577</v>
      </c>
    </row>
    <row r="312" spans="1:7" ht="48" hidden="1" customHeight="1">
      <c r="A312" s="349"/>
      <c r="B312" s="374" t="s">
        <v>146</v>
      </c>
      <c r="C312" s="373">
        <v>2020</v>
      </c>
      <c r="D312" s="374" t="s">
        <v>1592</v>
      </c>
      <c r="E312" s="375" t="s">
        <v>1306</v>
      </c>
      <c r="F312" s="375" t="s">
        <v>1593</v>
      </c>
      <c r="G312" s="374" t="s">
        <v>1577</v>
      </c>
    </row>
    <row r="313" spans="1:7" ht="48" hidden="1" customHeight="1">
      <c r="A313" s="349"/>
      <c r="B313" s="374" t="s">
        <v>146</v>
      </c>
      <c r="C313" s="373">
        <v>2020</v>
      </c>
      <c r="D313" s="373" t="s">
        <v>1582</v>
      </c>
      <c r="E313" s="374" t="s">
        <v>1306</v>
      </c>
      <c r="F313" s="374" t="s">
        <v>1583</v>
      </c>
      <c r="G313" s="378" t="s">
        <v>749</v>
      </c>
    </row>
    <row r="314" spans="1:7" ht="48" hidden="1" customHeight="1">
      <c r="A314" s="349"/>
      <c r="B314" s="374" t="s">
        <v>146</v>
      </c>
      <c r="C314" s="373">
        <v>2020</v>
      </c>
      <c r="D314" s="373" t="s">
        <v>1594</v>
      </c>
      <c r="E314" s="374" t="s">
        <v>954</v>
      </c>
      <c r="F314" s="374" t="s">
        <v>1595</v>
      </c>
      <c r="G314" s="374" t="s">
        <v>1577</v>
      </c>
    </row>
    <row r="315" spans="1:7" ht="32.15" hidden="1" customHeight="1">
      <c r="A315" s="349"/>
      <c r="B315" s="374" t="s">
        <v>146</v>
      </c>
      <c r="C315" s="373">
        <v>2020</v>
      </c>
      <c r="D315" s="373" t="s">
        <v>1586</v>
      </c>
      <c r="E315" s="374" t="s">
        <v>957</v>
      </c>
      <c r="F315" s="374" t="s">
        <v>1587</v>
      </c>
      <c r="G315" s="374" t="s">
        <v>1577</v>
      </c>
    </row>
    <row r="316" spans="1:7" ht="48" hidden="1" customHeight="1">
      <c r="A316" s="349"/>
      <c r="B316" s="374" t="s">
        <v>146</v>
      </c>
      <c r="C316" s="373">
        <v>2020</v>
      </c>
      <c r="D316" s="373" t="s">
        <v>1588</v>
      </c>
      <c r="E316" s="374" t="s">
        <v>957</v>
      </c>
      <c r="F316" s="374" t="s">
        <v>1589</v>
      </c>
      <c r="G316" s="374"/>
    </row>
    <row r="317" spans="1:7" ht="48" hidden="1" customHeight="1">
      <c r="A317" s="349">
        <v>21</v>
      </c>
      <c r="B317" s="374" t="s">
        <v>153</v>
      </c>
      <c r="C317" s="373">
        <v>2019</v>
      </c>
      <c r="D317" s="374" t="s">
        <v>1450</v>
      </c>
      <c r="E317" s="375" t="s">
        <v>867</v>
      </c>
      <c r="F317" s="375" t="s">
        <v>1451</v>
      </c>
      <c r="G317" s="374" t="s">
        <v>1596</v>
      </c>
    </row>
    <row r="318" spans="1:7" ht="48" hidden="1" customHeight="1">
      <c r="A318" s="349"/>
      <c r="B318" s="374" t="s">
        <v>153</v>
      </c>
      <c r="C318" s="373">
        <v>2019</v>
      </c>
      <c r="D318" s="374" t="s">
        <v>1454</v>
      </c>
      <c r="E318" s="375" t="s">
        <v>957</v>
      </c>
      <c r="F318" s="375" t="s">
        <v>1455</v>
      </c>
      <c r="G318" s="374" t="s">
        <v>1596</v>
      </c>
    </row>
    <row r="319" spans="1:7" ht="48" hidden="1" customHeight="1">
      <c r="A319" s="349"/>
      <c r="B319" s="374" t="s">
        <v>153</v>
      </c>
      <c r="C319" s="373">
        <v>2019</v>
      </c>
      <c r="D319" s="374" t="s">
        <v>1462</v>
      </c>
      <c r="E319" s="375" t="s">
        <v>988</v>
      </c>
      <c r="F319" s="375" t="s">
        <v>1463</v>
      </c>
      <c r="G319" s="374" t="s">
        <v>1596</v>
      </c>
    </row>
    <row r="320" spans="1:7" ht="32.15" hidden="1" customHeight="1">
      <c r="A320" s="349"/>
      <c r="B320" s="374" t="s">
        <v>153</v>
      </c>
      <c r="C320" s="373">
        <v>2019</v>
      </c>
      <c r="D320" s="373" t="s">
        <v>1544</v>
      </c>
      <c r="E320" s="374" t="s">
        <v>1306</v>
      </c>
      <c r="F320" s="374" t="s">
        <v>1461</v>
      </c>
      <c r="G320" s="374" t="s">
        <v>1596</v>
      </c>
    </row>
    <row r="321" spans="1:7" ht="48" hidden="1" customHeight="1">
      <c r="A321" s="349"/>
      <c r="B321" s="374" t="s">
        <v>153</v>
      </c>
      <c r="C321" s="373">
        <v>2019</v>
      </c>
      <c r="D321" s="373" t="s">
        <v>1452</v>
      </c>
      <c r="E321" s="374" t="s">
        <v>1306</v>
      </c>
      <c r="F321" s="374" t="s">
        <v>1453</v>
      </c>
      <c r="G321" s="374" t="s">
        <v>1596</v>
      </c>
    </row>
    <row r="322" spans="1:7" ht="32.15" hidden="1" customHeight="1">
      <c r="A322" s="349"/>
      <c r="B322" s="374" t="s">
        <v>153</v>
      </c>
      <c r="C322" s="373">
        <v>2019</v>
      </c>
      <c r="D322" s="373" t="s">
        <v>1466</v>
      </c>
      <c r="E322" s="374" t="s">
        <v>1306</v>
      </c>
      <c r="F322" s="374" t="s">
        <v>1597</v>
      </c>
      <c r="G322" s="374" t="s">
        <v>1596</v>
      </c>
    </row>
    <row r="323" spans="1:7" ht="48" hidden="1" customHeight="1">
      <c r="A323" s="349"/>
      <c r="B323" s="374" t="s">
        <v>153</v>
      </c>
      <c r="C323" s="373">
        <v>2020</v>
      </c>
      <c r="D323" s="374" t="s">
        <v>1450</v>
      </c>
      <c r="E323" s="375" t="s">
        <v>867</v>
      </c>
      <c r="F323" s="375" t="s">
        <v>1451</v>
      </c>
      <c r="G323" s="374" t="s">
        <v>1596</v>
      </c>
    </row>
    <row r="324" spans="1:7" ht="48" hidden="1" customHeight="1">
      <c r="A324" s="349"/>
      <c r="B324" s="374" t="s">
        <v>153</v>
      </c>
      <c r="C324" s="373">
        <v>2020</v>
      </c>
      <c r="D324" s="374" t="s">
        <v>1454</v>
      </c>
      <c r="E324" s="375" t="s">
        <v>957</v>
      </c>
      <c r="F324" s="375" t="s">
        <v>1455</v>
      </c>
      <c r="G324" s="374" t="s">
        <v>1596</v>
      </c>
    </row>
    <row r="325" spans="1:7" ht="48" hidden="1" customHeight="1">
      <c r="A325" s="349"/>
      <c r="B325" s="374" t="s">
        <v>153</v>
      </c>
      <c r="C325" s="373">
        <v>2020</v>
      </c>
      <c r="D325" s="374" t="s">
        <v>1462</v>
      </c>
      <c r="E325" s="375" t="s">
        <v>988</v>
      </c>
      <c r="F325" s="375" t="s">
        <v>1463</v>
      </c>
      <c r="G325" s="374" t="s">
        <v>1596</v>
      </c>
    </row>
    <row r="326" spans="1:7" ht="48" hidden="1" customHeight="1">
      <c r="A326" s="349"/>
      <c r="B326" s="374" t="s">
        <v>153</v>
      </c>
      <c r="C326" s="373">
        <v>2020</v>
      </c>
      <c r="D326" s="373" t="s">
        <v>1452</v>
      </c>
      <c r="E326" s="374" t="s">
        <v>1306</v>
      </c>
      <c r="F326" s="374" t="s">
        <v>1453</v>
      </c>
      <c r="G326" s="374" t="s">
        <v>1596</v>
      </c>
    </row>
    <row r="327" spans="1:7" ht="32.15" hidden="1" customHeight="1">
      <c r="A327" s="349"/>
      <c r="B327" s="374" t="s">
        <v>153</v>
      </c>
      <c r="C327" s="373">
        <v>2020</v>
      </c>
      <c r="D327" s="373" t="s">
        <v>1544</v>
      </c>
      <c r="E327" s="374" t="s">
        <v>1306</v>
      </c>
      <c r="F327" s="374" t="s">
        <v>1461</v>
      </c>
      <c r="G327" s="374" t="s">
        <v>1596</v>
      </c>
    </row>
    <row r="328" spans="1:7" ht="32.15" hidden="1" customHeight="1">
      <c r="A328" s="349"/>
      <c r="B328" s="374" t="s">
        <v>153</v>
      </c>
      <c r="C328" s="373">
        <v>2020</v>
      </c>
      <c r="D328" s="373" t="s">
        <v>1466</v>
      </c>
      <c r="E328" s="374" t="s">
        <v>1306</v>
      </c>
      <c r="F328" s="374" t="s">
        <v>1597</v>
      </c>
      <c r="G328" s="374" t="s">
        <v>1596</v>
      </c>
    </row>
    <row r="329" spans="1:7" ht="48" hidden="1" customHeight="1">
      <c r="A329" s="349"/>
      <c r="B329" s="374" t="s">
        <v>153</v>
      </c>
      <c r="C329" s="373">
        <v>2020</v>
      </c>
      <c r="D329" s="373" t="s">
        <v>1598</v>
      </c>
      <c r="E329" s="374" t="s">
        <v>1306</v>
      </c>
      <c r="F329" s="374" t="s">
        <v>1599</v>
      </c>
      <c r="G329" s="374" t="s">
        <v>1596</v>
      </c>
    </row>
    <row r="330" spans="1:7" ht="32.15" hidden="1" customHeight="1">
      <c r="A330" s="349">
        <v>22</v>
      </c>
      <c r="B330" s="374" t="s">
        <v>157</v>
      </c>
      <c r="C330" s="373">
        <v>2019</v>
      </c>
      <c r="D330" s="374" t="s">
        <v>1600</v>
      </c>
      <c r="E330" s="375" t="s">
        <v>867</v>
      </c>
      <c r="F330" s="375" t="s">
        <v>1601</v>
      </c>
      <c r="G330" s="374"/>
    </row>
    <row r="331" spans="1:7" ht="32.15" hidden="1" customHeight="1">
      <c r="A331" s="349"/>
      <c r="B331" s="374" t="s">
        <v>157</v>
      </c>
      <c r="C331" s="373">
        <v>2019</v>
      </c>
      <c r="D331" s="374" t="s">
        <v>1602</v>
      </c>
      <c r="E331" s="375" t="s">
        <v>957</v>
      </c>
      <c r="F331" s="375" t="s">
        <v>1603</v>
      </c>
      <c r="G331" s="374"/>
    </row>
    <row r="332" spans="1:7" ht="48" hidden="1" customHeight="1">
      <c r="A332" s="349"/>
      <c r="B332" s="374" t="s">
        <v>157</v>
      </c>
      <c r="C332" s="373">
        <v>2019</v>
      </c>
      <c r="D332" s="374" t="s">
        <v>1604</v>
      </c>
      <c r="E332" s="375" t="s">
        <v>988</v>
      </c>
      <c r="F332" s="375" t="s">
        <v>1605</v>
      </c>
      <c r="G332" s="374" t="s">
        <v>1606</v>
      </c>
    </row>
    <row r="333" spans="1:7" ht="32.15" hidden="1" customHeight="1">
      <c r="A333" s="349"/>
      <c r="B333" s="374" t="s">
        <v>157</v>
      </c>
      <c r="C333" s="373">
        <v>2019</v>
      </c>
      <c r="D333" s="373" t="s">
        <v>1607</v>
      </c>
      <c r="E333" s="374" t="s">
        <v>1525</v>
      </c>
      <c r="F333" s="374" t="s">
        <v>1608</v>
      </c>
      <c r="G333" s="374" t="s">
        <v>1609</v>
      </c>
    </row>
    <row r="334" spans="1:7" ht="32.15" hidden="1" customHeight="1">
      <c r="A334" s="349"/>
      <c r="B334" s="374" t="s">
        <v>157</v>
      </c>
      <c r="C334" s="373">
        <v>2019</v>
      </c>
      <c r="D334" s="373" t="s">
        <v>1610</v>
      </c>
      <c r="E334" s="374" t="s">
        <v>1525</v>
      </c>
      <c r="F334" s="374" t="s">
        <v>1611</v>
      </c>
      <c r="G334" s="374"/>
    </row>
    <row r="335" spans="1:7" ht="32.15" hidden="1" customHeight="1">
      <c r="A335" s="349"/>
      <c r="B335" s="374" t="s">
        <v>157</v>
      </c>
      <c r="C335" s="373">
        <v>2020</v>
      </c>
      <c r="D335" s="374" t="s">
        <v>1600</v>
      </c>
      <c r="E335" s="375" t="s">
        <v>867</v>
      </c>
      <c r="F335" s="375" t="s">
        <v>1601</v>
      </c>
      <c r="G335" s="374"/>
    </row>
    <row r="336" spans="1:7" ht="32.15" hidden="1" customHeight="1">
      <c r="A336" s="349"/>
      <c r="B336" s="374" t="s">
        <v>157</v>
      </c>
      <c r="C336" s="373">
        <v>2020</v>
      </c>
      <c r="D336" s="374" t="s">
        <v>1602</v>
      </c>
      <c r="E336" s="375" t="s">
        <v>957</v>
      </c>
      <c r="F336" s="375" t="s">
        <v>1603</v>
      </c>
      <c r="G336" s="374"/>
    </row>
    <row r="337" spans="1:7" ht="48" hidden="1" customHeight="1">
      <c r="A337" s="349"/>
      <c r="B337" s="374" t="s">
        <v>157</v>
      </c>
      <c r="C337" s="373">
        <v>2020</v>
      </c>
      <c r="D337" s="374" t="s">
        <v>1604</v>
      </c>
      <c r="E337" s="375" t="s">
        <v>988</v>
      </c>
      <c r="F337" s="375" t="s">
        <v>1605</v>
      </c>
      <c r="G337" s="374" t="s">
        <v>1606</v>
      </c>
    </row>
    <row r="338" spans="1:7" ht="32.15" hidden="1" customHeight="1">
      <c r="A338" s="349"/>
      <c r="B338" s="374" t="s">
        <v>157</v>
      </c>
      <c r="C338" s="373">
        <v>2020</v>
      </c>
      <c r="D338" s="373" t="s">
        <v>1607</v>
      </c>
      <c r="E338" s="374" t="s">
        <v>1525</v>
      </c>
      <c r="F338" s="374" t="s">
        <v>1608</v>
      </c>
      <c r="G338" s="374" t="s">
        <v>1609</v>
      </c>
    </row>
    <row r="339" spans="1:7" ht="64" hidden="1" customHeight="1">
      <c r="A339" s="349"/>
      <c r="B339" s="374" t="s">
        <v>157</v>
      </c>
      <c r="C339" s="373">
        <v>2020</v>
      </c>
      <c r="D339" s="373" t="s">
        <v>1612</v>
      </c>
      <c r="E339" s="374" t="s">
        <v>1525</v>
      </c>
      <c r="F339" s="374" t="s">
        <v>1613</v>
      </c>
      <c r="G339" s="374" t="s">
        <v>1614</v>
      </c>
    </row>
    <row r="340" spans="1:7" ht="16" hidden="1" customHeight="1">
      <c r="A340" s="349">
        <v>23</v>
      </c>
      <c r="B340" s="374" t="s">
        <v>165</v>
      </c>
      <c r="C340" s="373">
        <v>2019</v>
      </c>
      <c r="D340" s="374" t="s">
        <v>1376</v>
      </c>
      <c r="E340" s="375" t="s">
        <v>1615</v>
      </c>
      <c r="F340" s="374"/>
      <c r="G340" s="374"/>
    </row>
    <row r="341" spans="1:7" ht="16" hidden="1" customHeight="1">
      <c r="A341" s="349"/>
      <c r="B341" s="374" t="s">
        <v>165</v>
      </c>
      <c r="C341" s="373">
        <v>2019</v>
      </c>
      <c r="D341" s="374" t="s">
        <v>1616</v>
      </c>
      <c r="E341" s="375" t="s">
        <v>957</v>
      </c>
      <c r="F341" s="374"/>
      <c r="G341" s="374"/>
    </row>
    <row r="342" spans="1:7" ht="16" hidden="1" customHeight="1">
      <c r="A342" s="349"/>
      <c r="B342" s="374" t="s">
        <v>165</v>
      </c>
      <c r="C342" s="373">
        <v>2019</v>
      </c>
      <c r="D342" s="374" t="s">
        <v>1617</v>
      </c>
      <c r="E342" s="375" t="s">
        <v>957</v>
      </c>
      <c r="F342" s="374"/>
      <c r="G342" s="374"/>
    </row>
    <row r="343" spans="1:7" ht="16" hidden="1" customHeight="1">
      <c r="A343" s="349"/>
      <c r="B343" s="374" t="s">
        <v>165</v>
      </c>
      <c r="C343" s="373">
        <v>2019</v>
      </c>
      <c r="D343" s="374" t="s">
        <v>1378</v>
      </c>
      <c r="E343" s="375" t="s">
        <v>957</v>
      </c>
      <c r="F343" s="374"/>
      <c r="G343" s="374"/>
    </row>
    <row r="344" spans="1:7" ht="16" hidden="1" customHeight="1">
      <c r="A344" s="349"/>
      <c r="B344" s="374" t="s">
        <v>165</v>
      </c>
      <c r="C344" s="373">
        <v>2019</v>
      </c>
      <c r="D344" s="374" t="s">
        <v>1618</v>
      </c>
      <c r="E344" s="375" t="s">
        <v>957</v>
      </c>
      <c r="F344" s="374"/>
      <c r="G344" s="374"/>
    </row>
    <row r="345" spans="1:7" ht="16" hidden="1" customHeight="1">
      <c r="A345" s="349"/>
      <c r="B345" s="374" t="s">
        <v>165</v>
      </c>
      <c r="C345" s="373">
        <v>2019</v>
      </c>
      <c r="D345" s="374" t="s">
        <v>1345</v>
      </c>
      <c r="E345" s="375" t="s">
        <v>957</v>
      </c>
      <c r="F345" s="374"/>
      <c r="G345" s="374"/>
    </row>
    <row r="346" spans="1:7" ht="16" hidden="1" customHeight="1">
      <c r="A346" s="349"/>
      <c r="B346" s="374" t="s">
        <v>165</v>
      </c>
      <c r="C346" s="373">
        <v>2019</v>
      </c>
      <c r="D346" s="374" t="s">
        <v>1619</v>
      </c>
      <c r="E346" s="375" t="s">
        <v>957</v>
      </c>
      <c r="F346" s="374"/>
      <c r="G346" s="374"/>
    </row>
    <row r="347" spans="1:7" ht="16" hidden="1" customHeight="1">
      <c r="A347" s="349"/>
      <c r="B347" s="374" t="s">
        <v>165</v>
      </c>
      <c r="C347" s="373">
        <v>2019</v>
      </c>
      <c r="D347" s="374" t="s">
        <v>1385</v>
      </c>
      <c r="E347" s="375" t="s">
        <v>1103</v>
      </c>
      <c r="F347" s="374"/>
      <c r="G347" s="374"/>
    </row>
    <row r="348" spans="1:7" ht="16" hidden="1" customHeight="1">
      <c r="A348" s="349"/>
      <c r="B348" s="374" t="s">
        <v>165</v>
      </c>
      <c r="C348" s="373">
        <v>2019</v>
      </c>
      <c r="D348" s="374" t="s">
        <v>1371</v>
      </c>
      <c r="E348" s="375" t="s">
        <v>1306</v>
      </c>
      <c r="F348" s="374"/>
      <c r="G348" s="374"/>
    </row>
    <row r="349" spans="1:7" ht="16" hidden="1" customHeight="1">
      <c r="A349" s="349"/>
      <c r="B349" s="374" t="s">
        <v>165</v>
      </c>
      <c r="C349" s="373">
        <v>2019</v>
      </c>
      <c r="D349" s="373" t="s">
        <v>1383</v>
      </c>
      <c r="E349" s="375" t="s">
        <v>1306</v>
      </c>
      <c r="F349" s="374"/>
      <c r="G349" s="374"/>
    </row>
    <row r="350" spans="1:7" ht="16" hidden="1" customHeight="1">
      <c r="A350" s="349"/>
      <c r="B350" s="374" t="s">
        <v>165</v>
      </c>
      <c r="C350" s="373">
        <v>2019</v>
      </c>
      <c r="D350" s="373" t="s">
        <v>1372</v>
      </c>
      <c r="E350" s="375" t="s">
        <v>1306</v>
      </c>
      <c r="F350" s="374"/>
      <c r="G350" s="374"/>
    </row>
    <row r="351" spans="1:7" ht="16" hidden="1" customHeight="1">
      <c r="A351" s="349"/>
      <c r="B351" s="374" t="s">
        <v>165</v>
      </c>
      <c r="C351" s="373">
        <v>2019</v>
      </c>
      <c r="D351" s="373" t="s">
        <v>1384</v>
      </c>
      <c r="E351" s="375" t="s">
        <v>1306</v>
      </c>
      <c r="F351" s="374"/>
      <c r="G351" s="374"/>
    </row>
    <row r="352" spans="1:7" ht="16" hidden="1" customHeight="1">
      <c r="A352" s="349"/>
      <c r="B352" s="374" t="s">
        <v>165</v>
      </c>
      <c r="C352" s="373">
        <v>2019</v>
      </c>
      <c r="D352" s="373" t="s">
        <v>1620</v>
      </c>
      <c r="E352" s="375" t="s">
        <v>1306</v>
      </c>
      <c r="F352" s="374"/>
      <c r="G352" s="374"/>
    </row>
    <row r="353" spans="1:7" ht="16" hidden="1" customHeight="1">
      <c r="A353" s="349"/>
      <c r="B353" s="374" t="s">
        <v>165</v>
      </c>
      <c r="C353" s="373">
        <v>2019</v>
      </c>
      <c r="D353" s="373" t="s">
        <v>1621</v>
      </c>
      <c r="E353" s="375" t="s">
        <v>1306</v>
      </c>
      <c r="F353" s="374"/>
      <c r="G353" s="374"/>
    </row>
    <row r="354" spans="1:7" ht="16" hidden="1" customHeight="1">
      <c r="A354" s="349"/>
      <c r="B354" s="374" t="s">
        <v>165</v>
      </c>
      <c r="C354" s="373">
        <v>2020</v>
      </c>
      <c r="D354" s="374" t="s">
        <v>1376</v>
      </c>
      <c r="E354" s="375" t="s">
        <v>1615</v>
      </c>
      <c r="F354" s="374"/>
      <c r="G354" s="374"/>
    </row>
    <row r="355" spans="1:7" ht="16" hidden="1" customHeight="1">
      <c r="A355" s="349"/>
      <c r="B355" s="374" t="s">
        <v>165</v>
      </c>
      <c r="C355" s="373">
        <v>2020</v>
      </c>
      <c r="D355" s="374" t="s">
        <v>1616</v>
      </c>
      <c r="E355" s="375" t="s">
        <v>957</v>
      </c>
      <c r="F355" s="374"/>
      <c r="G355" s="374"/>
    </row>
    <row r="356" spans="1:7" ht="16" hidden="1" customHeight="1">
      <c r="A356" s="349"/>
      <c r="B356" s="374" t="s">
        <v>165</v>
      </c>
      <c r="C356" s="373">
        <v>2020</v>
      </c>
      <c r="D356" s="374" t="s">
        <v>1617</v>
      </c>
      <c r="E356" s="375" t="s">
        <v>957</v>
      </c>
      <c r="F356" s="374"/>
      <c r="G356" s="374"/>
    </row>
    <row r="357" spans="1:7" ht="16" hidden="1" customHeight="1">
      <c r="A357" s="349"/>
      <c r="B357" s="374" t="s">
        <v>165</v>
      </c>
      <c r="C357" s="373">
        <v>2020</v>
      </c>
      <c r="D357" s="374" t="s">
        <v>1378</v>
      </c>
      <c r="E357" s="375" t="s">
        <v>957</v>
      </c>
      <c r="F357" s="374"/>
      <c r="G357" s="374"/>
    </row>
    <row r="358" spans="1:7" ht="16" hidden="1" customHeight="1">
      <c r="A358" s="349"/>
      <c r="B358" s="374" t="s">
        <v>165</v>
      </c>
      <c r="C358" s="373">
        <v>2020</v>
      </c>
      <c r="D358" s="374" t="s">
        <v>1618</v>
      </c>
      <c r="E358" s="375" t="s">
        <v>957</v>
      </c>
      <c r="F358" s="374"/>
      <c r="G358" s="374"/>
    </row>
    <row r="359" spans="1:7" ht="16" hidden="1" customHeight="1">
      <c r="A359" s="349"/>
      <c r="B359" s="374" t="s">
        <v>165</v>
      </c>
      <c r="C359" s="373">
        <v>2020</v>
      </c>
      <c r="D359" s="374" t="s">
        <v>1426</v>
      </c>
      <c r="E359" s="375" t="s">
        <v>957</v>
      </c>
      <c r="F359" s="374"/>
      <c r="G359" s="374"/>
    </row>
    <row r="360" spans="1:7" ht="16" hidden="1" customHeight="1">
      <c r="A360" s="349"/>
      <c r="B360" s="374" t="s">
        <v>165</v>
      </c>
      <c r="C360" s="373">
        <v>2020</v>
      </c>
      <c r="D360" s="374" t="s">
        <v>1622</v>
      </c>
      <c r="E360" s="375" t="s">
        <v>957</v>
      </c>
      <c r="F360" s="374"/>
      <c r="G360" s="374"/>
    </row>
    <row r="361" spans="1:7" ht="16" hidden="1" customHeight="1">
      <c r="A361" s="349"/>
      <c r="B361" s="374" t="s">
        <v>165</v>
      </c>
      <c r="C361" s="373">
        <v>2020</v>
      </c>
      <c r="D361" s="374" t="s">
        <v>1385</v>
      </c>
      <c r="E361" s="375" t="s">
        <v>1103</v>
      </c>
      <c r="F361" s="374"/>
      <c r="G361" s="374"/>
    </row>
    <row r="362" spans="1:7" ht="16" hidden="1" customHeight="1">
      <c r="A362" s="349"/>
      <c r="B362" s="374" t="s">
        <v>165</v>
      </c>
      <c r="C362" s="373">
        <v>2020</v>
      </c>
      <c r="D362" s="374" t="s">
        <v>1371</v>
      </c>
      <c r="E362" s="375" t="s">
        <v>1306</v>
      </c>
      <c r="F362" s="374"/>
      <c r="G362" s="374"/>
    </row>
    <row r="363" spans="1:7" ht="16" hidden="1" customHeight="1">
      <c r="A363" s="349"/>
      <c r="B363" s="374" t="s">
        <v>165</v>
      </c>
      <c r="C363" s="373">
        <v>2020</v>
      </c>
      <c r="D363" s="373" t="s">
        <v>1383</v>
      </c>
      <c r="E363" s="375" t="s">
        <v>1306</v>
      </c>
      <c r="F363" s="374"/>
      <c r="G363" s="374"/>
    </row>
    <row r="364" spans="1:7" ht="16" hidden="1" customHeight="1">
      <c r="A364" s="349"/>
      <c r="B364" s="374" t="s">
        <v>165</v>
      </c>
      <c r="C364" s="373">
        <v>2020</v>
      </c>
      <c r="D364" s="373" t="s">
        <v>1623</v>
      </c>
      <c r="E364" s="375" t="s">
        <v>1306</v>
      </c>
      <c r="F364" s="374"/>
      <c r="G364" s="374"/>
    </row>
    <row r="365" spans="1:7" ht="16" hidden="1" customHeight="1">
      <c r="A365" s="349"/>
      <c r="B365" s="374" t="s">
        <v>165</v>
      </c>
      <c r="C365" s="373">
        <v>2020</v>
      </c>
      <c r="D365" s="373" t="s">
        <v>1384</v>
      </c>
      <c r="E365" s="375" t="s">
        <v>1306</v>
      </c>
      <c r="F365" s="374"/>
      <c r="G365" s="374"/>
    </row>
    <row r="366" spans="1:7" ht="16" hidden="1" customHeight="1">
      <c r="A366" s="349"/>
      <c r="B366" s="374" t="s">
        <v>165</v>
      </c>
      <c r="C366" s="373">
        <v>2020</v>
      </c>
      <c r="D366" s="373" t="s">
        <v>1620</v>
      </c>
      <c r="E366" s="375" t="s">
        <v>1306</v>
      </c>
      <c r="F366" s="374"/>
      <c r="G366" s="374"/>
    </row>
    <row r="367" spans="1:7" ht="16" hidden="1" customHeight="1">
      <c r="A367" s="349"/>
      <c r="B367" s="374" t="s">
        <v>165</v>
      </c>
      <c r="C367" s="373">
        <v>2020</v>
      </c>
      <c r="D367" s="373" t="s">
        <v>1621</v>
      </c>
      <c r="E367" s="375" t="s">
        <v>1306</v>
      </c>
      <c r="F367" s="374"/>
      <c r="G367" s="374"/>
    </row>
    <row r="368" spans="1:7" ht="64" hidden="1" customHeight="1">
      <c r="A368" s="349">
        <v>24</v>
      </c>
      <c r="B368" s="374" t="s">
        <v>171</v>
      </c>
      <c r="C368" s="373">
        <v>2019</v>
      </c>
      <c r="D368" s="373" t="s">
        <v>1624</v>
      </c>
      <c r="E368" s="374" t="s">
        <v>957</v>
      </c>
      <c r="F368" s="374" t="s">
        <v>1625</v>
      </c>
      <c r="G368" s="374" t="s">
        <v>1626</v>
      </c>
    </row>
    <row r="369" spans="1:7" ht="32.15" hidden="1" customHeight="1">
      <c r="A369" s="349"/>
      <c r="B369" s="374" t="s">
        <v>171</v>
      </c>
      <c r="C369" s="373">
        <v>2019</v>
      </c>
      <c r="D369" s="374" t="s">
        <v>1627</v>
      </c>
      <c r="E369" s="375" t="s">
        <v>988</v>
      </c>
      <c r="F369" s="375" t="s">
        <v>1628</v>
      </c>
      <c r="G369" s="374" t="s">
        <v>1629</v>
      </c>
    </row>
    <row r="370" spans="1:7" ht="32.15" hidden="1" customHeight="1">
      <c r="A370" s="349"/>
      <c r="B370" s="374" t="s">
        <v>171</v>
      </c>
      <c r="C370" s="373">
        <v>2019</v>
      </c>
      <c r="D370" s="374" t="s">
        <v>1630</v>
      </c>
      <c r="E370" s="375" t="s">
        <v>1525</v>
      </c>
      <c r="F370" s="375" t="s">
        <v>1631</v>
      </c>
      <c r="G370" s="374" t="s">
        <v>1632</v>
      </c>
    </row>
    <row r="371" spans="1:7" ht="48" hidden="1" customHeight="1">
      <c r="A371" s="349"/>
      <c r="B371" s="374" t="s">
        <v>171</v>
      </c>
      <c r="C371" s="373">
        <v>2019</v>
      </c>
      <c r="D371" s="374" t="s">
        <v>1633</v>
      </c>
      <c r="E371" s="375" t="s">
        <v>1306</v>
      </c>
      <c r="F371" s="375" t="s">
        <v>1634</v>
      </c>
      <c r="G371" s="374" t="s">
        <v>1635</v>
      </c>
    </row>
    <row r="372" spans="1:7" ht="64" hidden="1" customHeight="1">
      <c r="A372" s="349"/>
      <c r="B372" s="374" t="s">
        <v>171</v>
      </c>
      <c r="C372" s="373">
        <v>2020</v>
      </c>
      <c r="D372" s="373" t="s">
        <v>1624</v>
      </c>
      <c r="E372" s="374" t="s">
        <v>957</v>
      </c>
      <c r="F372" s="374" t="s">
        <v>1625</v>
      </c>
      <c r="G372" s="374" t="s">
        <v>1626</v>
      </c>
    </row>
    <row r="373" spans="1:7" ht="32.15" hidden="1" customHeight="1">
      <c r="A373" s="349"/>
      <c r="B373" s="374" t="s">
        <v>171</v>
      </c>
      <c r="C373" s="373">
        <v>2020</v>
      </c>
      <c r="D373" s="374" t="s">
        <v>1627</v>
      </c>
      <c r="E373" s="375" t="s">
        <v>988</v>
      </c>
      <c r="F373" s="375" t="s">
        <v>1628</v>
      </c>
      <c r="G373" s="374" t="s">
        <v>1629</v>
      </c>
    </row>
    <row r="374" spans="1:7" ht="32.15" hidden="1" customHeight="1">
      <c r="A374" s="349"/>
      <c r="B374" s="374" t="s">
        <v>171</v>
      </c>
      <c r="C374" s="373">
        <v>2020</v>
      </c>
      <c r="D374" s="374" t="s">
        <v>1630</v>
      </c>
      <c r="E374" s="375" t="s">
        <v>1525</v>
      </c>
      <c r="F374" s="375" t="s">
        <v>1631</v>
      </c>
      <c r="G374" s="374" t="s">
        <v>1632</v>
      </c>
    </row>
    <row r="375" spans="1:7" ht="48" hidden="1" customHeight="1">
      <c r="A375" s="349"/>
      <c r="B375" s="374" t="s">
        <v>171</v>
      </c>
      <c r="C375" s="373">
        <v>2020</v>
      </c>
      <c r="D375" s="374" t="s">
        <v>1633</v>
      </c>
      <c r="E375" s="375" t="s">
        <v>1306</v>
      </c>
      <c r="F375" s="375" t="s">
        <v>1634</v>
      </c>
      <c r="G375" s="374" t="s">
        <v>1635</v>
      </c>
    </row>
    <row r="376" spans="1:7" ht="32.15" hidden="1" customHeight="1">
      <c r="A376" s="349">
        <v>25</v>
      </c>
      <c r="B376" s="374" t="s">
        <v>177</v>
      </c>
      <c r="C376" s="373">
        <v>2019</v>
      </c>
      <c r="D376" s="374" t="s">
        <v>1636</v>
      </c>
      <c r="E376" s="375" t="s">
        <v>957</v>
      </c>
      <c r="F376" s="375" t="s">
        <v>1637</v>
      </c>
      <c r="G376" s="374"/>
    </row>
    <row r="377" spans="1:7" ht="32.15" hidden="1" customHeight="1">
      <c r="A377" s="349"/>
      <c r="B377" s="374" t="s">
        <v>177</v>
      </c>
      <c r="C377" s="373">
        <v>2019</v>
      </c>
      <c r="D377" s="373" t="s">
        <v>1638</v>
      </c>
      <c r="E377" s="374" t="s">
        <v>1306</v>
      </c>
      <c r="F377" s="374" t="s">
        <v>1639</v>
      </c>
      <c r="G377" s="374"/>
    </row>
    <row r="378" spans="1:7" ht="32.15" hidden="1" customHeight="1">
      <c r="A378" s="349"/>
      <c r="B378" s="374" t="s">
        <v>177</v>
      </c>
      <c r="C378" s="373">
        <v>2020</v>
      </c>
      <c r="D378" s="374" t="s">
        <v>1640</v>
      </c>
      <c r="E378" s="375" t="s">
        <v>867</v>
      </c>
      <c r="F378" s="375" t="s">
        <v>1641</v>
      </c>
      <c r="G378" s="374"/>
    </row>
    <row r="379" spans="1:7" ht="32.15" hidden="1" customHeight="1">
      <c r="A379" s="349"/>
      <c r="B379" s="374" t="s">
        <v>177</v>
      </c>
      <c r="C379" s="373">
        <v>2020</v>
      </c>
      <c r="D379" s="374" t="s">
        <v>1642</v>
      </c>
      <c r="E379" s="375" t="s">
        <v>957</v>
      </c>
      <c r="F379" s="375" t="s">
        <v>1643</v>
      </c>
      <c r="G379" s="374"/>
    </row>
    <row r="380" spans="1:7" ht="32.15" hidden="1" customHeight="1">
      <c r="A380" s="349"/>
      <c r="B380" s="374" t="s">
        <v>177</v>
      </c>
      <c r="C380" s="373">
        <v>2020</v>
      </c>
      <c r="D380" s="374" t="s">
        <v>1644</v>
      </c>
      <c r="E380" s="375" t="s">
        <v>988</v>
      </c>
      <c r="F380" s="375" t="s">
        <v>1645</v>
      </c>
      <c r="G380" s="374"/>
    </row>
    <row r="381" spans="1:7" ht="32.15" hidden="1" customHeight="1">
      <c r="A381" s="349"/>
      <c r="B381" s="374" t="s">
        <v>177</v>
      </c>
      <c r="C381" s="373">
        <v>2020</v>
      </c>
      <c r="D381" s="373" t="s">
        <v>1638</v>
      </c>
      <c r="E381" s="374" t="s">
        <v>1306</v>
      </c>
      <c r="F381" s="374" t="s">
        <v>1639</v>
      </c>
      <c r="G381" s="374"/>
    </row>
    <row r="382" spans="1:7" ht="32.15" hidden="1" customHeight="1">
      <c r="A382" s="349"/>
      <c r="B382" s="374" t="s">
        <v>177</v>
      </c>
      <c r="C382" s="373">
        <v>2020</v>
      </c>
      <c r="D382" s="373" t="s">
        <v>1646</v>
      </c>
      <c r="E382" s="374" t="s">
        <v>1306</v>
      </c>
      <c r="F382" s="374" t="s">
        <v>1647</v>
      </c>
      <c r="G382" s="374"/>
    </row>
    <row r="383" spans="1:7" ht="48" hidden="1" customHeight="1">
      <c r="A383" s="349">
        <v>26</v>
      </c>
      <c r="B383" s="374" t="s">
        <v>182</v>
      </c>
      <c r="C383" s="373">
        <v>2019</v>
      </c>
      <c r="D383" s="374" t="s">
        <v>1648</v>
      </c>
      <c r="E383" s="374" t="s">
        <v>1649</v>
      </c>
      <c r="F383" s="374" t="s">
        <v>1650</v>
      </c>
      <c r="G383" s="374" t="s">
        <v>1651</v>
      </c>
    </row>
    <row r="384" spans="1:7" ht="32.15" hidden="1" customHeight="1">
      <c r="A384" s="349"/>
      <c r="B384" s="374" t="s">
        <v>182</v>
      </c>
      <c r="C384" s="373">
        <v>2019</v>
      </c>
      <c r="D384" s="374" t="s">
        <v>1110</v>
      </c>
      <c r="E384" s="374" t="s">
        <v>1652</v>
      </c>
      <c r="F384" s="374" t="s">
        <v>1653</v>
      </c>
      <c r="G384" s="374" t="s">
        <v>1654</v>
      </c>
    </row>
    <row r="385" spans="1:7" ht="32.15" hidden="1" customHeight="1">
      <c r="A385" s="349"/>
      <c r="B385" s="374" t="s">
        <v>182</v>
      </c>
      <c r="C385" s="373">
        <v>2019</v>
      </c>
      <c r="D385" s="374" t="s">
        <v>1110</v>
      </c>
      <c r="E385" s="374" t="s">
        <v>1655</v>
      </c>
      <c r="F385" s="374" t="s">
        <v>1656</v>
      </c>
      <c r="G385" s="374" t="s">
        <v>1657</v>
      </c>
    </row>
    <row r="386" spans="1:7" ht="32.15" hidden="1" customHeight="1">
      <c r="A386" s="349"/>
      <c r="B386" s="374" t="s">
        <v>182</v>
      </c>
      <c r="C386" s="373">
        <v>2019</v>
      </c>
      <c r="D386" s="374" t="s">
        <v>1658</v>
      </c>
      <c r="E386" s="375" t="s">
        <v>1659</v>
      </c>
      <c r="F386" s="375" t="s">
        <v>1660</v>
      </c>
      <c r="G386" s="374" t="s">
        <v>1661</v>
      </c>
    </row>
    <row r="387" spans="1:7" ht="48" hidden="1" customHeight="1">
      <c r="A387" s="349"/>
      <c r="B387" s="374" t="s">
        <v>182</v>
      </c>
      <c r="C387" s="373">
        <v>2019</v>
      </c>
      <c r="D387" s="374" t="s">
        <v>1662</v>
      </c>
      <c r="E387" s="375" t="s">
        <v>1663</v>
      </c>
      <c r="F387" s="375" t="s">
        <v>1664</v>
      </c>
      <c r="G387" s="374" t="s">
        <v>1665</v>
      </c>
    </row>
    <row r="388" spans="1:7" ht="32.15" hidden="1" customHeight="1">
      <c r="A388" s="349"/>
      <c r="B388" s="374" t="s">
        <v>182</v>
      </c>
      <c r="C388" s="373">
        <v>2019</v>
      </c>
      <c r="D388" s="374" t="s">
        <v>1666</v>
      </c>
      <c r="E388" s="375" t="s">
        <v>1667</v>
      </c>
      <c r="F388" s="375" t="s">
        <v>1668</v>
      </c>
      <c r="G388" s="374" t="s">
        <v>1669</v>
      </c>
    </row>
    <row r="389" spans="1:7" ht="32.15" hidden="1" customHeight="1">
      <c r="A389" s="349"/>
      <c r="B389" s="374" t="s">
        <v>182</v>
      </c>
      <c r="C389" s="373">
        <v>2019</v>
      </c>
      <c r="D389" s="373" t="s">
        <v>1670</v>
      </c>
      <c r="E389" s="374" t="s">
        <v>1671</v>
      </c>
      <c r="F389" s="374" t="s">
        <v>1672</v>
      </c>
      <c r="G389" s="374" t="s">
        <v>1673</v>
      </c>
    </row>
    <row r="390" spans="1:7" ht="32.15" hidden="1" customHeight="1">
      <c r="A390" s="349"/>
      <c r="B390" s="374" t="s">
        <v>182</v>
      </c>
      <c r="C390" s="373">
        <v>2019</v>
      </c>
      <c r="D390" s="373" t="s">
        <v>1674</v>
      </c>
      <c r="E390" s="374" t="s">
        <v>1675</v>
      </c>
      <c r="F390" s="374" t="s">
        <v>1676</v>
      </c>
      <c r="G390" s="374" t="s">
        <v>1677</v>
      </c>
    </row>
    <row r="391" spans="1:7" ht="32.15" hidden="1" customHeight="1">
      <c r="A391" s="349"/>
      <c r="B391" s="374" t="s">
        <v>182</v>
      </c>
      <c r="C391" s="373">
        <v>2020</v>
      </c>
      <c r="D391" s="374" t="s">
        <v>1678</v>
      </c>
      <c r="E391" s="375" t="s">
        <v>1110</v>
      </c>
      <c r="F391" s="375" t="s">
        <v>1679</v>
      </c>
      <c r="G391" s="374" t="s">
        <v>749</v>
      </c>
    </row>
    <row r="392" spans="1:7" ht="32.15" hidden="1" customHeight="1">
      <c r="A392" s="349"/>
      <c r="B392" s="374" t="s">
        <v>182</v>
      </c>
      <c r="C392" s="373">
        <v>2020</v>
      </c>
      <c r="D392" s="374" t="s">
        <v>1680</v>
      </c>
      <c r="E392" s="375" t="s">
        <v>1658</v>
      </c>
      <c r="F392" s="374" t="s">
        <v>1676</v>
      </c>
      <c r="G392" s="374" t="s">
        <v>1677</v>
      </c>
    </row>
    <row r="393" spans="1:7" ht="32.15" hidden="1" customHeight="1">
      <c r="A393" s="349"/>
      <c r="B393" s="374" t="s">
        <v>182</v>
      </c>
      <c r="C393" s="373">
        <v>2020</v>
      </c>
      <c r="D393" s="374" t="s">
        <v>1681</v>
      </c>
      <c r="E393" s="375" t="s">
        <v>1670</v>
      </c>
      <c r="F393" s="374" t="s">
        <v>1672</v>
      </c>
      <c r="G393" s="374" t="s">
        <v>1673</v>
      </c>
    </row>
    <row r="394" spans="1:7" ht="48" hidden="1" customHeight="1">
      <c r="A394" s="355">
        <v>27</v>
      </c>
      <c r="B394" s="374" t="s">
        <v>188</v>
      </c>
      <c r="C394" s="373">
        <v>2019</v>
      </c>
      <c r="D394" s="374" t="s">
        <v>1682</v>
      </c>
      <c r="E394" s="375" t="s">
        <v>1683</v>
      </c>
      <c r="F394" s="375" t="s">
        <v>1684</v>
      </c>
      <c r="G394" s="374"/>
    </row>
    <row r="395" spans="1:7" ht="48" hidden="1" customHeight="1">
      <c r="A395" s="355"/>
      <c r="B395" s="374" t="s">
        <v>188</v>
      </c>
      <c r="C395" s="373">
        <v>2019</v>
      </c>
      <c r="D395" s="374" t="s">
        <v>1685</v>
      </c>
      <c r="E395" s="375" t="s">
        <v>1686</v>
      </c>
      <c r="F395" s="375" t="s">
        <v>1687</v>
      </c>
      <c r="G395" s="374"/>
    </row>
    <row r="396" spans="1:7" ht="64" hidden="1" customHeight="1">
      <c r="A396" s="355"/>
      <c r="B396" s="374" t="s">
        <v>188</v>
      </c>
      <c r="C396" s="373">
        <v>2019</v>
      </c>
      <c r="D396" s="374" t="s">
        <v>1688</v>
      </c>
      <c r="E396" s="375" t="s">
        <v>1686</v>
      </c>
      <c r="F396" s="375" t="s">
        <v>1689</v>
      </c>
      <c r="G396" s="374"/>
    </row>
    <row r="397" spans="1:7" ht="32.15" hidden="1" customHeight="1">
      <c r="A397" s="355"/>
      <c r="B397" s="374" t="s">
        <v>188</v>
      </c>
      <c r="C397" s="373">
        <v>2020</v>
      </c>
      <c r="D397" s="373" t="s">
        <v>1690</v>
      </c>
      <c r="E397" s="375" t="s">
        <v>1686</v>
      </c>
      <c r="F397" s="375" t="s">
        <v>1691</v>
      </c>
      <c r="G397" s="374"/>
    </row>
    <row r="398" spans="1:7" ht="48" hidden="1" customHeight="1">
      <c r="A398" s="355"/>
      <c r="B398" s="374" t="s">
        <v>188</v>
      </c>
      <c r="C398" s="373">
        <v>2019</v>
      </c>
      <c r="D398" s="373" t="s">
        <v>1692</v>
      </c>
      <c r="E398" s="375" t="s">
        <v>1686</v>
      </c>
      <c r="F398" s="375" t="s">
        <v>1693</v>
      </c>
      <c r="G398" s="374"/>
    </row>
    <row r="399" spans="1:7" ht="48" hidden="1" customHeight="1">
      <c r="A399" s="355"/>
      <c r="B399" s="374" t="s">
        <v>188</v>
      </c>
      <c r="C399" s="373">
        <v>2019</v>
      </c>
      <c r="D399" s="373" t="s">
        <v>1694</v>
      </c>
      <c r="E399" s="375" t="s">
        <v>1686</v>
      </c>
      <c r="F399" s="375" t="s">
        <v>1695</v>
      </c>
      <c r="G399" s="374"/>
    </row>
    <row r="400" spans="1:7" ht="48" hidden="1" customHeight="1">
      <c r="A400" s="355"/>
      <c r="B400" s="374" t="s">
        <v>188</v>
      </c>
      <c r="C400" s="373">
        <v>2019</v>
      </c>
      <c r="D400" s="373" t="s">
        <v>1696</v>
      </c>
      <c r="E400" s="374" t="s">
        <v>1697</v>
      </c>
      <c r="F400" s="375" t="s">
        <v>1698</v>
      </c>
      <c r="G400" s="374"/>
    </row>
    <row r="401" spans="1:7" ht="48" hidden="1" customHeight="1">
      <c r="A401" s="355"/>
      <c r="B401" s="374" t="s">
        <v>188</v>
      </c>
      <c r="C401" s="373">
        <v>2019</v>
      </c>
      <c r="D401" s="373" t="s">
        <v>1699</v>
      </c>
      <c r="E401" s="374" t="s">
        <v>1294</v>
      </c>
      <c r="F401" s="375" t="s">
        <v>1700</v>
      </c>
      <c r="G401" s="374"/>
    </row>
    <row r="402" spans="1:7" ht="48" hidden="1" customHeight="1">
      <c r="A402" s="355"/>
      <c r="B402" s="374" t="s">
        <v>188</v>
      </c>
      <c r="C402" s="373">
        <v>2019</v>
      </c>
      <c r="D402" s="373" t="s">
        <v>1701</v>
      </c>
      <c r="E402" s="374" t="s">
        <v>1294</v>
      </c>
      <c r="F402" s="375" t="s">
        <v>1702</v>
      </c>
      <c r="G402" s="374"/>
    </row>
    <row r="403" spans="1:7" ht="48" hidden="1" customHeight="1">
      <c r="A403" s="355"/>
      <c r="B403" s="374" t="s">
        <v>188</v>
      </c>
      <c r="C403" s="373">
        <v>2019</v>
      </c>
      <c r="D403" s="373" t="s">
        <v>1703</v>
      </c>
      <c r="E403" s="374" t="s">
        <v>1294</v>
      </c>
      <c r="F403" s="375" t="s">
        <v>1704</v>
      </c>
      <c r="G403" s="374"/>
    </row>
    <row r="404" spans="1:7" ht="32.15" hidden="1" customHeight="1">
      <c r="A404" s="355"/>
      <c r="B404" s="374" t="s">
        <v>188</v>
      </c>
      <c r="C404" s="373">
        <v>2019</v>
      </c>
      <c r="D404" s="373" t="s">
        <v>1705</v>
      </c>
      <c r="E404" s="374" t="s">
        <v>1294</v>
      </c>
      <c r="F404" s="375" t="s">
        <v>1706</v>
      </c>
      <c r="G404" s="374"/>
    </row>
    <row r="405" spans="1:7" ht="48" hidden="1" customHeight="1">
      <c r="A405" s="355"/>
      <c r="B405" s="374" t="s">
        <v>188</v>
      </c>
      <c r="C405" s="373">
        <v>2019</v>
      </c>
      <c r="D405" s="373" t="s">
        <v>1707</v>
      </c>
      <c r="E405" s="374" t="s">
        <v>1294</v>
      </c>
      <c r="F405" s="375" t="s">
        <v>1708</v>
      </c>
      <c r="G405" s="374"/>
    </row>
    <row r="406" spans="1:7" ht="32.15" hidden="1" customHeight="1">
      <c r="A406" s="355"/>
      <c r="B406" s="374" t="s">
        <v>188</v>
      </c>
      <c r="C406" s="373">
        <v>2019</v>
      </c>
      <c r="D406" s="373" t="s">
        <v>1709</v>
      </c>
      <c r="E406" s="374" t="s">
        <v>1294</v>
      </c>
      <c r="F406" s="375" t="s">
        <v>1710</v>
      </c>
      <c r="G406" s="374"/>
    </row>
    <row r="407" spans="1:7" ht="32.15" hidden="1" customHeight="1">
      <c r="A407" s="355"/>
      <c r="B407" s="374" t="s">
        <v>188</v>
      </c>
      <c r="C407" s="373">
        <v>2019</v>
      </c>
      <c r="D407" s="373" t="s">
        <v>1711</v>
      </c>
      <c r="E407" s="374" t="s">
        <v>1294</v>
      </c>
      <c r="F407" s="375" t="s">
        <v>1710</v>
      </c>
      <c r="G407" s="374"/>
    </row>
    <row r="408" spans="1:7" ht="48" hidden="1" customHeight="1">
      <c r="A408" s="355"/>
      <c r="B408" s="374" t="s">
        <v>188</v>
      </c>
      <c r="C408" s="373">
        <v>2020</v>
      </c>
      <c r="D408" s="374" t="s">
        <v>1682</v>
      </c>
      <c r="E408" s="375" t="s">
        <v>1683</v>
      </c>
      <c r="F408" s="375" t="s">
        <v>1684</v>
      </c>
      <c r="G408" s="374"/>
    </row>
    <row r="409" spans="1:7" ht="48" hidden="1" customHeight="1">
      <c r="A409" s="355"/>
      <c r="B409" s="374" t="s">
        <v>188</v>
      </c>
      <c r="C409" s="373">
        <v>2020</v>
      </c>
      <c r="D409" s="374" t="s">
        <v>1685</v>
      </c>
      <c r="E409" s="375" t="s">
        <v>1686</v>
      </c>
      <c r="F409" s="375" t="s">
        <v>1687</v>
      </c>
      <c r="G409" s="374"/>
    </row>
    <row r="410" spans="1:7" ht="64" hidden="1" customHeight="1">
      <c r="A410" s="355"/>
      <c r="B410" s="374" t="s">
        <v>188</v>
      </c>
      <c r="C410" s="373">
        <v>2020</v>
      </c>
      <c r="D410" s="374" t="s">
        <v>1688</v>
      </c>
      <c r="E410" s="375" t="s">
        <v>1686</v>
      </c>
      <c r="F410" s="375" t="s">
        <v>1689</v>
      </c>
      <c r="G410" s="374"/>
    </row>
    <row r="411" spans="1:7" ht="32.15" hidden="1" customHeight="1">
      <c r="A411" s="355"/>
      <c r="B411" s="374" t="s">
        <v>188</v>
      </c>
      <c r="C411" s="373">
        <v>2020</v>
      </c>
      <c r="D411" s="373" t="s">
        <v>1690</v>
      </c>
      <c r="E411" s="375" t="s">
        <v>1686</v>
      </c>
      <c r="F411" s="375" t="s">
        <v>1691</v>
      </c>
      <c r="G411" s="374"/>
    </row>
    <row r="412" spans="1:7" ht="48" hidden="1" customHeight="1">
      <c r="A412" s="355"/>
      <c r="B412" s="374" t="s">
        <v>188</v>
      </c>
      <c r="C412" s="373">
        <v>2020</v>
      </c>
      <c r="D412" s="373" t="s">
        <v>1692</v>
      </c>
      <c r="E412" s="375" t="s">
        <v>1686</v>
      </c>
      <c r="F412" s="375" t="s">
        <v>1693</v>
      </c>
      <c r="G412" s="374"/>
    </row>
    <row r="413" spans="1:7" ht="48" hidden="1" customHeight="1">
      <c r="A413" s="355"/>
      <c r="B413" s="374" t="s">
        <v>188</v>
      </c>
      <c r="C413" s="373">
        <v>2020</v>
      </c>
      <c r="D413" s="373" t="s">
        <v>1694</v>
      </c>
      <c r="E413" s="375" t="s">
        <v>1686</v>
      </c>
      <c r="F413" s="375" t="s">
        <v>1695</v>
      </c>
      <c r="G413" s="374"/>
    </row>
    <row r="414" spans="1:7" ht="64" hidden="1" customHeight="1">
      <c r="A414" s="355"/>
      <c r="B414" s="374" t="s">
        <v>188</v>
      </c>
      <c r="C414" s="373">
        <v>2020</v>
      </c>
      <c r="D414" s="373" t="s">
        <v>1712</v>
      </c>
      <c r="E414" s="375" t="s">
        <v>1686</v>
      </c>
      <c r="F414" s="375" t="s">
        <v>1713</v>
      </c>
      <c r="G414" s="374"/>
    </row>
    <row r="415" spans="1:7" ht="48" hidden="1" customHeight="1">
      <c r="A415" s="355"/>
      <c r="B415" s="374" t="s">
        <v>188</v>
      </c>
      <c r="C415" s="373">
        <v>2020</v>
      </c>
      <c r="D415" s="373" t="s">
        <v>1696</v>
      </c>
      <c r="E415" s="374" t="s">
        <v>1697</v>
      </c>
      <c r="F415" s="375" t="s">
        <v>1698</v>
      </c>
      <c r="G415" s="374"/>
    </row>
    <row r="416" spans="1:7" ht="48" hidden="1" customHeight="1">
      <c r="A416" s="355"/>
      <c r="B416" s="374" t="s">
        <v>188</v>
      </c>
      <c r="C416" s="373">
        <v>2020</v>
      </c>
      <c r="D416" s="373" t="s">
        <v>1714</v>
      </c>
      <c r="E416" s="374" t="s">
        <v>1715</v>
      </c>
      <c r="F416" s="375" t="s">
        <v>1716</v>
      </c>
      <c r="G416" s="374"/>
    </row>
    <row r="417" spans="1:7" ht="48" hidden="1" customHeight="1">
      <c r="A417" s="355"/>
      <c r="B417" s="374" t="s">
        <v>188</v>
      </c>
      <c r="C417" s="373">
        <v>2020</v>
      </c>
      <c r="D417" s="373" t="s">
        <v>1699</v>
      </c>
      <c r="E417" s="374" t="s">
        <v>1294</v>
      </c>
      <c r="F417" s="375" t="s">
        <v>1700</v>
      </c>
      <c r="G417" s="374"/>
    </row>
    <row r="418" spans="1:7" ht="48" hidden="1" customHeight="1">
      <c r="A418" s="355"/>
      <c r="B418" s="374" t="s">
        <v>188</v>
      </c>
      <c r="C418" s="373">
        <v>2020</v>
      </c>
      <c r="D418" s="373" t="s">
        <v>1701</v>
      </c>
      <c r="E418" s="374" t="s">
        <v>1294</v>
      </c>
      <c r="F418" s="375" t="s">
        <v>1702</v>
      </c>
      <c r="G418" s="374"/>
    </row>
    <row r="419" spans="1:7" ht="48" hidden="1" customHeight="1">
      <c r="A419" s="355"/>
      <c r="B419" s="374" t="s">
        <v>188</v>
      </c>
      <c r="C419" s="373">
        <v>2020</v>
      </c>
      <c r="D419" s="373" t="s">
        <v>1703</v>
      </c>
      <c r="E419" s="374" t="s">
        <v>1294</v>
      </c>
      <c r="F419" s="375" t="s">
        <v>1704</v>
      </c>
      <c r="G419" s="374"/>
    </row>
    <row r="420" spans="1:7" ht="32.15" hidden="1" customHeight="1">
      <c r="A420" s="355"/>
      <c r="B420" s="374" t="s">
        <v>188</v>
      </c>
      <c r="C420" s="373">
        <v>2020</v>
      </c>
      <c r="D420" s="373" t="s">
        <v>1705</v>
      </c>
      <c r="E420" s="374" t="s">
        <v>1294</v>
      </c>
      <c r="F420" s="375" t="s">
        <v>1706</v>
      </c>
      <c r="G420" s="374"/>
    </row>
    <row r="421" spans="1:7" ht="32.15" hidden="1" customHeight="1">
      <c r="A421" s="355"/>
      <c r="B421" s="374" t="s">
        <v>188</v>
      </c>
      <c r="C421" s="373">
        <v>2020</v>
      </c>
      <c r="D421" s="373" t="s">
        <v>1717</v>
      </c>
      <c r="E421" s="374" t="s">
        <v>1294</v>
      </c>
      <c r="F421" s="375" t="s">
        <v>1718</v>
      </c>
      <c r="G421" s="374"/>
    </row>
    <row r="422" spans="1:7" ht="32.15" hidden="1" customHeight="1">
      <c r="A422" s="355"/>
      <c r="B422" s="374" t="s">
        <v>188</v>
      </c>
      <c r="C422" s="373">
        <v>2020</v>
      </c>
      <c r="D422" s="373" t="s">
        <v>1719</v>
      </c>
      <c r="E422" s="374" t="s">
        <v>1294</v>
      </c>
      <c r="F422" s="375" t="s">
        <v>1720</v>
      </c>
      <c r="G422" s="374"/>
    </row>
    <row r="423" spans="1:7" ht="32.15" hidden="1" customHeight="1">
      <c r="A423" s="355"/>
      <c r="B423" s="374" t="s">
        <v>188</v>
      </c>
      <c r="C423" s="373">
        <v>2020</v>
      </c>
      <c r="D423" s="373" t="s">
        <v>1721</v>
      </c>
      <c r="E423" s="374" t="s">
        <v>1294</v>
      </c>
      <c r="F423" s="375" t="s">
        <v>1722</v>
      </c>
      <c r="G423" s="374"/>
    </row>
    <row r="424" spans="1:7" ht="48" hidden="1" customHeight="1">
      <c r="A424" s="349">
        <v>28</v>
      </c>
      <c r="B424" s="374" t="s">
        <v>197</v>
      </c>
      <c r="C424" s="373">
        <v>2019</v>
      </c>
      <c r="D424" s="374" t="s">
        <v>1450</v>
      </c>
      <c r="E424" s="375" t="s">
        <v>867</v>
      </c>
      <c r="F424" s="375" t="s">
        <v>1451</v>
      </c>
      <c r="G424" s="374"/>
    </row>
    <row r="425" spans="1:7" ht="48" hidden="1" customHeight="1">
      <c r="A425" s="349"/>
      <c r="B425" s="374" t="s">
        <v>197</v>
      </c>
      <c r="C425" s="373">
        <v>2019</v>
      </c>
      <c r="D425" s="374" t="s">
        <v>1545</v>
      </c>
      <c r="E425" s="375" t="s">
        <v>957</v>
      </c>
      <c r="F425" s="375" t="s">
        <v>1546</v>
      </c>
      <c r="G425" s="374"/>
    </row>
    <row r="426" spans="1:7" ht="32.15" hidden="1" customHeight="1">
      <c r="A426" s="349"/>
      <c r="B426" s="374" t="s">
        <v>197</v>
      </c>
      <c r="C426" s="373">
        <v>2019</v>
      </c>
      <c r="D426" s="374" t="s">
        <v>1544</v>
      </c>
      <c r="E426" s="375" t="s">
        <v>988</v>
      </c>
      <c r="F426" s="375" t="s">
        <v>1461</v>
      </c>
      <c r="G426" s="374"/>
    </row>
    <row r="427" spans="1:7" ht="48" hidden="1" customHeight="1">
      <c r="A427" s="349"/>
      <c r="B427" s="374" t="s">
        <v>197</v>
      </c>
      <c r="C427" s="373">
        <v>2019</v>
      </c>
      <c r="D427" s="373" t="s">
        <v>1452</v>
      </c>
      <c r="E427" s="374" t="s">
        <v>1306</v>
      </c>
      <c r="F427" s="374" t="s">
        <v>1453</v>
      </c>
      <c r="G427" s="374"/>
    </row>
    <row r="428" spans="1:7" ht="48" hidden="1" customHeight="1">
      <c r="A428" s="349"/>
      <c r="B428" s="374" t="s">
        <v>197</v>
      </c>
      <c r="C428" s="373">
        <v>2019</v>
      </c>
      <c r="D428" s="373" t="s">
        <v>1462</v>
      </c>
      <c r="E428" s="374" t="s">
        <v>1306</v>
      </c>
      <c r="F428" s="374" t="s">
        <v>1463</v>
      </c>
      <c r="G428" s="374"/>
    </row>
    <row r="429" spans="1:7" ht="48" hidden="1" customHeight="1">
      <c r="A429" s="349"/>
      <c r="B429" s="374" t="s">
        <v>197</v>
      </c>
      <c r="C429" s="373">
        <v>2020</v>
      </c>
      <c r="D429" s="374" t="s">
        <v>1450</v>
      </c>
      <c r="E429" s="375" t="s">
        <v>867</v>
      </c>
      <c r="F429" s="375" t="s">
        <v>1451</v>
      </c>
      <c r="G429" s="374"/>
    </row>
    <row r="430" spans="1:7" ht="48" hidden="1" customHeight="1">
      <c r="A430" s="349"/>
      <c r="B430" s="374" t="s">
        <v>197</v>
      </c>
      <c r="C430" s="373">
        <v>2020</v>
      </c>
      <c r="D430" s="374" t="s">
        <v>1545</v>
      </c>
      <c r="E430" s="375" t="s">
        <v>957</v>
      </c>
      <c r="F430" s="375" t="s">
        <v>1546</v>
      </c>
      <c r="G430" s="374"/>
    </row>
    <row r="431" spans="1:7" ht="32.15" hidden="1" customHeight="1">
      <c r="A431" s="349"/>
      <c r="B431" s="374" t="s">
        <v>197</v>
      </c>
      <c r="C431" s="373">
        <v>2020</v>
      </c>
      <c r="D431" s="374" t="s">
        <v>1544</v>
      </c>
      <c r="E431" s="375" t="s">
        <v>988</v>
      </c>
      <c r="F431" s="375" t="s">
        <v>1461</v>
      </c>
      <c r="G431" s="374"/>
    </row>
    <row r="432" spans="1:7" ht="48" hidden="1" customHeight="1">
      <c r="A432" s="349"/>
      <c r="B432" s="374" t="s">
        <v>197</v>
      </c>
      <c r="C432" s="373">
        <v>2020</v>
      </c>
      <c r="D432" s="373" t="s">
        <v>1452</v>
      </c>
      <c r="E432" s="374" t="s">
        <v>1306</v>
      </c>
      <c r="F432" s="374" t="s">
        <v>1453</v>
      </c>
      <c r="G432" s="374"/>
    </row>
    <row r="433" spans="1:7" ht="48" hidden="1" customHeight="1">
      <c r="A433" s="349"/>
      <c r="B433" s="374" t="s">
        <v>197</v>
      </c>
      <c r="C433" s="373">
        <v>2020</v>
      </c>
      <c r="D433" s="373" t="s">
        <v>1462</v>
      </c>
      <c r="E433" s="374" t="s">
        <v>1306</v>
      </c>
      <c r="F433" s="374" t="s">
        <v>1463</v>
      </c>
      <c r="G433" s="374"/>
    </row>
    <row r="434" spans="1:7" ht="48" hidden="1" customHeight="1">
      <c r="A434" s="349"/>
      <c r="B434" s="374" t="s">
        <v>197</v>
      </c>
      <c r="C434" s="373">
        <v>2020</v>
      </c>
      <c r="D434" s="373" t="s">
        <v>1723</v>
      </c>
      <c r="E434" s="374" t="s">
        <v>1306</v>
      </c>
      <c r="F434" s="374" t="s">
        <v>1724</v>
      </c>
      <c r="G434" s="374"/>
    </row>
    <row r="435" spans="1:7" ht="64" hidden="1" customHeight="1">
      <c r="A435" s="349">
        <v>29</v>
      </c>
      <c r="B435" s="374" t="s">
        <v>202</v>
      </c>
      <c r="C435" s="373">
        <v>2019</v>
      </c>
      <c r="D435" s="374" t="s">
        <v>1725</v>
      </c>
      <c r="E435" s="374" t="s">
        <v>867</v>
      </c>
      <c r="F435" s="374" t="s">
        <v>1726</v>
      </c>
      <c r="G435" s="374" t="s">
        <v>1727</v>
      </c>
    </row>
    <row r="436" spans="1:7" ht="48" hidden="1" customHeight="1">
      <c r="A436" s="349"/>
      <c r="B436" s="374" t="s">
        <v>202</v>
      </c>
      <c r="C436" s="373">
        <v>2019</v>
      </c>
      <c r="D436" s="374" t="s">
        <v>1728</v>
      </c>
      <c r="E436" s="374" t="s">
        <v>957</v>
      </c>
      <c r="F436" s="374" t="s">
        <v>1729</v>
      </c>
      <c r="G436" s="374" t="s">
        <v>1727</v>
      </c>
    </row>
    <row r="437" spans="1:7" ht="48" hidden="1" customHeight="1">
      <c r="A437" s="349"/>
      <c r="B437" s="374" t="s">
        <v>202</v>
      </c>
      <c r="C437" s="373">
        <v>2019</v>
      </c>
      <c r="D437" s="374" t="s">
        <v>1334</v>
      </c>
      <c r="E437" s="374" t="s">
        <v>988</v>
      </c>
      <c r="F437" s="374" t="s">
        <v>1730</v>
      </c>
      <c r="G437" s="374" t="s">
        <v>1727</v>
      </c>
    </row>
    <row r="438" spans="1:7" ht="48" hidden="1" customHeight="1">
      <c r="A438" s="349"/>
      <c r="B438" s="374" t="s">
        <v>202</v>
      </c>
      <c r="C438" s="373">
        <v>2019</v>
      </c>
      <c r="D438" s="373" t="s">
        <v>1337</v>
      </c>
      <c r="E438" s="374" t="s">
        <v>1306</v>
      </c>
      <c r="F438" s="374" t="s">
        <v>1731</v>
      </c>
      <c r="G438" s="374" t="s">
        <v>1727</v>
      </c>
    </row>
    <row r="439" spans="1:7" ht="48" hidden="1" customHeight="1">
      <c r="A439" s="349"/>
      <c r="B439" s="374" t="s">
        <v>202</v>
      </c>
      <c r="C439" s="373">
        <v>2019</v>
      </c>
      <c r="D439" s="373" t="s">
        <v>1732</v>
      </c>
      <c r="E439" s="374" t="s">
        <v>1306</v>
      </c>
      <c r="F439" s="374" t="s">
        <v>1733</v>
      </c>
      <c r="G439" s="374" t="s">
        <v>1727</v>
      </c>
    </row>
    <row r="440" spans="1:7" ht="48" hidden="1" customHeight="1">
      <c r="A440" s="349"/>
      <c r="B440" s="374" t="s">
        <v>202</v>
      </c>
      <c r="C440" s="373">
        <v>2019</v>
      </c>
      <c r="D440" s="373" t="s">
        <v>1734</v>
      </c>
      <c r="E440" s="374" t="s">
        <v>1306</v>
      </c>
      <c r="F440" s="374" t="s">
        <v>1735</v>
      </c>
      <c r="G440" s="374" t="s">
        <v>1727</v>
      </c>
    </row>
    <row r="441" spans="1:7" ht="48" hidden="1" customHeight="1">
      <c r="A441" s="349"/>
      <c r="B441" s="374" t="s">
        <v>202</v>
      </c>
      <c r="C441" s="373">
        <v>2020</v>
      </c>
      <c r="D441" s="374" t="s">
        <v>916</v>
      </c>
      <c r="E441" s="374" t="s">
        <v>867</v>
      </c>
      <c r="F441" s="374" t="s">
        <v>914</v>
      </c>
      <c r="G441" s="374" t="s">
        <v>1727</v>
      </c>
    </row>
    <row r="442" spans="1:7" ht="48" hidden="1" customHeight="1">
      <c r="A442" s="349"/>
      <c r="B442" s="374" t="s">
        <v>202</v>
      </c>
      <c r="C442" s="373">
        <v>2020</v>
      </c>
      <c r="D442" s="374" t="s">
        <v>1728</v>
      </c>
      <c r="E442" s="374" t="s">
        <v>957</v>
      </c>
      <c r="F442" s="374" t="s">
        <v>1729</v>
      </c>
      <c r="G442" s="374" t="s">
        <v>1727</v>
      </c>
    </row>
    <row r="443" spans="1:7" ht="32.15" hidden="1" customHeight="1">
      <c r="A443" s="349"/>
      <c r="B443" s="374" t="s">
        <v>202</v>
      </c>
      <c r="C443" s="373">
        <v>2020</v>
      </c>
      <c r="D443" s="374" t="s">
        <v>1736</v>
      </c>
      <c r="E443" s="374" t="s">
        <v>957</v>
      </c>
      <c r="F443" s="374" t="s">
        <v>1737</v>
      </c>
      <c r="G443" s="374" t="s">
        <v>1727</v>
      </c>
    </row>
    <row r="444" spans="1:7" ht="48" hidden="1" customHeight="1">
      <c r="A444" s="349"/>
      <c r="B444" s="374" t="s">
        <v>202</v>
      </c>
      <c r="C444" s="373">
        <v>2020</v>
      </c>
      <c r="D444" s="374" t="s">
        <v>1334</v>
      </c>
      <c r="E444" s="374" t="s">
        <v>988</v>
      </c>
      <c r="F444" s="374" t="s">
        <v>1730</v>
      </c>
      <c r="G444" s="374" t="s">
        <v>1727</v>
      </c>
    </row>
    <row r="445" spans="1:7" ht="32.15" hidden="1" customHeight="1">
      <c r="A445" s="349"/>
      <c r="B445" s="374" t="s">
        <v>202</v>
      </c>
      <c r="C445" s="373">
        <v>2020</v>
      </c>
      <c r="D445" s="373" t="s">
        <v>1738</v>
      </c>
      <c r="E445" s="374" t="s">
        <v>1306</v>
      </c>
      <c r="F445" s="374" t="s">
        <v>1739</v>
      </c>
      <c r="G445" s="374" t="s">
        <v>1727</v>
      </c>
    </row>
    <row r="446" spans="1:7" ht="48" hidden="1" customHeight="1">
      <c r="A446" s="349"/>
      <c r="B446" s="374" t="s">
        <v>202</v>
      </c>
      <c r="C446" s="373">
        <v>2020</v>
      </c>
      <c r="D446" s="373" t="s">
        <v>1740</v>
      </c>
      <c r="E446" s="374" t="s">
        <v>1306</v>
      </c>
      <c r="F446" s="374" t="s">
        <v>1741</v>
      </c>
      <c r="G446" s="374" t="s">
        <v>1727</v>
      </c>
    </row>
    <row r="447" spans="1:7" ht="48" hidden="1" customHeight="1">
      <c r="A447" s="349"/>
      <c r="B447" s="374" t="s">
        <v>202</v>
      </c>
      <c r="C447" s="373">
        <v>2020</v>
      </c>
      <c r="D447" s="373" t="s">
        <v>1734</v>
      </c>
      <c r="E447" s="374" t="s">
        <v>1306</v>
      </c>
      <c r="F447" s="374" t="s">
        <v>1735</v>
      </c>
      <c r="G447" s="374" t="s">
        <v>1727</v>
      </c>
    </row>
    <row r="448" spans="1:7" ht="32.15" hidden="1" customHeight="1">
      <c r="A448" s="349">
        <v>30</v>
      </c>
      <c r="B448" s="374" t="s">
        <v>207</v>
      </c>
      <c r="C448" s="373">
        <v>2019</v>
      </c>
      <c r="D448" s="374" t="s">
        <v>1303</v>
      </c>
      <c r="E448" s="375" t="s">
        <v>1103</v>
      </c>
      <c r="F448" s="375" t="s">
        <v>1742</v>
      </c>
      <c r="G448" s="374"/>
    </row>
    <row r="449" spans="1:7" ht="32.15" hidden="1" customHeight="1">
      <c r="A449" s="349"/>
      <c r="B449" s="374" t="s">
        <v>207</v>
      </c>
      <c r="C449" s="373">
        <v>2019</v>
      </c>
      <c r="D449" s="374" t="s">
        <v>1743</v>
      </c>
      <c r="E449" s="375" t="s">
        <v>1306</v>
      </c>
      <c r="F449" s="375" t="s">
        <v>1744</v>
      </c>
      <c r="G449" s="374"/>
    </row>
    <row r="450" spans="1:7" ht="32.15" hidden="1" customHeight="1">
      <c r="A450" s="349"/>
      <c r="B450" s="374" t="s">
        <v>207</v>
      </c>
      <c r="C450" s="373">
        <v>2019</v>
      </c>
      <c r="D450" s="374" t="s">
        <v>1745</v>
      </c>
      <c r="E450" s="375" t="s">
        <v>1306</v>
      </c>
      <c r="F450" s="375" t="s">
        <v>1746</v>
      </c>
      <c r="G450" s="374"/>
    </row>
    <row r="451" spans="1:7" ht="32.15" hidden="1" customHeight="1">
      <c r="A451" s="349"/>
      <c r="B451" s="374" t="s">
        <v>207</v>
      </c>
      <c r="C451" s="373">
        <v>2019</v>
      </c>
      <c r="D451" s="373" t="s">
        <v>1312</v>
      </c>
      <c r="E451" s="375" t="s">
        <v>1306</v>
      </c>
      <c r="F451" s="374" t="s">
        <v>1747</v>
      </c>
      <c r="G451" s="374"/>
    </row>
    <row r="452" spans="1:7" ht="32.15" hidden="1" customHeight="1">
      <c r="A452" s="349"/>
      <c r="B452" s="374" t="s">
        <v>207</v>
      </c>
      <c r="C452" s="373">
        <v>2019</v>
      </c>
      <c r="D452" s="373" t="s">
        <v>1748</v>
      </c>
      <c r="E452" s="375" t="s">
        <v>1306</v>
      </c>
      <c r="F452" s="374" t="s">
        <v>1749</v>
      </c>
      <c r="G452" s="374"/>
    </row>
    <row r="453" spans="1:7" ht="32.15" hidden="1" customHeight="1">
      <c r="A453" s="349"/>
      <c r="B453" s="374" t="s">
        <v>207</v>
      </c>
      <c r="C453" s="373">
        <v>2019</v>
      </c>
      <c r="D453" s="373" t="s">
        <v>1750</v>
      </c>
      <c r="E453" s="375" t="s">
        <v>1306</v>
      </c>
      <c r="F453" s="374" t="s">
        <v>1751</v>
      </c>
      <c r="G453" s="374"/>
    </row>
    <row r="454" spans="1:7" ht="48" hidden="1" customHeight="1">
      <c r="A454" s="349"/>
      <c r="B454" s="374" t="s">
        <v>207</v>
      </c>
      <c r="C454" s="373">
        <v>2019</v>
      </c>
      <c r="D454" s="373" t="s">
        <v>1305</v>
      </c>
      <c r="E454" s="374" t="s">
        <v>1306</v>
      </c>
      <c r="F454" s="374" t="s">
        <v>1752</v>
      </c>
      <c r="G454" s="374"/>
    </row>
    <row r="455" spans="1:7" ht="32.15" hidden="1" customHeight="1">
      <c r="A455" s="349">
        <v>31</v>
      </c>
      <c r="B455" s="374" t="s">
        <v>216</v>
      </c>
      <c r="C455" s="373">
        <v>2019</v>
      </c>
      <c r="D455" s="374" t="s">
        <v>1753</v>
      </c>
      <c r="E455" s="375" t="s">
        <v>1103</v>
      </c>
      <c r="F455" s="375" t="s">
        <v>922</v>
      </c>
      <c r="G455" s="374"/>
    </row>
    <row r="456" spans="1:7" ht="32.15" hidden="1" customHeight="1">
      <c r="A456" s="349"/>
      <c r="B456" s="374" t="s">
        <v>216</v>
      </c>
      <c r="C456" s="373">
        <v>2019</v>
      </c>
      <c r="D456" s="374" t="s">
        <v>1754</v>
      </c>
      <c r="E456" s="375" t="s">
        <v>1755</v>
      </c>
      <c r="F456" s="375" t="s">
        <v>1756</v>
      </c>
      <c r="G456" s="374"/>
    </row>
    <row r="457" spans="1:7" ht="32.15" hidden="1" customHeight="1">
      <c r="A457" s="349"/>
      <c r="B457" s="374" t="s">
        <v>216</v>
      </c>
      <c r="C457" s="373">
        <v>2019</v>
      </c>
      <c r="D457" s="374" t="s">
        <v>1757</v>
      </c>
      <c r="E457" s="375" t="s">
        <v>1306</v>
      </c>
      <c r="F457" s="375" t="s">
        <v>922</v>
      </c>
      <c r="G457" s="374"/>
    </row>
    <row r="458" spans="1:7" ht="32.15" hidden="1" customHeight="1">
      <c r="A458" s="349"/>
      <c r="B458" s="374" t="s">
        <v>216</v>
      </c>
      <c r="C458" s="373">
        <v>2019</v>
      </c>
      <c r="D458" s="373" t="s">
        <v>1758</v>
      </c>
      <c r="E458" s="374" t="s">
        <v>1306</v>
      </c>
      <c r="F458" s="378" t="s">
        <v>922</v>
      </c>
      <c r="G458" s="374"/>
    </row>
    <row r="459" spans="1:7" ht="32.15" hidden="1" customHeight="1">
      <c r="A459" s="349"/>
      <c r="B459" s="374" t="s">
        <v>216</v>
      </c>
      <c r="C459" s="373">
        <v>2019</v>
      </c>
      <c r="D459" s="373" t="s">
        <v>1759</v>
      </c>
      <c r="E459" s="374" t="s">
        <v>1306</v>
      </c>
      <c r="F459" s="374" t="s">
        <v>1756</v>
      </c>
      <c r="G459" s="374"/>
    </row>
    <row r="460" spans="1:7" ht="32.15" hidden="1" customHeight="1">
      <c r="A460" s="349"/>
      <c r="B460" s="374" t="s">
        <v>216</v>
      </c>
      <c r="C460" s="373">
        <v>2019</v>
      </c>
      <c r="D460" s="373" t="s">
        <v>1760</v>
      </c>
      <c r="E460" s="374" t="s">
        <v>1306</v>
      </c>
      <c r="F460" s="374" t="s">
        <v>928</v>
      </c>
      <c r="G460" s="374"/>
    </row>
    <row r="461" spans="1:7" ht="32.15" hidden="1" customHeight="1">
      <c r="A461" s="349"/>
      <c r="B461" s="374" t="s">
        <v>216</v>
      </c>
      <c r="C461" s="373">
        <v>2019</v>
      </c>
      <c r="D461" s="373" t="s">
        <v>1761</v>
      </c>
      <c r="E461" s="374" t="s">
        <v>954</v>
      </c>
      <c r="F461" s="374" t="s">
        <v>1756</v>
      </c>
      <c r="G461" s="374"/>
    </row>
    <row r="462" spans="1:7" ht="32.15" hidden="1" customHeight="1">
      <c r="A462" s="349"/>
      <c r="B462" s="374" t="s">
        <v>216</v>
      </c>
      <c r="C462" s="373">
        <v>2019</v>
      </c>
      <c r="D462" s="373" t="s">
        <v>1762</v>
      </c>
      <c r="E462" s="374" t="s">
        <v>957</v>
      </c>
      <c r="F462" s="378" t="s">
        <v>922</v>
      </c>
      <c r="G462" s="374"/>
    </row>
    <row r="463" spans="1:7" ht="32.15" hidden="1" customHeight="1">
      <c r="A463" s="349"/>
      <c r="B463" s="374" t="s">
        <v>216</v>
      </c>
      <c r="C463" s="373">
        <v>2019</v>
      </c>
      <c r="D463" s="373" t="s">
        <v>1763</v>
      </c>
      <c r="E463" s="374" t="s">
        <v>957</v>
      </c>
      <c r="F463" s="378" t="s">
        <v>922</v>
      </c>
      <c r="G463" s="374"/>
    </row>
    <row r="464" spans="1:7" ht="32.15" hidden="1" customHeight="1">
      <c r="A464" s="349"/>
      <c r="B464" s="374" t="s">
        <v>216</v>
      </c>
      <c r="C464" s="373">
        <v>2019</v>
      </c>
      <c r="D464" s="373" t="s">
        <v>1764</v>
      </c>
      <c r="E464" s="374" t="s">
        <v>957</v>
      </c>
      <c r="F464" s="374" t="s">
        <v>928</v>
      </c>
      <c r="G464" s="374"/>
    </row>
    <row r="465" spans="1:7" ht="32.15" hidden="1" customHeight="1">
      <c r="A465" s="349"/>
      <c r="B465" s="374" t="s">
        <v>216</v>
      </c>
      <c r="C465" s="373">
        <v>2020</v>
      </c>
      <c r="D465" s="374" t="s">
        <v>1753</v>
      </c>
      <c r="E465" s="375" t="s">
        <v>1103</v>
      </c>
      <c r="F465" s="375" t="s">
        <v>922</v>
      </c>
      <c r="G465" s="374"/>
    </row>
    <row r="466" spans="1:7" ht="32.15" hidden="1" customHeight="1">
      <c r="A466" s="349"/>
      <c r="B466" s="374" t="s">
        <v>216</v>
      </c>
      <c r="C466" s="373">
        <v>2020</v>
      </c>
      <c r="D466" s="374" t="s">
        <v>1754</v>
      </c>
      <c r="E466" s="375" t="s">
        <v>1755</v>
      </c>
      <c r="F466" s="375" t="s">
        <v>1756</v>
      </c>
      <c r="G466" s="374"/>
    </row>
    <row r="467" spans="1:7" ht="32.15" hidden="1" customHeight="1">
      <c r="A467" s="349"/>
      <c r="B467" s="374" t="s">
        <v>216</v>
      </c>
      <c r="C467" s="373">
        <v>2020</v>
      </c>
      <c r="D467" s="374" t="s">
        <v>1757</v>
      </c>
      <c r="E467" s="375" t="s">
        <v>1306</v>
      </c>
      <c r="F467" s="375" t="s">
        <v>922</v>
      </c>
      <c r="G467" s="374"/>
    </row>
    <row r="468" spans="1:7" ht="32.15" hidden="1" customHeight="1">
      <c r="A468" s="349"/>
      <c r="B468" s="374" t="s">
        <v>216</v>
      </c>
      <c r="C468" s="373">
        <v>2020</v>
      </c>
      <c r="D468" s="373" t="s">
        <v>1758</v>
      </c>
      <c r="E468" s="374" t="s">
        <v>1306</v>
      </c>
      <c r="F468" s="378" t="s">
        <v>922</v>
      </c>
      <c r="G468" s="374"/>
    </row>
    <row r="469" spans="1:7" ht="32.15" hidden="1" customHeight="1">
      <c r="A469" s="349"/>
      <c r="B469" s="374" t="s">
        <v>216</v>
      </c>
      <c r="C469" s="373">
        <v>2020</v>
      </c>
      <c r="D469" s="373" t="s">
        <v>1765</v>
      </c>
      <c r="E469" s="374" t="s">
        <v>1306</v>
      </c>
      <c r="F469" s="374" t="s">
        <v>1756</v>
      </c>
      <c r="G469" s="374"/>
    </row>
    <row r="470" spans="1:7" ht="32.15" hidden="1" customHeight="1">
      <c r="A470" s="349"/>
      <c r="B470" s="374" t="s">
        <v>216</v>
      </c>
      <c r="C470" s="373">
        <v>2020</v>
      </c>
      <c r="D470" s="373" t="s">
        <v>1760</v>
      </c>
      <c r="E470" s="374" t="s">
        <v>1306</v>
      </c>
      <c r="F470" s="374" t="s">
        <v>928</v>
      </c>
      <c r="G470" s="374"/>
    </row>
    <row r="471" spans="1:7" ht="32.15" hidden="1" customHeight="1">
      <c r="A471" s="349"/>
      <c r="B471" s="374" t="s">
        <v>216</v>
      </c>
      <c r="C471" s="373">
        <v>2020</v>
      </c>
      <c r="D471" s="373" t="s">
        <v>1761</v>
      </c>
      <c r="E471" s="374" t="s">
        <v>954</v>
      </c>
      <c r="F471" s="374" t="s">
        <v>1756</v>
      </c>
      <c r="G471" s="374"/>
    </row>
    <row r="472" spans="1:7" ht="32.15" hidden="1" customHeight="1">
      <c r="A472" s="349"/>
      <c r="B472" s="374" t="s">
        <v>216</v>
      </c>
      <c r="C472" s="373">
        <v>2020</v>
      </c>
      <c r="D472" s="373" t="s">
        <v>1762</v>
      </c>
      <c r="E472" s="374" t="s">
        <v>957</v>
      </c>
      <c r="F472" s="378" t="s">
        <v>922</v>
      </c>
      <c r="G472" s="374"/>
    </row>
    <row r="473" spans="1:7" ht="32.15" hidden="1" customHeight="1">
      <c r="A473" s="349"/>
      <c r="B473" s="374" t="s">
        <v>216</v>
      </c>
      <c r="C473" s="373">
        <v>2020</v>
      </c>
      <c r="D473" s="373" t="s">
        <v>1763</v>
      </c>
      <c r="E473" s="374" t="s">
        <v>957</v>
      </c>
      <c r="F473" s="378" t="s">
        <v>922</v>
      </c>
      <c r="G473" s="374"/>
    </row>
    <row r="474" spans="1:7" ht="32.15" hidden="1" customHeight="1">
      <c r="A474" s="349"/>
      <c r="B474" s="374" t="s">
        <v>216</v>
      </c>
      <c r="C474" s="373">
        <v>2020</v>
      </c>
      <c r="D474" s="373" t="s">
        <v>1764</v>
      </c>
      <c r="E474" s="374" t="s">
        <v>957</v>
      </c>
      <c r="F474" s="374" t="s">
        <v>928</v>
      </c>
      <c r="G474" s="374"/>
    </row>
    <row r="475" spans="1:7" ht="32.15" hidden="1" customHeight="1">
      <c r="A475" s="349">
        <v>32</v>
      </c>
      <c r="B475" s="374" t="s">
        <v>222</v>
      </c>
      <c r="C475" s="373">
        <v>2019</v>
      </c>
      <c r="D475" s="374" t="s">
        <v>1303</v>
      </c>
      <c r="E475" s="374" t="s">
        <v>867</v>
      </c>
      <c r="F475" s="375" t="s">
        <v>1766</v>
      </c>
      <c r="G475" s="374" t="s">
        <v>1767</v>
      </c>
    </row>
    <row r="476" spans="1:7" ht="32.15" hidden="1" customHeight="1">
      <c r="A476" s="349"/>
      <c r="B476" s="374" t="s">
        <v>222</v>
      </c>
      <c r="C476" s="373">
        <v>2019</v>
      </c>
      <c r="D476" s="374" t="s">
        <v>1324</v>
      </c>
      <c r="E476" s="374" t="s">
        <v>957</v>
      </c>
      <c r="F476" s="375" t="s">
        <v>1768</v>
      </c>
      <c r="G476" s="374" t="s">
        <v>1769</v>
      </c>
    </row>
    <row r="477" spans="1:7" ht="32.15" hidden="1" customHeight="1">
      <c r="A477" s="349"/>
      <c r="B477" s="374" t="s">
        <v>222</v>
      </c>
      <c r="C477" s="373">
        <v>2019</v>
      </c>
      <c r="D477" s="374" t="s">
        <v>1326</v>
      </c>
      <c r="E477" s="374" t="s">
        <v>957</v>
      </c>
      <c r="F477" s="375" t="s">
        <v>1770</v>
      </c>
      <c r="G477" s="374" t="s">
        <v>1771</v>
      </c>
    </row>
    <row r="478" spans="1:7" ht="32.15" hidden="1" customHeight="1">
      <c r="A478" s="349"/>
      <c r="B478" s="374" t="s">
        <v>222</v>
      </c>
      <c r="C478" s="373">
        <v>2019</v>
      </c>
      <c r="D478" s="373" t="s">
        <v>1772</v>
      </c>
      <c r="E478" s="374" t="s">
        <v>957</v>
      </c>
      <c r="F478" s="374" t="s">
        <v>1773</v>
      </c>
      <c r="G478" s="374" t="s">
        <v>1774</v>
      </c>
    </row>
    <row r="479" spans="1:7" ht="32.15" hidden="1" customHeight="1">
      <c r="A479" s="349"/>
      <c r="B479" s="374" t="s">
        <v>222</v>
      </c>
      <c r="C479" s="373">
        <v>2019</v>
      </c>
      <c r="D479" s="373" t="s">
        <v>1775</v>
      </c>
      <c r="E479" s="374" t="s">
        <v>988</v>
      </c>
      <c r="F479" s="374" t="s">
        <v>1776</v>
      </c>
      <c r="G479" s="374" t="s">
        <v>1777</v>
      </c>
    </row>
    <row r="480" spans="1:7" ht="48" hidden="1" customHeight="1">
      <c r="A480" s="349"/>
      <c r="B480" s="374" t="s">
        <v>222</v>
      </c>
      <c r="C480" s="373">
        <v>2019</v>
      </c>
      <c r="D480" s="373" t="s">
        <v>1778</v>
      </c>
      <c r="E480" s="374" t="s">
        <v>1306</v>
      </c>
      <c r="F480" s="374" t="s">
        <v>1779</v>
      </c>
      <c r="G480" s="374" t="s">
        <v>1780</v>
      </c>
    </row>
    <row r="481" spans="1:7" ht="32.15" hidden="1" customHeight="1">
      <c r="A481" s="349"/>
      <c r="B481" s="374" t="s">
        <v>222</v>
      </c>
      <c r="C481" s="373">
        <v>2019</v>
      </c>
      <c r="D481" s="373" t="s">
        <v>1781</v>
      </c>
      <c r="E481" s="374" t="s">
        <v>1306</v>
      </c>
      <c r="F481" s="374" t="s">
        <v>1782</v>
      </c>
      <c r="G481" s="374" t="s">
        <v>1783</v>
      </c>
    </row>
    <row r="482" spans="1:7" ht="16" hidden="1" customHeight="1">
      <c r="A482" s="349"/>
      <c r="B482" s="374" t="s">
        <v>222</v>
      </c>
      <c r="C482" s="373">
        <v>2019</v>
      </c>
      <c r="D482" s="373" t="s">
        <v>1784</v>
      </c>
      <c r="E482" s="374" t="s">
        <v>1306</v>
      </c>
      <c r="F482" s="373" t="s">
        <v>1785</v>
      </c>
      <c r="G482" s="374" t="s">
        <v>1786</v>
      </c>
    </row>
    <row r="483" spans="1:7" ht="16" hidden="1" customHeight="1">
      <c r="A483" s="349"/>
      <c r="B483" s="374" t="s">
        <v>222</v>
      </c>
      <c r="C483" s="373">
        <v>2019</v>
      </c>
      <c r="D483" s="373" t="s">
        <v>1787</v>
      </c>
      <c r="E483" s="374" t="s">
        <v>1306</v>
      </c>
      <c r="F483" s="373" t="s">
        <v>1788</v>
      </c>
      <c r="G483" s="374"/>
    </row>
    <row r="484" spans="1:7" ht="32.15" hidden="1" customHeight="1">
      <c r="A484" s="349"/>
      <c r="B484" s="374" t="s">
        <v>222</v>
      </c>
      <c r="C484" s="373">
        <v>2020</v>
      </c>
      <c r="D484" s="374" t="s">
        <v>1303</v>
      </c>
      <c r="E484" s="374" t="s">
        <v>867</v>
      </c>
      <c r="F484" s="375" t="s">
        <v>1766</v>
      </c>
      <c r="G484" s="374" t="s">
        <v>1767</v>
      </c>
    </row>
    <row r="485" spans="1:7" ht="32.15" hidden="1" customHeight="1">
      <c r="A485" s="349"/>
      <c r="B485" s="374" t="s">
        <v>222</v>
      </c>
      <c r="C485" s="373">
        <v>2020</v>
      </c>
      <c r="D485" s="374" t="s">
        <v>1324</v>
      </c>
      <c r="E485" s="374" t="s">
        <v>957</v>
      </c>
      <c r="F485" s="375" t="s">
        <v>1768</v>
      </c>
      <c r="G485" s="374" t="s">
        <v>1769</v>
      </c>
    </row>
    <row r="486" spans="1:7" ht="32.15" hidden="1" customHeight="1">
      <c r="A486" s="349"/>
      <c r="B486" s="374" t="s">
        <v>222</v>
      </c>
      <c r="C486" s="373">
        <v>2020</v>
      </c>
      <c r="D486" s="374" t="s">
        <v>1326</v>
      </c>
      <c r="E486" s="374" t="s">
        <v>957</v>
      </c>
      <c r="F486" s="375" t="s">
        <v>1770</v>
      </c>
      <c r="G486" s="374" t="s">
        <v>1771</v>
      </c>
    </row>
    <row r="487" spans="1:7" ht="32.15" hidden="1" customHeight="1">
      <c r="A487" s="349"/>
      <c r="B487" s="374" t="s">
        <v>222</v>
      </c>
      <c r="C487" s="373">
        <v>2020</v>
      </c>
      <c r="D487" s="373" t="s">
        <v>1772</v>
      </c>
      <c r="E487" s="374" t="s">
        <v>957</v>
      </c>
      <c r="F487" s="374" t="s">
        <v>1773</v>
      </c>
      <c r="G487" s="374" t="s">
        <v>1774</v>
      </c>
    </row>
    <row r="488" spans="1:7" ht="32.15" hidden="1" customHeight="1">
      <c r="A488" s="349"/>
      <c r="B488" s="374" t="s">
        <v>222</v>
      </c>
      <c r="C488" s="373">
        <v>2020</v>
      </c>
      <c r="D488" s="373" t="s">
        <v>1775</v>
      </c>
      <c r="E488" s="374" t="s">
        <v>988</v>
      </c>
      <c r="F488" s="374" t="s">
        <v>1776</v>
      </c>
      <c r="G488" s="374" t="s">
        <v>1777</v>
      </c>
    </row>
    <row r="489" spans="1:7" ht="48" hidden="1" customHeight="1">
      <c r="A489" s="349"/>
      <c r="B489" s="374" t="s">
        <v>222</v>
      </c>
      <c r="C489" s="373">
        <v>2020</v>
      </c>
      <c r="D489" s="373" t="s">
        <v>1778</v>
      </c>
      <c r="E489" s="374" t="s">
        <v>1306</v>
      </c>
      <c r="F489" s="374" t="s">
        <v>1779</v>
      </c>
      <c r="G489" s="374" t="s">
        <v>1780</v>
      </c>
    </row>
    <row r="490" spans="1:7" ht="32.15" hidden="1" customHeight="1">
      <c r="A490" s="349"/>
      <c r="B490" s="374" t="s">
        <v>222</v>
      </c>
      <c r="C490" s="373">
        <v>2020</v>
      </c>
      <c r="D490" s="373" t="s">
        <v>1781</v>
      </c>
      <c r="E490" s="374" t="s">
        <v>1306</v>
      </c>
      <c r="F490" s="374" t="s">
        <v>1782</v>
      </c>
      <c r="G490" s="374" t="s">
        <v>1783</v>
      </c>
    </row>
    <row r="491" spans="1:7" ht="16" hidden="1" customHeight="1">
      <c r="A491" s="349"/>
      <c r="B491" s="374" t="s">
        <v>222</v>
      </c>
      <c r="C491" s="373">
        <v>2020</v>
      </c>
      <c r="D491" s="373" t="s">
        <v>1789</v>
      </c>
      <c r="E491" s="374" t="s">
        <v>1306</v>
      </c>
      <c r="F491" s="373" t="s">
        <v>1788</v>
      </c>
      <c r="G491" s="374"/>
    </row>
    <row r="492" spans="1:7" ht="32.15" hidden="1" customHeight="1">
      <c r="A492" s="349">
        <v>33</v>
      </c>
      <c r="B492" s="374" t="s">
        <v>227</v>
      </c>
      <c r="C492" s="373">
        <v>2019</v>
      </c>
      <c r="D492" s="374" t="s">
        <v>1790</v>
      </c>
      <c r="E492" s="375" t="s">
        <v>1683</v>
      </c>
      <c r="F492" s="375" t="s">
        <v>1791</v>
      </c>
      <c r="G492" s="374"/>
    </row>
    <row r="493" spans="1:7" ht="32.15" hidden="1" customHeight="1">
      <c r="A493" s="349"/>
      <c r="B493" s="374" t="s">
        <v>227</v>
      </c>
      <c r="C493" s="373">
        <v>2019</v>
      </c>
      <c r="D493" s="374" t="s">
        <v>1792</v>
      </c>
      <c r="E493" s="375" t="s">
        <v>1793</v>
      </c>
      <c r="F493" s="375" t="s">
        <v>1794</v>
      </c>
      <c r="G493" s="374"/>
    </row>
    <row r="494" spans="1:7" ht="32.15" hidden="1" customHeight="1">
      <c r="A494" s="349"/>
      <c r="B494" s="374" t="s">
        <v>227</v>
      </c>
      <c r="C494" s="373">
        <v>2019</v>
      </c>
      <c r="D494" s="374" t="s">
        <v>1795</v>
      </c>
      <c r="E494" s="375" t="s">
        <v>1793</v>
      </c>
      <c r="F494" s="375" t="s">
        <v>1796</v>
      </c>
      <c r="G494" s="374"/>
    </row>
    <row r="495" spans="1:7" ht="32.15" hidden="1" customHeight="1">
      <c r="A495" s="349"/>
      <c r="B495" s="374" t="s">
        <v>227</v>
      </c>
      <c r="C495" s="373">
        <v>2019</v>
      </c>
      <c r="D495" s="373" t="s">
        <v>1797</v>
      </c>
      <c r="E495" s="375" t="s">
        <v>1793</v>
      </c>
      <c r="F495" s="375" t="s">
        <v>1796</v>
      </c>
      <c r="G495" s="374"/>
    </row>
    <row r="496" spans="1:7" ht="32.15" hidden="1" customHeight="1">
      <c r="A496" s="349"/>
      <c r="B496" s="374" t="s">
        <v>227</v>
      </c>
      <c r="C496" s="373">
        <v>2019</v>
      </c>
      <c r="D496" s="373" t="s">
        <v>1798</v>
      </c>
      <c r="E496" s="374" t="s">
        <v>1697</v>
      </c>
      <c r="F496" s="375" t="s">
        <v>1796</v>
      </c>
      <c r="G496" s="374"/>
    </row>
    <row r="497" spans="1:7" ht="32.15" hidden="1" customHeight="1">
      <c r="A497" s="349"/>
      <c r="B497" s="374" t="s">
        <v>227</v>
      </c>
      <c r="C497" s="373">
        <v>2019</v>
      </c>
      <c r="D497" s="373" t="s">
        <v>1799</v>
      </c>
      <c r="E497" s="374" t="s">
        <v>1800</v>
      </c>
      <c r="F497" s="375" t="s">
        <v>1796</v>
      </c>
      <c r="G497" s="374"/>
    </row>
    <row r="498" spans="1:7" ht="32.15" hidden="1" customHeight="1">
      <c r="A498" s="349"/>
      <c r="B498" s="374" t="s">
        <v>227</v>
      </c>
      <c r="C498" s="373">
        <v>2020</v>
      </c>
      <c r="D498" s="373" t="s">
        <v>1790</v>
      </c>
      <c r="E498" s="374" t="s">
        <v>1683</v>
      </c>
      <c r="F498" s="374" t="s">
        <v>1791</v>
      </c>
      <c r="G498" s="374"/>
    </row>
    <row r="499" spans="1:7" ht="32.15" hidden="1" customHeight="1">
      <c r="A499" s="349"/>
      <c r="B499" s="374" t="s">
        <v>227</v>
      </c>
      <c r="C499" s="373">
        <v>2020</v>
      </c>
      <c r="D499" s="373" t="s">
        <v>1792</v>
      </c>
      <c r="E499" s="374" t="s">
        <v>1793</v>
      </c>
      <c r="F499" s="374" t="s">
        <v>1794</v>
      </c>
      <c r="G499" s="374"/>
    </row>
    <row r="500" spans="1:7" ht="32.15" hidden="1" customHeight="1">
      <c r="A500" s="349"/>
      <c r="B500" s="374" t="s">
        <v>227</v>
      </c>
      <c r="C500" s="373">
        <v>2020</v>
      </c>
      <c r="D500" s="373" t="s">
        <v>1795</v>
      </c>
      <c r="E500" s="374" t="s">
        <v>1793</v>
      </c>
      <c r="F500" s="374" t="s">
        <v>1796</v>
      </c>
      <c r="G500" s="374"/>
    </row>
    <row r="501" spans="1:7" ht="32.15" hidden="1" customHeight="1">
      <c r="A501" s="349"/>
      <c r="B501" s="374" t="s">
        <v>227</v>
      </c>
      <c r="C501" s="373">
        <v>2020</v>
      </c>
      <c r="D501" s="373" t="s">
        <v>1797</v>
      </c>
      <c r="E501" s="374" t="s">
        <v>1793</v>
      </c>
      <c r="F501" s="374" t="s">
        <v>1796</v>
      </c>
      <c r="G501" s="374"/>
    </row>
    <row r="502" spans="1:7" ht="32.15" hidden="1" customHeight="1">
      <c r="A502" s="349"/>
      <c r="B502" s="374" t="s">
        <v>227</v>
      </c>
      <c r="C502" s="373">
        <v>2020</v>
      </c>
      <c r="D502" s="373" t="s">
        <v>1798</v>
      </c>
      <c r="E502" s="374" t="s">
        <v>1697</v>
      </c>
      <c r="F502" s="374" t="s">
        <v>1796</v>
      </c>
      <c r="G502" s="374"/>
    </row>
    <row r="503" spans="1:7" ht="32.15" hidden="1" customHeight="1">
      <c r="A503" s="349"/>
      <c r="B503" s="374" t="s">
        <v>227</v>
      </c>
      <c r="C503" s="373">
        <v>2020</v>
      </c>
      <c r="D503" s="373" t="s">
        <v>1801</v>
      </c>
      <c r="E503" s="374" t="s">
        <v>1715</v>
      </c>
      <c r="F503" s="374" t="s">
        <v>1796</v>
      </c>
      <c r="G503" s="374"/>
    </row>
    <row r="504" spans="1:7" ht="32.15" hidden="1" customHeight="1">
      <c r="A504" s="349"/>
      <c r="B504" s="374" t="s">
        <v>227</v>
      </c>
      <c r="C504" s="373">
        <v>2020</v>
      </c>
      <c r="D504" s="373" t="s">
        <v>1799</v>
      </c>
      <c r="E504" s="374" t="s">
        <v>1800</v>
      </c>
      <c r="F504" s="374" t="s">
        <v>1796</v>
      </c>
      <c r="G504" s="374"/>
    </row>
    <row r="505" spans="1:7" ht="32.15" hidden="1" customHeight="1">
      <c r="A505" s="349"/>
      <c r="B505" s="374" t="s">
        <v>227</v>
      </c>
      <c r="C505" s="373">
        <v>2020</v>
      </c>
      <c r="D505" s="373" t="s">
        <v>1802</v>
      </c>
      <c r="E505" s="374" t="s">
        <v>1800</v>
      </c>
      <c r="F505" s="374" t="s">
        <v>1796</v>
      </c>
      <c r="G505" s="374"/>
    </row>
    <row r="506" spans="1:7" ht="16" hidden="1" customHeight="1">
      <c r="A506" s="349">
        <v>34</v>
      </c>
      <c r="B506" s="374" t="s">
        <v>233</v>
      </c>
      <c r="C506" s="373">
        <v>2019</v>
      </c>
      <c r="D506" s="374" t="s">
        <v>1803</v>
      </c>
      <c r="E506" s="375" t="s">
        <v>867</v>
      </c>
      <c r="F506" s="374"/>
      <c r="G506" s="374"/>
    </row>
    <row r="507" spans="1:7" ht="32.15" hidden="1" customHeight="1">
      <c r="A507" s="349"/>
      <c r="B507" s="374" t="s">
        <v>233</v>
      </c>
      <c r="C507" s="373">
        <v>2019</v>
      </c>
      <c r="D507" s="374" t="s">
        <v>1804</v>
      </c>
      <c r="E507" s="375" t="s">
        <v>957</v>
      </c>
      <c r="F507" s="374"/>
      <c r="G507" s="374"/>
    </row>
    <row r="508" spans="1:7" ht="16" hidden="1" customHeight="1">
      <c r="A508" s="349"/>
      <c r="B508" s="374" t="s">
        <v>233</v>
      </c>
      <c r="C508" s="373">
        <v>2019</v>
      </c>
      <c r="D508" s="374" t="s">
        <v>1805</v>
      </c>
      <c r="E508" s="375" t="s">
        <v>988</v>
      </c>
      <c r="F508" s="374"/>
      <c r="G508" s="374"/>
    </row>
    <row r="509" spans="1:7" ht="16" hidden="1" customHeight="1">
      <c r="A509" s="349"/>
      <c r="B509" s="374" t="s">
        <v>233</v>
      </c>
      <c r="C509" s="373">
        <v>2019</v>
      </c>
      <c r="D509" s="373" t="s">
        <v>1806</v>
      </c>
      <c r="E509" s="374" t="s">
        <v>1306</v>
      </c>
      <c r="F509" s="374"/>
      <c r="G509" s="374"/>
    </row>
    <row r="510" spans="1:7" ht="16" hidden="1" customHeight="1">
      <c r="A510" s="349"/>
      <c r="B510" s="374" t="s">
        <v>233</v>
      </c>
      <c r="C510" s="373">
        <v>2020</v>
      </c>
      <c r="D510" s="374" t="s">
        <v>1803</v>
      </c>
      <c r="E510" s="375" t="s">
        <v>867</v>
      </c>
      <c r="F510" s="374"/>
      <c r="G510" s="374"/>
    </row>
    <row r="511" spans="1:7" ht="32.15" hidden="1" customHeight="1">
      <c r="A511" s="349"/>
      <c r="B511" s="374" t="s">
        <v>233</v>
      </c>
      <c r="C511" s="373">
        <v>2020</v>
      </c>
      <c r="D511" s="374" t="s">
        <v>1804</v>
      </c>
      <c r="E511" s="375" t="s">
        <v>957</v>
      </c>
      <c r="F511" s="374"/>
      <c r="G511" s="374"/>
    </row>
    <row r="512" spans="1:7" ht="16" hidden="1" customHeight="1">
      <c r="A512" s="349"/>
      <c r="B512" s="374" t="s">
        <v>233</v>
      </c>
      <c r="C512" s="373">
        <v>2020</v>
      </c>
      <c r="D512" s="374" t="s">
        <v>1807</v>
      </c>
      <c r="E512" s="375" t="s">
        <v>957</v>
      </c>
      <c r="F512" s="374"/>
      <c r="G512" s="374"/>
    </row>
    <row r="513" spans="1:7" ht="16" hidden="1" customHeight="1">
      <c r="A513" s="349"/>
      <c r="B513" s="374" t="s">
        <v>233</v>
      </c>
      <c r="C513" s="373">
        <v>2020</v>
      </c>
      <c r="D513" s="374" t="s">
        <v>1805</v>
      </c>
      <c r="E513" s="375" t="s">
        <v>988</v>
      </c>
      <c r="F513" s="374"/>
      <c r="G513" s="374"/>
    </row>
    <row r="514" spans="1:7" ht="16" hidden="1" customHeight="1">
      <c r="A514" s="349"/>
      <c r="B514" s="374" t="s">
        <v>233</v>
      </c>
      <c r="C514" s="373">
        <v>2020</v>
      </c>
      <c r="D514" s="373" t="s">
        <v>1808</v>
      </c>
      <c r="E514" s="374" t="s">
        <v>1306</v>
      </c>
      <c r="F514" s="374"/>
      <c r="G514" s="932"/>
    </row>
    <row r="515" spans="1:7" ht="32.15" hidden="1" customHeight="1">
      <c r="A515" s="349">
        <v>35</v>
      </c>
      <c r="B515" s="374" t="s">
        <v>239</v>
      </c>
      <c r="C515" s="373">
        <v>2019</v>
      </c>
      <c r="D515" s="374" t="s">
        <v>1809</v>
      </c>
      <c r="E515" s="375" t="s">
        <v>1103</v>
      </c>
      <c r="F515" s="375" t="s">
        <v>1810</v>
      </c>
      <c r="G515" s="932" t="s">
        <v>950</v>
      </c>
    </row>
    <row r="516" spans="1:7" ht="32.15" hidden="1" customHeight="1">
      <c r="A516" s="349"/>
      <c r="B516" s="374" t="s">
        <v>239</v>
      </c>
      <c r="C516" s="373">
        <v>2019</v>
      </c>
      <c r="D516" s="374" t="s">
        <v>1811</v>
      </c>
      <c r="E516" s="375" t="s">
        <v>1306</v>
      </c>
      <c r="F516" s="375" t="s">
        <v>958</v>
      </c>
      <c r="G516" s="932" t="s">
        <v>950</v>
      </c>
    </row>
    <row r="517" spans="1:7" ht="32.15" hidden="1" customHeight="1">
      <c r="A517" s="349"/>
      <c r="B517" s="374" t="s">
        <v>239</v>
      </c>
      <c r="C517" s="373">
        <v>2019</v>
      </c>
      <c r="D517" s="374" t="s">
        <v>1812</v>
      </c>
      <c r="E517" s="375" t="s">
        <v>1306</v>
      </c>
      <c r="F517" s="375" t="s">
        <v>1813</v>
      </c>
      <c r="G517" s="932" t="s">
        <v>950</v>
      </c>
    </row>
    <row r="518" spans="1:7" ht="32.15" hidden="1" customHeight="1">
      <c r="A518" s="349"/>
      <c r="B518" s="374" t="s">
        <v>239</v>
      </c>
      <c r="C518" s="373">
        <v>2019</v>
      </c>
      <c r="D518" s="373" t="s">
        <v>1814</v>
      </c>
      <c r="E518" s="374" t="s">
        <v>1306</v>
      </c>
      <c r="F518" s="373" t="s">
        <v>1815</v>
      </c>
      <c r="G518" s="932" t="s">
        <v>950</v>
      </c>
    </row>
    <row r="519" spans="1:7" ht="32.15" hidden="1" customHeight="1">
      <c r="A519" s="349"/>
      <c r="B519" s="374" t="s">
        <v>239</v>
      </c>
      <c r="C519" s="373">
        <v>2019</v>
      </c>
      <c r="D519" s="373" t="s">
        <v>953</v>
      </c>
      <c r="E519" s="374" t="s">
        <v>954</v>
      </c>
      <c r="F519" s="373" t="s">
        <v>955</v>
      </c>
      <c r="G519" s="932" t="s">
        <v>950</v>
      </c>
    </row>
    <row r="520" spans="1:7" ht="32.15" hidden="1" customHeight="1">
      <c r="A520" s="349"/>
      <c r="B520" s="374" t="s">
        <v>239</v>
      </c>
      <c r="C520" s="373">
        <v>2019</v>
      </c>
      <c r="D520" s="373" t="s">
        <v>956</v>
      </c>
      <c r="E520" s="374" t="s">
        <v>957</v>
      </c>
      <c r="F520" s="373" t="s">
        <v>958</v>
      </c>
      <c r="G520" s="932" t="s">
        <v>950</v>
      </c>
    </row>
    <row r="521" spans="1:7" ht="32.15" hidden="1" customHeight="1">
      <c r="A521" s="349"/>
      <c r="B521" s="374" t="s">
        <v>239</v>
      </c>
      <c r="C521" s="373">
        <v>2020</v>
      </c>
      <c r="D521" s="374" t="s">
        <v>1809</v>
      </c>
      <c r="E521" s="375" t="s">
        <v>1103</v>
      </c>
      <c r="F521" s="375" t="s">
        <v>1810</v>
      </c>
      <c r="G521" s="932" t="s">
        <v>950</v>
      </c>
    </row>
    <row r="522" spans="1:7" ht="32.15" hidden="1" customHeight="1">
      <c r="A522" s="349"/>
      <c r="B522" s="374" t="s">
        <v>239</v>
      </c>
      <c r="C522" s="373">
        <v>2020</v>
      </c>
      <c r="D522" s="374" t="s">
        <v>1811</v>
      </c>
      <c r="E522" s="375" t="s">
        <v>1306</v>
      </c>
      <c r="F522" s="375" t="s">
        <v>958</v>
      </c>
      <c r="G522" s="932" t="s">
        <v>950</v>
      </c>
    </row>
    <row r="523" spans="1:7" ht="32.15" hidden="1" customHeight="1">
      <c r="A523" s="349"/>
      <c r="B523" s="374" t="s">
        <v>239</v>
      </c>
      <c r="C523" s="373">
        <v>2020</v>
      </c>
      <c r="D523" s="374" t="s">
        <v>1816</v>
      </c>
      <c r="E523" s="375" t="s">
        <v>1306</v>
      </c>
      <c r="F523" s="375" t="s">
        <v>1817</v>
      </c>
      <c r="G523" s="932" t="s">
        <v>950</v>
      </c>
    </row>
    <row r="524" spans="1:7" ht="32.15" hidden="1" customHeight="1">
      <c r="A524" s="349"/>
      <c r="B524" s="374" t="s">
        <v>239</v>
      </c>
      <c r="C524" s="373">
        <v>2020</v>
      </c>
      <c r="D524" s="373" t="s">
        <v>953</v>
      </c>
      <c r="E524" s="374" t="s">
        <v>954</v>
      </c>
      <c r="F524" s="373" t="s">
        <v>955</v>
      </c>
      <c r="G524" s="932" t="s">
        <v>950</v>
      </c>
    </row>
    <row r="525" spans="1:7" ht="32.15" hidden="1" customHeight="1">
      <c r="A525" s="349"/>
      <c r="B525" s="374" t="s">
        <v>239</v>
      </c>
      <c r="C525" s="373">
        <v>2020</v>
      </c>
      <c r="D525" s="373" t="s">
        <v>956</v>
      </c>
      <c r="E525" s="374" t="s">
        <v>957</v>
      </c>
      <c r="F525" s="373" t="s">
        <v>958</v>
      </c>
      <c r="G525" s="374" t="s">
        <v>950</v>
      </c>
    </row>
    <row r="526" spans="1:7" ht="32.15" hidden="1" customHeight="1">
      <c r="A526" s="355">
        <v>36</v>
      </c>
      <c r="B526" s="374" t="s">
        <v>245</v>
      </c>
      <c r="C526" s="373">
        <v>2019</v>
      </c>
      <c r="D526" s="374" t="s">
        <v>1818</v>
      </c>
      <c r="E526" s="375" t="s">
        <v>988</v>
      </c>
      <c r="F526" s="375" t="s">
        <v>961</v>
      </c>
      <c r="G526" s="374" t="s">
        <v>1819</v>
      </c>
    </row>
    <row r="527" spans="1:7" ht="32.15" hidden="1" customHeight="1">
      <c r="A527" s="355"/>
      <c r="B527" s="374" t="s">
        <v>245</v>
      </c>
      <c r="C527" s="373">
        <v>2019</v>
      </c>
      <c r="D527" s="374" t="s">
        <v>1820</v>
      </c>
      <c r="E527" s="375" t="s">
        <v>1306</v>
      </c>
      <c r="F527" s="375" t="s">
        <v>961</v>
      </c>
      <c r="G527" s="374" t="s">
        <v>1819</v>
      </c>
    </row>
    <row r="528" spans="1:7" ht="32.15" hidden="1" customHeight="1">
      <c r="A528" s="355"/>
      <c r="B528" s="374" t="s">
        <v>245</v>
      </c>
      <c r="C528" s="373">
        <v>2019</v>
      </c>
      <c r="D528" s="374" t="s">
        <v>1821</v>
      </c>
      <c r="E528" s="375" t="s">
        <v>1306</v>
      </c>
      <c r="F528" s="375" t="s">
        <v>961</v>
      </c>
      <c r="G528" s="374" t="s">
        <v>1819</v>
      </c>
    </row>
    <row r="529" spans="1:7" ht="32.15" hidden="1" customHeight="1">
      <c r="A529" s="355"/>
      <c r="B529" s="374" t="s">
        <v>245</v>
      </c>
      <c r="C529" s="373">
        <v>2019</v>
      </c>
      <c r="D529" s="373" t="s">
        <v>1822</v>
      </c>
      <c r="E529" s="374" t="s">
        <v>957</v>
      </c>
      <c r="F529" s="375" t="s">
        <v>961</v>
      </c>
      <c r="G529" s="374" t="s">
        <v>1819</v>
      </c>
    </row>
    <row r="530" spans="1:7" ht="32.15" hidden="1" customHeight="1">
      <c r="A530" s="355"/>
      <c r="B530" s="374" t="s">
        <v>245</v>
      </c>
      <c r="C530" s="373">
        <v>2020</v>
      </c>
      <c r="D530" s="374" t="s">
        <v>1818</v>
      </c>
      <c r="E530" s="375" t="s">
        <v>988</v>
      </c>
      <c r="F530" s="375" t="s">
        <v>961</v>
      </c>
      <c r="G530" s="374" t="s">
        <v>1819</v>
      </c>
    </row>
    <row r="531" spans="1:7" ht="32.15" hidden="1" customHeight="1">
      <c r="A531" s="355"/>
      <c r="B531" s="374" t="s">
        <v>245</v>
      </c>
      <c r="C531" s="373">
        <v>2020</v>
      </c>
      <c r="D531" s="374" t="s">
        <v>1820</v>
      </c>
      <c r="E531" s="375" t="s">
        <v>1306</v>
      </c>
      <c r="F531" s="375" t="s">
        <v>961</v>
      </c>
      <c r="G531" s="374" t="s">
        <v>1819</v>
      </c>
    </row>
    <row r="532" spans="1:7" ht="32.15" hidden="1" customHeight="1">
      <c r="A532" s="355"/>
      <c r="B532" s="374" t="s">
        <v>245</v>
      </c>
      <c r="C532" s="373">
        <v>2020</v>
      </c>
      <c r="D532" s="374" t="s">
        <v>1821</v>
      </c>
      <c r="E532" s="375" t="s">
        <v>1306</v>
      </c>
      <c r="F532" s="375" t="s">
        <v>961</v>
      </c>
      <c r="G532" s="374" t="s">
        <v>1819</v>
      </c>
    </row>
    <row r="533" spans="1:7" ht="32.15" hidden="1" customHeight="1">
      <c r="A533" s="355"/>
      <c r="B533" s="374" t="s">
        <v>245</v>
      </c>
      <c r="C533" s="373">
        <v>2020</v>
      </c>
      <c r="D533" s="373" t="s">
        <v>1822</v>
      </c>
      <c r="E533" s="374" t="s">
        <v>957</v>
      </c>
      <c r="F533" s="375" t="s">
        <v>961</v>
      </c>
      <c r="G533" s="374" t="s">
        <v>1819</v>
      </c>
    </row>
    <row r="534" spans="1:7" ht="64" hidden="1" customHeight="1">
      <c r="A534" s="349">
        <v>37</v>
      </c>
      <c r="B534" s="374" t="s">
        <v>249</v>
      </c>
      <c r="C534" s="373">
        <v>2019</v>
      </c>
      <c r="D534" s="374" t="s">
        <v>1823</v>
      </c>
      <c r="E534" s="375" t="s">
        <v>867</v>
      </c>
      <c r="F534" s="375" t="s">
        <v>967</v>
      </c>
      <c r="G534" s="374"/>
    </row>
    <row r="535" spans="1:7" ht="64" hidden="1" customHeight="1">
      <c r="A535" s="349"/>
      <c r="B535" s="374" t="s">
        <v>249</v>
      </c>
      <c r="C535" s="373">
        <v>2019</v>
      </c>
      <c r="D535" s="374" t="s">
        <v>1824</v>
      </c>
      <c r="E535" s="375" t="s">
        <v>957</v>
      </c>
      <c r="F535" s="375" t="s">
        <v>967</v>
      </c>
      <c r="G535" s="374"/>
    </row>
    <row r="536" spans="1:7" ht="64" hidden="1" customHeight="1">
      <c r="A536" s="349"/>
      <c r="B536" s="374" t="s">
        <v>249</v>
      </c>
      <c r="C536" s="373">
        <v>2019</v>
      </c>
      <c r="D536" s="374" t="s">
        <v>1825</v>
      </c>
      <c r="E536" s="375" t="s">
        <v>957</v>
      </c>
      <c r="F536" s="375" t="s">
        <v>967</v>
      </c>
      <c r="G536" s="374"/>
    </row>
    <row r="537" spans="1:7" ht="64" hidden="1" customHeight="1">
      <c r="A537" s="349"/>
      <c r="B537" s="374" t="s">
        <v>249</v>
      </c>
      <c r="C537" s="373">
        <v>2019</v>
      </c>
      <c r="D537" s="374" t="s">
        <v>1826</v>
      </c>
      <c r="E537" s="375" t="s">
        <v>988</v>
      </c>
      <c r="F537" s="375" t="s">
        <v>967</v>
      </c>
      <c r="G537" s="374"/>
    </row>
    <row r="538" spans="1:7" ht="64" hidden="1" customHeight="1">
      <c r="A538" s="349"/>
      <c r="B538" s="374" t="s">
        <v>249</v>
      </c>
      <c r="C538" s="373">
        <v>2019</v>
      </c>
      <c r="D538" s="374" t="s">
        <v>1827</v>
      </c>
      <c r="E538" s="375" t="s">
        <v>1306</v>
      </c>
      <c r="F538" s="375" t="s">
        <v>967</v>
      </c>
      <c r="G538" s="374"/>
    </row>
    <row r="539" spans="1:7" ht="64" hidden="1" customHeight="1">
      <c r="A539" s="349"/>
      <c r="B539" s="374" t="s">
        <v>249</v>
      </c>
      <c r="C539" s="373">
        <v>2020</v>
      </c>
      <c r="D539" s="374" t="s">
        <v>1823</v>
      </c>
      <c r="E539" s="375" t="s">
        <v>867</v>
      </c>
      <c r="F539" s="375" t="s">
        <v>967</v>
      </c>
      <c r="G539" s="374"/>
    </row>
    <row r="540" spans="1:7" ht="64" hidden="1" customHeight="1">
      <c r="A540" s="349"/>
      <c r="B540" s="374" t="s">
        <v>249</v>
      </c>
      <c r="C540" s="373">
        <v>2020</v>
      </c>
      <c r="D540" s="374" t="s">
        <v>1824</v>
      </c>
      <c r="E540" s="375" t="s">
        <v>957</v>
      </c>
      <c r="F540" s="375" t="s">
        <v>967</v>
      </c>
      <c r="G540" s="374"/>
    </row>
    <row r="541" spans="1:7" ht="64" hidden="1" customHeight="1">
      <c r="A541" s="349"/>
      <c r="B541" s="374" t="s">
        <v>249</v>
      </c>
      <c r="C541" s="373">
        <v>2020</v>
      </c>
      <c r="D541" s="374" t="s">
        <v>1825</v>
      </c>
      <c r="E541" s="375" t="s">
        <v>957</v>
      </c>
      <c r="F541" s="375" t="s">
        <v>967</v>
      </c>
      <c r="G541" s="374"/>
    </row>
    <row r="542" spans="1:7" ht="64" hidden="1" customHeight="1">
      <c r="A542" s="349"/>
      <c r="B542" s="374" t="s">
        <v>249</v>
      </c>
      <c r="C542" s="373">
        <v>2020</v>
      </c>
      <c r="D542" s="374" t="s">
        <v>1826</v>
      </c>
      <c r="E542" s="375" t="s">
        <v>988</v>
      </c>
      <c r="F542" s="375" t="s">
        <v>967</v>
      </c>
      <c r="G542" s="374"/>
    </row>
    <row r="543" spans="1:7" ht="64" hidden="1" customHeight="1">
      <c r="A543" s="349"/>
      <c r="B543" s="374" t="s">
        <v>249</v>
      </c>
      <c r="C543" s="373">
        <v>2020</v>
      </c>
      <c r="D543" s="374" t="s">
        <v>1827</v>
      </c>
      <c r="E543" s="375" t="s">
        <v>1306</v>
      </c>
      <c r="F543" s="375" t="s">
        <v>967</v>
      </c>
      <c r="G543" s="374"/>
    </row>
    <row r="544" spans="1:7" ht="32.15" hidden="1" customHeight="1">
      <c r="A544" s="349">
        <v>38</v>
      </c>
      <c r="B544" s="374" t="s">
        <v>256</v>
      </c>
      <c r="C544" s="373">
        <v>2019</v>
      </c>
      <c r="D544" s="374" t="s">
        <v>1828</v>
      </c>
      <c r="E544" s="375" t="s">
        <v>867</v>
      </c>
      <c r="F544" s="375" t="s">
        <v>1829</v>
      </c>
      <c r="G544" s="374"/>
    </row>
    <row r="545" spans="1:7" ht="32.15" hidden="1" customHeight="1">
      <c r="A545" s="349"/>
      <c r="B545" s="374" t="s">
        <v>256</v>
      </c>
      <c r="C545" s="373">
        <v>2019</v>
      </c>
      <c r="D545" s="374" t="s">
        <v>1830</v>
      </c>
      <c r="E545" s="375" t="s">
        <v>1346</v>
      </c>
      <c r="F545" s="375" t="s">
        <v>1291</v>
      </c>
      <c r="G545" s="374"/>
    </row>
    <row r="546" spans="1:7" ht="32.15" hidden="1" customHeight="1">
      <c r="A546" s="349"/>
      <c r="B546" s="374" t="s">
        <v>256</v>
      </c>
      <c r="C546" s="373">
        <v>2019</v>
      </c>
      <c r="D546" s="374" t="s">
        <v>1831</v>
      </c>
      <c r="E546" s="375" t="s">
        <v>1410</v>
      </c>
      <c r="F546" s="375" t="s">
        <v>1832</v>
      </c>
      <c r="G546" s="374"/>
    </row>
    <row r="547" spans="1:7" ht="32.15" hidden="1" customHeight="1">
      <c r="A547" s="349"/>
      <c r="B547" s="374" t="s">
        <v>256</v>
      </c>
      <c r="C547" s="373">
        <v>2019</v>
      </c>
      <c r="D547" s="374" t="s">
        <v>1366</v>
      </c>
      <c r="E547" s="375" t="s">
        <v>988</v>
      </c>
      <c r="F547" s="375" t="s">
        <v>1833</v>
      </c>
      <c r="G547" s="374"/>
    </row>
    <row r="548" spans="1:7" ht="32.15" hidden="1" customHeight="1">
      <c r="A548" s="349"/>
      <c r="B548" s="374" t="s">
        <v>256</v>
      </c>
      <c r="C548" s="373">
        <v>2019</v>
      </c>
      <c r="D548" s="374" t="s">
        <v>1834</v>
      </c>
      <c r="E548" s="375" t="s">
        <v>1358</v>
      </c>
      <c r="F548" s="375" t="s">
        <v>1291</v>
      </c>
      <c r="G548" s="374"/>
    </row>
    <row r="549" spans="1:7" ht="32.15" hidden="1" customHeight="1">
      <c r="A549" s="349"/>
      <c r="B549" s="374" t="s">
        <v>256</v>
      </c>
      <c r="C549" s="373">
        <v>2019</v>
      </c>
      <c r="D549" s="374" t="s">
        <v>1835</v>
      </c>
      <c r="E549" s="375" t="s">
        <v>1306</v>
      </c>
      <c r="F549" s="375" t="s">
        <v>1836</v>
      </c>
      <c r="G549" s="374"/>
    </row>
    <row r="550" spans="1:7" ht="32.15" hidden="1" customHeight="1">
      <c r="A550" s="349"/>
      <c r="B550" s="374" t="s">
        <v>256</v>
      </c>
      <c r="C550" s="373">
        <v>2019</v>
      </c>
      <c r="D550" s="374" t="s">
        <v>1428</v>
      </c>
      <c r="E550" s="375" t="s">
        <v>1306</v>
      </c>
      <c r="F550" s="375" t="s">
        <v>1837</v>
      </c>
      <c r="G550" s="374"/>
    </row>
    <row r="551" spans="1:7" ht="32.15" hidden="1" customHeight="1">
      <c r="A551" s="349"/>
      <c r="B551" s="374" t="s">
        <v>256</v>
      </c>
      <c r="C551" s="373">
        <v>2020</v>
      </c>
      <c r="D551" s="374" t="s">
        <v>1838</v>
      </c>
      <c r="E551" s="375" t="s">
        <v>867</v>
      </c>
      <c r="F551" s="375" t="s">
        <v>1839</v>
      </c>
      <c r="G551" s="374"/>
    </row>
    <row r="552" spans="1:7" ht="32.15" hidden="1" customHeight="1">
      <c r="A552" s="349"/>
      <c r="B552" s="374" t="s">
        <v>256</v>
      </c>
      <c r="C552" s="373">
        <v>2020</v>
      </c>
      <c r="D552" s="374" t="s">
        <v>1840</v>
      </c>
      <c r="E552" s="375" t="s">
        <v>1346</v>
      </c>
      <c r="F552" s="375" t="s">
        <v>1291</v>
      </c>
      <c r="G552" s="374"/>
    </row>
    <row r="553" spans="1:7" ht="32.15" hidden="1" customHeight="1">
      <c r="A553" s="349"/>
      <c r="B553" s="374" t="s">
        <v>256</v>
      </c>
      <c r="C553" s="373">
        <v>2020</v>
      </c>
      <c r="D553" s="374" t="s">
        <v>1831</v>
      </c>
      <c r="E553" s="375" t="s">
        <v>1410</v>
      </c>
      <c r="F553" s="375" t="s">
        <v>1832</v>
      </c>
      <c r="G553" s="374"/>
    </row>
    <row r="554" spans="1:7" ht="32.15" hidden="1" customHeight="1">
      <c r="A554" s="349"/>
      <c r="B554" s="374" t="s">
        <v>256</v>
      </c>
      <c r="C554" s="373">
        <v>2020</v>
      </c>
      <c r="D554" s="374" t="s">
        <v>1363</v>
      </c>
      <c r="E554" s="375" t="s">
        <v>988</v>
      </c>
      <c r="F554" s="375" t="s">
        <v>1841</v>
      </c>
      <c r="G554" s="374"/>
    </row>
    <row r="555" spans="1:7" ht="32.15" hidden="1" customHeight="1">
      <c r="A555" s="349"/>
      <c r="B555" s="374" t="s">
        <v>256</v>
      </c>
      <c r="C555" s="373">
        <v>2020</v>
      </c>
      <c r="D555" s="374" t="s">
        <v>1834</v>
      </c>
      <c r="E555" s="375" t="s">
        <v>1358</v>
      </c>
      <c r="F555" s="375" t="s">
        <v>1291</v>
      </c>
      <c r="G555" s="374"/>
    </row>
    <row r="556" spans="1:7" ht="32.15" hidden="1" customHeight="1">
      <c r="A556" s="349"/>
      <c r="B556" s="374" t="s">
        <v>256</v>
      </c>
      <c r="C556" s="373">
        <v>2020</v>
      </c>
      <c r="D556" s="374" t="s">
        <v>1835</v>
      </c>
      <c r="E556" s="375" t="s">
        <v>1306</v>
      </c>
      <c r="F556" s="375" t="s">
        <v>1836</v>
      </c>
      <c r="G556" s="374"/>
    </row>
    <row r="557" spans="1:7" ht="32.15" hidden="1" customHeight="1">
      <c r="A557" s="349"/>
      <c r="B557" s="374" t="s">
        <v>256</v>
      </c>
      <c r="C557" s="373">
        <v>2020</v>
      </c>
      <c r="D557" s="374" t="s">
        <v>804</v>
      </c>
      <c r="E557" s="375" t="s">
        <v>1306</v>
      </c>
      <c r="F557" s="375" t="s">
        <v>1842</v>
      </c>
      <c r="G557" s="374"/>
    </row>
    <row r="558" spans="1:7" ht="32.15" hidden="1" customHeight="1">
      <c r="A558" s="349">
        <v>39</v>
      </c>
      <c r="B558" s="374" t="s">
        <v>261</v>
      </c>
      <c r="C558" s="373">
        <v>2019</v>
      </c>
      <c r="D558" s="374" t="s">
        <v>1843</v>
      </c>
      <c r="E558" s="375" t="s">
        <v>988</v>
      </c>
      <c r="F558" s="375" t="s">
        <v>975</v>
      </c>
      <c r="G558" s="374"/>
    </row>
    <row r="559" spans="1:7" ht="32.15" hidden="1" customHeight="1">
      <c r="A559" s="349"/>
      <c r="B559" s="374" t="s">
        <v>261</v>
      </c>
      <c r="C559" s="373">
        <v>2019</v>
      </c>
      <c r="D559" s="374" t="s">
        <v>1367</v>
      </c>
      <c r="E559" s="375" t="s">
        <v>1306</v>
      </c>
      <c r="F559" s="375" t="s">
        <v>975</v>
      </c>
      <c r="G559" s="374"/>
    </row>
    <row r="560" spans="1:7" ht="32.15" hidden="1" customHeight="1">
      <c r="A560" s="349"/>
      <c r="B560" s="374" t="s">
        <v>261</v>
      </c>
      <c r="C560" s="373">
        <v>2019</v>
      </c>
      <c r="D560" s="374" t="s">
        <v>1407</v>
      </c>
      <c r="E560" s="375" t="s">
        <v>867</v>
      </c>
      <c r="F560" s="375" t="s">
        <v>975</v>
      </c>
      <c r="G560" s="374"/>
    </row>
    <row r="561" spans="1:7" ht="32.15" hidden="1" customHeight="1">
      <c r="A561" s="349"/>
      <c r="B561" s="374" t="s">
        <v>261</v>
      </c>
      <c r="C561" s="373">
        <v>2019</v>
      </c>
      <c r="D561" s="373" t="s">
        <v>1844</v>
      </c>
      <c r="E561" s="374" t="s">
        <v>957</v>
      </c>
      <c r="F561" s="375" t="s">
        <v>975</v>
      </c>
      <c r="G561" s="374"/>
    </row>
    <row r="562" spans="1:7" ht="32.15" hidden="1" customHeight="1">
      <c r="A562" s="349"/>
      <c r="B562" s="374" t="s">
        <v>261</v>
      </c>
      <c r="C562" s="373">
        <v>2020</v>
      </c>
      <c r="D562" s="374" t="s">
        <v>1843</v>
      </c>
      <c r="E562" s="375" t="s">
        <v>988</v>
      </c>
      <c r="F562" s="375" t="s">
        <v>975</v>
      </c>
      <c r="G562" s="374"/>
    </row>
    <row r="563" spans="1:7" ht="32.15" hidden="1" customHeight="1">
      <c r="A563" s="349"/>
      <c r="B563" s="374" t="s">
        <v>261</v>
      </c>
      <c r="C563" s="373">
        <v>2020</v>
      </c>
      <c r="D563" s="374" t="s">
        <v>1367</v>
      </c>
      <c r="E563" s="375" t="s">
        <v>1306</v>
      </c>
      <c r="F563" s="375" t="s">
        <v>975</v>
      </c>
      <c r="G563" s="374"/>
    </row>
    <row r="564" spans="1:7" ht="32.15" hidden="1" customHeight="1">
      <c r="A564" s="349"/>
      <c r="B564" s="374" t="s">
        <v>261</v>
      </c>
      <c r="C564" s="373">
        <v>2020</v>
      </c>
      <c r="D564" s="374" t="s">
        <v>1407</v>
      </c>
      <c r="E564" s="375" t="s">
        <v>867</v>
      </c>
      <c r="F564" s="375" t="s">
        <v>975</v>
      </c>
      <c r="G564" s="374"/>
    </row>
    <row r="565" spans="1:7" ht="32.15" hidden="1" customHeight="1">
      <c r="A565" s="349"/>
      <c r="B565" s="374" t="s">
        <v>261</v>
      </c>
      <c r="C565" s="373">
        <v>2020</v>
      </c>
      <c r="D565" s="373" t="s">
        <v>1844</v>
      </c>
      <c r="E565" s="374" t="s">
        <v>957</v>
      </c>
      <c r="F565" s="375" t="s">
        <v>975</v>
      </c>
      <c r="G565" s="374"/>
    </row>
    <row r="566" spans="1:7" ht="48" hidden="1" customHeight="1">
      <c r="A566" s="349">
        <v>40</v>
      </c>
      <c r="B566" s="374" t="s">
        <v>267</v>
      </c>
      <c r="C566" s="374">
        <v>2019</v>
      </c>
      <c r="D566" s="374" t="s">
        <v>1845</v>
      </c>
      <c r="E566" s="375" t="s">
        <v>1658</v>
      </c>
      <c r="F566" s="375" t="s">
        <v>1846</v>
      </c>
      <c r="G566" s="374"/>
    </row>
    <row r="567" spans="1:7" ht="48" hidden="1" customHeight="1">
      <c r="A567" s="349"/>
      <c r="B567" s="374" t="s">
        <v>267</v>
      </c>
      <c r="C567" s="374">
        <v>2019</v>
      </c>
      <c r="D567" s="374" t="s">
        <v>1847</v>
      </c>
      <c r="E567" s="375" t="s">
        <v>1525</v>
      </c>
      <c r="F567" s="375" t="s">
        <v>1846</v>
      </c>
      <c r="G567" s="374"/>
    </row>
    <row r="568" spans="1:7" ht="48" hidden="1" customHeight="1">
      <c r="A568" s="349"/>
      <c r="B568" s="374" t="s">
        <v>267</v>
      </c>
      <c r="C568" s="374">
        <v>2019</v>
      </c>
      <c r="D568" s="374" t="s">
        <v>1848</v>
      </c>
      <c r="E568" s="375" t="s">
        <v>1525</v>
      </c>
      <c r="F568" s="375" t="s">
        <v>1846</v>
      </c>
      <c r="G568" s="374"/>
    </row>
    <row r="569" spans="1:7" ht="48" hidden="1" customHeight="1">
      <c r="A569" s="349"/>
      <c r="B569" s="374" t="s">
        <v>267</v>
      </c>
      <c r="C569" s="374">
        <v>2019</v>
      </c>
      <c r="D569" s="373" t="s">
        <v>1849</v>
      </c>
      <c r="E569" s="374" t="s">
        <v>954</v>
      </c>
      <c r="F569" s="375" t="s">
        <v>1846</v>
      </c>
      <c r="G569" s="374"/>
    </row>
    <row r="570" spans="1:7" ht="48" hidden="1" customHeight="1">
      <c r="A570" s="349"/>
      <c r="B570" s="374" t="s">
        <v>267</v>
      </c>
      <c r="C570" s="374">
        <v>2019</v>
      </c>
      <c r="D570" s="373" t="s">
        <v>1850</v>
      </c>
      <c r="E570" s="374" t="s">
        <v>957</v>
      </c>
      <c r="F570" s="375" t="s">
        <v>1846</v>
      </c>
      <c r="G570" s="374"/>
    </row>
    <row r="571" spans="1:7" ht="48" hidden="1" customHeight="1">
      <c r="A571" s="349"/>
      <c r="B571" s="374" t="s">
        <v>267</v>
      </c>
      <c r="C571" s="374">
        <v>2020</v>
      </c>
      <c r="D571" s="374" t="s">
        <v>1845</v>
      </c>
      <c r="E571" s="375" t="s">
        <v>1658</v>
      </c>
      <c r="F571" s="375" t="s">
        <v>1846</v>
      </c>
      <c r="G571" s="374"/>
    </row>
    <row r="572" spans="1:7" ht="48" hidden="1" customHeight="1">
      <c r="A572" s="349"/>
      <c r="B572" s="374" t="s">
        <v>267</v>
      </c>
      <c r="C572" s="374">
        <v>2020</v>
      </c>
      <c r="D572" s="374" t="s">
        <v>1847</v>
      </c>
      <c r="E572" s="375" t="s">
        <v>1525</v>
      </c>
      <c r="F572" s="375" t="s">
        <v>1846</v>
      </c>
      <c r="G572" s="374"/>
    </row>
    <row r="573" spans="1:7" ht="48" hidden="1" customHeight="1">
      <c r="A573" s="349"/>
      <c r="B573" s="374" t="s">
        <v>267</v>
      </c>
      <c r="C573" s="374">
        <v>2020</v>
      </c>
      <c r="D573" s="374" t="s">
        <v>1851</v>
      </c>
      <c r="E573" s="375" t="s">
        <v>1525</v>
      </c>
      <c r="F573" s="375" t="s">
        <v>1846</v>
      </c>
      <c r="G573" s="374"/>
    </row>
    <row r="574" spans="1:7" ht="48" hidden="1" customHeight="1">
      <c r="A574" s="349"/>
      <c r="B574" s="374" t="s">
        <v>267</v>
      </c>
      <c r="C574" s="374">
        <v>2020</v>
      </c>
      <c r="D574" s="373" t="s">
        <v>1852</v>
      </c>
      <c r="E574" s="375" t="s">
        <v>1525</v>
      </c>
      <c r="F574" s="375" t="s">
        <v>1846</v>
      </c>
      <c r="G574" s="374"/>
    </row>
    <row r="575" spans="1:7" ht="48" hidden="1" customHeight="1">
      <c r="A575" s="349"/>
      <c r="B575" s="374" t="s">
        <v>267</v>
      </c>
      <c r="C575" s="374">
        <v>2020</v>
      </c>
      <c r="D575" s="373" t="s">
        <v>1853</v>
      </c>
      <c r="E575" s="374" t="s">
        <v>954</v>
      </c>
      <c r="F575" s="375" t="s">
        <v>1846</v>
      </c>
      <c r="G575" s="374"/>
    </row>
    <row r="576" spans="1:7" ht="48" hidden="1" customHeight="1">
      <c r="A576" s="349"/>
      <c r="B576" s="374" t="s">
        <v>267</v>
      </c>
      <c r="C576" s="374">
        <v>2020</v>
      </c>
      <c r="D576" s="373" t="s">
        <v>1848</v>
      </c>
      <c r="E576" s="374" t="s">
        <v>957</v>
      </c>
      <c r="F576" s="375" t="s">
        <v>1846</v>
      </c>
      <c r="G576" s="374"/>
    </row>
    <row r="577" spans="1:7" ht="48" hidden="1" customHeight="1">
      <c r="A577" s="349"/>
      <c r="B577" s="374" t="s">
        <v>267</v>
      </c>
      <c r="C577" s="374">
        <v>2020</v>
      </c>
      <c r="D577" s="373" t="s">
        <v>1849</v>
      </c>
      <c r="E577" s="374" t="s">
        <v>957</v>
      </c>
      <c r="F577" s="375" t="s">
        <v>1846</v>
      </c>
      <c r="G577" s="374"/>
    </row>
    <row r="578" spans="1:7" ht="48" hidden="1" customHeight="1">
      <c r="A578" s="349"/>
      <c r="B578" s="374" t="s">
        <v>267</v>
      </c>
      <c r="C578" s="374">
        <v>2020</v>
      </c>
      <c r="D578" s="373" t="s">
        <v>1854</v>
      </c>
      <c r="E578" s="374" t="s">
        <v>957</v>
      </c>
      <c r="F578" s="375" t="s">
        <v>1846</v>
      </c>
      <c r="G578" s="374"/>
    </row>
    <row r="579" spans="1:7" ht="32.15" hidden="1" customHeight="1">
      <c r="A579" s="349">
        <v>41</v>
      </c>
      <c r="B579" s="374" t="s">
        <v>271</v>
      </c>
      <c r="C579" s="373">
        <v>2019</v>
      </c>
      <c r="D579" s="374" t="s">
        <v>987</v>
      </c>
      <c r="E579" s="375" t="s">
        <v>988</v>
      </c>
      <c r="F579" s="375" t="s">
        <v>1855</v>
      </c>
      <c r="G579" s="374"/>
    </row>
    <row r="580" spans="1:7" ht="32.15" hidden="1" customHeight="1">
      <c r="A580" s="349"/>
      <c r="B580" s="374" t="s">
        <v>271</v>
      </c>
      <c r="C580" s="373">
        <v>2019</v>
      </c>
      <c r="D580" s="373" t="s">
        <v>1856</v>
      </c>
      <c r="E580" s="374" t="s">
        <v>1306</v>
      </c>
      <c r="F580" s="374" t="s">
        <v>1857</v>
      </c>
      <c r="G580" s="374"/>
    </row>
    <row r="581" spans="1:7" ht="32.15" hidden="1" customHeight="1">
      <c r="A581" s="349"/>
      <c r="B581" s="374" t="s">
        <v>271</v>
      </c>
      <c r="C581" s="373">
        <v>2019</v>
      </c>
      <c r="D581" s="373" t="s">
        <v>1858</v>
      </c>
      <c r="E581" s="374" t="s">
        <v>1306</v>
      </c>
      <c r="F581" s="375" t="s">
        <v>1859</v>
      </c>
      <c r="G581" s="374"/>
    </row>
    <row r="582" spans="1:7" ht="32.15" hidden="1" customHeight="1">
      <c r="A582" s="349"/>
      <c r="B582" s="374" t="s">
        <v>271</v>
      </c>
      <c r="C582" s="373">
        <v>2019</v>
      </c>
      <c r="D582" s="373" t="s">
        <v>1860</v>
      </c>
      <c r="E582" s="374" t="s">
        <v>1306</v>
      </c>
      <c r="F582" s="375" t="s">
        <v>1861</v>
      </c>
      <c r="G582" s="374"/>
    </row>
    <row r="583" spans="1:7" ht="32.15" hidden="1" customHeight="1">
      <c r="A583" s="349"/>
      <c r="B583" s="374" t="s">
        <v>271</v>
      </c>
      <c r="C583" s="373">
        <v>2019</v>
      </c>
      <c r="D583" s="374" t="s">
        <v>991</v>
      </c>
      <c r="E583" s="375" t="s">
        <v>957</v>
      </c>
      <c r="F583" s="375" t="s">
        <v>1862</v>
      </c>
      <c r="G583" s="374"/>
    </row>
    <row r="584" spans="1:7" ht="32.15" hidden="1" customHeight="1">
      <c r="A584" s="349"/>
      <c r="B584" s="374" t="s">
        <v>271</v>
      </c>
      <c r="C584" s="373">
        <v>2019</v>
      </c>
      <c r="D584" s="373" t="s">
        <v>1863</v>
      </c>
      <c r="E584" s="374" t="s">
        <v>954</v>
      </c>
      <c r="F584" s="374" t="s">
        <v>1864</v>
      </c>
      <c r="G584" s="374"/>
    </row>
    <row r="585" spans="1:7" ht="32.15" hidden="1" customHeight="1">
      <c r="A585" s="349"/>
      <c r="B585" s="374" t="s">
        <v>271</v>
      </c>
      <c r="C585" s="373">
        <v>2020</v>
      </c>
      <c r="D585" s="374" t="s">
        <v>987</v>
      </c>
      <c r="E585" s="375" t="s">
        <v>988</v>
      </c>
      <c r="F585" s="375" t="s">
        <v>1855</v>
      </c>
      <c r="G585" s="374"/>
    </row>
    <row r="586" spans="1:7" ht="32.15" hidden="1" customHeight="1">
      <c r="A586" s="349"/>
      <c r="B586" s="374" t="s">
        <v>271</v>
      </c>
      <c r="C586" s="373">
        <v>2020</v>
      </c>
      <c r="D586" s="373" t="s">
        <v>1856</v>
      </c>
      <c r="E586" s="374" t="s">
        <v>1306</v>
      </c>
      <c r="F586" s="374" t="s">
        <v>1857</v>
      </c>
      <c r="G586" s="374"/>
    </row>
    <row r="587" spans="1:7" ht="32.15" hidden="1" customHeight="1">
      <c r="A587" s="349"/>
      <c r="B587" s="374" t="s">
        <v>271</v>
      </c>
      <c r="C587" s="373">
        <v>2020</v>
      </c>
      <c r="D587" s="373" t="s">
        <v>1858</v>
      </c>
      <c r="E587" s="374" t="s">
        <v>1306</v>
      </c>
      <c r="F587" s="375" t="s">
        <v>1859</v>
      </c>
      <c r="G587" s="374"/>
    </row>
    <row r="588" spans="1:7" ht="32.15" hidden="1" customHeight="1">
      <c r="A588" s="349"/>
      <c r="B588" s="374" t="s">
        <v>271</v>
      </c>
      <c r="C588" s="373">
        <v>2020</v>
      </c>
      <c r="D588" s="373" t="s">
        <v>1860</v>
      </c>
      <c r="E588" s="374" t="s">
        <v>1306</v>
      </c>
      <c r="F588" s="375" t="s">
        <v>1861</v>
      </c>
      <c r="G588" s="374"/>
    </row>
    <row r="589" spans="1:7" ht="32.15" hidden="1" customHeight="1">
      <c r="A589" s="349"/>
      <c r="B589" s="374" t="s">
        <v>271</v>
      </c>
      <c r="C589" s="373">
        <v>2020</v>
      </c>
      <c r="D589" s="374" t="s">
        <v>991</v>
      </c>
      <c r="E589" s="375" t="s">
        <v>957</v>
      </c>
      <c r="F589" s="375" t="s">
        <v>1862</v>
      </c>
      <c r="G589" s="374"/>
    </row>
    <row r="590" spans="1:7" ht="32.15" hidden="1" customHeight="1">
      <c r="A590" s="349"/>
      <c r="B590" s="374" t="s">
        <v>271</v>
      </c>
      <c r="C590" s="373">
        <v>2020</v>
      </c>
      <c r="D590" s="373" t="s">
        <v>1863</v>
      </c>
      <c r="E590" s="374" t="s">
        <v>954</v>
      </c>
      <c r="F590" s="374" t="s">
        <v>1864</v>
      </c>
      <c r="G590" s="374"/>
    </row>
    <row r="591" spans="1:7" ht="32.15" hidden="1" customHeight="1">
      <c r="A591" s="349">
        <v>42</v>
      </c>
      <c r="B591" s="374" t="s">
        <v>276</v>
      </c>
      <c r="C591" s="373">
        <v>2019</v>
      </c>
      <c r="D591" s="374" t="s">
        <v>1865</v>
      </c>
      <c r="E591" s="375" t="s">
        <v>988</v>
      </c>
      <c r="F591" s="375" t="s">
        <v>1866</v>
      </c>
      <c r="G591" s="374"/>
    </row>
    <row r="592" spans="1:7" ht="32.15" hidden="1" customHeight="1">
      <c r="A592" s="349"/>
      <c r="B592" s="374" t="s">
        <v>276</v>
      </c>
      <c r="C592" s="373">
        <v>2019</v>
      </c>
      <c r="D592" s="374" t="s">
        <v>1867</v>
      </c>
      <c r="E592" s="375" t="s">
        <v>1525</v>
      </c>
      <c r="F592" s="375" t="s">
        <v>1868</v>
      </c>
      <c r="G592" s="374"/>
    </row>
    <row r="593" spans="1:7" ht="32.15" hidden="1" customHeight="1">
      <c r="A593" s="349"/>
      <c r="B593" s="374" t="s">
        <v>276</v>
      </c>
      <c r="C593" s="373">
        <v>2019</v>
      </c>
      <c r="D593" s="374" t="s">
        <v>1869</v>
      </c>
      <c r="E593" s="375" t="s">
        <v>1306</v>
      </c>
      <c r="F593" s="375" t="s">
        <v>1870</v>
      </c>
      <c r="G593" s="374"/>
    </row>
    <row r="594" spans="1:7" ht="32.15" hidden="1" customHeight="1">
      <c r="A594" s="349"/>
      <c r="B594" s="374" t="s">
        <v>276</v>
      </c>
      <c r="C594" s="373">
        <v>2019</v>
      </c>
      <c r="D594" s="373" t="s">
        <v>1871</v>
      </c>
      <c r="E594" s="374" t="s">
        <v>1306</v>
      </c>
      <c r="F594" s="374" t="s">
        <v>1872</v>
      </c>
      <c r="G594" s="374"/>
    </row>
    <row r="595" spans="1:7" ht="32.15" hidden="1" customHeight="1">
      <c r="A595" s="349"/>
      <c r="B595" s="374" t="s">
        <v>276</v>
      </c>
      <c r="C595" s="373">
        <v>2019</v>
      </c>
      <c r="D595" s="373" t="s">
        <v>1873</v>
      </c>
      <c r="E595" s="374" t="s">
        <v>1306</v>
      </c>
      <c r="F595" s="374" t="s">
        <v>1874</v>
      </c>
      <c r="G595" s="374"/>
    </row>
    <row r="596" spans="1:7" ht="32.15" hidden="1" customHeight="1">
      <c r="A596" s="349"/>
      <c r="B596" s="374" t="s">
        <v>276</v>
      </c>
      <c r="C596" s="373">
        <v>2019</v>
      </c>
      <c r="D596" s="373" t="s">
        <v>1875</v>
      </c>
      <c r="E596" s="374" t="s">
        <v>867</v>
      </c>
      <c r="F596" s="374" t="s">
        <v>1876</v>
      </c>
      <c r="G596" s="374"/>
    </row>
    <row r="597" spans="1:7" ht="32.15" hidden="1" customHeight="1">
      <c r="A597" s="349"/>
      <c r="B597" s="374" t="s">
        <v>276</v>
      </c>
      <c r="C597" s="373">
        <v>2019</v>
      </c>
      <c r="D597" s="373" t="s">
        <v>1877</v>
      </c>
      <c r="E597" s="374" t="s">
        <v>957</v>
      </c>
      <c r="F597" s="374" t="s">
        <v>1878</v>
      </c>
      <c r="G597" s="374"/>
    </row>
    <row r="598" spans="1:7" ht="32.15" hidden="1" customHeight="1">
      <c r="A598" s="349"/>
      <c r="B598" s="374" t="s">
        <v>276</v>
      </c>
      <c r="C598" s="373">
        <v>2019</v>
      </c>
      <c r="D598" s="373" t="s">
        <v>1879</v>
      </c>
      <c r="E598" s="374" t="s">
        <v>957</v>
      </c>
      <c r="F598" s="374" t="s">
        <v>1880</v>
      </c>
      <c r="G598" s="374"/>
    </row>
    <row r="599" spans="1:7" ht="32.15" hidden="1" customHeight="1">
      <c r="A599" s="349"/>
      <c r="B599" s="374" t="s">
        <v>276</v>
      </c>
      <c r="C599" s="373">
        <v>2020</v>
      </c>
      <c r="D599" s="374" t="s">
        <v>1865</v>
      </c>
      <c r="E599" s="375" t="s">
        <v>988</v>
      </c>
      <c r="F599" s="375" t="s">
        <v>1866</v>
      </c>
      <c r="G599" s="374"/>
    </row>
    <row r="600" spans="1:7" ht="32.15" hidden="1" customHeight="1">
      <c r="A600" s="349"/>
      <c r="B600" s="374" t="s">
        <v>276</v>
      </c>
      <c r="C600" s="373">
        <v>2020</v>
      </c>
      <c r="D600" s="374" t="s">
        <v>1867</v>
      </c>
      <c r="E600" s="375" t="s">
        <v>1525</v>
      </c>
      <c r="F600" s="375" t="s">
        <v>1868</v>
      </c>
      <c r="G600" s="374"/>
    </row>
    <row r="601" spans="1:7" ht="32.15" hidden="1" customHeight="1">
      <c r="A601" s="349"/>
      <c r="B601" s="374" t="s">
        <v>276</v>
      </c>
      <c r="C601" s="373">
        <v>2020</v>
      </c>
      <c r="D601" s="374" t="s">
        <v>1869</v>
      </c>
      <c r="E601" s="375" t="s">
        <v>1306</v>
      </c>
      <c r="F601" s="375" t="s">
        <v>1870</v>
      </c>
      <c r="G601" s="374"/>
    </row>
    <row r="602" spans="1:7" ht="32.15" hidden="1" customHeight="1">
      <c r="A602" s="349"/>
      <c r="B602" s="374" t="s">
        <v>276</v>
      </c>
      <c r="C602" s="373">
        <v>2020</v>
      </c>
      <c r="D602" s="373" t="s">
        <v>1871</v>
      </c>
      <c r="E602" s="374" t="s">
        <v>1306</v>
      </c>
      <c r="F602" s="374" t="s">
        <v>1872</v>
      </c>
      <c r="G602" s="374"/>
    </row>
    <row r="603" spans="1:7" ht="32.15" hidden="1" customHeight="1">
      <c r="A603" s="349"/>
      <c r="B603" s="374" t="s">
        <v>276</v>
      </c>
      <c r="C603" s="373">
        <v>2020</v>
      </c>
      <c r="D603" s="373" t="s">
        <v>1873</v>
      </c>
      <c r="E603" s="374" t="s">
        <v>1306</v>
      </c>
      <c r="F603" s="374" t="s">
        <v>1874</v>
      </c>
      <c r="G603" s="374"/>
    </row>
    <row r="604" spans="1:7" ht="32.15" hidden="1" customHeight="1">
      <c r="A604" s="349"/>
      <c r="B604" s="374" t="s">
        <v>276</v>
      </c>
      <c r="C604" s="373">
        <v>2020</v>
      </c>
      <c r="D604" s="373" t="s">
        <v>1875</v>
      </c>
      <c r="E604" s="374" t="s">
        <v>867</v>
      </c>
      <c r="F604" s="374" t="s">
        <v>1876</v>
      </c>
      <c r="G604" s="374"/>
    </row>
    <row r="605" spans="1:7" ht="32.15" hidden="1" customHeight="1">
      <c r="A605" s="349"/>
      <c r="B605" s="374" t="s">
        <v>276</v>
      </c>
      <c r="C605" s="373">
        <v>2020</v>
      </c>
      <c r="D605" s="373" t="s">
        <v>1877</v>
      </c>
      <c r="E605" s="374" t="s">
        <v>957</v>
      </c>
      <c r="F605" s="374" t="s">
        <v>1878</v>
      </c>
      <c r="G605" s="374"/>
    </row>
    <row r="606" spans="1:7" ht="32.15" hidden="1" customHeight="1">
      <c r="A606" s="349"/>
      <c r="B606" s="374" t="s">
        <v>276</v>
      </c>
      <c r="C606" s="373">
        <v>2020</v>
      </c>
      <c r="D606" s="373" t="s">
        <v>1879</v>
      </c>
      <c r="E606" s="374" t="s">
        <v>957</v>
      </c>
      <c r="F606" s="374" t="s">
        <v>1880</v>
      </c>
      <c r="G606" s="374"/>
    </row>
    <row r="607" spans="1:7" ht="64" hidden="1" customHeight="1">
      <c r="A607" s="349">
        <v>43</v>
      </c>
      <c r="B607" s="374" t="s">
        <v>281</v>
      </c>
      <c r="C607" s="373">
        <v>2019</v>
      </c>
      <c r="D607" s="379" t="s">
        <v>1533</v>
      </c>
      <c r="E607" s="374" t="s">
        <v>867</v>
      </c>
      <c r="F607" s="374" t="s">
        <v>1881</v>
      </c>
      <c r="G607" s="374"/>
    </row>
    <row r="608" spans="1:7" ht="64" hidden="1" customHeight="1">
      <c r="A608" s="349"/>
      <c r="B608" s="374" t="s">
        <v>281</v>
      </c>
      <c r="C608" s="373">
        <v>2019</v>
      </c>
      <c r="D608" s="379" t="s">
        <v>1882</v>
      </c>
      <c r="E608" s="374" t="s">
        <v>957</v>
      </c>
      <c r="F608" s="374" t="s">
        <v>1881</v>
      </c>
      <c r="G608" s="374"/>
    </row>
    <row r="609" spans="1:7" ht="64" hidden="1" customHeight="1">
      <c r="A609" s="349"/>
      <c r="B609" s="374" t="s">
        <v>281</v>
      </c>
      <c r="C609" s="373">
        <v>2019</v>
      </c>
      <c r="D609" s="379" t="s">
        <v>1401</v>
      </c>
      <c r="E609" s="375" t="s">
        <v>988</v>
      </c>
      <c r="F609" s="374" t="s">
        <v>1881</v>
      </c>
      <c r="G609" s="374"/>
    </row>
    <row r="610" spans="1:7" ht="64" hidden="1" customHeight="1">
      <c r="A610" s="349"/>
      <c r="B610" s="374" t="s">
        <v>281</v>
      </c>
      <c r="C610" s="373">
        <v>2019</v>
      </c>
      <c r="D610" s="379" t="s">
        <v>1399</v>
      </c>
      <c r="E610" s="375" t="s">
        <v>1306</v>
      </c>
      <c r="F610" s="374" t="s">
        <v>1881</v>
      </c>
      <c r="G610" s="374"/>
    </row>
    <row r="611" spans="1:7" ht="64" hidden="1" customHeight="1">
      <c r="A611" s="349"/>
      <c r="B611" s="374" t="s">
        <v>281</v>
      </c>
      <c r="C611" s="373">
        <v>2019</v>
      </c>
      <c r="D611" s="379" t="s">
        <v>1402</v>
      </c>
      <c r="E611" s="375" t="s">
        <v>1306</v>
      </c>
      <c r="F611" s="374" t="s">
        <v>1881</v>
      </c>
      <c r="G611" s="374"/>
    </row>
    <row r="612" spans="1:7" ht="64" hidden="1" customHeight="1">
      <c r="A612" s="349"/>
      <c r="B612" s="374" t="s">
        <v>281</v>
      </c>
      <c r="C612" s="373">
        <v>2019</v>
      </c>
      <c r="D612" s="379" t="s">
        <v>1883</v>
      </c>
      <c r="E612" s="374" t="s">
        <v>1306</v>
      </c>
      <c r="F612" s="374" t="s">
        <v>1881</v>
      </c>
      <c r="G612" s="374"/>
    </row>
    <row r="613" spans="1:7" ht="64" hidden="1" customHeight="1">
      <c r="A613" s="349"/>
      <c r="B613" s="374" t="s">
        <v>281</v>
      </c>
      <c r="C613" s="373">
        <v>2020</v>
      </c>
      <c r="D613" s="379" t="s">
        <v>1533</v>
      </c>
      <c r="E613" s="374" t="s">
        <v>867</v>
      </c>
      <c r="F613" s="374" t="s">
        <v>1881</v>
      </c>
      <c r="G613" s="374"/>
    </row>
    <row r="614" spans="1:7" ht="64" hidden="1" customHeight="1">
      <c r="A614" s="349"/>
      <c r="B614" s="374" t="s">
        <v>281</v>
      </c>
      <c r="C614" s="373">
        <v>2020</v>
      </c>
      <c r="D614" s="379" t="s">
        <v>1882</v>
      </c>
      <c r="E614" s="374" t="s">
        <v>957</v>
      </c>
      <c r="F614" s="374" t="s">
        <v>1881</v>
      </c>
      <c r="G614" s="374"/>
    </row>
    <row r="615" spans="1:7" ht="64" hidden="1" customHeight="1">
      <c r="A615" s="349"/>
      <c r="B615" s="374" t="s">
        <v>281</v>
      </c>
      <c r="C615" s="373">
        <v>2020</v>
      </c>
      <c r="D615" s="379" t="s">
        <v>1401</v>
      </c>
      <c r="E615" s="375" t="s">
        <v>988</v>
      </c>
      <c r="F615" s="374" t="s">
        <v>1881</v>
      </c>
      <c r="G615" s="374"/>
    </row>
    <row r="616" spans="1:7" ht="64" hidden="1" customHeight="1">
      <c r="A616" s="349"/>
      <c r="B616" s="374" t="s">
        <v>281</v>
      </c>
      <c r="C616" s="373">
        <v>2020</v>
      </c>
      <c r="D616" s="379" t="s">
        <v>1399</v>
      </c>
      <c r="E616" s="375" t="s">
        <v>1306</v>
      </c>
      <c r="F616" s="374" t="s">
        <v>1881</v>
      </c>
      <c r="G616" s="374"/>
    </row>
    <row r="617" spans="1:7" ht="64" hidden="1" customHeight="1">
      <c r="A617" s="349"/>
      <c r="B617" s="374" t="s">
        <v>281</v>
      </c>
      <c r="C617" s="373">
        <v>2020</v>
      </c>
      <c r="D617" s="379" t="s">
        <v>1402</v>
      </c>
      <c r="E617" s="375" t="s">
        <v>1306</v>
      </c>
      <c r="F617" s="374" t="s">
        <v>1881</v>
      </c>
      <c r="G617" s="374"/>
    </row>
    <row r="618" spans="1:7" ht="64" hidden="1" customHeight="1">
      <c r="A618" s="349"/>
      <c r="B618" s="374" t="s">
        <v>281</v>
      </c>
      <c r="C618" s="373">
        <v>2020</v>
      </c>
      <c r="D618" s="379" t="s">
        <v>1883</v>
      </c>
      <c r="E618" s="374" t="s">
        <v>1306</v>
      </c>
      <c r="F618" s="374" t="s">
        <v>1881</v>
      </c>
      <c r="G618" s="374"/>
    </row>
    <row r="619" spans="1:7" ht="32.15" hidden="1" customHeight="1">
      <c r="A619" s="349">
        <v>44</v>
      </c>
      <c r="B619" s="374" t="s">
        <v>287</v>
      </c>
      <c r="C619" s="373">
        <v>2019</v>
      </c>
      <c r="D619" s="374" t="s">
        <v>1407</v>
      </c>
      <c r="E619" s="375" t="s">
        <v>954</v>
      </c>
      <c r="F619" s="375" t="s">
        <v>1884</v>
      </c>
      <c r="G619" s="374"/>
    </row>
    <row r="620" spans="1:7" ht="32.15" hidden="1" customHeight="1">
      <c r="A620" s="349"/>
      <c r="B620" s="374" t="s">
        <v>287</v>
      </c>
      <c r="C620" s="373">
        <v>2019</v>
      </c>
      <c r="D620" s="374" t="s">
        <v>1002</v>
      </c>
      <c r="E620" s="375" t="s">
        <v>957</v>
      </c>
      <c r="F620" s="375" t="s">
        <v>1003</v>
      </c>
      <c r="G620" s="374"/>
    </row>
    <row r="621" spans="1:7" ht="32.15" hidden="1" customHeight="1">
      <c r="A621" s="349"/>
      <c r="B621" s="374" t="s">
        <v>287</v>
      </c>
      <c r="C621" s="373">
        <v>2019</v>
      </c>
      <c r="D621" s="374" t="s">
        <v>1885</v>
      </c>
      <c r="E621" s="375" t="s">
        <v>957</v>
      </c>
      <c r="F621" s="375" t="s">
        <v>1886</v>
      </c>
      <c r="G621" s="374"/>
    </row>
    <row r="622" spans="1:7" ht="32.15" hidden="1" customHeight="1">
      <c r="A622" s="349"/>
      <c r="B622" s="374" t="s">
        <v>287</v>
      </c>
      <c r="C622" s="373">
        <v>2019</v>
      </c>
      <c r="D622" s="373" t="s">
        <v>1887</v>
      </c>
      <c r="E622" s="374" t="s">
        <v>957</v>
      </c>
      <c r="F622" s="374" t="s">
        <v>1888</v>
      </c>
      <c r="G622" s="374"/>
    </row>
    <row r="623" spans="1:7" ht="32.15" hidden="1" customHeight="1">
      <c r="A623" s="349"/>
      <c r="B623" s="374" t="s">
        <v>287</v>
      </c>
      <c r="C623" s="373">
        <v>2019</v>
      </c>
      <c r="D623" s="373" t="s">
        <v>1889</v>
      </c>
      <c r="E623" s="374" t="s">
        <v>957</v>
      </c>
      <c r="F623" s="374" t="s">
        <v>1890</v>
      </c>
      <c r="G623" s="374"/>
    </row>
    <row r="624" spans="1:7" ht="32.15" hidden="1" customHeight="1">
      <c r="A624" s="349"/>
      <c r="B624" s="374" t="s">
        <v>287</v>
      </c>
      <c r="C624" s="373">
        <v>2019</v>
      </c>
      <c r="D624" s="373" t="s">
        <v>1891</v>
      </c>
      <c r="E624" s="374" t="s">
        <v>988</v>
      </c>
      <c r="F624" s="374" t="s">
        <v>1892</v>
      </c>
      <c r="G624" s="374"/>
    </row>
    <row r="625" spans="1:7" ht="32.15" hidden="1" customHeight="1">
      <c r="A625" s="349"/>
      <c r="B625" s="374" t="s">
        <v>287</v>
      </c>
      <c r="C625" s="373">
        <v>2019</v>
      </c>
      <c r="D625" s="373" t="s">
        <v>1893</v>
      </c>
      <c r="E625" s="374" t="s">
        <v>1306</v>
      </c>
      <c r="F625" s="374" t="s">
        <v>1894</v>
      </c>
      <c r="G625" s="374"/>
    </row>
    <row r="626" spans="1:7" ht="32.15" hidden="1" customHeight="1">
      <c r="A626" s="349"/>
      <c r="B626" s="374" t="s">
        <v>287</v>
      </c>
      <c r="C626" s="373">
        <v>2019</v>
      </c>
      <c r="D626" s="373" t="s">
        <v>1367</v>
      </c>
      <c r="E626" s="374" t="s">
        <v>1306</v>
      </c>
      <c r="F626" s="374" t="s">
        <v>1895</v>
      </c>
      <c r="G626" s="374"/>
    </row>
    <row r="627" spans="1:7" ht="32.15" hidden="1" customHeight="1">
      <c r="A627" s="349"/>
      <c r="B627" s="374" t="s">
        <v>287</v>
      </c>
      <c r="C627" s="373">
        <v>2020</v>
      </c>
      <c r="D627" s="374" t="s">
        <v>1407</v>
      </c>
      <c r="E627" s="375" t="s">
        <v>954</v>
      </c>
      <c r="F627" s="375" t="s">
        <v>1884</v>
      </c>
      <c r="G627" s="374"/>
    </row>
    <row r="628" spans="1:7" ht="32.15" hidden="1" customHeight="1">
      <c r="A628" s="349"/>
      <c r="B628" s="374" t="s">
        <v>287</v>
      </c>
      <c r="C628" s="373">
        <v>2020</v>
      </c>
      <c r="D628" s="374" t="s">
        <v>1002</v>
      </c>
      <c r="E628" s="375" t="s">
        <v>957</v>
      </c>
      <c r="F628" s="375" t="s">
        <v>1003</v>
      </c>
      <c r="G628" s="374"/>
    </row>
    <row r="629" spans="1:7" ht="32.15" hidden="1" customHeight="1">
      <c r="A629" s="349"/>
      <c r="B629" s="374" t="s">
        <v>287</v>
      </c>
      <c r="C629" s="373">
        <v>2020</v>
      </c>
      <c r="D629" s="374" t="s">
        <v>1885</v>
      </c>
      <c r="E629" s="375" t="s">
        <v>957</v>
      </c>
      <c r="F629" s="375" t="s">
        <v>1886</v>
      </c>
      <c r="G629" s="374"/>
    </row>
    <row r="630" spans="1:7" ht="32.15" hidden="1" customHeight="1">
      <c r="A630" s="349"/>
      <c r="B630" s="374" t="s">
        <v>287</v>
      </c>
      <c r="C630" s="373">
        <v>2020</v>
      </c>
      <c r="D630" s="373" t="s">
        <v>1887</v>
      </c>
      <c r="E630" s="374" t="s">
        <v>957</v>
      </c>
      <c r="F630" s="374" t="s">
        <v>1888</v>
      </c>
      <c r="G630" s="374"/>
    </row>
    <row r="631" spans="1:7" ht="32.15" hidden="1" customHeight="1">
      <c r="A631" s="349"/>
      <c r="B631" s="374" t="s">
        <v>287</v>
      </c>
      <c r="C631" s="373">
        <v>2020</v>
      </c>
      <c r="D631" s="373" t="s">
        <v>1889</v>
      </c>
      <c r="E631" s="374" t="s">
        <v>957</v>
      </c>
      <c r="F631" s="374" t="s">
        <v>1890</v>
      </c>
      <c r="G631" s="374"/>
    </row>
    <row r="632" spans="1:7" ht="32.15" hidden="1" customHeight="1">
      <c r="A632" s="349"/>
      <c r="B632" s="374" t="s">
        <v>287</v>
      </c>
      <c r="C632" s="373">
        <v>2020</v>
      </c>
      <c r="D632" s="373" t="s">
        <v>1891</v>
      </c>
      <c r="E632" s="374" t="s">
        <v>988</v>
      </c>
      <c r="F632" s="374" t="s">
        <v>1892</v>
      </c>
      <c r="G632" s="374"/>
    </row>
    <row r="633" spans="1:7" ht="32.15" hidden="1" customHeight="1">
      <c r="A633" s="349"/>
      <c r="B633" s="374" t="s">
        <v>287</v>
      </c>
      <c r="C633" s="373">
        <v>2020</v>
      </c>
      <c r="D633" s="373" t="s">
        <v>1893</v>
      </c>
      <c r="E633" s="374" t="s">
        <v>1306</v>
      </c>
      <c r="F633" s="374" t="s">
        <v>1894</v>
      </c>
      <c r="G633" s="374"/>
    </row>
    <row r="634" spans="1:7" ht="32.15" hidden="1" customHeight="1">
      <c r="A634" s="349"/>
      <c r="B634" s="374" t="s">
        <v>287</v>
      </c>
      <c r="C634" s="373">
        <v>2020</v>
      </c>
      <c r="D634" s="373" t="s">
        <v>1367</v>
      </c>
      <c r="E634" s="374" t="s">
        <v>1306</v>
      </c>
      <c r="F634" s="374" t="s">
        <v>1895</v>
      </c>
      <c r="G634" s="374"/>
    </row>
    <row r="635" spans="1:7" ht="32.15" hidden="1" customHeight="1">
      <c r="A635" s="349">
        <v>45</v>
      </c>
      <c r="B635" s="374" t="s">
        <v>294</v>
      </c>
      <c r="C635" s="373">
        <v>2019</v>
      </c>
      <c r="D635" s="374" t="s">
        <v>1575</v>
      </c>
      <c r="E635" s="375" t="s">
        <v>988</v>
      </c>
      <c r="F635" s="375" t="s">
        <v>1576</v>
      </c>
      <c r="G635" s="374" t="s">
        <v>1896</v>
      </c>
    </row>
    <row r="636" spans="1:7" ht="48" hidden="1" customHeight="1">
      <c r="A636" s="349"/>
      <c r="B636" s="374" t="s">
        <v>294</v>
      </c>
      <c r="C636" s="373">
        <v>2019</v>
      </c>
      <c r="D636" s="374" t="s">
        <v>1897</v>
      </c>
      <c r="E636" s="375" t="s">
        <v>1525</v>
      </c>
      <c r="F636" s="375" t="s">
        <v>1593</v>
      </c>
      <c r="G636" s="374" t="s">
        <v>1896</v>
      </c>
    </row>
    <row r="637" spans="1:7" ht="48" hidden="1" customHeight="1">
      <c r="A637" s="349"/>
      <c r="B637" s="374" t="s">
        <v>294</v>
      </c>
      <c r="C637" s="373">
        <v>2019</v>
      </c>
      <c r="D637" s="374" t="s">
        <v>1594</v>
      </c>
      <c r="E637" s="375" t="s">
        <v>867</v>
      </c>
      <c r="F637" s="375" t="s">
        <v>1595</v>
      </c>
      <c r="G637" s="374" t="s">
        <v>1896</v>
      </c>
    </row>
    <row r="638" spans="1:7" ht="16" hidden="1" customHeight="1">
      <c r="A638" s="349"/>
      <c r="B638" s="374" t="s">
        <v>294</v>
      </c>
      <c r="C638" s="373">
        <v>2019</v>
      </c>
      <c r="D638" s="373" t="s">
        <v>1898</v>
      </c>
      <c r="E638" s="374" t="s">
        <v>957</v>
      </c>
      <c r="F638" s="374" t="s">
        <v>1899</v>
      </c>
      <c r="G638" s="374" t="s">
        <v>1896</v>
      </c>
    </row>
    <row r="639" spans="1:7" ht="32.15" hidden="1" customHeight="1">
      <c r="A639" s="349"/>
      <c r="B639" s="374" t="s">
        <v>294</v>
      </c>
      <c r="C639" s="373">
        <v>2020</v>
      </c>
      <c r="D639" s="374" t="s">
        <v>1590</v>
      </c>
      <c r="E639" s="375" t="s">
        <v>988</v>
      </c>
      <c r="F639" s="375" t="s">
        <v>1591</v>
      </c>
      <c r="G639" s="374" t="s">
        <v>1896</v>
      </c>
    </row>
    <row r="640" spans="1:7" ht="48" hidden="1" customHeight="1">
      <c r="A640" s="349"/>
      <c r="B640" s="374" t="s">
        <v>294</v>
      </c>
      <c r="C640" s="373">
        <v>2020</v>
      </c>
      <c r="D640" s="374" t="s">
        <v>1897</v>
      </c>
      <c r="E640" s="375" t="s">
        <v>1306</v>
      </c>
      <c r="F640" s="375" t="s">
        <v>1593</v>
      </c>
      <c r="G640" s="374" t="s">
        <v>1896</v>
      </c>
    </row>
    <row r="641" spans="1:7" ht="48" hidden="1" customHeight="1">
      <c r="A641" s="349"/>
      <c r="B641" s="374" t="s">
        <v>294</v>
      </c>
      <c r="C641" s="373">
        <v>2020</v>
      </c>
      <c r="D641" s="374" t="s">
        <v>1594</v>
      </c>
      <c r="E641" s="375" t="s">
        <v>867</v>
      </c>
      <c r="F641" s="375" t="s">
        <v>1595</v>
      </c>
      <c r="G641" s="374" t="s">
        <v>1896</v>
      </c>
    </row>
    <row r="642" spans="1:7" ht="16" hidden="1" customHeight="1">
      <c r="A642" s="349"/>
      <c r="B642" s="374" t="s">
        <v>294</v>
      </c>
      <c r="C642" s="373">
        <v>2020</v>
      </c>
      <c r="D642" s="373" t="s">
        <v>1898</v>
      </c>
      <c r="E642" s="374" t="s">
        <v>957</v>
      </c>
      <c r="F642" s="374" t="s">
        <v>1899</v>
      </c>
      <c r="G642" s="374" t="s">
        <v>1896</v>
      </c>
    </row>
    <row r="643" spans="1:7" ht="16" hidden="1" customHeight="1">
      <c r="A643" s="349">
        <v>46</v>
      </c>
      <c r="B643" s="374" t="s">
        <v>301</v>
      </c>
      <c r="C643" s="373">
        <v>2019</v>
      </c>
      <c r="D643" s="374" t="s">
        <v>1900</v>
      </c>
      <c r="E643" s="375" t="s">
        <v>954</v>
      </c>
      <c r="F643" s="375" t="s">
        <v>1901</v>
      </c>
      <c r="G643" s="374"/>
    </row>
    <row r="644" spans="1:7" ht="16" hidden="1" customHeight="1">
      <c r="A644" s="349"/>
      <c r="B644" s="374" t="s">
        <v>301</v>
      </c>
      <c r="C644" s="373">
        <v>2019</v>
      </c>
      <c r="D644" s="373" t="s">
        <v>1902</v>
      </c>
      <c r="E644" s="374" t="s">
        <v>957</v>
      </c>
      <c r="F644" s="375" t="s">
        <v>1901</v>
      </c>
      <c r="G644" s="374"/>
    </row>
    <row r="645" spans="1:7" ht="16" hidden="1" customHeight="1">
      <c r="A645" s="349"/>
      <c r="B645" s="374" t="s">
        <v>301</v>
      </c>
      <c r="C645" s="373">
        <v>2019</v>
      </c>
      <c r="D645" s="373" t="s">
        <v>1903</v>
      </c>
      <c r="E645" s="374" t="s">
        <v>1103</v>
      </c>
      <c r="F645" s="375" t="s">
        <v>1904</v>
      </c>
      <c r="G645" s="374"/>
    </row>
    <row r="646" spans="1:7" ht="16" hidden="1" customHeight="1">
      <c r="A646" s="349"/>
      <c r="B646" s="374" t="s">
        <v>301</v>
      </c>
      <c r="C646" s="371">
        <v>2019</v>
      </c>
      <c r="D646" s="373" t="s">
        <v>1905</v>
      </c>
      <c r="E646" s="374" t="s">
        <v>1306</v>
      </c>
      <c r="F646" s="375" t="s">
        <v>1901</v>
      </c>
      <c r="G646" s="374"/>
    </row>
    <row r="647" spans="1:7" ht="16" hidden="1" customHeight="1">
      <c r="A647" s="349"/>
      <c r="B647" s="374" t="s">
        <v>301</v>
      </c>
      <c r="C647" s="371">
        <v>2020</v>
      </c>
      <c r="D647" s="374" t="s">
        <v>1900</v>
      </c>
      <c r="E647" s="375" t="s">
        <v>954</v>
      </c>
      <c r="F647" s="375" t="s">
        <v>1901</v>
      </c>
      <c r="G647" s="374"/>
    </row>
    <row r="648" spans="1:7" ht="16" hidden="1" customHeight="1">
      <c r="A648" s="349"/>
      <c r="B648" s="374" t="s">
        <v>301</v>
      </c>
      <c r="C648" s="371">
        <v>2020</v>
      </c>
      <c r="D648" s="373" t="s">
        <v>1902</v>
      </c>
      <c r="E648" s="374" t="s">
        <v>957</v>
      </c>
      <c r="F648" s="375" t="s">
        <v>1901</v>
      </c>
      <c r="G648" s="374"/>
    </row>
    <row r="649" spans="1:7" ht="16" hidden="1" customHeight="1">
      <c r="A649" s="349"/>
      <c r="B649" s="374" t="s">
        <v>301</v>
      </c>
      <c r="C649" s="371">
        <v>2020</v>
      </c>
      <c r="D649" s="373" t="s">
        <v>1903</v>
      </c>
      <c r="E649" s="374" t="s">
        <v>1103</v>
      </c>
      <c r="F649" s="375" t="s">
        <v>1904</v>
      </c>
      <c r="G649" s="374"/>
    </row>
    <row r="650" spans="1:7" ht="16" hidden="1" customHeight="1">
      <c r="A650" s="349"/>
      <c r="B650" s="374" t="s">
        <v>301</v>
      </c>
      <c r="C650" s="371">
        <v>2020</v>
      </c>
      <c r="D650" s="373" t="s">
        <v>1906</v>
      </c>
      <c r="E650" s="374" t="s">
        <v>1478</v>
      </c>
      <c r="F650" s="375" t="s">
        <v>1904</v>
      </c>
      <c r="G650" s="374"/>
    </row>
    <row r="651" spans="1:7" ht="16" hidden="1" customHeight="1">
      <c r="A651" s="356"/>
      <c r="B651" s="381" t="s">
        <v>301</v>
      </c>
      <c r="C651" s="371">
        <v>2020</v>
      </c>
      <c r="D651" s="454" t="s">
        <v>1905</v>
      </c>
      <c r="E651" s="381" t="s">
        <v>1306</v>
      </c>
      <c r="F651" s="375" t="s">
        <v>1901</v>
      </c>
      <c r="G651" s="374"/>
    </row>
    <row r="652" spans="1:7" ht="16" hidden="1" customHeight="1">
      <c r="A652" s="349"/>
      <c r="B652" s="374" t="s">
        <v>301</v>
      </c>
      <c r="C652" s="373">
        <v>2020</v>
      </c>
      <c r="D652" s="373" t="s">
        <v>1907</v>
      </c>
      <c r="E652" s="374" t="s">
        <v>1306</v>
      </c>
      <c r="F652" s="375" t="s">
        <v>1901</v>
      </c>
      <c r="G652" s="374"/>
    </row>
    <row r="653" spans="1:7" ht="16" hidden="1" customHeight="1">
      <c r="A653" s="349"/>
      <c r="B653" s="374" t="s">
        <v>301</v>
      </c>
      <c r="C653" s="373">
        <v>2020</v>
      </c>
      <c r="D653" s="373" t="s">
        <v>1908</v>
      </c>
      <c r="E653" s="374" t="s">
        <v>1306</v>
      </c>
      <c r="F653" s="375" t="s">
        <v>1901</v>
      </c>
      <c r="G653" s="374"/>
    </row>
    <row r="654" spans="1:7" ht="16" hidden="1" customHeight="1">
      <c r="A654" s="349">
        <v>47</v>
      </c>
      <c r="B654" s="374" t="s">
        <v>306</v>
      </c>
      <c r="C654" s="373">
        <v>2019</v>
      </c>
      <c r="D654" s="373" t="s">
        <v>1909</v>
      </c>
      <c r="E654" s="374" t="s">
        <v>988</v>
      </c>
      <c r="F654" s="374" t="s">
        <v>84</v>
      </c>
      <c r="G654" s="374" t="s">
        <v>84</v>
      </c>
    </row>
    <row r="655" spans="1:7" ht="16" hidden="1" customHeight="1">
      <c r="A655" s="349"/>
      <c r="B655" s="374" t="s">
        <v>306</v>
      </c>
      <c r="C655" s="373">
        <v>2019</v>
      </c>
      <c r="D655" s="373" t="s">
        <v>1910</v>
      </c>
      <c r="E655" s="374" t="s">
        <v>1911</v>
      </c>
      <c r="F655" s="374" t="s">
        <v>84</v>
      </c>
      <c r="G655" s="374" t="s">
        <v>84</v>
      </c>
    </row>
    <row r="656" spans="1:7" ht="16" hidden="1" customHeight="1">
      <c r="A656" s="349"/>
      <c r="B656" s="374" t="s">
        <v>306</v>
      </c>
      <c r="C656" s="373">
        <v>2019</v>
      </c>
      <c r="D656" s="373" t="s">
        <v>1912</v>
      </c>
      <c r="E656" s="374" t="s">
        <v>1913</v>
      </c>
      <c r="F656" s="374" t="s">
        <v>84</v>
      </c>
      <c r="G656" s="374" t="s">
        <v>84</v>
      </c>
    </row>
    <row r="657" spans="1:7" ht="16" hidden="1" customHeight="1">
      <c r="A657" s="349"/>
      <c r="B657" s="374" t="s">
        <v>306</v>
      </c>
      <c r="C657" s="373">
        <v>2019</v>
      </c>
      <c r="D657" s="373" t="s">
        <v>1914</v>
      </c>
      <c r="E657" s="374" t="s">
        <v>1915</v>
      </c>
      <c r="F657" s="374" t="s">
        <v>84</v>
      </c>
      <c r="G657" s="374" t="s">
        <v>84</v>
      </c>
    </row>
    <row r="658" spans="1:7" ht="32.15" hidden="1" customHeight="1">
      <c r="A658" s="349"/>
      <c r="B658" s="374" t="s">
        <v>306</v>
      </c>
      <c r="C658" s="373">
        <v>2019</v>
      </c>
      <c r="D658" s="373" t="s">
        <v>1916</v>
      </c>
      <c r="E658" s="374" t="s">
        <v>1917</v>
      </c>
      <c r="F658" s="374" t="s">
        <v>84</v>
      </c>
      <c r="G658" s="374" t="s">
        <v>84</v>
      </c>
    </row>
    <row r="659" spans="1:7" ht="16" hidden="1" customHeight="1">
      <c r="A659" s="349"/>
      <c r="B659" s="374" t="s">
        <v>306</v>
      </c>
      <c r="C659" s="373">
        <v>2019</v>
      </c>
      <c r="D659" s="373" t="s">
        <v>1918</v>
      </c>
      <c r="E659" s="374" t="s">
        <v>1919</v>
      </c>
      <c r="F659" s="374" t="s">
        <v>84</v>
      </c>
      <c r="G659" s="374" t="s">
        <v>84</v>
      </c>
    </row>
    <row r="660" spans="1:7" ht="16" hidden="1" customHeight="1">
      <c r="A660" s="349"/>
      <c r="B660" s="374" t="s">
        <v>306</v>
      </c>
      <c r="C660" s="373">
        <v>2019</v>
      </c>
      <c r="D660" s="373" t="s">
        <v>1920</v>
      </c>
      <c r="E660" s="374" t="s">
        <v>1921</v>
      </c>
      <c r="F660" s="374" t="s">
        <v>84</v>
      </c>
      <c r="G660" s="374" t="s">
        <v>84</v>
      </c>
    </row>
    <row r="661" spans="1:7" ht="32.15" hidden="1" customHeight="1">
      <c r="A661" s="349"/>
      <c r="B661" s="374" t="s">
        <v>306</v>
      </c>
      <c r="C661" s="373">
        <v>2019</v>
      </c>
      <c r="D661" s="373" t="s">
        <v>1922</v>
      </c>
      <c r="E661" s="374" t="s">
        <v>1923</v>
      </c>
      <c r="F661" s="374" t="s">
        <v>84</v>
      </c>
      <c r="G661" s="374" t="s">
        <v>84</v>
      </c>
    </row>
    <row r="662" spans="1:7" ht="16" hidden="1" customHeight="1">
      <c r="A662" s="349"/>
      <c r="B662" s="374" t="s">
        <v>306</v>
      </c>
      <c r="C662" s="373">
        <v>2019</v>
      </c>
      <c r="D662" s="373" t="s">
        <v>1924</v>
      </c>
      <c r="E662" s="374" t="s">
        <v>1925</v>
      </c>
      <c r="F662" s="374" t="s">
        <v>84</v>
      </c>
      <c r="G662" s="374" t="s">
        <v>84</v>
      </c>
    </row>
    <row r="663" spans="1:7" ht="16" hidden="1" customHeight="1">
      <c r="A663" s="349"/>
      <c r="B663" s="374" t="s">
        <v>306</v>
      </c>
      <c r="C663" s="373">
        <v>2019</v>
      </c>
      <c r="D663" s="373" t="s">
        <v>1926</v>
      </c>
      <c r="E663" s="374" t="s">
        <v>1927</v>
      </c>
      <c r="F663" s="374" t="s">
        <v>84</v>
      </c>
      <c r="G663" s="374" t="s">
        <v>84</v>
      </c>
    </row>
    <row r="664" spans="1:7" ht="16" hidden="1" customHeight="1">
      <c r="A664" s="349"/>
      <c r="B664" s="374" t="s">
        <v>306</v>
      </c>
      <c r="C664" s="373">
        <v>2020</v>
      </c>
      <c r="D664" s="373" t="s">
        <v>1909</v>
      </c>
      <c r="E664" s="374" t="s">
        <v>988</v>
      </c>
      <c r="F664" s="374" t="s">
        <v>84</v>
      </c>
      <c r="G664" s="374" t="s">
        <v>84</v>
      </c>
    </row>
    <row r="665" spans="1:7" ht="16" hidden="1" customHeight="1">
      <c r="A665" s="349"/>
      <c r="B665" s="374" t="s">
        <v>306</v>
      </c>
      <c r="C665" s="373">
        <v>2020</v>
      </c>
      <c r="D665" s="373" t="s">
        <v>1910</v>
      </c>
      <c r="E665" s="374" t="s">
        <v>1911</v>
      </c>
      <c r="F665" s="374" t="s">
        <v>84</v>
      </c>
      <c r="G665" s="374" t="s">
        <v>84</v>
      </c>
    </row>
    <row r="666" spans="1:7" ht="16" hidden="1" customHeight="1">
      <c r="A666" s="349"/>
      <c r="B666" s="374" t="s">
        <v>306</v>
      </c>
      <c r="C666" s="373">
        <v>2020</v>
      </c>
      <c r="D666" s="373" t="s">
        <v>1912</v>
      </c>
      <c r="E666" s="374" t="s">
        <v>1913</v>
      </c>
      <c r="F666" s="374" t="s">
        <v>84</v>
      </c>
      <c r="G666" s="374" t="s">
        <v>84</v>
      </c>
    </row>
    <row r="667" spans="1:7" ht="16" hidden="1" customHeight="1">
      <c r="A667" s="349"/>
      <c r="B667" s="374" t="s">
        <v>306</v>
      </c>
      <c r="C667" s="373">
        <v>2020</v>
      </c>
      <c r="D667" s="373" t="s">
        <v>1914</v>
      </c>
      <c r="E667" s="374" t="s">
        <v>1915</v>
      </c>
      <c r="F667" s="374" t="s">
        <v>84</v>
      </c>
      <c r="G667" s="374" t="s">
        <v>84</v>
      </c>
    </row>
    <row r="668" spans="1:7" ht="32.15" hidden="1" customHeight="1">
      <c r="A668" s="349"/>
      <c r="B668" s="374" t="s">
        <v>306</v>
      </c>
      <c r="C668" s="373">
        <v>2020</v>
      </c>
      <c r="D668" s="373" t="s">
        <v>1916</v>
      </c>
      <c r="E668" s="374" t="s">
        <v>1917</v>
      </c>
      <c r="F668" s="374" t="s">
        <v>84</v>
      </c>
      <c r="G668" s="374" t="s">
        <v>84</v>
      </c>
    </row>
    <row r="669" spans="1:7" ht="16" hidden="1" customHeight="1">
      <c r="A669" s="349"/>
      <c r="B669" s="374" t="s">
        <v>306</v>
      </c>
      <c r="C669" s="373">
        <v>2020</v>
      </c>
      <c r="D669" s="373" t="s">
        <v>1918</v>
      </c>
      <c r="E669" s="374" t="s">
        <v>1919</v>
      </c>
      <c r="F669" s="374" t="s">
        <v>84</v>
      </c>
      <c r="G669" s="374" t="s">
        <v>84</v>
      </c>
    </row>
    <row r="670" spans="1:7" ht="16" hidden="1" customHeight="1">
      <c r="A670" s="349"/>
      <c r="B670" s="374" t="s">
        <v>306</v>
      </c>
      <c r="C670" s="373">
        <v>2020</v>
      </c>
      <c r="D670" s="373" t="s">
        <v>1920</v>
      </c>
      <c r="E670" s="374" t="s">
        <v>1928</v>
      </c>
      <c r="F670" s="374" t="s">
        <v>84</v>
      </c>
      <c r="G670" s="374" t="s">
        <v>84</v>
      </c>
    </row>
    <row r="671" spans="1:7" ht="16" hidden="1" customHeight="1">
      <c r="A671" s="349"/>
      <c r="B671" s="374" t="s">
        <v>306</v>
      </c>
      <c r="C671" s="373">
        <v>2020</v>
      </c>
      <c r="D671" s="373" t="s">
        <v>1929</v>
      </c>
      <c r="E671" s="374" t="s">
        <v>1921</v>
      </c>
      <c r="F671" s="374" t="s">
        <v>84</v>
      </c>
      <c r="G671" s="374" t="s">
        <v>84</v>
      </c>
    </row>
    <row r="672" spans="1:7" ht="32.15" hidden="1" customHeight="1">
      <c r="A672" s="349"/>
      <c r="B672" s="374" t="s">
        <v>306</v>
      </c>
      <c r="C672" s="373">
        <v>2020</v>
      </c>
      <c r="D672" s="373" t="s">
        <v>1922</v>
      </c>
      <c r="E672" s="374" t="s">
        <v>1923</v>
      </c>
      <c r="F672" s="374" t="s">
        <v>84</v>
      </c>
      <c r="G672" s="374" t="s">
        <v>84</v>
      </c>
    </row>
    <row r="673" spans="1:7" ht="16" hidden="1" customHeight="1">
      <c r="A673" s="349"/>
      <c r="B673" s="374" t="s">
        <v>306</v>
      </c>
      <c r="C673" s="373">
        <v>2020</v>
      </c>
      <c r="D673" s="373" t="s">
        <v>1924</v>
      </c>
      <c r="E673" s="374" t="s">
        <v>1925</v>
      </c>
      <c r="F673" s="374" t="s">
        <v>84</v>
      </c>
      <c r="G673" s="374" t="s">
        <v>84</v>
      </c>
    </row>
    <row r="674" spans="1:7" ht="16" hidden="1" customHeight="1">
      <c r="A674" s="349"/>
      <c r="B674" s="374" t="s">
        <v>306</v>
      </c>
      <c r="C674" s="373">
        <v>2020</v>
      </c>
      <c r="D674" s="373" t="s">
        <v>1926</v>
      </c>
      <c r="E674" s="374" t="s">
        <v>1927</v>
      </c>
      <c r="F674" s="374" t="s">
        <v>84</v>
      </c>
      <c r="G674" s="374" t="s">
        <v>84</v>
      </c>
    </row>
    <row r="675" spans="1:7" ht="32.15" hidden="1" customHeight="1">
      <c r="A675" s="349">
        <v>48</v>
      </c>
      <c r="B675" s="374" t="s">
        <v>309</v>
      </c>
      <c r="C675" s="373">
        <v>2019</v>
      </c>
      <c r="D675" s="373" t="s">
        <v>1386</v>
      </c>
      <c r="E675" s="375" t="s">
        <v>1103</v>
      </c>
      <c r="F675" s="374" t="s">
        <v>1930</v>
      </c>
      <c r="G675" s="374" t="s">
        <v>84</v>
      </c>
    </row>
    <row r="676" spans="1:7" ht="32.15" hidden="1" customHeight="1">
      <c r="A676" s="349"/>
      <c r="B676" s="374" t="s">
        <v>309</v>
      </c>
      <c r="C676" s="373">
        <v>2019</v>
      </c>
      <c r="D676" s="374" t="s">
        <v>1931</v>
      </c>
      <c r="E676" s="375" t="s">
        <v>1306</v>
      </c>
      <c r="F676" s="375" t="s">
        <v>1932</v>
      </c>
      <c r="G676" s="374" t="s">
        <v>84</v>
      </c>
    </row>
    <row r="677" spans="1:7" ht="32.15" hidden="1" customHeight="1">
      <c r="A677" s="349"/>
      <c r="B677" s="374" t="s">
        <v>309</v>
      </c>
      <c r="C677" s="373">
        <v>2019</v>
      </c>
      <c r="D677" s="374" t="s">
        <v>1933</v>
      </c>
      <c r="E677" s="375" t="s">
        <v>1306</v>
      </c>
      <c r="F677" s="375" t="s">
        <v>1934</v>
      </c>
      <c r="G677" s="374" t="s">
        <v>84</v>
      </c>
    </row>
    <row r="678" spans="1:7" ht="32.15" hidden="1" customHeight="1">
      <c r="A678" s="349"/>
      <c r="B678" s="374" t="s">
        <v>309</v>
      </c>
      <c r="C678" s="373">
        <v>2019</v>
      </c>
      <c r="D678" s="373" t="s">
        <v>1935</v>
      </c>
      <c r="E678" s="375" t="s">
        <v>1306</v>
      </c>
      <c r="F678" s="374" t="s">
        <v>1936</v>
      </c>
      <c r="G678" s="374" t="s">
        <v>84</v>
      </c>
    </row>
    <row r="679" spans="1:7" ht="32.15" hidden="1" customHeight="1">
      <c r="A679" s="349"/>
      <c r="B679" s="374" t="s">
        <v>309</v>
      </c>
      <c r="C679" s="373">
        <v>2019</v>
      </c>
      <c r="D679" s="373" t="s">
        <v>1937</v>
      </c>
      <c r="E679" s="375" t="s">
        <v>1306</v>
      </c>
      <c r="F679" s="374" t="s">
        <v>1938</v>
      </c>
      <c r="G679" s="374" t="s">
        <v>84</v>
      </c>
    </row>
    <row r="680" spans="1:7" ht="32.15" hidden="1" customHeight="1">
      <c r="A680" s="349"/>
      <c r="B680" s="374" t="s">
        <v>309</v>
      </c>
      <c r="C680" s="373">
        <v>2019</v>
      </c>
      <c r="D680" s="373" t="s">
        <v>1939</v>
      </c>
      <c r="E680" s="374" t="s">
        <v>954</v>
      </c>
      <c r="F680" s="374" t="s">
        <v>1940</v>
      </c>
      <c r="G680" s="374" t="s">
        <v>84</v>
      </c>
    </row>
    <row r="681" spans="1:7" ht="32.15" hidden="1" customHeight="1">
      <c r="A681" s="349"/>
      <c r="B681" s="374" t="s">
        <v>309</v>
      </c>
      <c r="C681" s="373">
        <v>2019</v>
      </c>
      <c r="D681" s="373" t="s">
        <v>1941</v>
      </c>
      <c r="E681" s="374" t="s">
        <v>957</v>
      </c>
      <c r="F681" s="374" t="s">
        <v>1942</v>
      </c>
      <c r="G681" s="374" t="s">
        <v>84</v>
      </c>
    </row>
    <row r="682" spans="1:7" ht="32.15" hidden="1" customHeight="1">
      <c r="A682" s="349"/>
      <c r="B682" s="374" t="s">
        <v>309</v>
      </c>
      <c r="C682" s="373">
        <v>2019</v>
      </c>
      <c r="D682" s="374" t="s">
        <v>1943</v>
      </c>
      <c r="E682" s="374" t="s">
        <v>957</v>
      </c>
      <c r="F682" s="374" t="s">
        <v>1944</v>
      </c>
      <c r="G682" s="374" t="s">
        <v>84</v>
      </c>
    </row>
    <row r="683" spans="1:7" ht="32.15" hidden="1" customHeight="1">
      <c r="A683" s="349"/>
      <c r="B683" s="374" t="s">
        <v>309</v>
      </c>
      <c r="C683" s="373">
        <v>2019</v>
      </c>
      <c r="D683" s="373" t="s">
        <v>1945</v>
      </c>
      <c r="E683" s="374" t="s">
        <v>957</v>
      </c>
      <c r="F683" s="374" t="s">
        <v>1946</v>
      </c>
      <c r="G683" s="374" t="s">
        <v>84</v>
      </c>
    </row>
    <row r="684" spans="1:7" ht="32.15" hidden="1" customHeight="1">
      <c r="A684" s="349"/>
      <c r="B684" s="374" t="s">
        <v>309</v>
      </c>
      <c r="C684" s="373">
        <v>2020</v>
      </c>
      <c r="D684" s="373" t="s">
        <v>1386</v>
      </c>
      <c r="E684" s="375" t="s">
        <v>1103</v>
      </c>
      <c r="F684" s="374" t="s">
        <v>1930</v>
      </c>
      <c r="G684" s="374" t="s">
        <v>84</v>
      </c>
    </row>
    <row r="685" spans="1:7" ht="48" hidden="1" customHeight="1">
      <c r="A685" s="349"/>
      <c r="B685" s="374" t="s">
        <v>309</v>
      </c>
      <c r="C685" s="373">
        <v>2020</v>
      </c>
      <c r="D685" s="374" t="s">
        <v>1389</v>
      </c>
      <c r="E685" s="375" t="s">
        <v>1306</v>
      </c>
      <c r="F685" s="375" t="s">
        <v>1947</v>
      </c>
      <c r="G685" s="374" t="s">
        <v>84</v>
      </c>
    </row>
    <row r="686" spans="1:7" ht="32.15" hidden="1" customHeight="1">
      <c r="A686" s="349"/>
      <c r="B686" s="374" t="s">
        <v>309</v>
      </c>
      <c r="C686" s="373">
        <v>2020</v>
      </c>
      <c r="D686" s="374" t="s">
        <v>1933</v>
      </c>
      <c r="E686" s="375" t="s">
        <v>1306</v>
      </c>
      <c r="F686" s="375" t="s">
        <v>1934</v>
      </c>
      <c r="G686" s="374" t="s">
        <v>84</v>
      </c>
    </row>
    <row r="687" spans="1:7" ht="32.15" hidden="1" customHeight="1">
      <c r="A687" s="349"/>
      <c r="B687" s="374" t="s">
        <v>309</v>
      </c>
      <c r="C687" s="373">
        <v>2020</v>
      </c>
      <c r="D687" s="373" t="s">
        <v>1935</v>
      </c>
      <c r="E687" s="375" t="s">
        <v>1306</v>
      </c>
      <c r="F687" s="374" t="s">
        <v>1936</v>
      </c>
      <c r="G687" s="374" t="s">
        <v>84</v>
      </c>
    </row>
    <row r="688" spans="1:7" ht="32.15" hidden="1" customHeight="1">
      <c r="A688" s="349"/>
      <c r="B688" s="374" t="s">
        <v>309</v>
      </c>
      <c r="C688" s="373">
        <v>2020</v>
      </c>
      <c r="D688" s="373" t="s">
        <v>1937</v>
      </c>
      <c r="E688" s="455" t="s">
        <v>1306</v>
      </c>
      <c r="F688" s="456" t="s">
        <v>1938</v>
      </c>
      <c r="G688" s="374" t="s">
        <v>84</v>
      </c>
    </row>
    <row r="689" spans="1:7" ht="32.15" hidden="1" customHeight="1">
      <c r="A689" s="349"/>
      <c r="B689" s="374" t="s">
        <v>309</v>
      </c>
      <c r="C689" s="373">
        <v>2020</v>
      </c>
      <c r="D689" s="373" t="s">
        <v>1939</v>
      </c>
      <c r="E689" s="374" t="s">
        <v>954</v>
      </c>
      <c r="F689" s="374" t="s">
        <v>1940</v>
      </c>
      <c r="G689" s="374" t="s">
        <v>84</v>
      </c>
    </row>
    <row r="690" spans="1:7" ht="32.15" hidden="1" customHeight="1">
      <c r="A690" s="349"/>
      <c r="B690" s="374" t="s">
        <v>309</v>
      </c>
      <c r="C690" s="373">
        <v>2020</v>
      </c>
      <c r="D690" s="373" t="s">
        <v>1941</v>
      </c>
      <c r="E690" s="374" t="s">
        <v>957</v>
      </c>
      <c r="F690" s="374" t="s">
        <v>1942</v>
      </c>
      <c r="G690" s="374" t="s">
        <v>84</v>
      </c>
    </row>
    <row r="691" spans="1:7" ht="32.15" hidden="1" customHeight="1">
      <c r="A691" s="349"/>
      <c r="B691" s="374" t="s">
        <v>309</v>
      </c>
      <c r="C691" s="373">
        <v>2020</v>
      </c>
      <c r="D691" s="374" t="s">
        <v>1943</v>
      </c>
      <c r="E691" s="374" t="s">
        <v>957</v>
      </c>
      <c r="F691" s="374" t="s">
        <v>1944</v>
      </c>
      <c r="G691" s="374" t="s">
        <v>84</v>
      </c>
    </row>
    <row r="692" spans="1:7" ht="32.15" hidden="1" customHeight="1">
      <c r="A692" s="349"/>
      <c r="B692" s="374" t="s">
        <v>309</v>
      </c>
      <c r="C692" s="373">
        <v>2020</v>
      </c>
      <c r="D692" s="373" t="s">
        <v>1945</v>
      </c>
      <c r="E692" s="374" t="s">
        <v>957</v>
      </c>
      <c r="F692" s="374" t="s">
        <v>1946</v>
      </c>
      <c r="G692" s="374" t="s">
        <v>84</v>
      </c>
    </row>
    <row r="693" spans="1:7" ht="32.15" hidden="1" customHeight="1">
      <c r="A693" s="349">
        <v>49</v>
      </c>
      <c r="B693" s="374" t="s">
        <v>315</v>
      </c>
      <c r="C693" s="373">
        <v>2019</v>
      </c>
      <c r="D693" s="374" t="s">
        <v>1948</v>
      </c>
      <c r="E693" s="381" t="s">
        <v>1683</v>
      </c>
      <c r="F693" s="374" t="s">
        <v>1949</v>
      </c>
      <c r="G693" s="374" t="s">
        <v>84</v>
      </c>
    </row>
    <row r="694" spans="1:7" ht="16" hidden="1" customHeight="1">
      <c r="A694" s="349"/>
      <c r="B694" s="374" t="s">
        <v>315</v>
      </c>
      <c r="C694" s="373">
        <v>2019</v>
      </c>
      <c r="D694" s="373" t="s">
        <v>1950</v>
      </c>
      <c r="E694" s="374" t="s">
        <v>1686</v>
      </c>
      <c r="F694" s="374" t="s">
        <v>1951</v>
      </c>
      <c r="G694" s="374" t="s">
        <v>84</v>
      </c>
    </row>
    <row r="695" spans="1:7" ht="16" hidden="1" customHeight="1">
      <c r="A695" s="349"/>
      <c r="B695" s="374" t="s">
        <v>315</v>
      </c>
      <c r="C695" s="373">
        <v>2019</v>
      </c>
      <c r="D695" s="374" t="s">
        <v>1952</v>
      </c>
      <c r="E695" s="374" t="s">
        <v>1686</v>
      </c>
      <c r="F695" s="375" t="s">
        <v>1953</v>
      </c>
      <c r="G695" s="374" t="s">
        <v>84</v>
      </c>
    </row>
    <row r="696" spans="1:7" ht="16" hidden="1" customHeight="1">
      <c r="A696" s="349"/>
      <c r="B696" s="374" t="s">
        <v>315</v>
      </c>
      <c r="C696" s="373">
        <v>2019</v>
      </c>
      <c r="D696" s="373" t="s">
        <v>1954</v>
      </c>
      <c r="E696" s="374" t="s">
        <v>1686</v>
      </c>
      <c r="F696" s="374" t="s">
        <v>1955</v>
      </c>
      <c r="G696" s="374" t="s">
        <v>84</v>
      </c>
    </row>
    <row r="697" spans="1:7" ht="16" hidden="1" customHeight="1">
      <c r="A697" s="349"/>
      <c r="B697" s="374" t="s">
        <v>315</v>
      </c>
      <c r="C697" s="373">
        <v>2019</v>
      </c>
      <c r="D697" s="373" t="s">
        <v>1956</v>
      </c>
      <c r="E697" s="374" t="s">
        <v>1686</v>
      </c>
      <c r="F697" s="374" t="s">
        <v>1957</v>
      </c>
      <c r="G697" s="374" t="s">
        <v>84</v>
      </c>
    </row>
    <row r="698" spans="1:7" ht="16" hidden="1" customHeight="1">
      <c r="A698" s="349"/>
      <c r="B698" s="374" t="s">
        <v>315</v>
      </c>
      <c r="C698" s="373">
        <v>2019</v>
      </c>
      <c r="D698" s="373" t="s">
        <v>1958</v>
      </c>
      <c r="E698" s="374" t="s">
        <v>1686</v>
      </c>
      <c r="F698" s="374" t="s">
        <v>1959</v>
      </c>
      <c r="G698" s="374" t="s">
        <v>84</v>
      </c>
    </row>
    <row r="699" spans="1:7" ht="32.15" hidden="1" customHeight="1">
      <c r="A699" s="349"/>
      <c r="B699" s="374" t="s">
        <v>315</v>
      </c>
      <c r="C699" s="373">
        <v>2019</v>
      </c>
      <c r="D699" s="373" t="s">
        <v>1798</v>
      </c>
      <c r="E699" s="374" t="s">
        <v>1697</v>
      </c>
      <c r="F699" s="374" t="s">
        <v>1960</v>
      </c>
      <c r="G699" s="374" t="s">
        <v>84</v>
      </c>
    </row>
    <row r="700" spans="1:7" ht="16" hidden="1" customHeight="1">
      <c r="A700" s="349"/>
      <c r="B700" s="374" t="s">
        <v>315</v>
      </c>
      <c r="C700" s="373">
        <v>2019</v>
      </c>
      <c r="D700" s="373" t="s">
        <v>1801</v>
      </c>
      <c r="E700" s="374" t="s">
        <v>1294</v>
      </c>
      <c r="F700" s="374" t="s">
        <v>1961</v>
      </c>
      <c r="G700" s="374" t="s">
        <v>84</v>
      </c>
    </row>
    <row r="701" spans="1:7" ht="32.15" hidden="1" customHeight="1">
      <c r="A701" s="349"/>
      <c r="B701" s="374" t="s">
        <v>315</v>
      </c>
      <c r="C701" s="373">
        <v>2019</v>
      </c>
      <c r="D701" s="373" t="s">
        <v>1799</v>
      </c>
      <c r="E701" s="374" t="s">
        <v>1294</v>
      </c>
      <c r="F701" s="374" t="s">
        <v>1962</v>
      </c>
      <c r="G701" s="374" t="s">
        <v>84</v>
      </c>
    </row>
    <row r="702" spans="1:7" ht="32.15" hidden="1" customHeight="1">
      <c r="A702" s="349"/>
      <c r="B702" s="374" t="s">
        <v>315</v>
      </c>
      <c r="C702" s="373">
        <v>2020</v>
      </c>
      <c r="D702" s="374" t="s">
        <v>1948</v>
      </c>
      <c r="E702" s="374" t="s">
        <v>1683</v>
      </c>
      <c r="F702" s="374" t="s">
        <v>1949</v>
      </c>
      <c r="G702" s="374" t="s">
        <v>84</v>
      </c>
    </row>
    <row r="703" spans="1:7" ht="16" hidden="1" customHeight="1">
      <c r="A703" s="349"/>
      <c r="B703" s="374" t="s">
        <v>315</v>
      </c>
      <c r="C703" s="373">
        <v>2020</v>
      </c>
      <c r="D703" s="373" t="s">
        <v>1950</v>
      </c>
      <c r="E703" s="374" t="s">
        <v>1686</v>
      </c>
      <c r="F703" s="374" t="s">
        <v>1951</v>
      </c>
      <c r="G703" s="374" t="s">
        <v>84</v>
      </c>
    </row>
    <row r="704" spans="1:7" ht="16" hidden="1" customHeight="1">
      <c r="A704" s="349"/>
      <c r="B704" s="374" t="s">
        <v>315</v>
      </c>
      <c r="C704" s="373">
        <v>2020</v>
      </c>
      <c r="D704" s="374" t="s">
        <v>1952</v>
      </c>
      <c r="E704" s="374" t="s">
        <v>1686</v>
      </c>
      <c r="F704" s="375" t="s">
        <v>1953</v>
      </c>
      <c r="G704" s="374" t="s">
        <v>84</v>
      </c>
    </row>
    <row r="705" spans="1:7" ht="16" hidden="1" customHeight="1">
      <c r="A705" s="349"/>
      <c r="B705" s="374" t="s">
        <v>315</v>
      </c>
      <c r="C705" s="373">
        <v>2020</v>
      </c>
      <c r="D705" s="373" t="s">
        <v>1954</v>
      </c>
      <c r="E705" s="374" t="s">
        <v>1686</v>
      </c>
      <c r="F705" s="374" t="s">
        <v>1955</v>
      </c>
      <c r="G705" s="374" t="s">
        <v>84</v>
      </c>
    </row>
    <row r="706" spans="1:7" ht="16" hidden="1" customHeight="1">
      <c r="A706" s="349"/>
      <c r="B706" s="374" t="s">
        <v>315</v>
      </c>
      <c r="C706" s="373">
        <v>2020</v>
      </c>
      <c r="D706" s="373" t="s">
        <v>1956</v>
      </c>
      <c r="E706" s="374" t="s">
        <v>1686</v>
      </c>
      <c r="F706" s="374" t="s">
        <v>1957</v>
      </c>
      <c r="G706" s="374" t="s">
        <v>84</v>
      </c>
    </row>
    <row r="707" spans="1:7" ht="16" hidden="1" customHeight="1">
      <c r="A707" s="349"/>
      <c r="B707" s="374" t="s">
        <v>315</v>
      </c>
      <c r="C707" s="373">
        <v>2020</v>
      </c>
      <c r="D707" s="373" t="s">
        <v>1958</v>
      </c>
      <c r="E707" s="374" t="s">
        <v>1686</v>
      </c>
      <c r="F707" s="374" t="s">
        <v>1959</v>
      </c>
      <c r="G707" s="374" t="s">
        <v>84</v>
      </c>
    </row>
    <row r="708" spans="1:7" ht="32.15" hidden="1" customHeight="1">
      <c r="A708" s="349"/>
      <c r="B708" s="374" t="s">
        <v>315</v>
      </c>
      <c r="C708" s="373">
        <v>2020</v>
      </c>
      <c r="D708" s="373" t="s">
        <v>1798</v>
      </c>
      <c r="E708" s="374" t="s">
        <v>1697</v>
      </c>
      <c r="F708" s="374" t="s">
        <v>1960</v>
      </c>
      <c r="G708" s="374" t="s">
        <v>84</v>
      </c>
    </row>
    <row r="709" spans="1:7" ht="16" hidden="1" customHeight="1">
      <c r="A709" s="349"/>
      <c r="B709" s="374" t="s">
        <v>315</v>
      </c>
      <c r="C709" s="373">
        <v>2020</v>
      </c>
      <c r="D709" s="373" t="s">
        <v>1801</v>
      </c>
      <c r="E709" s="374" t="s">
        <v>1294</v>
      </c>
      <c r="F709" s="374" t="s">
        <v>1961</v>
      </c>
      <c r="G709" s="374" t="s">
        <v>84</v>
      </c>
    </row>
    <row r="710" spans="1:7" ht="32.15" hidden="1" customHeight="1">
      <c r="A710" s="349"/>
      <c r="B710" s="374" t="s">
        <v>315</v>
      </c>
      <c r="C710" s="373">
        <v>2020</v>
      </c>
      <c r="D710" s="373" t="s">
        <v>1799</v>
      </c>
      <c r="E710" s="374" t="s">
        <v>1294</v>
      </c>
      <c r="F710" s="374" t="s">
        <v>1962</v>
      </c>
      <c r="G710" s="374" t="s">
        <v>84</v>
      </c>
    </row>
    <row r="711" spans="1:7" ht="48" hidden="1" customHeight="1">
      <c r="A711" s="349">
        <v>50</v>
      </c>
      <c r="B711" s="374" t="s">
        <v>319</v>
      </c>
      <c r="C711" s="373">
        <v>2019</v>
      </c>
      <c r="D711" s="379" t="s">
        <v>1531</v>
      </c>
      <c r="E711" s="375" t="s">
        <v>867</v>
      </c>
      <c r="F711" s="374" t="s">
        <v>1963</v>
      </c>
      <c r="G711" s="374" t="s">
        <v>84</v>
      </c>
    </row>
    <row r="712" spans="1:7" ht="48" hidden="1" customHeight="1">
      <c r="A712" s="349"/>
      <c r="B712" s="374" t="s">
        <v>319</v>
      </c>
      <c r="C712" s="373">
        <v>2019</v>
      </c>
      <c r="D712" s="379" t="s">
        <v>1533</v>
      </c>
      <c r="E712" s="375" t="s">
        <v>957</v>
      </c>
      <c r="F712" s="374" t="s">
        <v>1963</v>
      </c>
      <c r="G712" s="374" t="s">
        <v>84</v>
      </c>
    </row>
    <row r="713" spans="1:7" ht="48" hidden="1" customHeight="1">
      <c r="A713" s="349"/>
      <c r="B713" s="374" t="s">
        <v>319</v>
      </c>
      <c r="C713" s="373">
        <v>2019</v>
      </c>
      <c r="D713" s="379" t="s">
        <v>1401</v>
      </c>
      <c r="E713" s="374" t="s">
        <v>988</v>
      </c>
      <c r="F713" s="374" t="s">
        <v>1963</v>
      </c>
      <c r="G713" s="374" t="s">
        <v>84</v>
      </c>
    </row>
    <row r="714" spans="1:7" ht="48" hidden="1" customHeight="1">
      <c r="A714" s="349"/>
      <c r="B714" s="374" t="s">
        <v>319</v>
      </c>
      <c r="C714" s="373">
        <v>2019</v>
      </c>
      <c r="D714" s="379" t="s">
        <v>1535</v>
      </c>
      <c r="E714" s="374" t="s">
        <v>1306</v>
      </c>
      <c r="F714" s="374" t="s">
        <v>1963</v>
      </c>
      <c r="G714" s="374" t="s">
        <v>84</v>
      </c>
    </row>
    <row r="715" spans="1:7" ht="48" hidden="1" customHeight="1">
      <c r="A715" s="349"/>
      <c r="B715" s="374" t="s">
        <v>319</v>
      </c>
      <c r="C715" s="373">
        <v>2020</v>
      </c>
      <c r="D715" s="379" t="s">
        <v>1531</v>
      </c>
      <c r="E715" s="375" t="s">
        <v>867</v>
      </c>
      <c r="F715" s="374" t="s">
        <v>1963</v>
      </c>
      <c r="G715" s="374" t="s">
        <v>84</v>
      </c>
    </row>
    <row r="716" spans="1:7" ht="48" hidden="1" customHeight="1">
      <c r="A716" s="349"/>
      <c r="B716" s="374" t="s">
        <v>319</v>
      </c>
      <c r="C716" s="373">
        <v>2020</v>
      </c>
      <c r="D716" s="379" t="s">
        <v>1533</v>
      </c>
      <c r="E716" s="375" t="s">
        <v>957</v>
      </c>
      <c r="F716" s="374" t="s">
        <v>1963</v>
      </c>
      <c r="G716" s="374" t="s">
        <v>84</v>
      </c>
    </row>
    <row r="717" spans="1:7" ht="48" hidden="1" customHeight="1">
      <c r="A717" s="349"/>
      <c r="B717" s="374" t="s">
        <v>319</v>
      </c>
      <c r="C717" s="373">
        <v>2020</v>
      </c>
      <c r="D717" s="379" t="s">
        <v>1401</v>
      </c>
      <c r="E717" s="374" t="s">
        <v>988</v>
      </c>
      <c r="F717" s="374" t="s">
        <v>1963</v>
      </c>
      <c r="G717" s="374" t="s">
        <v>84</v>
      </c>
    </row>
    <row r="718" spans="1:7" ht="48" hidden="1" customHeight="1">
      <c r="A718" s="349"/>
      <c r="B718" s="374" t="s">
        <v>319</v>
      </c>
      <c r="C718" s="373">
        <v>2020</v>
      </c>
      <c r="D718" s="379" t="s">
        <v>1535</v>
      </c>
      <c r="E718" s="374" t="s">
        <v>1306</v>
      </c>
      <c r="F718" s="374" t="s">
        <v>1963</v>
      </c>
      <c r="G718" s="374" t="s">
        <v>84</v>
      </c>
    </row>
    <row r="719" spans="1:7" ht="16" hidden="1" customHeight="1">
      <c r="A719" s="349">
        <v>51</v>
      </c>
      <c r="B719" s="374" t="s">
        <v>323</v>
      </c>
      <c r="C719" s="373">
        <v>2019</v>
      </c>
      <c r="D719" s="374" t="s">
        <v>1964</v>
      </c>
      <c r="E719" s="375" t="s">
        <v>988</v>
      </c>
      <c r="F719" s="375" t="s">
        <v>1965</v>
      </c>
      <c r="G719" s="374" t="s">
        <v>1966</v>
      </c>
    </row>
    <row r="720" spans="1:7" ht="16" hidden="1" customHeight="1">
      <c r="A720" s="349"/>
      <c r="B720" s="374" t="s">
        <v>323</v>
      </c>
      <c r="C720" s="373">
        <v>2019</v>
      </c>
      <c r="D720" s="374" t="s">
        <v>1967</v>
      </c>
      <c r="E720" s="375" t="s">
        <v>1396</v>
      </c>
      <c r="F720" s="375" t="s">
        <v>1965</v>
      </c>
      <c r="G720" s="374" t="s">
        <v>1968</v>
      </c>
    </row>
    <row r="721" spans="1:7" ht="16" hidden="1" customHeight="1">
      <c r="A721" s="349"/>
      <c r="B721" s="374" t="s">
        <v>323</v>
      </c>
      <c r="C721" s="373">
        <v>2019</v>
      </c>
      <c r="D721" s="373" t="s">
        <v>1969</v>
      </c>
      <c r="E721" s="375" t="s">
        <v>1970</v>
      </c>
      <c r="F721" s="375" t="s">
        <v>1965</v>
      </c>
      <c r="G721" s="374" t="s">
        <v>1971</v>
      </c>
    </row>
    <row r="722" spans="1:7" ht="32.15" hidden="1" customHeight="1">
      <c r="A722" s="349"/>
      <c r="B722" s="374" t="s">
        <v>323</v>
      </c>
      <c r="C722" s="373">
        <v>2019</v>
      </c>
      <c r="D722" s="373" t="s">
        <v>1972</v>
      </c>
      <c r="E722" s="374" t="s">
        <v>1973</v>
      </c>
      <c r="F722" s="375" t="s">
        <v>1965</v>
      </c>
      <c r="G722" s="374" t="s">
        <v>1974</v>
      </c>
    </row>
    <row r="723" spans="1:7" ht="32.15" hidden="1" customHeight="1">
      <c r="A723" s="349"/>
      <c r="B723" s="374" t="s">
        <v>323</v>
      </c>
      <c r="C723" s="373">
        <v>2019</v>
      </c>
      <c r="D723" s="373" t="s">
        <v>1975</v>
      </c>
      <c r="E723" s="374" t="s">
        <v>1976</v>
      </c>
      <c r="F723" s="375" t="s">
        <v>1965</v>
      </c>
      <c r="G723" s="374" t="s">
        <v>1977</v>
      </c>
    </row>
    <row r="724" spans="1:7" ht="16" hidden="1" customHeight="1">
      <c r="A724" s="349"/>
      <c r="B724" s="374" t="s">
        <v>323</v>
      </c>
      <c r="C724" s="373">
        <v>2020</v>
      </c>
      <c r="D724" s="374" t="s">
        <v>1964</v>
      </c>
      <c r="E724" s="375" t="s">
        <v>988</v>
      </c>
      <c r="F724" s="375" t="s">
        <v>1965</v>
      </c>
      <c r="G724" s="374" t="s">
        <v>1978</v>
      </c>
    </row>
    <row r="725" spans="1:7" ht="16" hidden="1" customHeight="1">
      <c r="A725" s="349"/>
      <c r="B725" s="374" t="s">
        <v>323</v>
      </c>
      <c r="C725" s="373">
        <v>2020</v>
      </c>
      <c r="D725" s="374" t="s">
        <v>1979</v>
      </c>
      <c r="E725" s="375" t="s">
        <v>1396</v>
      </c>
      <c r="F725" s="375" t="s">
        <v>1965</v>
      </c>
      <c r="G725" s="374" t="s">
        <v>1980</v>
      </c>
    </row>
    <row r="726" spans="1:7" ht="16" hidden="1" customHeight="1">
      <c r="A726" s="349"/>
      <c r="B726" s="374" t="s">
        <v>323</v>
      </c>
      <c r="C726" s="373">
        <v>2020</v>
      </c>
      <c r="D726" s="373" t="s">
        <v>1981</v>
      </c>
      <c r="E726" s="375" t="s">
        <v>1982</v>
      </c>
      <c r="F726" s="375" t="s">
        <v>1965</v>
      </c>
      <c r="G726" s="374" t="s">
        <v>1983</v>
      </c>
    </row>
    <row r="727" spans="1:7" ht="16" hidden="1" customHeight="1">
      <c r="A727" s="349"/>
      <c r="B727" s="374" t="s">
        <v>323</v>
      </c>
      <c r="C727" s="373">
        <v>2020</v>
      </c>
      <c r="D727" s="373" t="s">
        <v>1984</v>
      </c>
      <c r="E727" s="374" t="s">
        <v>1985</v>
      </c>
      <c r="F727" s="375" t="s">
        <v>1965</v>
      </c>
      <c r="G727" s="374" t="s">
        <v>1986</v>
      </c>
    </row>
    <row r="728" spans="1:7" ht="32.15" hidden="1" customHeight="1">
      <c r="A728" s="349"/>
      <c r="B728" s="374" t="s">
        <v>323</v>
      </c>
      <c r="C728" s="373">
        <v>2020</v>
      </c>
      <c r="D728" s="373" t="s">
        <v>1975</v>
      </c>
      <c r="E728" s="374" t="s">
        <v>1499</v>
      </c>
      <c r="F728" s="375" t="s">
        <v>1965</v>
      </c>
      <c r="G728" s="374" t="s">
        <v>1987</v>
      </c>
    </row>
    <row r="729" spans="1:7" ht="32.15" hidden="1" customHeight="1">
      <c r="A729" s="349"/>
      <c r="B729" s="374" t="s">
        <v>323</v>
      </c>
      <c r="C729" s="373">
        <v>2020</v>
      </c>
      <c r="D729" s="373" t="s">
        <v>1969</v>
      </c>
      <c r="E729" s="374" t="s">
        <v>1988</v>
      </c>
      <c r="F729" s="375" t="s">
        <v>1965</v>
      </c>
      <c r="G729" s="374" t="s">
        <v>1971</v>
      </c>
    </row>
    <row r="730" spans="1:7" ht="64" hidden="1" customHeight="1">
      <c r="A730" s="349">
        <v>52</v>
      </c>
      <c r="B730" s="374" t="s">
        <v>326</v>
      </c>
      <c r="C730" s="373">
        <v>2019</v>
      </c>
      <c r="D730" s="374" t="s">
        <v>1823</v>
      </c>
      <c r="E730" s="375" t="s">
        <v>957</v>
      </c>
      <c r="F730" s="375" t="s">
        <v>967</v>
      </c>
      <c r="G730" s="374"/>
    </row>
    <row r="731" spans="1:7" ht="64" hidden="1" customHeight="1">
      <c r="A731" s="349"/>
      <c r="B731" s="374" t="s">
        <v>326</v>
      </c>
      <c r="C731" s="373">
        <v>2019</v>
      </c>
      <c r="D731" s="374" t="s">
        <v>1989</v>
      </c>
      <c r="E731" s="375" t="s">
        <v>1306</v>
      </c>
      <c r="F731" s="375" t="s">
        <v>967</v>
      </c>
      <c r="G731" s="374"/>
    </row>
    <row r="732" spans="1:7" ht="64" hidden="1" customHeight="1">
      <c r="A732" s="349"/>
      <c r="B732" s="374" t="s">
        <v>326</v>
      </c>
      <c r="C732" s="373">
        <v>2020</v>
      </c>
      <c r="D732" s="374" t="s">
        <v>1823</v>
      </c>
      <c r="E732" s="375" t="s">
        <v>957</v>
      </c>
      <c r="F732" s="375" t="s">
        <v>967</v>
      </c>
      <c r="G732" s="374"/>
    </row>
    <row r="733" spans="1:7" ht="64" hidden="1" customHeight="1">
      <c r="A733" s="349"/>
      <c r="B733" s="374" t="s">
        <v>326</v>
      </c>
      <c r="C733" s="373">
        <v>2020</v>
      </c>
      <c r="D733" s="374" t="s">
        <v>1989</v>
      </c>
      <c r="E733" s="375" t="s">
        <v>1306</v>
      </c>
      <c r="F733" s="375" t="s">
        <v>967</v>
      </c>
      <c r="G733" s="374"/>
    </row>
    <row r="734" spans="1:7" ht="48" hidden="1" customHeight="1">
      <c r="A734" s="349">
        <v>53</v>
      </c>
      <c r="B734" s="374" t="s">
        <v>331</v>
      </c>
      <c r="C734" s="373">
        <v>2019</v>
      </c>
      <c r="D734" s="374" t="s">
        <v>1450</v>
      </c>
      <c r="E734" s="375" t="s">
        <v>867</v>
      </c>
      <c r="F734" s="375" t="s">
        <v>1451</v>
      </c>
      <c r="G734" s="374"/>
    </row>
    <row r="735" spans="1:7" ht="48" hidden="1" customHeight="1">
      <c r="A735" s="349"/>
      <c r="B735" s="374" t="s">
        <v>331</v>
      </c>
      <c r="C735" s="373">
        <v>2019</v>
      </c>
      <c r="D735" s="374" t="s">
        <v>1452</v>
      </c>
      <c r="E735" s="375" t="s">
        <v>957</v>
      </c>
      <c r="F735" s="375" t="s">
        <v>1453</v>
      </c>
      <c r="G735" s="374"/>
    </row>
    <row r="736" spans="1:7" ht="64" hidden="1" customHeight="1">
      <c r="A736" s="349"/>
      <c r="B736" s="374" t="s">
        <v>331</v>
      </c>
      <c r="C736" s="373">
        <v>2019</v>
      </c>
      <c r="D736" s="374" t="s">
        <v>1456</v>
      </c>
      <c r="E736" s="375" t="s">
        <v>988</v>
      </c>
      <c r="F736" s="375" t="s">
        <v>1457</v>
      </c>
      <c r="G736" s="374"/>
    </row>
    <row r="737" spans="1:7" ht="48" hidden="1" customHeight="1">
      <c r="A737" s="349"/>
      <c r="B737" s="374" t="s">
        <v>331</v>
      </c>
      <c r="C737" s="373">
        <v>2019</v>
      </c>
      <c r="D737" s="373" t="s">
        <v>1458</v>
      </c>
      <c r="E737" s="374" t="s">
        <v>1306</v>
      </c>
      <c r="F737" s="374" t="s">
        <v>1459</v>
      </c>
      <c r="G737" s="374"/>
    </row>
    <row r="738" spans="1:7" ht="32.15" hidden="1" customHeight="1">
      <c r="A738" s="349"/>
      <c r="B738" s="374" t="s">
        <v>331</v>
      </c>
      <c r="C738" s="373">
        <v>2019</v>
      </c>
      <c r="D738" s="373" t="s">
        <v>1544</v>
      </c>
      <c r="E738" s="374" t="s">
        <v>1306</v>
      </c>
      <c r="F738" s="374" t="s">
        <v>1461</v>
      </c>
      <c r="G738" s="374"/>
    </row>
    <row r="739" spans="1:7" ht="48" hidden="1" customHeight="1">
      <c r="A739" s="349"/>
      <c r="B739" s="374" t="s">
        <v>331</v>
      </c>
      <c r="C739" s="373">
        <v>2019</v>
      </c>
      <c r="D739" s="373" t="s">
        <v>1462</v>
      </c>
      <c r="E739" s="374" t="s">
        <v>1306</v>
      </c>
      <c r="F739" s="374" t="s">
        <v>1463</v>
      </c>
      <c r="G739" s="374"/>
    </row>
    <row r="740" spans="1:7" ht="48" hidden="1" customHeight="1">
      <c r="A740" s="349"/>
      <c r="B740" s="374" t="s">
        <v>331</v>
      </c>
      <c r="C740" s="373">
        <v>2020</v>
      </c>
      <c r="D740" s="374" t="s">
        <v>1450</v>
      </c>
      <c r="E740" s="375" t="s">
        <v>867</v>
      </c>
      <c r="F740" s="375" t="s">
        <v>1451</v>
      </c>
      <c r="G740" s="374"/>
    </row>
    <row r="741" spans="1:7" ht="48" hidden="1" customHeight="1">
      <c r="A741" s="349"/>
      <c r="B741" s="374" t="s">
        <v>331</v>
      </c>
      <c r="C741" s="373">
        <v>2020</v>
      </c>
      <c r="D741" s="374" t="s">
        <v>1452</v>
      </c>
      <c r="E741" s="375" t="s">
        <v>957</v>
      </c>
      <c r="F741" s="375" t="s">
        <v>1453</v>
      </c>
      <c r="G741" s="374"/>
    </row>
    <row r="742" spans="1:7" ht="48" hidden="1" customHeight="1">
      <c r="A742" s="349"/>
      <c r="B742" s="374" t="s">
        <v>331</v>
      </c>
      <c r="C742" s="373">
        <v>2020</v>
      </c>
      <c r="D742" s="373" t="s">
        <v>1458</v>
      </c>
      <c r="E742" s="375" t="s">
        <v>988</v>
      </c>
      <c r="F742" s="374" t="s">
        <v>1459</v>
      </c>
      <c r="G742" s="374"/>
    </row>
    <row r="743" spans="1:7" ht="32.15" hidden="1" customHeight="1">
      <c r="A743" s="349"/>
      <c r="B743" s="374" t="s">
        <v>331</v>
      </c>
      <c r="C743" s="373">
        <v>2020</v>
      </c>
      <c r="D743" s="373" t="s">
        <v>1990</v>
      </c>
      <c r="E743" s="374" t="s">
        <v>1306</v>
      </c>
      <c r="F743" s="374" t="s">
        <v>1465</v>
      </c>
      <c r="G743" s="374"/>
    </row>
    <row r="744" spans="1:7" ht="48" hidden="1" customHeight="1">
      <c r="A744" s="349"/>
      <c r="B744" s="374" t="s">
        <v>331</v>
      </c>
      <c r="C744" s="373">
        <v>2020</v>
      </c>
      <c r="D744" s="373" t="s">
        <v>1462</v>
      </c>
      <c r="E744" s="374" t="s">
        <v>1306</v>
      </c>
      <c r="F744" s="374" t="s">
        <v>1463</v>
      </c>
      <c r="G744" s="374"/>
    </row>
    <row r="745" spans="1:7" ht="32.15" hidden="1" customHeight="1">
      <c r="A745" s="349"/>
      <c r="B745" s="374" t="s">
        <v>331</v>
      </c>
      <c r="C745" s="373">
        <v>2020</v>
      </c>
      <c r="D745" s="373" t="s">
        <v>1544</v>
      </c>
      <c r="E745" s="374" t="s">
        <v>1306</v>
      </c>
      <c r="F745" s="374" t="s">
        <v>1461</v>
      </c>
      <c r="G745" s="374"/>
    </row>
    <row r="746" spans="1:7" ht="32.15" hidden="1" customHeight="1">
      <c r="A746" s="356"/>
      <c r="B746" s="381" t="s">
        <v>331</v>
      </c>
      <c r="C746" s="454">
        <v>2020</v>
      </c>
      <c r="D746" s="454" t="s">
        <v>1991</v>
      </c>
      <c r="E746" s="381" t="s">
        <v>1306</v>
      </c>
      <c r="F746" s="457" t="s">
        <v>1992</v>
      </c>
      <c r="G746" s="381"/>
    </row>
    <row r="747" spans="1:7" ht="32.15" customHeight="1">
      <c r="A747" s="438">
        <v>1</v>
      </c>
      <c r="B747" s="428" t="s">
        <v>335</v>
      </c>
      <c r="C747" s="427">
        <v>2021</v>
      </c>
      <c r="D747" s="428" t="s">
        <v>1312</v>
      </c>
      <c r="E747" s="433" t="s">
        <v>1993</v>
      </c>
      <c r="F747" s="433" t="s">
        <v>1314</v>
      </c>
      <c r="G747" s="427" t="s">
        <v>738</v>
      </c>
    </row>
    <row r="748" spans="1:7" ht="32.15" customHeight="1">
      <c r="A748" s="438"/>
      <c r="B748" s="428" t="s">
        <v>335</v>
      </c>
      <c r="C748" s="427">
        <v>2021</v>
      </c>
      <c r="D748" s="428" t="s">
        <v>1305</v>
      </c>
      <c r="E748" s="433" t="s">
        <v>1306</v>
      </c>
      <c r="F748" s="433" t="s">
        <v>1307</v>
      </c>
      <c r="G748" s="427" t="s">
        <v>738</v>
      </c>
    </row>
    <row r="749" spans="1:7" ht="32.15" customHeight="1">
      <c r="A749" s="438"/>
      <c r="B749" s="428" t="s">
        <v>335</v>
      </c>
      <c r="C749" s="427">
        <v>2021</v>
      </c>
      <c r="D749" s="428" t="s">
        <v>1308</v>
      </c>
      <c r="E749" s="428" t="s">
        <v>1306</v>
      </c>
      <c r="F749" s="428" t="s">
        <v>1309</v>
      </c>
      <c r="G749" s="427" t="s">
        <v>738</v>
      </c>
    </row>
    <row r="750" spans="1:7" ht="32.15" customHeight="1">
      <c r="A750" s="438"/>
      <c r="B750" s="428" t="s">
        <v>335</v>
      </c>
      <c r="C750" s="427">
        <v>2021</v>
      </c>
      <c r="D750" s="428" t="s">
        <v>1310</v>
      </c>
      <c r="E750" s="428" t="s">
        <v>1306</v>
      </c>
      <c r="F750" s="428" t="s">
        <v>1311</v>
      </c>
      <c r="G750" s="427" t="s">
        <v>738</v>
      </c>
    </row>
    <row r="751" spans="1:7" ht="32.15" customHeight="1">
      <c r="A751" s="438"/>
      <c r="B751" s="428" t="s">
        <v>335</v>
      </c>
      <c r="C751" s="427">
        <v>2021</v>
      </c>
      <c r="D751" s="458" t="s">
        <v>1315</v>
      </c>
      <c r="E751" s="428" t="s">
        <v>1306</v>
      </c>
      <c r="F751" s="431" t="s">
        <v>1316</v>
      </c>
      <c r="G751" s="427" t="s">
        <v>738</v>
      </c>
    </row>
    <row r="752" spans="1:7" ht="32.15" customHeight="1">
      <c r="A752" s="438"/>
      <c r="B752" s="428" t="s">
        <v>335</v>
      </c>
      <c r="C752" s="427">
        <v>2021</v>
      </c>
      <c r="D752" s="458" t="s">
        <v>1994</v>
      </c>
      <c r="E752" s="428" t="s">
        <v>1995</v>
      </c>
      <c r="F752" s="431" t="s">
        <v>1996</v>
      </c>
      <c r="G752" s="427" t="s">
        <v>738</v>
      </c>
    </row>
    <row r="753" spans="1:7" ht="32.15" customHeight="1">
      <c r="A753" s="438"/>
      <c r="B753" s="428" t="s">
        <v>335</v>
      </c>
      <c r="C753" s="427">
        <v>2021</v>
      </c>
      <c r="D753" s="428" t="s">
        <v>1320</v>
      </c>
      <c r="E753" s="428" t="s">
        <v>954</v>
      </c>
      <c r="F753" s="428" t="s">
        <v>1321</v>
      </c>
      <c r="G753" s="427" t="s">
        <v>738</v>
      </c>
    </row>
    <row r="754" spans="1:7" ht="32.15" customHeight="1">
      <c r="A754" s="438"/>
      <c r="B754" s="428" t="s">
        <v>335</v>
      </c>
      <c r="C754" s="427">
        <v>2021</v>
      </c>
      <c r="D754" s="428" t="s">
        <v>1322</v>
      </c>
      <c r="E754" s="428" t="s">
        <v>957</v>
      </c>
      <c r="F754" s="428" t="s">
        <v>1323</v>
      </c>
      <c r="G754" s="427" t="s">
        <v>738</v>
      </c>
    </row>
    <row r="755" spans="1:7" ht="32.15" customHeight="1">
      <c r="A755" s="438"/>
      <c r="B755" s="428" t="s">
        <v>335</v>
      </c>
      <c r="C755" s="427">
        <v>2021</v>
      </c>
      <c r="D755" s="428" t="s">
        <v>1324</v>
      </c>
      <c r="E755" s="428" t="s">
        <v>957</v>
      </c>
      <c r="F755" s="428" t="s">
        <v>1325</v>
      </c>
      <c r="G755" s="427" t="s">
        <v>738</v>
      </c>
    </row>
    <row r="756" spans="1:7" ht="32.15" customHeight="1">
      <c r="A756" s="438"/>
      <c r="B756" s="428" t="s">
        <v>335</v>
      </c>
      <c r="C756" s="427">
        <v>2021</v>
      </c>
      <c r="D756" s="428" t="s">
        <v>1326</v>
      </c>
      <c r="E756" s="428" t="s">
        <v>957</v>
      </c>
      <c r="F756" s="428" t="s">
        <v>1327</v>
      </c>
      <c r="G756" s="427" t="s">
        <v>738</v>
      </c>
    </row>
    <row r="757" spans="1:7" ht="32.15" customHeight="1">
      <c r="A757" s="438"/>
      <c r="B757" s="428" t="s">
        <v>335</v>
      </c>
      <c r="C757" s="427">
        <v>2021</v>
      </c>
      <c r="D757" s="428" t="s">
        <v>1328</v>
      </c>
      <c r="E757" s="428" t="s">
        <v>957</v>
      </c>
      <c r="F757" s="428" t="s">
        <v>1329</v>
      </c>
      <c r="G757" s="427" t="s">
        <v>738</v>
      </c>
    </row>
    <row r="758" spans="1:7" ht="32.15" customHeight="1">
      <c r="A758" s="438"/>
      <c r="B758" s="428" t="s">
        <v>335</v>
      </c>
      <c r="C758" s="427">
        <v>2021</v>
      </c>
      <c r="D758" s="428" t="s">
        <v>1330</v>
      </c>
      <c r="E758" s="428" t="s">
        <v>957</v>
      </c>
      <c r="F758" s="428" t="s">
        <v>1332</v>
      </c>
      <c r="G758" s="427" t="s">
        <v>743</v>
      </c>
    </row>
    <row r="759" spans="1:7" ht="32.15" customHeight="1">
      <c r="A759" s="438">
        <v>2</v>
      </c>
      <c r="B759" s="428" t="s">
        <v>1042</v>
      </c>
      <c r="C759" s="427">
        <v>2021</v>
      </c>
      <c r="D759" s="431" t="s">
        <v>1334</v>
      </c>
      <c r="E759" s="433" t="s">
        <v>988</v>
      </c>
      <c r="F759" s="433" t="s">
        <v>1335</v>
      </c>
      <c r="G759" s="459" t="s">
        <v>1997</v>
      </c>
    </row>
    <row r="760" spans="1:7" ht="32.15" customHeight="1">
      <c r="A760" s="438"/>
      <c r="B760" s="428" t="s">
        <v>1042</v>
      </c>
      <c r="C760" s="427">
        <v>2021</v>
      </c>
      <c r="D760" s="431" t="s">
        <v>1336</v>
      </c>
      <c r="E760" s="433" t="s">
        <v>1306</v>
      </c>
      <c r="F760" s="433" t="s">
        <v>1335</v>
      </c>
      <c r="G760" s="459" t="s">
        <v>1997</v>
      </c>
    </row>
    <row r="761" spans="1:7" ht="32.15" customHeight="1">
      <c r="A761" s="438"/>
      <c r="B761" s="428" t="s">
        <v>1042</v>
      </c>
      <c r="C761" s="427">
        <v>2021</v>
      </c>
      <c r="D761" s="431" t="s">
        <v>1337</v>
      </c>
      <c r="E761" s="433" t="s">
        <v>1306</v>
      </c>
      <c r="F761" s="433" t="s">
        <v>1335</v>
      </c>
      <c r="G761" s="459" t="s">
        <v>1997</v>
      </c>
    </row>
    <row r="762" spans="1:7" ht="32.15" customHeight="1">
      <c r="A762" s="438"/>
      <c r="B762" s="428" t="s">
        <v>1042</v>
      </c>
      <c r="C762" s="427">
        <v>2021</v>
      </c>
      <c r="D762" s="458" t="s">
        <v>1338</v>
      </c>
      <c r="E762" s="458" t="s">
        <v>1306</v>
      </c>
      <c r="F762" s="433" t="s">
        <v>1335</v>
      </c>
      <c r="G762" s="459" t="s">
        <v>1997</v>
      </c>
    </row>
    <row r="763" spans="1:7" ht="32.15" customHeight="1">
      <c r="A763" s="438"/>
      <c r="B763" s="428" t="s">
        <v>1042</v>
      </c>
      <c r="C763" s="427">
        <v>2021</v>
      </c>
      <c r="D763" s="458" t="s">
        <v>1339</v>
      </c>
      <c r="E763" s="458" t="s">
        <v>867</v>
      </c>
      <c r="F763" s="433" t="s">
        <v>1335</v>
      </c>
      <c r="G763" s="459" t="s">
        <v>1997</v>
      </c>
    </row>
    <row r="764" spans="1:7" ht="32.15" customHeight="1">
      <c r="A764" s="438"/>
      <c r="B764" s="428" t="s">
        <v>1042</v>
      </c>
      <c r="C764" s="427">
        <v>2021</v>
      </c>
      <c r="D764" s="458" t="s">
        <v>1340</v>
      </c>
      <c r="E764" s="458" t="s">
        <v>957</v>
      </c>
      <c r="F764" s="433" t="s">
        <v>1335</v>
      </c>
      <c r="G764" s="459" t="s">
        <v>1997</v>
      </c>
    </row>
    <row r="765" spans="1:7" ht="32.15" customHeight="1">
      <c r="A765" s="438"/>
      <c r="B765" s="428" t="s">
        <v>1042</v>
      </c>
      <c r="C765" s="427">
        <v>2021</v>
      </c>
      <c r="D765" s="458" t="s">
        <v>1341</v>
      </c>
      <c r="E765" s="458" t="s">
        <v>957</v>
      </c>
      <c r="F765" s="433" t="s">
        <v>1335</v>
      </c>
      <c r="G765" s="459" t="s">
        <v>1997</v>
      </c>
    </row>
    <row r="766" spans="1:7" ht="15.5">
      <c r="A766" s="442">
        <v>3</v>
      </c>
      <c r="B766" s="428" t="s">
        <v>1044</v>
      </c>
      <c r="C766" s="427">
        <v>2021</v>
      </c>
      <c r="D766" s="428" t="s">
        <v>1047</v>
      </c>
      <c r="E766" s="433" t="s">
        <v>988</v>
      </c>
      <c r="F766" s="433" t="s">
        <v>1046</v>
      </c>
      <c r="G766" s="431"/>
    </row>
    <row r="767" spans="1:7" ht="15.5">
      <c r="A767" s="442"/>
      <c r="B767" s="428" t="s">
        <v>1044</v>
      </c>
      <c r="C767" s="427">
        <v>2021</v>
      </c>
      <c r="D767" s="428" t="s">
        <v>1998</v>
      </c>
      <c r="E767" s="433" t="s">
        <v>1390</v>
      </c>
      <c r="F767" s="433" t="s">
        <v>1999</v>
      </c>
      <c r="G767" s="431"/>
    </row>
    <row r="768" spans="1:7" ht="15.5">
      <c r="A768" s="442"/>
      <c r="B768" s="428" t="s">
        <v>1044</v>
      </c>
      <c r="C768" s="427">
        <v>2021</v>
      </c>
      <c r="D768" s="428" t="s">
        <v>1045</v>
      </c>
      <c r="E768" s="433" t="s">
        <v>867</v>
      </c>
      <c r="F768" s="433" t="s">
        <v>1046</v>
      </c>
      <c r="G768" s="431"/>
    </row>
    <row r="769" spans="1:7" ht="15.5">
      <c r="A769" s="442"/>
      <c r="B769" s="428" t="s">
        <v>1044</v>
      </c>
      <c r="C769" s="427">
        <v>2021</v>
      </c>
      <c r="D769" s="427" t="s">
        <v>2000</v>
      </c>
      <c r="E769" s="427" t="s">
        <v>957</v>
      </c>
      <c r="F769" s="427" t="s">
        <v>765</v>
      </c>
      <c r="G769" s="431"/>
    </row>
    <row r="770" spans="1:7" ht="31">
      <c r="A770" s="442">
        <v>4</v>
      </c>
      <c r="B770" s="427" t="s">
        <v>2001</v>
      </c>
      <c r="C770" s="427">
        <v>2021</v>
      </c>
      <c r="D770" s="431" t="s">
        <v>1334</v>
      </c>
      <c r="E770" s="433" t="s">
        <v>867</v>
      </c>
      <c r="F770" s="460" t="s">
        <v>2002</v>
      </c>
      <c r="G770" s="461" t="s">
        <v>2003</v>
      </c>
    </row>
    <row r="771" spans="1:7" ht="31">
      <c r="A771" s="442"/>
      <c r="B771" s="427" t="s">
        <v>2001</v>
      </c>
      <c r="C771" s="427">
        <v>2021</v>
      </c>
      <c r="D771" s="431" t="s">
        <v>2004</v>
      </c>
      <c r="E771" s="433" t="s">
        <v>957</v>
      </c>
      <c r="F771" s="460" t="s">
        <v>2005</v>
      </c>
      <c r="G771" s="461" t="s">
        <v>2003</v>
      </c>
    </row>
    <row r="772" spans="1:7" ht="46.5">
      <c r="A772" s="442"/>
      <c r="B772" s="427" t="s">
        <v>2001</v>
      </c>
      <c r="C772" s="427">
        <v>2021</v>
      </c>
      <c r="D772" s="431" t="s">
        <v>2006</v>
      </c>
      <c r="E772" s="433" t="s">
        <v>988</v>
      </c>
      <c r="F772" s="460" t="s">
        <v>2007</v>
      </c>
      <c r="G772" s="461" t="s">
        <v>2003</v>
      </c>
    </row>
    <row r="773" spans="1:7" ht="31">
      <c r="A773" s="442"/>
      <c r="B773" s="427" t="s">
        <v>2001</v>
      </c>
      <c r="C773" s="427">
        <v>2021</v>
      </c>
      <c r="D773" s="458" t="s">
        <v>2008</v>
      </c>
      <c r="E773" s="433" t="s">
        <v>1306</v>
      </c>
      <c r="F773" s="431" t="s">
        <v>2009</v>
      </c>
      <c r="G773" s="461" t="s">
        <v>2003</v>
      </c>
    </row>
    <row r="774" spans="1:7" ht="31">
      <c r="A774" s="442"/>
      <c r="B774" s="427" t="s">
        <v>2001</v>
      </c>
      <c r="C774" s="427">
        <v>2021</v>
      </c>
      <c r="D774" s="458" t="s">
        <v>2010</v>
      </c>
      <c r="E774" s="433" t="s">
        <v>1306</v>
      </c>
      <c r="F774" s="431" t="s">
        <v>2011</v>
      </c>
      <c r="G774" s="461" t="s">
        <v>2003</v>
      </c>
    </row>
    <row r="775" spans="1:7" ht="31">
      <c r="A775" s="442">
        <v>5</v>
      </c>
      <c r="B775" s="427" t="s">
        <v>356</v>
      </c>
      <c r="C775" s="427">
        <v>2021</v>
      </c>
      <c r="D775" s="431" t="s">
        <v>1342</v>
      </c>
      <c r="E775" s="433" t="s">
        <v>867</v>
      </c>
      <c r="F775" s="433" t="s">
        <v>1343</v>
      </c>
      <c r="G775" s="431" t="s">
        <v>2012</v>
      </c>
    </row>
    <row r="776" spans="1:7" ht="31">
      <c r="A776" s="442"/>
      <c r="B776" s="427" t="s">
        <v>356</v>
      </c>
      <c r="C776" s="427">
        <v>2021</v>
      </c>
      <c r="D776" s="431" t="s">
        <v>2013</v>
      </c>
      <c r="E776" s="433" t="s">
        <v>1346</v>
      </c>
      <c r="F776" s="433" t="s">
        <v>2014</v>
      </c>
      <c r="G776" s="431" t="s">
        <v>796</v>
      </c>
    </row>
    <row r="777" spans="1:7" ht="31">
      <c r="A777" s="442"/>
      <c r="B777" s="427" t="s">
        <v>356</v>
      </c>
      <c r="C777" s="427">
        <v>2021</v>
      </c>
      <c r="D777" s="458" t="s">
        <v>1424</v>
      </c>
      <c r="E777" s="433" t="s">
        <v>957</v>
      </c>
      <c r="F777" s="431" t="s">
        <v>1351</v>
      </c>
      <c r="G777" s="431" t="s">
        <v>799</v>
      </c>
    </row>
    <row r="778" spans="1:7" ht="15.5">
      <c r="A778" s="442"/>
      <c r="B778" s="427" t="s">
        <v>356</v>
      </c>
      <c r="C778" s="427">
        <v>2021</v>
      </c>
      <c r="D778" s="458"/>
      <c r="E778" s="458"/>
      <c r="F778" s="458"/>
      <c r="G778" s="431"/>
    </row>
    <row r="779" spans="1:7" ht="31">
      <c r="A779" s="442"/>
      <c r="B779" s="427" t="s">
        <v>356</v>
      </c>
      <c r="C779" s="427">
        <v>2021</v>
      </c>
      <c r="D779" s="458" t="s">
        <v>1366</v>
      </c>
      <c r="E779" s="458" t="s">
        <v>988</v>
      </c>
      <c r="F779" s="431" t="s">
        <v>1425</v>
      </c>
      <c r="G779" s="431" t="s">
        <v>2012</v>
      </c>
    </row>
    <row r="780" spans="1:7" ht="31">
      <c r="A780" s="442"/>
      <c r="B780" s="427" t="s">
        <v>356</v>
      </c>
      <c r="C780" s="427">
        <v>2021</v>
      </c>
      <c r="D780" s="458" t="s">
        <v>1357</v>
      </c>
      <c r="E780" s="458" t="s">
        <v>1358</v>
      </c>
      <c r="F780" s="431" t="s">
        <v>1359</v>
      </c>
      <c r="G780" s="431" t="s">
        <v>2015</v>
      </c>
    </row>
    <row r="781" spans="1:7" ht="31">
      <c r="A781" s="442"/>
      <c r="B781" s="427" t="s">
        <v>356</v>
      </c>
      <c r="C781" s="427">
        <v>2021</v>
      </c>
      <c r="D781" s="458" t="s">
        <v>1361</v>
      </c>
      <c r="E781" s="458" t="s">
        <v>1306</v>
      </c>
      <c r="F781" s="431" t="s">
        <v>1362</v>
      </c>
      <c r="G781" s="431" t="s">
        <v>2012</v>
      </c>
    </row>
    <row r="782" spans="1:7" ht="31">
      <c r="A782" s="442"/>
      <c r="B782" s="427" t="s">
        <v>356</v>
      </c>
      <c r="C782" s="427">
        <v>2021</v>
      </c>
      <c r="D782" s="458" t="s">
        <v>1428</v>
      </c>
      <c r="E782" s="458" t="s">
        <v>1306</v>
      </c>
      <c r="F782" s="431" t="s">
        <v>2016</v>
      </c>
      <c r="G782" s="431" t="s">
        <v>2012</v>
      </c>
    </row>
    <row r="783" spans="1:7" ht="31">
      <c r="A783" s="442"/>
      <c r="B783" s="427" t="s">
        <v>356</v>
      </c>
      <c r="C783" s="427">
        <v>2021</v>
      </c>
      <c r="D783" s="458" t="s">
        <v>1418</v>
      </c>
      <c r="E783" s="458" t="s">
        <v>1306</v>
      </c>
      <c r="F783" s="431" t="s">
        <v>1351</v>
      </c>
      <c r="G783" s="431" t="s">
        <v>799</v>
      </c>
    </row>
    <row r="784" spans="1:7" ht="15.5">
      <c r="A784" s="442">
        <v>6</v>
      </c>
      <c r="B784" s="436" t="s">
        <v>360</v>
      </c>
      <c r="C784" s="429">
        <v>2021</v>
      </c>
      <c r="D784" s="428" t="s">
        <v>2017</v>
      </c>
      <c r="E784" s="433" t="s">
        <v>867</v>
      </c>
      <c r="F784" s="433" t="s">
        <v>2018</v>
      </c>
      <c r="G784" s="427" t="s">
        <v>2019</v>
      </c>
    </row>
    <row r="785" spans="1:7" ht="15.5">
      <c r="A785" s="442"/>
      <c r="B785" s="436" t="s">
        <v>360</v>
      </c>
      <c r="C785" s="429">
        <v>2021</v>
      </c>
      <c r="D785" s="427" t="s">
        <v>2020</v>
      </c>
      <c r="E785" s="427" t="s">
        <v>1410</v>
      </c>
      <c r="F785" s="427" t="s">
        <v>2021</v>
      </c>
      <c r="G785" s="427" t="s">
        <v>2019</v>
      </c>
    </row>
    <row r="786" spans="1:7" ht="15.5">
      <c r="A786" s="442"/>
      <c r="B786" s="436" t="s">
        <v>360</v>
      </c>
      <c r="C786" s="429">
        <v>2021</v>
      </c>
      <c r="D786" s="427" t="s">
        <v>2022</v>
      </c>
      <c r="E786" s="427" t="s">
        <v>1410</v>
      </c>
      <c r="F786" s="427" t="s">
        <v>2023</v>
      </c>
      <c r="G786" s="427" t="s">
        <v>2019</v>
      </c>
    </row>
    <row r="787" spans="1:7" ht="15.5">
      <c r="A787" s="442"/>
      <c r="B787" s="436" t="s">
        <v>360</v>
      </c>
      <c r="C787" s="429">
        <v>2021</v>
      </c>
      <c r="D787" s="427" t="s">
        <v>2024</v>
      </c>
      <c r="E787" s="433" t="s">
        <v>957</v>
      </c>
      <c r="F787" s="433" t="s">
        <v>2018</v>
      </c>
      <c r="G787" s="427" t="s">
        <v>2019</v>
      </c>
    </row>
    <row r="788" spans="1:7" ht="15.5">
      <c r="A788" s="442"/>
      <c r="B788" s="436" t="s">
        <v>360</v>
      </c>
      <c r="C788" s="429">
        <v>2021</v>
      </c>
      <c r="D788" s="427" t="s">
        <v>2025</v>
      </c>
      <c r="E788" s="433" t="s">
        <v>957</v>
      </c>
      <c r="F788" s="433" t="s">
        <v>2018</v>
      </c>
      <c r="G788" s="427" t="s">
        <v>2019</v>
      </c>
    </row>
    <row r="789" spans="1:7" ht="15.5">
      <c r="A789" s="442"/>
      <c r="B789" s="436" t="s">
        <v>360</v>
      </c>
      <c r="C789" s="429">
        <v>2021</v>
      </c>
      <c r="D789" s="427" t="s">
        <v>2026</v>
      </c>
      <c r="E789" s="427" t="s">
        <v>988</v>
      </c>
      <c r="F789" s="433" t="s">
        <v>2018</v>
      </c>
      <c r="G789" s="427" t="s">
        <v>2019</v>
      </c>
    </row>
    <row r="790" spans="1:7" ht="15.5">
      <c r="A790" s="442"/>
      <c r="B790" s="436" t="s">
        <v>360</v>
      </c>
      <c r="C790" s="429">
        <v>2021</v>
      </c>
      <c r="D790" s="427" t="s">
        <v>2027</v>
      </c>
      <c r="E790" s="427" t="s">
        <v>2028</v>
      </c>
      <c r="F790" s="427" t="s">
        <v>2029</v>
      </c>
      <c r="G790" s="427" t="s">
        <v>2019</v>
      </c>
    </row>
    <row r="791" spans="1:7" ht="15.5">
      <c r="A791" s="442"/>
      <c r="B791" s="436" t="s">
        <v>360</v>
      </c>
      <c r="C791" s="429">
        <v>2021</v>
      </c>
      <c r="D791" s="427" t="s">
        <v>2030</v>
      </c>
      <c r="E791" s="427" t="s">
        <v>1988</v>
      </c>
      <c r="F791" s="433" t="s">
        <v>2018</v>
      </c>
      <c r="G791" s="427" t="s">
        <v>2019</v>
      </c>
    </row>
    <row r="792" spans="1:7" ht="15.5">
      <c r="A792" s="442"/>
      <c r="B792" s="436" t="s">
        <v>360</v>
      </c>
      <c r="C792" s="429">
        <v>2021</v>
      </c>
      <c r="D792" s="427" t="s">
        <v>2031</v>
      </c>
      <c r="E792" s="427" t="s">
        <v>2032</v>
      </c>
      <c r="F792" s="433" t="s">
        <v>2018</v>
      </c>
      <c r="G792" s="427" t="s">
        <v>2019</v>
      </c>
    </row>
    <row r="793" spans="1:7" ht="15.5">
      <c r="A793" s="442"/>
      <c r="B793" s="436" t="s">
        <v>360</v>
      </c>
      <c r="C793" s="429">
        <v>2021</v>
      </c>
      <c r="D793" s="427" t="s">
        <v>2033</v>
      </c>
      <c r="E793" s="427" t="s">
        <v>1499</v>
      </c>
      <c r="F793" s="427" t="s">
        <v>2023</v>
      </c>
      <c r="G793" s="427" t="s">
        <v>2019</v>
      </c>
    </row>
    <row r="794" spans="1:7" ht="31">
      <c r="A794" s="442">
        <v>7</v>
      </c>
      <c r="B794" s="436" t="s">
        <v>1068</v>
      </c>
      <c r="C794" s="428">
        <v>2021</v>
      </c>
      <c r="D794" s="431" t="s">
        <v>2034</v>
      </c>
      <c r="E794" s="433" t="s">
        <v>1306</v>
      </c>
      <c r="F794" s="433" t="s">
        <v>2035</v>
      </c>
      <c r="G794" s="431"/>
    </row>
    <row r="795" spans="1:7" ht="15.5">
      <c r="A795" s="442"/>
      <c r="B795" s="436" t="s">
        <v>2036</v>
      </c>
      <c r="C795" s="428">
        <v>2021</v>
      </c>
      <c r="D795" s="458" t="s">
        <v>2037</v>
      </c>
      <c r="E795" s="458" t="s">
        <v>1306</v>
      </c>
      <c r="F795" s="458" t="s">
        <v>2038</v>
      </c>
      <c r="G795" s="431"/>
    </row>
    <row r="796" spans="1:7" ht="15.5">
      <c r="A796" s="442">
        <v>8</v>
      </c>
      <c r="B796" s="427" t="s">
        <v>371</v>
      </c>
      <c r="C796" s="428">
        <v>2021</v>
      </c>
      <c r="D796" s="428" t="s">
        <v>1370</v>
      </c>
      <c r="E796" s="433" t="s">
        <v>1103</v>
      </c>
      <c r="F796" s="433" t="s">
        <v>765</v>
      </c>
      <c r="G796" s="427"/>
    </row>
    <row r="797" spans="1:7" ht="31">
      <c r="A797" s="442"/>
      <c r="B797" s="427" t="s">
        <v>371</v>
      </c>
      <c r="C797" s="428">
        <v>2021</v>
      </c>
      <c r="D797" s="428" t="s">
        <v>2039</v>
      </c>
      <c r="E797" s="433" t="s">
        <v>1306</v>
      </c>
      <c r="F797" s="433" t="s">
        <v>765</v>
      </c>
      <c r="G797" s="427"/>
    </row>
    <row r="798" spans="1:7" ht="15.5">
      <c r="A798" s="442"/>
      <c r="B798" s="427" t="s">
        <v>371</v>
      </c>
      <c r="C798" s="428">
        <v>2021</v>
      </c>
      <c r="D798" s="428" t="s">
        <v>1383</v>
      </c>
      <c r="E798" s="433" t="s">
        <v>1306</v>
      </c>
      <c r="F798" s="433" t="s">
        <v>765</v>
      </c>
      <c r="G798" s="427"/>
    </row>
    <row r="799" spans="1:7" ht="15.5">
      <c r="A799" s="442"/>
      <c r="B799" s="427" t="s">
        <v>371</v>
      </c>
      <c r="C799" s="428">
        <v>2021</v>
      </c>
      <c r="D799" s="427" t="s">
        <v>2040</v>
      </c>
      <c r="E799" s="433" t="s">
        <v>1306</v>
      </c>
      <c r="F799" s="433" t="s">
        <v>765</v>
      </c>
      <c r="G799" s="427"/>
    </row>
    <row r="800" spans="1:7" ht="15.5">
      <c r="A800" s="442"/>
      <c r="B800" s="427" t="s">
        <v>371</v>
      </c>
      <c r="C800" s="428">
        <v>2021</v>
      </c>
      <c r="D800" s="427" t="s">
        <v>2041</v>
      </c>
      <c r="E800" s="433" t="s">
        <v>1306</v>
      </c>
      <c r="F800" s="427" t="s">
        <v>1374</v>
      </c>
      <c r="G800" s="427"/>
    </row>
    <row r="801" spans="1:7" ht="15.5">
      <c r="A801" s="442"/>
      <c r="B801" s="427" t="s">
        <v>371</v>
      </c>
      <c r="C801" s="428">
        <v>2021</v>
      </c>
      <c r="D801" s="427" t="s">
        <v>1376</v>
      </c>
      <c r="E801" s="427" t="s">
        <v>954</v>
      </c>
      <c r="F801" s="427" t="s">
        <v>765</v>
      </c>
      <c r="G801" s="427"/>
    </row>
    <row r="802" spans="1:7" ht="15.5">
      <c r="A802" s="442"/>
      <c r="B802" s="427" t="s">
        <v>371</v>
      </c>
      <c r="C802" s="428">
        <v>2021</v>
      </c>
      <c r="D802" s="427" t="s">
        <v>1617</v>
      </c>
      <c r="E802" s="427" t="s">
        <v>957</v>
      </c>
      <c r="F802" s="427" t="s">
        <v>765</v>
      </c>
      <c r="G802" s="427"/>
    </row>
    <row r="803" spans="1:7" ht="15.5">
      <c r="A803" s="442"/>
      <c r="B803" s="427" t="s">
        <v>371</v>
      </c>
      <c r="C803" s="428">
        <v>2021</v>
      </c>
      <c r="D803" s="427" t="s">
        <v>1378</v>
      </c>
      <c r="E803" s="427" t="s">
        <v>957</v>
      </c>
      <c r="F803" s="427" t="s">
        <v>765</v>
      </c>
      <c r="G803" s="427"/>
    </row>
    <row r="804" spans="1:7" ht="15.5">
      <c r="A804" s="442"/>
      <c r="B804" s="427" t="s">
        <v>371</v>
      </c>
      <c r="C804" s="428">
        <v>2021</v>
      </c>
      <c r="D804" s="427" t="s">
        <v>1372</v>
      </c>
      <c r="E804" s="427" t="s">
        <v>957</v>
      </c>
      <c r="F804" s="427" t="s">
        <v>765</v>
      </c>
      <c r="G804" s="427"/>
    </row>
    <row r="805" spans="1:7" ht="15.5">
      <c r="A805" s="442"/>
      <c r="B805" s="427" t="s">
        <v>371</v>
      </c>
      <c r="C805" s="428">
        <v>2021</v>
      </c>
      <c r="D805" s="427" t="s">
        <v>1384</v>
      </c>
      <c r="E805" s="427" t="s">
        <v>957</v>
      </c>
      <c r="F805" s="427" t="s">
        <v>1374</v>
      </c>
      <c r="G805" s="427"/>
    </row>
    <row r="806" spans="1:7" ht="15.5">
      <c r="A806" s="442">
        <v>9</v>
      </c>
      <c r="B806" s="436" t="s">
        <v>377</v>
      </c>
      <c r="C806" s="428">
        <v>2021</v>
      </c>
      <c r="D806" s="431" t="s">
        <v>2042</v>
      </c>
      <c r="E806" s="433" t="s">
        <v>988</v>
      </c>
      <c r="F806" s="433" t="s">
        <v>229</v>
      </c>
      <c r="G806" s="462" t="s">
        <v>2043</v>
      </c>
    </row>
    <row r="807" spans="1:7" ht="15.5">
      <c r="A807" s="442"/>
      <c r="B807" s="436" t="s">
        <v>377</v>
      </c>
      <c r="C807" s="428">
        <v>2021</v>
      </c>
      <c r="D807" s="431" t="s">
        <v>2044</v>
      </c>
      <c r="E807" s="433" t="s">
        <v>1525</v>
      </c>
      <c r="F807" s="433" t="s">
        <v>2045</v>
      </c>
      <c r="G807" s="462" t="s">
        <v>2046</v>
      </c>
    </row>
    <row r="808" spans="1:7" ht="15.5">
      <c r="A808" s="442"/>
      <c r="B808" s="436" t="s">
        <v>377</v>
      </c>
      <c r="C808" s="428">
        <v>2021</v>
      </c>
      <c r="D808" s="431" t="s">
        <v>2047</v>
      </c>
      <c r="E808" s="433" t="s">
        <v>1306</v>
      </c>
      <c r="F808" s="433" t="s">
        <v>2048</v>
      </c>
      <c r="G808" s="458"/>
    </row>
    <row r="809" spans="1:7" ht="15.5">
      <c r="A809" s="442"/>
      <c r="B809" s="436" t="s">
        <v>377</v>
      </c>
      <c r="C809" s="428">
        <v>2021</v>
      </c>
      <c r="D809" s="458" t="s">
        <v>2049</v>
      </c>
      <c r="E809" s="458" t="s">
        <v>957</v>
      </c>
      <c r="F809" s="458" t="s">
        <v>765</v>
      </c>
      <c r="G809" s="458"/>
    </row>
    <row r="810" spans="1:7" ht="16" customHeight="1">
      <c r="A810" s="442">
        <v>10</v>
      </c>
      <c r="B810" s="436" t="s">
        <v>383</v>
      </c>
      <c r="C810" s="428">
        <v>2021</v>
      </c>
      <c r="D810" s="431" t="s">
        <v>1386</v>
      </c>
      <c r="E810" s="433" t="s">
        <v>988</v>
      </c>
      <c r="F810" s="992" t="s">
        <v>2050</v>
      </c>
      <c r="G810" s="463" t="s">
        <v>1077</v>
      </c>
    </row>
    <row r="811" spans="1:7" ht="15.5">
      <c r="A811" s="442"/>
      <c r="B811" s="436" t="s">
        <v>383</v>
      </c>
      <c r="C811" s="428">
        <v>2021</v>
      </c>
      <c r="D811" s="431" t="s">
        <v>1389</v>
      </c>
      <c r="E811" s="433" t="s">
        <v>1390</v>
      </c>
      <c r="F811" s="992"/>
      <c r="G811" s="458"/>
    </row>
    <row r="812" spans="1:7" ht="15.5">
      <c r="A812" s="442"/>
      <c r="B812" s="436" t="s">
        <v>383</v>
      </c>
      <c r="C812" s="428">
        <v>2021</v>
      </c>
      <c r="D812" s="431" t="s">
        <v>2051</v>
      </c>
      <c r="E812" s="433" t="s">
        <v>2052</v>
      </c>
      <c r="F812" s="992"/>
      <c r="G812" s="458"/>
    </row>
    <row r="813" spans="1:7" ht="15.5">
      <c r="A813" s="442"/>
      <c r="B813" s="436" t="s">
        <v>383</v>
      </c>
      <c r="C813" s="428">
        <v>2021</v>
      </c>
      <c r="D813" s="458" t="s">
        <v>1393</v>
      </c>
      <c r="E813" s="458" t="s">
        <v>1396</v>
      </c>
      <c r="F813" s="992"/>
      <c r="G813" s="458"/>
    </row>
    <row r="814" spans="1:7" ht="15.5">
      <c r="A814" s="442"/>
      <c r="B814" s="436" t="s">
        <v>383</v>
      </c>
      <c r="C814" s="428">
        <v>2021</v>
      </c>
      <c r="D814" s="458" t="s">
        <v>2053</v>
      </c>
      <c r="E814" s="458" t="s">
        <v>1394</v>
      </c>
      <c r="F814" s="992"/>
      <c r="G814" s="458"/>
    </row>
    <row r="815" spans="1:7" ht="31">
      <c r="A815" s="442">
        <v>11</v>
      </c>
      <c r="B815" s="427" t="s">
        <v>389</v>
      </c>
      <c r="C815" s="428">
        <v>2021</v>
      </c>
      <c r="D815" s="427" t="s">
        <v>2054</v>
      </c>
      <c r="E815" s="427" t="s">
        <v>867</v>
      </c>
      <c r="F815" s="433" t="s">
        <v>2055</v>
      </c>
      <c r="G815" s="431"/>
    </row>
    <row r="816" spans="1:7" ht="31">
      <c r="A816" s="442"/>
      <c r="B816" s="427" t="s">
        <v>389</v>
      </c>
      <c r="C816" s="428">
        <v>2021</v>
      </c>
      <c r="D816" s="427" t="s">
        <v>2056</v>
      </c>
      <c r="E816" s="427" t="s">
        <v>1110</v>
      </c>
      <c r="F816" s="433" t="s">
        <v>2057</v>
      </c>
      <c r="G816" s="432" t="s">
        <v>2058</v>
      </c>
    </row>
    <row r="817" spans="1:7" ht="15.5">
      <c r="A817" s="442"/>
      <c r="B817" s="427" t="s">
        <v>389</v>
      </c>
      <c r="C817" s="428">
        <v>2021</v>
      </c>
      <c r="D817" s="427" t="s">
        <v>2059</v>
      </c>
      <c r="E817" s="427" t="s">
        <v>1110</v>
      </c>
      <c r="F817" s="433" t="s">
        <v>2060</v>
      </c>
      <c r="G817" s="431"/>
    </row>
    <row r="818" spans="1:7" ht="31">
      <c r="A818" s="442"/>
      <c r="B818" s="427" t="s">
        <v>389</v>
      </c>
      <c r="C818" s="428">
        <v>2021</v>
      </c>
      <c r="D818" s="427" t="s">
        <v>2061</v>
      </c>
      <c r="E818" s="427" t="s">
        <v>988</v>
      </c>
      <c r="F818" s="431" t="s">
        <v>2062</v>
      </c>
      <c r="G818" s="432" t="s">
        <v>2063</v>
      </c>
    </row>
    <row r="819" spans="1:7" ht="15.5">
      <c r="A819" s="442"/>
      <c r="B819" s="427" t="s">
        <v>389</v>
      </c>
      <c r="C819" s="428">
        <v>2021</v>
      </c>
      <c r="D819" s="427" t="s">
        <v>2064</v>
      </c>
      <c r="E819" s="427" t="s">
        <v>1306</v>
      </c>
      <c r="F819" s="431" t="s">
        <v>2065</v>
      </c>
      <c r="G819" s="432" t="s">
        <v>2066</v>
      </c>
    </row>
    <row r="820" spans="1:7" ht="31">
      <c r="A820" s="442"/>
      <c r="B820" s="427" t="s">
        <v>389</v>
      </c>
      <c r="C820" s="428">
        <v>2021</v>
      </c>
      <c r="D820" s="427" t="s">
        <v>2067</v>
      </c>
      <c r="E820" s="427" t="s">
        <v>1306</v>
      </c>
      <c r="F820" s="431" t="s">
        <v>2068</v>
      </c>
      <c r="G820" s="431" t="s">
        <v>2069</v>
      </c>
    </row>
    <row r="821" spans="1:7" ht="31">
      <c r="A821" s="442">
        <v>12</v>
      </c>
      <c r="B821" s="427" t="s">
        <v>395</v>
      </c>
      <c r="C821" s="428">
        <v>2021</v>
      </c>
      <c r="D821" s="428" t="s">
        <v>1397</v>
      </c>
      <c r="E821" s="433" t="s">
        <v>1110</v>
      </c>
      <c r="F821" s="428" t="s">
        <v>1398</v>
      </c>
      <c r="G821" s="428" t="s">
        <v>780</v>
      </c>
    </row>
    <row r="822" spans="1:7" ht="31">
      <c r="A822" s="442"/>
      <c r="B822" s="427" t="s">
        <v>395</v>
      </c>
      <c r="C822" s="428">
        <v>2021</v>
      </c>
      <c r="D822" s="427" t="s">
        <v>1401</v>
      </c>
      <c r="E822" s="427" t="s">
        <v>988</v>
      </c>
      <c r="F822" s="428" t="s">
        <v>1398</v>
      </c>
      <c r="G822" s="428" t="s">
        <v>780</v>
      </c>
    </row>
    <row r="823" spans="1:7" ht="31">
      <c r="A823" s="442"/>
      <c r="B823" s="427" t="s">
        <v>395</v>
      </c>
      <c r="C823" s="428">
        <v>2021</v>
      </c>
      <c r="D823" s="427" t="s">
        <v>1402</v>
      </c>
      <c r="E823" s="427" t="s">
        <v>1306</v>
      </c>
      <c r="F823" s="428" t="s">
        <v>1398</v>
      </c>
      <c r="G823" s="428" t="s">
        <v>780</v>
      </c>
    </row>
    <row r="824" spans="1:7" ht="31">
      <c r="A824" s="442"/>
      <c r="B824" s="427" t="s">
        <v>395</v>
      </c>
      <c r="C824" s="428">
        <v>2021</v>
      </c>
      <c r="D824" s="427" t="s">
        <v>1403</v>
      </c>
      <c r="E824" s="427" t="s">
        <v>1306</v>
      </c>
      <c r="F824" s="428" t="s">
        <v>1398</v>
      </c>
      <c r="G824" s="428" t="s">
        <v>780</v>
      </c>
    </row>
    <row r="825" spans="1:7" ht="31">
      <c r="A825" s="442"/>
      <c r="B825" s="427" t="s">
        <v>395</v>
      </c>
      <c r="C825" s="428">
        <v>2021</v>
      </c>
      <c r="D825" s="427" t="s">
        <v>2070</v>
      </c>
      <c r="E825" s="427" t="s">
        <v>1306</v>
      </c>
      <c r="F825" s="428" t="s">
        <v>1398</v>
      </c>
      <c r="G825" s="428" t="s">
        <v>780</v>
      </c>
    </row>
    <row r="826" spans="1:7" ht="31">
      <c r="A826" s="442"/>
      <c r="B826" s="427" t="s">
        <v>395</v>
      </c>
      <c r="C826" s="428">
        <v>2021</v>
      </c>
      <c r="D826" s="427" t="s">
        <v>2071</v>
      </c>
      <c r="E826" s="427" t="s">
        <v>1306</v>
      </c>
      <c r="F826" s="428" t="s">
        <v>1398</v>
      </c>
      <c r="G826" s="428" t="s">
        <v>780</v>
      </c>
    </row>
    <row r="827" spans="1:7" ht="31">
      <c r="A827" s="438">
        <v>13</v>
      </c>
      <c r="B827" s="436" t="s">
        <v>400</v>
      </c>
      <c r="C827" s="428">
        <v>2021</v>
      </c>
      <c r="D827" s="431" t="s">
        <v>1404</v>
      </c>
      <c r="E827" s="433" t="s">
        <v>867</v>
      </c>
      <c r="F827" s="433" t="s">
        <v>1405</v>
      </c>
      <c r="G827" s="431" t="s">
        <v>2012</v>
      </c>
    </row>
    <row r="828" spans="1:7" ht="31">
      <c r="A828" s="442"/>
      <c r="B828" s="436" t="s">
        <v>400</v>
      </c>
      <c r="C828" s="428">
        <v>2021</v>
      </c>
      <c r="D828" s="431" t="s">
        <v>1379</v>
      </c>
      <c r="E828" s="433" t="s">
        <v>1346</v>
      </c>
      <c r="F828" s="433" t="s">
        <v>1406</v>
      </c>
      <c r="G828" s="431" t="s">
        <v>2072</v>
      </c>
    </row>
    <row r="829" spans="1:7" ht="31">
      <c r="A829" s="442"/>
      <c r="B829" s="436" t="s">
        <v>400</v>
      </c>
      <c r="C829" s="428">
        <v>2021</v>
      </c>
      <c r="D829" s="431" t="s">
        <v>1407</v>
      </c>
      <c r="E829" s="433" t="s">
        <v>957</v>
      </c>
      <c r="F829" s="433" t="s">
        <v>762</v>
      </c>
      <c r="G829" s="431" t="s">
        <v>2012</v>
      </c>
    </row>
    <row r="830" spans="1:7" ht="31">
      <c r="A830" s="442"/>
      <c r="B830" s="436" t="s">
        <v>400</v>
      </c>
      <c r="C830" s="428">
        <v>2021</v>
      </c>
      <c r="D830" s="431" t="s">
        <v>1384</v>
      </c>
      <c r="E830" s="433" t="s">
        <v>957</v>
      </c>
      <c r="F830" s="433" t="s">
        <v>1408</v>
      </c>
      <c r="G830" s="431" t="s">
        <v>796</v>
      </c>
    </row>
    <row r="831" spans="1:7" ht="31">
      <c r="A831" s="442"/>
      <c r="B831" s="436" t="s">
        <v>400</v>
      </c>
      <c r="C831" s="428">
        <v>2021</v>
      </c>
      <c r="D831" s="431" t="s">
        <v>1424</v>
      </c>
      <c r="E831" s="433" t="s">
        <v>957</v>
      </c>
      <c r="F831" s="433" t="s">
        <v>1351</v>
      </c>
      <c r="G831" s="431" t="s">
        <v>799</v>
      </c>
    </row>
    <row r="832" spans="1:7" ht="31">
      <c r="A832" s="442"/>
      <c r="B832" s="436" t="s">
        <v>400</v>
      </c>
      <c r="C832" s="428">
        <v>2021</v>
      </c>
      <c r="D832" s="431" t="s">
        <v>1409</v>
      </c>
      <c r="E832" s="433" t="s">
        <v>1410</v>
      </c>
      <c r="F832" s="433" t="s">
        <v>1411</v>
      </c>
      <c r="G832" s="431" t="s">
        <v>2012</v>
      </c>
    </row>
    <row r="833" spans="1:7" ht="31">
      <c r="A833" s="442"/>
      <c r="B833" s="436" t="s">
        <v>400</v>
      </c>
      <c r="C833" s="428">
        <v>2021</v>
      </c>
      <c r="D833" s="431" t="s">
        <v>1412</v>
      </c>
      <c r="E833" s="433" t="s">
        <v>1410</v>
      </c>
      <c r="F833" s="433" t="s">
        <v>1413</v>
      </c>
      <c r="G833" s="431" t="s">
        <v>2012</v>
      </c>
    </row>
    <row r="834" spans="1:7" ht="31">
      <c r="A834" s="442"/>
      <c r="B834" s="436" t="s">
        <v>400</v>
      </c>
      <c r="C834" s="428">
        <v>2021</v>
      </c>
      <c r="D834" s="431" t="s">
        <v>2073</v>
      </c>
      <c r="E834" s="433" t="s">
        <v>1410</v>
      </c>
      <c r="F834" s="460" t="s">
        <v>2074</v>
      </c>
      <c r="G834" s="431" t="s">
        <v>2012</v>
      </c>
    </row>
    <row r="835" spans="1:7" ht="31">
      <c r="A835" s="442"/>
      <c r="B835" s="436" t="s">
        <v>400</v>
      </c>
      <c r="C835" s="428">
        <v>2021</v>
      </c>
      <c r="D835" s="431" t="s">
        <v>1366</v>
      </c>
      <c r="E835" s="433" t="s">
        <v>988</v>
      </c>
      <c r="F835" s="433" t="s">
        <v>1425</v>
      </c>
      <c r="G835" s="431" t="s">
        <v>2012</v>
      </c>
    </row>
    <row r="836" spans="1:7" ht="31">
      <c r="A836" s="442"/>
      <c r="B836" s="436" t="s">
        <v>400</v>
      </c>
      <c r="C836" s="428">
        <v>2021</v>
      </c>
      <c r="D836" s="431" t="s">
        <v>1426</v>
      </c>
      <c r="E836" s="433" t="s">
        <v>1358</v>
      </c>
      <c r="F836" s="433" t="s">
        <v>1427</v>
      </c>
      <c r="G836" s="431" t="s">
        <v>2072</v>
      </c>
    </row>
    <row r="837" spans="1:7" ht="31">
      <c r="A837" s="442"/>
      <c r="B837" s="436" t="s">
        <v>400</v>
      </c>
      <c r="C837" s="428">
        <v>2021</v>
      </c>
      <c r="D837" s="431" t="s">
        <v>1428</v>
      </c>
      <c r="E837" s="433" t="s">
        <v>1306</v>
      </c>
      <c r="F837" s="433" t="s">
        <v>1429</v>
      </c>
      <c r="G837" s="431" t="s">
        <v>2012</v>
      </c>
    </row>
    <row r="838" spans="1:7" ht="31">
      <c r="A838" s="442"/>
      <c r="B838" s="436" t="s">
        <v>400</v>
      </c>
      <c r="C838" s="428">
        <v>2021</v>
      </c>
      <c r="D838" s="431" t="s">
        <v>1357</v>
      </c>
      <c r="E838" s="433" t="s">
        <v>1306</v>
      </c>
      <c r="F838" s="433" t="s">
        <v>1359</v>
      </c>
      <c r="G838" s="431" t="s">
        <v>2015</v>
      </c>
    </row>
    <row r="839" spans="1:7" ht="31">
      <c r="A839" s="442"/>
      <c r="B839" s="436" t="s">
        <v>400</v>
      </c>
      <c r="C839" s="428">
        <v>2021</v>
      </c>
      <c r="D839" s="431" t="s">
        <v>1418</v>
      </c>
      <c r="E839" s="433" t="s">
        <v>1306</v>
      </c>
      <c r="F839" s="433" t="s">
        <v>1351</v>
      </c>
      <c r="G839" s="431" t="s">
        <v>799</v>
      </c>
    </row>
    <row r="840" spans="1:7" ht="31">
      <c r="A840" s="442"/>
      <c r="B840" s="436" t="s">
        <v>400</v>
      </c>
      <c r="C840" s="428">
        <v>2021</v>
      </c>
      <c r="D840" s="431" t="s">
        <v>1367</v>
      </c>
      <c r="E840" s="433" t="s">
        <v>1306</v>
      </c>
      <c r="F840" s="433" t="s">
        <v>1368</v>
      </c>
      <c r="G840" s="431" t="s">
        <v>2012</v>
      </c>
    </row>
    <row r="841" spans="1:7" ht="31">
      <c r="A841" s="442"/>
      <c r="B841" s="436" t="s">
        <v>400</v>
      </c>
      <c r="C841" s="428">
        <v>2021</v>
      </c>
      <c r="D841" s="431" t="s">
        <v>1421</v>
      </c>
      <c r="E841" s="433" t="s">
        <v>1422</v>
      </c>
      <c r="F841" s="433" t="s">
        <v>1423</v>
      </c>
      <c r="G841" s="431" t="s">
        <v>2012</v>
      </c>
    </row>
    <row r="842" spans="1:7" ht="46.5">
      <c r="A842" s="442">
        <v>14</v>
      </c>
      <c r="B842" s="436" t="s">
        <v>403</v>
      </c>
      <c r="C842" s="428">
        <v>2021</v>
      </c>
      <c r="D842" s="431" t="s">
        <v>2075</v>
      </c>
      <c r="E842" s="433" t="s">
        <v>988</v>
      </c>
      <c r="F842" s="431" t="s">
        <v>2076</v>
      </c>
      <c r="G842" s="432" t="s">
        <v>2077</v>
      </c>
    </row>
    <row r="843" spans="1:7" ht="31">
      <c r="A843" s="442"/>
      <c r="B843" s="436" t="s">
        <v>403</v>
      </c>
      <c r="C843" s="428">
        <v>2021</v>
      </c>
      <c r="D843" s="431" t="s">
        <v>2078</v>
      </c>
      <c r="E843" s="433" t="s">
        <v>1306</v>
      </c>
      <c r="F843" s="433" t="s">
        <v>2079</v>
      </c>
      <c r="G843" s="432" t="s">
        <v>2080</v>
      </c>
    </row>
    <row r="844" spans="1:7" ht="15.5">
      <c r="A844" s="442">
        <v>15</v>
      </c>
      <c r="B844" s="436" t="s">
        <v>409</v>
      </c>
      <c r="C844" s="428">
        <v>2021</v>
      </c>
      <c r="D844" s="428" t="s">
        <v>2081</v>
      </c>
      <c r="E844" s="433" t="s">
        <v>2082</v>
      </c>
      <c r="F844" s="433" t="s">
        <v>2083</v>
      </c>
      <c r="G844" s="458"/>
    </row>
    <row r="845" spans="1:7" ht="15.5">
      <c r="A845" s="442"/>
      <c r="B845" s="436" t="s">
        <v>409</v>
      </c>
      <c r="C845" s="428">
        <v>2021</v>
      </c>
      <c r="D845" s="428" t="s">
        <v>1098</v>
      </c>
      <c r="E845" s="433" t="s">
        <v>2084</v>
      </c>
      <c r="F845" s="433" t="s">
        <v>1100</v>
      </c>
      <c r="G845" s="458" t="s">
        <v>1101</v>
      </c>
    </row>
    <row r="846" spans="1:7" ht="15.5">
      <c r="A846" s="442"/>
      <c r="B846" s="436" t="s">
        <v>409</v>
      </c>
      <c r="C846" s="428">
        <v>2021</v>
      </c>
      <c r="D846" s="428" t="s">
        <v>2085</v>
      </c>
      <c r="E846" s="433" t="s">
        <v>1686</v>
      </c>
      <c r="F846" s="433" t="s">
        <v>2086</v>
      </c>
      <c r="G846" s="458" t="s">
        <v>1101</v>
      </c>
    </row>
    <row r="847" spans="1:7" ht="15.5">
      <c r="A847" s="442"/>
      <c r="B847" s="436" t="s">
        <v>409</v>
      </c>
      <c r="C847" s="428">
        <v>2021</v>
      </c>
      <c r="D847" s="427" t="s">
        <v>1102</v>
      </c>
      <c r="E847" s="427" t="s">
        <v>2087</v>
      </c>
      <c r="F847" s="427" t="s">
        <v>1104</v>
      </c>
      <c r="G847" s="458" t="s">
        <v>1101</v>
      </c>
    </row>
    <row r="848" spans="1:7" ht="15.5">
      <c r="A848" s="442"/>
      <c r="B848" s="436" t="s">
        <v>409</v>
      </c>
      <c r="C848" s="428">
        <v>2021</v>
      </c>
      <c r="D848" s="427" t="s">
        <v>2088</v>
      </c>
      <c r="E848" s="427" t="s">
        <v>1715</v>
      </c>
      <c r="F848" s="428" t="s">
        <v>2089</v>
      </c>
      <c r="G848" s="458" t="s">
        <v>1101</v>
      </c>
    </row>
    <row r="849" spans="1:7" ht="15.5">
      <c r="A849" s="442"/>
      <c r="B849" s="436" t="s">
        <v>409</v>
      </c>
      <c r="C849" s="428">
        <v>2021</v>
      </c>
      <c r="D849" s="427" t="s">
        <v>2090</v>
      </c>
      <c r="E849" s="427" t="s">
        <v>1294</v>
      </c>
      <c r="F849" s="428" t="s">
        <v>2091</v>
      </c>
      <c r="G849" s="458" t="s">
        <v>1101</v>
      </c>
    </row>
    <row r="850" spans="1:7" ht="15.5">
      <c r="A850" s="442">
        <v>16</v>
      </c>
      <c r="B850" s="436" t="s">
        <v>416</v>
      </c>
      <c r="C850" s="428">
        <v>2021</v>
      </c>
      <c r="D850" s="464" t="s">
        <v>1476</v>
      </c>
      <c r="E850" s="433" t="s">
        <v>1103</v>
      </c>
      <c r="F850" s="433" t="s">
        <v>765</v>
      </c>
      <c r="G850" s="465" t="s">
        <v>2092</v>
      </c>
    </row>
    <row r="851" spans="1:7" ht="15.5">
      <c r="A851" s="442"/>
      <c r="B851" s="436" t="s">
        <v>416</v>
      </c>
      <c r="C851" s="428">
        <v>2021</v>
      </c>
      <c r="D851" s="464" t="s">
        <v>1486</v>
      </c>
      <c r="E851" s="433" t="s">
        <v>1478</v>
      </c>
      <c r="F851" s="433" t="s">
        <v>1374</v>
      </c>
      <c r="G851" s="465" t="s">
        <v>749</v>
      </c>
    </row>
    <row r="852" spans="1:7" ht="15.5">
      <c r="A852" s="442"/>
      <c r="B852" s="436" t="s">
        <v>416</v>
      </c>
      <c r="C852" s="428">
        <v>2021</v>
      </c>
      <c r="D852" s="464" t="s">
        <v>1479</v>
      </c>
      <c r="E852" s="433" t="s">
        <v>1306</v>
      </c>
      <c r="F852" s="433" t="s">
        <v>765</v>
      </c>
      <c r="G852" s="465" t="s">
        <v>2092</v>
      </c>
    </row>
    <row r="853" spans="1:7" ht="15.5">
      <c r="A853" s="442"/>
      <c r="B853" s="436" t="s">
        <v>416</v>
      </c>
      <c r="C853" s="428">
        <v>2021</v>
      </c>
      <c r="D853" s="464" t="s">
        <v>1480</v>
      </c>
      <c r="E853" s="433" t="s">
        <v>1306</v>
      </c>
      <c r="F853" s="431" t="s">
        <v>765</v>
      </c>
      <c r="G853" s="465" t="s">
        <v>2092</v>
      </c>
    </row>
    <row r="854" spans="1:7" ht="15.5">
      <c r="A854" s="442"/>
      <c r="B854" s="436" t="s">
        <v>416</v>
      </c>
      <c r="C854" s="428">
        <v>2021</v>
      </c>
      <c r="D854" s="464" t="s">
        <v>1481</v>
      </c>
      <c r="E854" s="433" t="s">
        <v>1306</v>
      </c>
      <c r="F854" s="431" t="s">
        <v>765</v>
      </c>
      <c r="G854" s="465" t="s">
        <v>749</v>
      </c>
    </row>
    <row r="855" spans="1:7" ht="15.5">
      <c r="A855" s="442"/>
      <c r="B855" s="436" t="s">
        <v>416</v>
      </c>
      <c r="C855" s="428">
        <v>2021</v>
      </c>
      <c r="D855" s="464" t="s">
        <v>1482</v>
      </c>
      <c r="E855" s="433" t="s">
        <v>1306</v>
      </c>
      <c r="F855" s="431" t="s">
        <v>1374</v>
      </c>
      <c r="G855" s="465" t="s">
        <v>2092</v>
      </c>
    </row>
    <row r="856" spans="1:7" ht="15.5">
      <c r="A856" s="442"/>
      <c r="B856" s="436" t="s">
        <v>416</v>
      </c>
      <c r="C856" s="428">
        <v>2021</v>
      </c>
      <c r="D856" s="464" t="s">
        <v>1483</v>
      </c>
      <c r="E856" s="458" t="s">
        <v>954</v>
      </c>
      <c r="F856" s="431" t="s">
        <v>765</v>
      </c>
      <c r="G856" s="465" t="s">
        <v>2092</v>
      </c>
    </row>
    <row r="857" spans="1:7" ht="15.5">
      <c r="A857" s="442"/>
      <c r="B857" s="436" t="s">
        <v>416</v>
      </c>
      <c r="C857" s="428">
        <v>2021</v>
      </c>
      <c r="D857" s="464" t="s">
        <v>1484</v>
      </c>
      <c r="E857" s="458" t="s">
        <v>1099</v>
      </c>
      <c r="F857" s="431" t="s">
        <v>1374</v>
      </c>
      <c r="G857" s="465" t="s">
        <v>749</v>
      </c>
    </row>
    <row r="858" spans="1:7" ht="15.5">
      <c r="A858" s="442"/>
      <c r="B858" s="436" t="s">
        <v>416</v>
      </c>
      <c r="C858" s="428">
        <v>2021</v>
      </c>
      <c r="D858" s="464" t="s">
        <v>1485</v>
      </c>
      <c r="E858" s="458" t="s">
        <v>957</v>
      </c>
      <c r="F858" s="431" t="s">
        <v>765</v>
      </c>
      <c r="G858" s="465" t="s">
        <v>2092</v>
      </c>
    </row>
    <row r="859" spans="1:7" ht="15.5">
      <c r="A859" s="438">
        <v>17</v>
      </c>
      <c r="B859" s="436" t="s">
        <v>419</v>
      </c>
      <c r="C859" s="428">
        <v>2021</v>
      </c>
      <c r="D859" s="431" t="s">
        <v>2093</v>
      </c>
      <c r="E859" s="433" t="s">
        <v>1525</v>
      </c>
      <c r="F859" s="433" t="s">
        <v>2094</v>
      </c>
      <c r="G859" s="465" t="s">
        <v>2095</v>
      </c>
    </row>
    <row r="860" spans="1:7" ht="15" customHeight="1">
      <c r="A860" s="442">
        <v>18</v>
      </c>
      <c r="B860" s="436" t="s">
        <v>426</v>
      </c>
      <c r="C860" s="428">
        <v>2021</v>
      </c>
      <c r="D860" s="428" t="s">
        <v>2096</v>
      </c>
      <c r="E860" s="433" t="s">
        <v>1210</v>
      </c>
      <c r="F860" s="433" t="s">
        <v>1488</v>
      </c>
      <c r="G860" s="437" t="s">
        <v>1489</v>
      </c>
    </row>
    <row r="861" spans="1:7" ht="15" customHeight="1">
      <c r="A861" s="442"/>
      <c r="B861" s="436" t="s">
        <v>426</v>
      </c>
      <c r="C861" s="428">
        <v>2021</v>
      </c>
      <c r="D861" s="428" t="s">
        <v>2097</v>
      </c>
      <c r="E861" s="433" t="s">
        <v>2098</v>
      </c>
      <c r="F861" s="433" t="s">
        <v>1488</v>
      </c>
      <c r="G861" s="437" t="s">
        <v>1489</v>
      </c>
    </row>
    <row r="862" spans="1:7" ht="15" customHeight="1">
      <c r="A862" s="442"/>
      <c r="B862" s="436" t="s">
        <v>426</v>
      </c>
      <c r="C862" s="428">
        <v>2021</v>
      </c>
      <c r="D862" s="428" t="s">
        <v>2099</v>
      </c>
      <c r="E862" s="433" t="s">
        <v>1493</v>
      </c>
      <c r="F862" s="433" t="s">
        <v>1488</v>
      </c>
      <c r="G862" s="437" t="s">
        <v>1489</v>
      </c>
    </row>
    <row r="863" spans="1:7" ht="15" customHeight="1">
      <c r="A863" s="442"/>
      <c r="B863" s="436" t="s">
        <v>426</v>
      </c>
      <c r="C863" s="428">
        <v>2021</v>
      </c>
      <c r="D863" s="427" t="s">
        <v>2100</v>
      </c>
      <c r="E863" s="427" t="s">
        <v>1495</v>
      </c>
      <c r="F863" s="433" t="s">
        <v>1488</v>
      </c>
      <c r="G863" s="437" t="s">
        <v>1489</v>
      </c>
    </row>
    <row r="864" spans="1:7" ht="15" customHeight="1">
      <c r="A864" s="442"/>
      <c r="B864" s="436" t="s">
        <v>426</v>
      </c>
      <c r="C864" s="428">
        <v>2021</v>
      </c>
      <c r="D864" s="427" t="s">
        <v>2101</v>
      </c>
      <c r="E864" s="427" t="s">
        <v>1499</v>
      </c>
      <c r="F864" s="433" t="s">
        <v>1488</v>
      </c>
      <c r="G864" s="437" t="s">
        <v>1489</v>
      </c>
    </row>
    <row r="865" spans="1:7" ht="15" customHeight="1">
      <c r="A865" s="442"/>
      <c r="B865" s="436" t="s">
        <v>426</v>
      </c>
      <c r="C865" s="428">
        <v>2021</v>
      </c>
      <c r="D865" s="427" t="s">
        <v>1500</v>
      </c>
      <c r="E865" s="427" t="s">
        <v>1501</v>
      </c>
      <c r="F865" s="433" t="s">
        <v>1502</v>
      </c>
      <c r="G865" s="437" t="s">
        <v>1489</v>
      </c>
    </row>
    <row r="866" spans="1:7" ht="15" customHeight="1">
      <c r="A866" s="442"/>
      <c r="B866" s="436" t="s">
        <v>426</v>
      </c>
      <c r="C866" s="428">
        <v>2021</v>
      </c>
      <c r="D866" s="427" t="s">
        <v>2102</v>
      </c>
      <c r="E866" s="427" t="s">
        <v>1110</v>
      </c>
      <c r="F866" s="433" t="s">
        <v>1502</v>
      </c>
      <c r="G866" s="437" t="s">
        <v>1489</v>
      </c>
    </row>
    <row r="867" spans="1:7" ht="15" customHeight="1">
      <c r="A867" s="442"/>
      <c r="B867" s="436" t="s">
        <v>426</v>
      </c>
      <c r="C867" s="428">
        <v>2021</v>
      </c>
      <c r="D867" s="427" t="s">
        <v>1512</v>
      </c>
      <c r="E867" s="427" t="s">
        <v>1507</v>
      </c>
      <c r="F867" s="433" t="s">
        <v>1502</v>
      </c>
      <c r="G867" s="437" t="s">
        <v>1489</v>
      </c>
    </row>
    <row r="868" spans="1:7" ht="15" customHeight="1">
      <c r="A868" s="442"/>
      <c r="B868" s="436" t="s">
        <v>426</v>
      </c>
      <c r="C868" s="428">
        <v>2021</v>
      </c>
      <c r="D868" s="427" t="s">
        <v>2103</v>
      </c>
      <c r="E868" s="427" t="s">
        <v>1110</v>
      </c>
      <c r="F868" s="433" t="s">
        <v>1502</v>
      </c>
      <c r="G868" s="437" t="s">
        <v>1489</v>
      </c>
    </row>
    <row r="869" spans="1:7" ht="15" customHeight="1">
      <c r="A869" s="442"/>
      <c r="B869" s="436" t="s">
        <v>426</v>
      </c>
      <c r="C869" s="428">
        <v>2021</v>
      </c>
      <c r="D869" s="427" t="s">
        <v>2104</v>
      </c>
      <c r="E869" s="427" t="s">
        <v>957</v>
      </c>
      <c r="F869" s="433" t="s">
        <v>1502</v>
      </c>
      <c r="G869" s="437" t="s">
        <v>1489</v>
      </c>
    </row>
    <row r="870" spans="1:7" ht="15" customHeight="1">
      <c r="A870" s="442"/>
      <c r="B870" s="436" t="s">
        <v>426</v>
      </c>
      <c r="C870" s="428">
        <v>2021</v>
      </c>
      <c r="D870" s="427" t="s">
        <v>1511</v>
      </c>
      <c r="E870" s="427" t="s">
        <v>1110</v>
      </c>
      <c r="F870" s="433" t="s">
        <v>1502</v>
      </c>
      <c r="G870" s="437" t="s">
        <v>1489</v>
      </c>
    </row>
    <row r="871" spans="1:7" ht="31">
      <c r="A871" s="442">
        <v>19</v>
      </c>
      <c r="B871" s="436" t="s">
        <v>431</v>
      </c>
      <c r="C871" s="428">
        <v>2021</v>
      </c>
      <c r="D871" s="431" t="s">
        <v>2105</v>
      </c>
      <c r="E871" s="433" t="s">
        <v>988</v>
      </c>
      <c r="F871" s="433" t="s">
        <v>2106</v>
      </c>
      <c r="G871" s="466" t="s">
        <v>2107</v>
      </c>
    </row>
    <row r="872" spans="1:7" ht="31">
      <c r="A872" s="442"/>
      <c r="B872" s="436" t="s">
        <v>431</v>
      </c>
      <c r="C872" s="428">
        <v>2021</v>
      </c>
      <c r="D872" s="431" t="s">
        <v>2108</v>
      </c>
      <c r="E872" s="433" t="s">
        <v>1358</v>
      </c>
      <c r="F872" s="433" t="s">
        <v>2109</v>
      </c>
      <c r="G872" s="466" t="s">
        <v>2110</v>
      </c>
    </row>
    <row r="873" spans="1:7" ht="15.5">
      <c r="A873" s="442"/>
      <c r="B873" s="436" t="s">
        <v>431</v>
      </c>
      <c r="C873" s="428">
        <v>2021</v>
      </c>
      <c r="D873" s="431" t="s">
        <v>2111</v>
      </c>
      <c r="E873" s="433" t="s">
        <v>1306</v>
      </c>
      <c r="F873" s="433" t="s">
        <v>2112</v>
      </c>
      <c r="G873" s="466" t="s">
        <v>2113</v>
      </c>
    </row>
    <row r="874" spans="1:7" ht="46.5">
      <c r="A874" s="442"/>
      <c r="B874" s="436" t="s">
        <v>431</v>
      </c>
      <c r="C874" s="428">
        <v>2021</v>
      </c>
      <c r="D874" s="458" t="s">
        <v>2075</v>
      </c>
      <c r="E874" s="458" t="s">
        <v>1306</v>
      </c>
      <c r="F874" s="431" t="s">
        <v>2114</v>
      </c>
      <c r="G874" s="466" t="s">
        <v>2077</v>
      </c>
    </row>
    <row r="875" spans="1:7" ht="31">
      <c r="A875" s="442"/>
      <c r="B875" s="436" t="s">
        <v>431</v>
      </c>
      <c r="C875" s="428">
        <v>2021</v>
      </c>
      <c r="D875" s="458" t="s">
        <v>2115</v>
      </c>
      <c r="E875" s="458" t="s">
        <v>1306</v>
      </c>
      <c r="F875" s="431" t="s">
        <v>2116</v>
      </c>
      <c r="G875" s="466" t="s">
        <v>2117</v>
      </c>
    </row>
    <row r="876" spans="1:7" ht="15.5">
      <c r="A876" s="442"/>
      <c r="B876" s="436" t="s">
        <v>431</v>
      </c>
      <c r="C876" s="428">
        <v>2021</v>
      </c>
      <c r="D876" s="458" t="s">
        <v>2118</v>
      </c>
      <c r="E876" s="458" t="s">
        <v>1306</v>
      </c>
      <c r="F876" s="431" t="s">
        <v>2119</v>
      </c>
      <c r="G876" s="466" t="s">
        <v>2120</v>
      </c>
    </row>
    <row r="877" spans="1:7" ht="46.5">
      <c r="A877" s="442"/>
      <c r="B877" s="436" t="s">
        <v>431</v>
      </c>
      <c r="C877" s="428">
        <v>2021</v>
      </c>
      <c r="D877" s="458" t="s">
        <v>2121</v>
      </c>
      <c r="E877" s="458" t="s">
        <v>1306</v>
      </c>
      <c r="F877" s="431" t="s">
        <v>2122</v>
      </c>
      <c r="G877" s="466" t="s">
        <v>2123</v>
      </c>
    </row>
    <row r="878" spans="1:7" ht="15.5">
      <c r="A878" s="442">
        <v>20</v>
      </c>
      <c r="B878" s="436" t="s">
        <v>438</v>
      </c>
      <c r="C878" s="428">
        <v>2021</v>
      </c>
      <c r="D878" s="431" t="s">
        <v>2124</v>
      </c>
      <c r="E878" s="433" t="s">
        <v>1103</v>
      </c>
      <c r="F878" s="433" t="s">
        <v>1443</v>
      </c>
      <c r="G878" s="458" t="s">
        <v>2125</v>
      </c>
    </row>
    <row r="879" spans="1:7" ht="15.5">
      <c r="A879" s="442"/>
      <c r="B879" s="436" t="s">
        <v>438</v>
      </c>
      <c r="C879" s="428">
        <v>2021</v>
      </c>
      <c r="D879" s="431" t="s">
        <v>2126</v>
      </c>
      <c r="E879" s="433" t="s">
        <v>1306</v>
      </c>
      <c r="F879" s="433" t="s">
        <v>2127</v>
      </c>
      <c r="G879" s="458" t="s">
        <v>2125</v>
      </c>
    </row>
    <row r="880" spans="1:7" ht="31">
      <c r="A880" s="442"/>
      <c r="B880" s="436" t="s">
        <v>438</v>
      </c>
      <c r="C880" s="428">
        <v>2021</v>
      </c>
      <c r="D880" s="431" t="s">
        <v>2128</v>
      </c>
      <c r="E880" s="433" t="s">
        <v>1306</v>
      </c>
      <c r="F880" s="433" t="s">
        <v>2129</v>
      </c>
      <c r="G880" s="458" t="s">
        <v>2125</v>
      </c>
    </row>
    <row r="881" spans="1:7" ht="15.5">
      <c r="A881" s="442"/>
      <c r="B881" s="436" t="s">
        <v>438</v>
      </c>
      <c r="C881" s="428">
        <v>2021</v>
      </c>
      <c r="D881" s="431" t="s">
        <v>2130</v>
      </c>
      <c r="E881" s="433" t="s">
        <v>1306</v>
      </c>
      <c r="F881" s="433" t="s">
        <v>2131</v>
      </c>
      <c r="G881" s="458" t="s">
        <v>2125</v>
      </c>
    </row>
    <row r="882" spans="1:7" ht="31">
      <c r="A882" s="438">
        <v>21</v>
      </c>
      <c r="B882" s="436" t="s">
        <v>444</v>
      </c>
      <c r="C882" s="428">
        <v>2021</v>
      </c>
      <c r="D882" s="431" t="s">
        <v>1450</v>
      </c>
      <c r="E882" s="433" t="s">
        <v>867</v>
      </c>
      <c r="F882" s="433" t="s">
        <v>1451</v>
      </c>
      <c r="G882" s="467" t="s">
        <v>1596</v>
      </c>
    </row>
    <row r="883" spans="1:7" ht="46.5">
      <c r="A883" s="442"/>
      <c r="B883" s="436" t="s">
        <v>444</v>
      </c>
      <c r="C883" s="428">
        <v>2021</v>
      </c>
      <c r="D883" s="431" t="s">
        <v>1452</v>
      </c>
      <c r="E883" s="433" t="s">
        <v>957</v>
      </c>
      <c r="F883" s="433" t="s">
        <v>1453</v>
      </c>
      <c r="G883" s="467" t="s">
        <v>1596</v>
      </c>
    </row>
    <row r="884" spans="1:7" ht="31">
      <c r="A884" s="442"/>
      <c r="B884" s="436" t="s">
        <v>444</v>
      </c>
      <c r="C884" s="428">
        <v>2021</v>
      </c>
      <c r="D884" s="431" t="s">
        <v>1454</v>
      </c>
      <c r="E884" s="433" t="s">
        <v>957</v>
      </c>
      <c r="F884" s="433" t="s">
        <v>1455</v>
      </c>
      <c r="G884" s="467" t="s">
        <v>1596</v>
      </c>
    </row>
    <row r="885" spans="1:7" ht="15.5">
      <c r="A885" s="442"/>
      <c r="B885" s="436" t="s">
        <v>444</v>
      </c>
      <c r="C885" s="428">
        <v>2021</v>
      </c>
      <c r="D885" s="458" t="s">
        <v>1549</v>
      </c>
      <c r="E885" s="458" t="s">
        <v>1210</v>
      </c>
      <c r="F885" s="458"/>
      <c r="G885" s="467" t="s">
        <v>1596</v>
      </c>
    </row>
    <row r="886" spans="1:7" ht="31">
      <c r="A886" s="442"/>
      <c r="B886" s="436" t="s">
        <v>444</v>
      </c>
      <c r="C886" s="428">
        <v>2021</v>
      </c>
      <c r="D886" s="458" t="s">
        <v>1460</v>
      </c>
      <c r="E886" s="458" t="s">
        <v>1306</v>
      </c>
      <c r="F886" s="431" t="s">
        <v>1461</v>
      </c>
      <c r="G886" s="467" t="s">
        <v>1596</v>
      </c>
    </row>
    <row r="887" spans="1:7" ht="46.5">
      <c r="A887" s="442"/>
      <c r="B887" s="436" t="s">
        <v>444</v>
      </c>
      <c r="C887" s="428">
        <v>2021</v>
      </c>
      <c r="D887" s="458" t="s">
        <v>1462</v>
      </c>
      <c r="E887" s="458" t="s">
        <v>1306</v>
      </c>
      <c r="F887" s="431" t="s">
        <v>1463</v>
      </c>
      <c r="G887" s="467" t="s">
        <v>1596</v>
      </c>
    </row>
    <row r="888" spans="1:7" ht="31">
      <c r="A888" s="442"/>
      <c r="B888" s="436" t="s">
        <v>444</v>
      </c>
      <c r="C888" s="428">
        <v>2021</v>
      </c>
      <c r="D888" s="458" t="s">
        <v>2132</v>
      </c>
      <c r="E888" s="458" t="s">
        <v>1525</v>
      </c>
      <c r="F888" s="431" t="s">
        <v>2133</v>
      </c>
      <c r="G888" s="467" t="s">
        <v>1596</v>
      </c>
    </row>
    <row r="889" spans="1:7" ht="31">
      <c r="A889" s="442"/>
      <c r="B889" s="436" t="s">
        <v>444</v>
      </c>
      <c r="C889" s="428">
        <v>2021</v>
      </c>
      <c r="D889" s="458" t="s">
        <v>2134</v>
      </c>
      <c r="E889" s="458" t="s">
        <v>1306</v>
      </c>
      <c r="F889" s="431" t="s">
        <v>2135</v>
      </c>
      <c r="G889" s="467" t="s">
        <v>1596</v>
      </c>
    </row>
    <row r="890" spans="1:7" ht="46.5">
      <c r="A890" s="442">
        <v>22</v>
      </c>
      <c r="B890" s="436" t="s">
        <v>452</v>
      </c>
      <c r="C890" s="428">
        <v>2021</v>
      </c>
      <c r="D890" s="428" t="s">
        <v>1320</v>
      </c>
      <c r="E890" s="460" t="s">
        <v>867</v>
      </c>
      <c r="F890" s="460" t="s">
        <v>1120</v>
      </c>
      <c r="G890" s="468" t="s">
        <v>2136</v>
      </c>
    </row>
    <row r="891" spans="1:7" ht="46.5">
      <c r="A891" s="442"/>
      <c r="B891" s="436" t="s">
        <v>452</v>
      </c>
      <c r="C891" s="428">
        <v>2021</v>
      </c>
      <c r="D891" s="428" t="s">
        <v>1474</v>
      </c>
      <c r="E891" s="433" t="s">
        <v>957</v>
      </c>
      <c r="F891" s="433" t="s">
        <v>1120</v>
      </c>
      <c r="G891" s="468" t="s">
        <v>2136</v>
      </c>
    </row>
    <row r="892" spans="1:7" ht="46.5">
      <c r="A892" s="442"/>
      <c r="B892" s="436" t="s">
        <v>452</v>
      </c>
      <c r="C892" s="428">
        <v>2021</v>
      </c>
      <c r="D892" s="428" t="s">
        <v>1475</v>
      </c>
      <c r="E892" s="433" t="s">
        <v>957</v>
      </c>
      <c r="F892" s="433" t="s">
        <v>1120</v>
      </c>
      <c r="G892" s="468" t="s">
        <v>2136</v>
      </c>
    </row>
    <row r="893" spans="1:7" ht="46.5">
      <c r="A893" s="442"/>
      <c r="B893" s="436" t="s">
        <v>452</v>
      </c>
      <c r="C893" s="428">
        <v>2021</v>
      </c>
      <c r="D893" s="427" t="s">
        <v>1473</v>
      </c>
      <c r="E893" s="433" t="s">
        <v>957</v>
      </c>
      <c r="F893" s="433" t="s">
        <v>1120</v>
      </c>
      <c r="G893" s="468" t="s">
        <v>2136</v>
      </c>
    </row>
    <row r="894" spans="1:7" ht="46.5">
      <c r="A894" s="442"/>
      <c r="B894" s="436" t="s">
        <v>452</v>
      </c>
      <c r="C894" s="428">
        <v>2021</v>
      </c>
      <c r="D894" s="427" t="s">
        <v>1467</v>
      </c>
      <c r="E894" s="427" t="s">
        <v>988</v>
      </c>
      <c r="F894" s="433" t="s">
        <v>1120</v>
      </c>
      <c r="G894" s="468" t="s">
        <v>2137</v>
      </c>
    </row>
    <row r="895" spans="1:7" ht="46.5">
      <c r="A895" s="442"/>
      <c r="B895" s="436" t="s">
        <v>452</v>
      </c>
      <c r="C895" s="428">
        <v>2021</v>
      </c>
      <c r="D895" s="427" t="s">
        <v>1469</v>
      </c>
      <c r="E895" s="427" t="s">
        <v>1306</v>
      </c>
      <c r="F895" s="433" t="s">
        <v>1120</v>
      </c>
      <c r="G895" s="468" t="s">
        <v>2137</v>
      </c>
    </row>
    <row r="896" spans="1:7" ht="46.5">
      <c r="A896" s="442"/>
      <c r="B896" s="436" t="s">
        <v>452</v>
      </c>
      <c r="C896" s="428">
        <v>2021</v>
      </c>
      <c r="D896" s="427" t="s">
        <v>1470</v>
      </c>
      <c r="E896" s="427" t="s">
        <v>1306</v>
      </c>
      <c r="F896" s="433" t="s">
        <v>1120</v>
      </c>
      <c r="G896" s="468" t="s">
        <v>2137</v>
      </c>
    </row>
    <row r="897" spans="1:7" ht="46.5">
      <c r="A897" s="442"/>
      <c r="B897" s="436" t="s">
        <v>452</v>
      </c>
      <c r="C897" s="428">
        <v>2021</v>
      </c>
      <c r="D897" s="427" t="s">
        <v>2138</v>
      </c>
      <c r="E897" s="427" t="s">
        <v>1306</v>
      </c>
      <c r="F897" s="433" t="s">
        <v>1120</v>
      </c>
      <c r="G897" s="468" t="s">
        <v>2137</v>
      </c>
    </row>
    <row r="898" spans="1:7" ht="46.5">
      <c r="A898" s="442">
        <v>23</v>
      </c>
      <c r="B898" s="436" t="s">
        <v>458</v>
      </c>
      <c r="C898" s="428">
        <v>2021</v>
      </c>
      <c r="D898" s="431" t="s">
        <v>2139</v>
      </c>
      <c r="E898" s="433" t="s">
        <v>988</v>
      </c>
      <c r="F898" s="433" t="s">
        <v>2140</v>
      </c>
      <c r="G898" s="466" t="s">
        <v>2141</v>
      </c>
    </row>
    <row r="899" spans="1:7" ht="46.5">
      <c r="A899" s="442"/>
      <c r="B899" s="436" t="s">
        <v>458</v>
      </c>
      <c r="C899" s="428">
        <v>2021</v>
      </c>
      <c r="D899" s="431" t="s">
        <v>2142</v>
      </c>
      <c r="E899" s="433" t="s">
        <v>2143</v>
      </c>
      <c r="F899" s="433" t="s">
        <v>2144</v>
      </c>
      <c r="G899" s="466" t="s">
        <v>2145</v>
      </c>
    </row>
    <row r="900" spans="1:7" ht="46.5">
      <c r="A900" s="442"/>
      <c r="B900" s="436" t="s">
        <v>458</v>
      </c>
      <c r="C900" s="428">
        <v>2021</v>
      </c>
      <c r="D900" s="431" t="s">
        <v>2146</v>
      </c>
      <c r="E900" s="433" t="s">
        <v>2147</v>
      </c>
      <c r="F900" s="433" t="s">
        <v>2148</v>
      </c>
      <c r="G900" s="458" t="s">
        <v>749</v>
      </c>
    </row>
    <row r="901" spans="1:7" ht="46.5">
      <c r="A901" s="442"/>
      <c r="B901" s="436" t="s">
        <v>458</v>
      </c>
      <c r="C901" s="428">
        <v>2021</v>
      </c>
      <c r="D901" s="458" t="s">
        <v>2149</v>
      </c>
      <c r="E901" s="458" t="s">
        <v>957</v>
      </c>
      <c r="F901" s="431" t="s">
        <v>2150</v>
      </c>
      <c r="G901" s="458" t="s">
        <v>749</v>
      </c>
    </row>
    <row r="902" spans="1:7" ht="46.5">
      <c r="A902" s="442">
        <v>24</v>
      </c>
      <c r="B902" s="436" t="s">
        <v>466</v>
      </c>
      <c r="C902" s="428">
        <v>2021</v>
      </c>
      <c r="D902" s="431" t="s">
        <v>2139</v>
      </c>
      <c r="E902" s="433" t="s">
        <v>988</v>
      </c>
      <c r="F902" s="433" t="s">
        <v>2140</v>
      </c>
      <c r="G902" s="466" t="s">
        <v>2141</v>
      </c>
    </row>
    <row r="903" spans="1:7" ht="46.5">
      <c r="A903" s="442"/>
      <c r="B903" s="436" t="s">
        <v>466</v>
      </c>
      <c r="C903" s="428">
        <v>2021</v>
      </c>
      <c r="D903" s="431" t="s">
        <v>2142</v>
      </c>
      <c r="E903" s="433" t="s">
        <v>2143</v>
      </c>
      <c r="F903" s="433" t="s">
        <v>2144</v>
      </c>
      <c r="G903" s="466" t="s">
        <v>2145</v>
      </c>
    </row>
    <row r="904" spans="1:7" ht="46.5">
      <c r="A904" s="442"/>
      <c r="B904" s="436" t="s">
        <v>466</v>
      </c>
      <c r="C904" s="428">
        <v>2021</v>
      </c>
      <c r="D904" s="431" t="s">
        <v>2146</v>
      </c>
      <c r="E904" s="433" t="s">
        <v>2147</v>
      </c>
      <c r="F904" s="433" t="s">
        <v>2148</v>
      </c>
      <c r="G904" s="458" t="s">
        <v>749</v>
      </c>
    </row>
    <row r="905" spans="1:7" ht="46.5">
      <c r="A905" s="442"/>
      <c r="B905" s="436" t="s">
        <v>466</v>
      </c>
      <c r="C905" s="428">
        <v>2021</v>
      </c>
      <c r="D905" s="458" t="s">
        <v>2149</v>
      </c>
      <c r="E905" s="458" t="s">
        <v>957</v>
      </c>
      <c r="F905" s="431" t="s">
        <v>2150</v>
      </c>
      <c r="G905" s="458" t="s">
        <v>749</v>
      </c>
    </row>
    <row r="906" spans="1:7" ht="46.5">
      <c r="A906" s="442">
        <v>25</v>
      </c>
      <c r="B906" s="436" t="s">
        <v>470</v>
      </c>
      <c r="C906" s="428">
        <v>2021</v>
      </c>
      <c r="D906" s="431" t="s">
        <v>1514</v>
      </c>
      <c r="E906" s="433" t="s">
        <v>988</v>
      </c>
      <c r="F906" s="433" t="s">
        <v>1515</v>
      </c>
      <c r="G906" s="458"/>
    </row>
    <row r="907" spans="1:7" ht="31">
      <c r="A907" s="442"/>
      <c r="B907" s="436" t="s">
        <v>470</v>
      </c>
      <c r="C907" s="428">
        <v>2021</v>
      </c>
      <c r="D907" s="431" t="s">
        <v>1516</v>
      </c>
      <c r="E907" s="433" t="s">
        <v>1306</v>
      </c>
      <c r="F907" s="433" t="s">
        <v>1517</v>
      </c>
      <c r="G907" s="458"/>
    </row>
    <row r="908" spans="1:7" ht="31">
      <c r="A908" s="442"/>
      <c r="B908" s="436" t="s">
        <v>470</v>
      </c>
      <c r="C908" s="428">
        <v>2021</v>
      </c>
      <c r="D908" s="431" t="s">
        <v>1518</v>
      </c>
      <c r="E908" s="433" t="s">
        <v>867</v>
      </c>
      <c r="F908" s="433" t="s">
        <v>1519</v>
      </c>
      <c r="G908" s="458"/>
    </row>
    <row r="909" spans="1:7" ht="31">
      <c r="A909" s="442"/>
      <c r="B909" s="436" t="s">
        <v>470</v>
      </c>
      <c r="C909" s="428">
        <v>2021</v>
      </c>
      <c r="D909" s="458" t="s">
        <v>2151</v>
      </c>
      <c r="E909" s="458" t="s">
        <v>957</v>
      </c>
      <c r="F909" s="431" t="s">
        <v>1521</v>
      </c>
      <c r="G909" s="458"/>
    </row>
    <row r="910" spans="1:7" ht="15.5">
      <c r="A910" s="438">
        <v>26</v>
      </c>
      <c r="B910" s="427" t="s">
        <v>476</v>
      </c>
      <c r="C910" s="428">
        <v>2021</v>
      </c>
      <c r="D910" s="427" t="s">
        <v>2152</v>
      </c>
      <c r="E910" s="428" t="s">
        <v>2153</v>
      </c>
      <c r="F910" s="428" t="s">
        <v>2154</v>
      </c>
      <c r="G910" s="428" t="s">
        <v>1535</v>
      </c>
    </row>
    <row r="911" spans="1:7" ht="15.5">
      <c r="A911" s="442"/>
      <c r="B911" s="427" t="s">
        <v>476</v>
      </c>
      <c r="C911" s="428">
        <v>2021</v>
      </c>
      <c r="D911" s="427" t="s">
        <v>867</v>
      </c>
      <c r="E911" s="428" t="s">
        <v>957</v>
      </c>
      <c r="F911" s="428" t="s">
        <v>988</v>
      </c>
      <c r="G911" s="428" t="s">
        <v>1306</v>
      </c>
    </row>
    <row r="912" spans="1:7" ht="62">
      <c r="A912" s="442"/>
      <c r="B912" s="427" t="s">
        <v>476</v>
      </c>
      <c r="C912" s="428">
        <v>2021</v>
      </c>
      <c r="D912" s="427" t="s">
        <v>2155</v>
      </c>
      <c r="E912" s="428" t="s">
        <v>2155</v>
      </c>
      <c r="F912" s="428" t="s">
        <v>2155</v>
      </c>
      <c r="G912" s="428" t="s">
        <v>2155</v>
      </c>
    </row>
    <row r="913" spans="1:7" ht="15.5">
      <c r="A913" s="442"/>
      <c r="B913" s="427" t="s">
        <v>476</v>
      </c>
      <c r="C913" s="428">
        <v>2021</v>
      </c>
      <c r="D913" s="427" t="s">
        <v>854</v>
      </c>
      <c r="E913" s="428" t="s">
        <v>854</v>
      </c>
      <c r="F913" s="428" t="s">
        <v>854</v>
      </c>
      <c r="G913" s="428" t="s">
        <v>854</v>
      </c>
    </row>
    <row r="914" spans="1:7" ht="46.5">
      <c r="A914" s="438">
        <v>27</v>
      </c>
      <c r="B914" s="436" t="s">
        <v>482</v>
      </c>
      <c r="C914" s="428">
        <v>2021</v>
      </c>
      <c r="D914" s="427" t="s">
        <v>2156</v>
      </c>
      <c r="E914" s="433" t="s">
        <v>867</v>
      </c>
      <c r="F914" s="428" t="s">
        <v>1532</v>
      </c>
      <c r="G914" s="427" t="s">
        <v>780</v>
      </c>
    </row>
    <row r="915" spans="1:7" ht="46.5">
      <c r="A915" s="442"/>
      <c r="B915" s="436" t="s">
        <v>482</v>
      </c>
      <c r="C915" s="428">
        <v>2021</v>
      </c>
      <c r="D915" s="427" t="s">
        <v>1534</v>
      </c>
      <c r="E915" s="433" t="s">
        <v>957</v>
      </c>
      <c r="F915" s="428" t="s">
        <v>1532</v>
      </c>
      <c r="G915" s="427" t="s">
        <v>780</v>
      </c>
    </row>
    <row r="916" spans="1:7" ht="46.5">
      <c r="A916" s="442"/>
      <c r="B916" s="436" t="s">
        <v>482</v>
      </c>
      <c r="C916" s="428">
        <v>2021</v>
      </c>
      <c r="D916" s="469" t="s">
        <v>1401</v>
      </c>
      <c r="E916" s="427" t="s">
        <v>988</v>
      </c>
      <c r="F916" s="428" t="s">
        <v>1532</v>
      </c>
      <c r="G916" s="427" t="s">
        <v>780</v>
      </c>
    </row>
    <row r="917" spans="1:7" ht="46.5">
      <c r="A917" s="442"/>
      <c r="B917" s="436" t="s">
        <v>482</v>
      </c>
      <c r="C917" s="428">
        <v>2021</v>
      </c>
      <c r="D917" s="469" t="s">
        <v>1535</v>
      </c>
      <c r="E917" s="427" t="s">
        <v>1306</v>
      </c>
      <c r="F917" s="428" t="s">
        <v>1532</v>
      </c>
      <c r="G917" s="427" t="s">
        <v>780</v>
      </c>
    </row>
    <row r="918" spans="1:7" ht="46.5">
      <c r="A918" s="442"/>
      <c r="B918" s="436" t="s">
        <v>482</v>
      </c>
      <c r="C918" s="428">
        <v>2021</v>
      </c>
      <c r="D918" s="427" t="s">
        <v>2070</v>
      </c>
      <c r="E918" s="427" t="s">
        <v>1306</v>
      </c>
      <c r="F918" s="428" t="s">
        <v>1532</v>
      </c>
      <c r="G918" s="427" t="s">
        <v>780</v>
      </c>
    </row>
    <row r="919" spans="1:7" ht="15.5">
      <c r="A919" s="438">
        <v>28</v>
      </c>
      <c r="B919" s="436" t="s">
        <v>485</v>
      </c>
      <c r="C919" s="428">
        <v>2021</v>
      </c>
      <c r="D919" s="431" t="s">
        <v>1536</v>
      </c>
      <c r="E919" s="433" t="s">
        <v>1103</v>
      </c>
      <c r="F919" s="433" t="s">
        <v>765</v>
      </c>
      <c r="G919" s="427"/>
    </row>
    <row r="920" spans="1:7" ht="15.5">
      <c r="A920" s="442"/>
      <c r="B920" s="436" t="s">
        <v>485</v>
      </c>
      <c r="C920" s="428">
        <v>2021</v>
      </c>
      <c r="D920" s="431" t="s">
        <v>1537</v>
      </c>
      <c r="E920" s="433" t="s">
        <v>1478</v>
      </c>
      <c r="F920" s="433" t="s">
        <v>765</v>
      </c>
      <c r="G920" s="427"/>
    </row>
    <row r="921" spans="1:7" ht="15.5">
      <c r="A921" s="442"/>
      <c r="B921" s="436" t="s">
        <v>485</v>
      </c>
      <c r="C921" s="428">
        <v>2021</v>
      </c>
      <c r="D921" s="458" t="s">
        <v>1542</v>
      </c>
      <c r="E921" s="433" t="s">
        <v>1306</v>
      </c>
      <c r="F921" s="458" t="s">
        <v>1539</v>
      </c>
      <c r="G921" s="427"/>
    </row>
    <row r="922" spans="1:7" ht="15.5">
      <c r="A922" s="442"/>
      <c r="B922" s="436" t="s">
        <v>485</v>
      </c>
      <c r="C922" s="428">
        <v>2021</v>
      </c>
      <c r="D922" s="458" t="s">
        <v>1543</v>
      </c>
      <c r="E922" s="433" t="s">
        <v>1306</v>
      </c>
      <c r="F922" s="433" t="s">
        <v>765</v>
      </c>
      <c r="G922" s="427"/>
    </row>
    <row r="923" spans="1:7" ht="15.5">
      <c r="A923" s="442"/>
      <c r="B923" s="436" t="s">
        <v>485</v>
      </c>
      <c r="C923" s="428">
        <v>2021</v>
      </c>
      <c r="D923" s="458" t="s">
        <v>1538</v>
      </c>
      <c r="E923" s="433" t="s">
        <v>1306</v>
      </c>
      <c r="F923" s="458" t="s">
        <v>1539</v>
      </c>
      <c r="G923" s="427"/>
    </row>
    <row r="924" spans="1:7" ht="15.5">
      <c r="A924" s="442"/>
      <c r="B924" s="436" t="s">
        <v>485</v>
      </c>
      <c r="C924" s="428">
        <v>2021</v>
      </c>
      <c r="D924" s="458" t="s">
        <v>1540</v>
      </c>
      <c r="E924" s="433" t="s">
        <v>1306</v>
      </c>
      <c r="F924" s="433" t="s">
        <v>765</v>
      </c>
      <c r="G924" s="427"/>
    </row>
    <row r="925" spans="1:7" ht="46.5">
      <c r="A925" s="442">
        <v>29</v>
      </c>
      <c r="B925" s="436" t="s">
        <v>489</v>
      </c>
      <c r="C925" s="428">
        <v>2021</v>
      </c>
      <c r="D925" s="427" t="s">
        <v>2157</v>
      </c>
      <c r="E925" s="427" t="s">
        <v>954</v>
      </c>
      <c r="F925" s="431" t="s">
        <v>2158</v>
      </c>
      <c r="G925" s="427" t="s">
        <v>2159</v>
      </c>
    </row>
    <row r="926" spans="1:7" ht="46.5">
      <c r="A926" s="442"/>
      <c r="B926" s="436" t="s">
        <v>489</v>
      </c>
      <c r="C926" s="428">
        <v>2021</v>
      </c>
      <c r="D926" s="427" t="s">
        <v>2160</v>
      </c>
      <c r="E926" s="469" t="s">
        <v>957</v>
      </c>
      <c r="F926" s="433" t="s">
        <v>2161</v>
      </c>
      <c r="G926" s="427" t="s">
        <v>2162</v>
      </c>
    </row>
    <row r="927" spans="1:7" ht="31">
      <c r="A927" s="442"/>
      <c r="B927" s="436" t="s">
        <v>489</v>
      </c>
      <c r="C927" s="428">
        <v>2021</v>
      </c>
      <c r="D927" s="427" t="s">
        <v>2163</v>
      </c>
      <c r="E927" s="427" t="s">
        <v>957</v>
      </c>
      <c r="F927" s="433" t="s">
        <v>2164</v>
      </c>
      <c r="G927" s="427" t="s">
        <v>2165</v>
      </c>
    </row>
    <row r="928" spans="1:7" ht="46.5">
      <c r="A928" s="442"/>
      <c r="B928" s="436" t="s">
        <v>489</v>
      </c>
      <c r="C928" s="428">
        <v>2021</v>
      </c>
      <c r="D928" s="427" t="s">
        <v>2166</v>
      </c>
      <c r="E928" s="427" t="s">
        <v>957</v>
      </c>
      <c r="F928" s="431" t="s">
        <v>2167</v>
      </c>
      <c r="G928" s="427" t="s">
        <v>2168</v>
      </c>
    </row>
    <row r="929" spans="1:7" ht="46.5">
      <c r="A929" s="442"/>
      <c r="B929" s="436" t="s">
        <v>489</v>
      </c>
      <c r="C929" s="428">
        <v>2021</v>
      </c>
      <c r="D929" s="427" t="s">
        <v>2169</v>
      </c>
      <c r="E929" s="469" t="s">
        <v>1103</v>
      </c>
      <c r="F929" s="431" t="s">
        <v>2170</v>
      </c>
      <c r="G929" s="470" t="s">
        <v>2171</v>
      </c>
    </row>
    <row r="930" spans="1:7" ht="46.5">
      <c r="A930" s="442"/>
      <c r="B930" s="436" t="s">
        <v>489</v>
      </c>
      <c r="C930" s="428">
        <v>2021</v>
      </c>
      <c r="D930" s="427" t="s">
        <v>2172</v>
      </c>
      <c r="E930" s="469" t="s">
        <v>1306</v>
      </c>
      <c r="F930" s="431" t="s">
        <v>2173</v>
      </c>
      <c r="G930" s="427" t="s">
        <v>2174</v>
      </c>
    </row>
    <row r="931" spans="1:7" ht="46.5">
      <c r="A931" s="442"/>
      <c r="B931" s="436" t="s">
        <v>489</v>
      </c>
      <c r="C931" s="428">
        <v>2021</v>
      </c>
      <c r="D931" s="427" t="s">
        <v>2175</v>
      </c>
      <c r="E931" s="427" t="s">
        <v>1306</v>
      </c>
      <c r="F931" s="431" t="s">
        <v>2176</v>
      </c>
      <c r="G931" s="427" t="s">
        <v>2177</v>
      </c>
    </row>
    <row r="932" spans="1:7" ht="46.5">
      <c r="A932" s="442">
        <v>30</v>
      </c>
      <c r="B932" s="427" t="s">
        <v>497</v>
      </c>
      <c r="C932" s="428">
        <v>2021</v>
      </c>
      <c r="D932" s="469" t="s">
        <v>1533</v>
      </c>
      <c r="E932" s="433" t="s">
        <v>957</v>
      </c>
      <c r="F932" s="471" t="s">
        <v>2178</v>
      </c>
      <c r="G932" s="427" t="s">
        <v>854</v>
      </c>
    </row>
    <row r="933" spans="1:7" ht="46.5">
      <c r="A933" s="442"/>
      <c r="B933" s="427" t="s">
        <v>497</v>
      </c>
      <c r="C933" s="428">
        <v>2021</v>
      </c>
      <c r="D933" s="469" t="s">
        <v>1401</v>
      </c>
      <c r="E933" s="427" t="s">
        <v>988</v>
      </c>
      <c r="F933" s="471" t="s">
        <v>2178</v>
      </c>
      <c r="G933" s="427" t="s">
        <v>854</v>
      </c>
    </row>
    <row r="934" spans="1:7" ht="46.5">
      <c r="A934" s="442"/>
      <c r="B934" s="427" t="s">
        <v>497</v>
      </c>
      <c r="C934" s="428">
        <v>2021</v>
      </c>
      <c r="D934" s="428" t="s">
        <v>1402</v>
      </c>
      <c r="E934" s="428" t="s">
        <v>1306</v>
      </c>
      <c r="F934" s="471" t="s">
        <v>2178</v>
      </c>
      <c r="G934" s="427" t="s">
        <v>854</v>
      </c>
    </row>
    <row r="935" spans="1:7" ht="46.5">
      <c r="A935" s="442"/>
      <c r="B935" s="427" t="s">
        <v>497</v>
      </c>
      <c r="C935" s="428">
        <v>2021</v>
      </c>
      <c r="D935" s="427" t="s">
        <v>2071</v>
      </c>
      <c r="E935" s="427" t="s">
        <v>1306</v>
      </c>
      <c r="F935" s="471" t="s">
        <v>2178</v>
      </c>
      <c r="G935" s="427" t="s">
        <v>854</v>
      </c>
    </row>
    <row r="936" spans="1:7" ht="46.5">
      <c r="A936" s="442"/>
      <c r="B936" s="427" t="s">
        <v>497</v>
      </c>
      <c r="C936" s="428">
        <v>2021</v>
      </c>
      <c r="D936" s="427" t="s">
        <v>2070</v>
      </c>
      <c r="E936" s="427" t="s">
        <v>1306</v>
      </c>
      <c r="F936" s="471" t="s">
        <v>2178</v>
      </c>
      <c r="G936" s="427" t="s">
        <v>854</v>
      </c>
    </row>
    <row r="937" spans="1:7" ht="46.5">
      <c r="A937" s="442">
        <v>31</v>
      </c>
      <c r="B937" s="436" t="s">
        <v>504</v>
      </c>
      <c r="C937" s="428">
        <v>2021</v>
      </c>
      <c r="D937" s="431" t="s">
        <v>2179</v>
      </c>
      <c r="E937" s="433" t="s">
        <v>988</v>
      </c>
      <c r="F937" s="433" t="s">
        <v>1156</v>
      </c>
      <c r="G937" s="458" t="s">
        <v>749</v>
      </c>
    </row>
    <row r="938" spans="1:7" ht="46.5">
      <c r="A938" s="442"/>
      <c r="B938" s="436" t="s">
        <v>504</v>
      </c>
      <c r="C938" s="428">
        <v>2021</v>
      </c>
      <c r="D938" s="431" t="s">
        <v>2180</v>
      </c>
      <c r="E938" s="433" t="s">
        <v>1306</v>
      </c>
      <c r="F938" s="433" t="s">
        <v>1156</v>
      </c>
      <c r="G938" s="458" t="s">
        <v>749</v>
      </c>
    </row>
    <row r="939" spans="1:7" ht="46.5">
      <c r="A939" s="442"/>
      <c r="B939" s="436" t="s">
        <v>504</v>
      </c>
      <c r="C939" s="428">
        <v>2021</v>
      </c>
      <c r="D939" s="431" t="s">
        <v>2181</v>
      </c>
      <c r="E939" s="433" t="s">
        <v>1306</v>
      </c>
      <c r="F939" s="433" t="s">
        <v>1156</v>
      </c>
      <c r="G939" s="458" t="s">
        <v>749</v>
      </c>
    </row>
    <row r="940" spans="1:7" ht="46.5">
      <c r="A940" s="442"/>
      <c r="B940" s="436" t="s">
        <v>504</v>
      </c>
      <c r="C940" s="428">
        <v>2021</v>
      </c>
      <c r="D940" s="458" t="s">
        <v>1473</v>
      </c>
      <c r="E940" s="458" t="s">
        <v>867</v>
      </c>
      <c r="F940" s="431" t="s">
        <v>1156</v>
      </c>
      <c r="G940" s="458"/>
    </row>
    <row r="941" spans="1:7" ht="31">
      <c r="A941" s="442"/>
      <c r="B941" s="436" t="s">
        <v>504</v>
      </c>
      <c r="C941" s="428">
        <v>2021</v>
      </c>
      <c r="D941" s="458" t="s">
        <v>2182</v>
      </c>
      <c r="E941" s="458" t="s">
        <v>957</v>
      </c>
      <c r="F941" s="431" t="s">
        <v>1158</v>
      </c>
      <c r="G941" s="458"/>
    </row>
    <row r="942" spans="1:7" ht="46.5">
      <c r="A942" s="442"/>
      <c r="B942" s="436" t="s">
        <v>504</v>
      </c>
      <c r="C942" s="428">
        <v>2021</v>
      </c>
      <c r="D942" s="458" t="s">
        <v>2183</v>
      </c>
      <c r="E942" s="458" t="s">
        <v>957</v>
      </c>
      <c r="F942" s="431" t="s">
        <v>1156</v>
      </c>
      <c r="G942" s="458"/>
    </row>
    <row r="943" spans="1:7" ht="62">
      <c r="A943" s="438">
        <v>32</v>
      </c>
      <c r="B943" s="436" t="s">
        <v>510</v>
      </c>
      <c r="C943" s="427">
        <v>2021</v>
      </c>
      <c r="D943" s="431" t="s">
        <v>2184</v>
      </c>
      <c r="E943" s="433" t="s">
        <v>867</v>
      </c>
      <c r="F943" s="433" t="s">
        <v>1162</v>
      </c>
      <c r="G943" s="427" t="s">
        <v>1163</v>
      </c>
    </row>
    <row r="944" spans="1:7" ht="62">
      <c r="A944" s="442"/>
      <c r="B944" s="436" t="s">
        <v>510</v>
      </c>
      <c r="C944" s="427">
        <v>2021</v>
      </c>
      <c r="D944" s="431" t="s">
        <v>2185</v>
      </c>
      <c r="E944" s="433" t="s">
        <v>2186</v>
      </c>
      <c r="F944" s="433" t="s">
        <v>1162</v>
      </c>
      <c r="G944" s="427" t="s">
        <v>1163</v>
      </c>
    </row>
    <row r="945" spans="1:7" ht="62">
      <c r="A945" s="442"/>
      <c r="B945" s="436" t="s">
        <v>510</v>
      </c>
      <c r="C945" s="427">
        <v>2021</v>
      </c>
      <c r="D945" s="431" t="s">
        <v>2187</v>
      </c>
      <c r="E945" s="458" t="s">
        <v>988</v>
      </c>
      <c r="F945" s="433" t="s">
        <v>1162</v>
      </c>
      <c r="G945" s="427" t="s">
        <v>1163</v>
      </c>
    </row>
    <row r="946" spans="1:7" ht="62">
      <c r="A946" s="442"/>
      <c r="B946" s="436" t="s">
        <v>510</v>
      </c>
      <c r="C946" s="427">
        <v>2021</v>
      </c>
      <c r="D946" s="458" t="s">
        <v>2188</v>
      </c>
      <c r="E946" s="458" t="s">
        <v>2189</v>
      </c>
      <c r="F946" s="433" t="s">
        <v>1162</v>
      </c>
      <c r="G946" s="427" t="s">
        <v>1163</v>
      </c>
    </row>
    <row r="947" spans="1:7" ht="62">
      <c r="A947" s="442"/>
      <c r="B947" s="436" t="s">
        <v>510</v>
      </c>
      <c r="C947" s="427">
        <v>2021</v>
      </c>
      <c r="D947" s="458" t="s">
        <v>2190</v>
      </c>
      <c r="E947" s="458" t="s">
        <v>2189</v>
      </c>
      <c r="F947" s="433" t="s">
        <v>1162</v>
      </c>
      <c r="G947" s="427" t="s">
        <v>1163</v>
      </c>
    </row>
    <row r="948" spans="1:7" ht="31">
      <c r="A948" s="438">
        <v>33</v>
      </c>
      <c r="B948" s="439" t="s">
        <v>515</v>
      </c>
      <c r="C948" s="427">
        <v>2021</v>
      </c>
      <c r="D948" s="431" t="s">
        <v>1450</v>
      </c>
      <c r="E948" s="433" t="s">
        <v>867</v>
      </c>
      <c r="F948" s="433" t="s">
        <v>1451</v>
      </c>
      <c r="G948" s="458" t="s">
        <v>1596</v>
      </c>
    </row>
    <row r="949" spans="1:7" ht="46.5">
      <c r="A949" s="442"/>
      <c r="B949" s="439" t="s">
        <v>515</v>
      </c>
      <c r="C949" s="427">
        <v>2021</v>
      </c>
      <c r="D949" s="431" t="s">
        <v>1452</v>
      </c>
      <c r="E949" s="433" t="s">
        <v>957</v>
      </c>
      <c r="F949" s="433" t="s">
        <v>1453</v>
      </c>
      <c r="G949" s="458" t="s">
        <v>1596</v>
      </c>
    </row>
    <row r="950" spans="1:7" ht="31">
      <c r="A950" s="442"/>
      <c r="B950" s="439" t="s">
        <v>515</v>
      </c>
      <c r="C950" s="427">
        <v>2021</v>
      </c>
      <c r="D950" s="431" t="s">
        <v>1454</v>
      </c>
      <c r="E950" s="433" t="s">
        <v>957</v>
      </c>
      <c r="F950" s="433" t="s">
        <v>1455</v>
      </c>
      <c r="G950" s="458" t="s">
        <v>1596</v>
      </c>
    </row>
    <row r="951" spans="1:7" ht="31">
      <c r="A951" s="442"/>
      <c r="B951" s="439" t="s">
        <v>515</v>
      </c>
      <c r="C951" s="427">
        <v>2021</v>
      </c>
      <c r="D951" s="458" t="s">
        <v>1544</v>
      </c>
      <c r="E951" s="458" t="s">
        <v>988</v>
      </c>
      <c r="F951" s="431" t="s">
        <v>1461</v>
      </c>
      <c r="G951" s="458" t="s">
        <v>1596</v>
      </c>
    </row>
    <row r="952" spans="1:7" ht="46.5">
      <c r="A952" s="442"/>
      <c r="B952" s="439" t="s">
        <v>515</v>
      </c>
      <c r="C952" s="427">
        <v>2021</v>
      </c>
      <c r="D952" s="458" t="s">
        <v>1462</v>
      </c>
      <c r="E952" s="458" t="s">
        <v>1306</v>
      </c>
      <c r="F952" s="431" t="s">
        <v>1463</v>
      </c>
      <c r="G952" s="458" t="s">
        <v>1596</v>
      </c>
    </row>
    <row r="953" spans="1:7" ht="46.5">
      <c r="A953" s="442"/>
      <c r="B953" s="439" t="s">
        <v>515</v>
      </c>
      <c r="C953" s="427">
        <v>2021</v>
      </c>
      <c r="D953" s="458" t="s">
        <v>1545</v>
      </c>
      <c r="E953" s="458" t="s">
        <v>1306</v>
      </c>
      <c r="F953" s="431" t="s">
        <v>1546</v>
      </c>
      <c r="G953" s="458" t="s">
        <v>1596</v>
      </c>
    </row>
    <row r="954" spans="1:7" ht="31">
      <c r="A954" s="442"/>
      <c r="B954" s="439" t="s">
        <v>515</v>
      </c>
      <c r="C954" s="427">
        <v>2021</v>
      </c>
      <c r="D954" s="458" t="s">
        <v>1547</v>
      </c>
      <c r="E954" s="458" t="s">
        <v>1306</v>
      </c>
      <c r="F954" s="431" t="s">
        <v>1548</v>
      </c>
      <c r="G954" s="458" t="s">
        <v>1596</v>
      </c>
    </row>
    <row r="955" spans="1:7" ht="31">
      <c r="A955" s="442"/>
      <c r="B955" s="439" t="s">
        <v>515</v>
      </c>
      <c r="C955" s="427">
        <v>2021</v>
      </c>
      <c r="D955" s="458" t="s">
        <v>1549</v>
      </c>
      <c r="E955" s="458" t="s">
        <v>1306</v>
      </c>
      <c r="F955" s="472" t="s">
        <v>1550</v>
      </c>
      <c r="G955" s="458" t="s">
        <v>1596</v>
      </c>
    </row>
    <row r="956" spans="1:7" ht="31">
      <c r="A956" s="442"/>
      <c r="B956" s="439" t="s">
        <v>515</v>
      </c>
      <c r="C956" s="427">
        <v>2021</v>
      </c>
      <c r="D956" s="458" t="s">
        <v>1551</v>
      </c>
      <c r="E956" s="458" t="s">
        <v>1306</v>
      </c>
      <c r="F956" s="431" t="s">
        <v>2191</v>
      </c>
      <c r="G956" s="458" t="s">
        <v>1596</v>
      </c>
    </row>
    <row r="957" spans="1:7" ht="15.5">
      <c r="A957" s="442">
        <v>34</v>
      </c>
      <c r="B957" s="436" t="s">
        <v>520</v>
      </c>
      <c r="C957" s="427">
        <v>2021</v>
      </c>
      <c r="D957" s="431" t="s">
        <v>2042</v>
      </c>
      <c r="E957" s="433" t="s">
        <v>988</v>
      </c>
      <c r="F957" s="433" t="s">
        <v>229</v>
      </c>
      <c r="G957" s="462" t="s">
        <v>2192</v>
      </c>
    </row>
    <row r="958" spans="1:7" ht="15.5">
      <c r="A958" s="442"/>
      <c r="B958" s="436" t="s">
        <v>520</v>
      </c>
      <c r="C958" s="427">
        <v>2021</v>
      </c>
      <c r="D958" s="431" t="s">
        <v>2044</v>
      </c>
      <c r="E958" s="433" t="s">
        <v>1525</v>
      </c>
      <c r="F958" s="433" t="s">
        <v>2045</v>
      </c>
      <c r="G958" s="462" t="s">
        <v>2046</v>
      </c>
    </row>
    <row r="959" spans="1:7" ht="15.5">
      <c r="A959" s="442"/>
      <c r="B959" s="436" t="s">
        <v>520</v>
      </c>
      <c r="C959" s="427">
        <v>2021</v>
      </c>
      <c r="D959" s="431" t="s">
        <v>2047</v>
      </c>
      <c r="E959" s="433" t="s">
        <v>1306</v>
      </c>
      <c r="F959" s="433" t="s">
        <v>2048</v>
      </c>
      <c r="G959" s="458"/>
    </row>
    <row r="960" spans="1:7" ht="15.5">
      <c r="A960" s="442"/>
      <c r="B960" s="436" t="s">
        <v>520</v>
      </c>
      <c r="C960" s="427">
        <v>2021</v>
      </c>
      <c r="D960" s="458" t="s">
        <v>2049</v>
      </c>
      <c r="E960" s="458" t="s">
        <v>957</v>
      </c>
      <c r="F960" s="458" t="s">
        <v>765</v>
      </c>
      <c r="G960" s="458"/>
    </row>
    <row r="961" spans="1:7" ht="31">
      <c r="A961" s="438">
        <v>35</v>
      </c>
      <c r="B961" s="436" t="s">
        <v>525</v>
      </c>
      <c r="C961" s="427">
        <v>2021</v>
      </c>
      <c r="D961" s="431" t="s">
        <v>1450</v>
      </c>
      <c r="E961" s="433" t="s">
        <v>867</v>
      </c>
      <c r="F961" s="433" t="s">
        <v>1451</v>
      </c>
      <c r="G961" s="458" t="s">
        <v>1596</v>
      </c>
    </row>
    <row r="962" spans="1:7" ht="31">
      <c r="A962" s="442"/>
      <c r="B962" s="436" t="s">
        <v>525</v>
      </c>
      <c r="C962" s="427">
        <v>2021</v>
      </c>
      <c r="D962" s="431" t="s">
        <v>1454</v>
      </c>
      <c r="E962" s="433" t="s">
        <v>957</v>
      </c>
      <c r="F962" s="433" t="s">
        <v>1455</v>
      </c>
      <c r="G962" s="458" t="s">
        <v>1596</v>
      </c>
    </row>
    <row r="963" spans="1:7" ht="46.5">
      <c r="A963" s="442"/>
      <c r="B963" s="436" t="s">
        <v>525</v>
      </c>
      <c r="C963" s="427">
        <v>2021</v>
      </c>
      <c r="D963" s="431" t="s">
        <v>1462</v>
      </c>
      <c r="E963" s="433" t="s">
        <v>988</v>
      </c>
      <c r="F963" s="433" t="s">
        <v>1463</v>
      </c>
      <c r="G963" s="458" t="s">
        <v>1596</v>
      </c>
    </row>
    <row r="964" spans="1:7" ht="46.5">
      <c r="A964" s="442"/>
      <c r="B964" s="436" t="s">
        <v>525</v>
      </c>
      <c r="C964" s="427">
        <v>2021</v>
      </c>
      <c r="D964" s="458" t="s">
        <v>1452</v>
      </c>
      <c r="E964" s="458" t="s">
        <v>1306</v>
      </c>
      <c r="F964" s="431" t="s">
        <v>1453</v>
      </c>
      <c r="G964" s="458" t="s">
        <v>1596</v>
      </c>
    </row>
    <row r="965" spans="1:7" ht="31">
      <c r="A965" s="442"/>
      <c r="B965" s="436" t="s">
        <v>525</v>
      </c>
      <c r="C965" s="427">
        <v>2021</v>
      </c>
      <c r="D965" s="458" t="s">
        <v>1544</v>
      </c>
      <c r="E965" s="458" t="s">
        <v>1306</v>
      </c>
      <c r="F965" s="431" t="s">
        <v>1461</v>
      </c>
      <c r="G965" s="458" t="s">
        <v>1596</v>
      </c>
    </row>
    <row r="966" spans="1:7" ht="31">
      <c r="A966" s="442"/>
      <c r="B966" s="436" t="s">
        <v>525</v>
      </c>
      <c r="C966" s="427">
        <v>2021</v>
      </c>
      <c r="D966" s="458" t="s">
        <v>2193</v>
      </c>
      <c r="E966" s="458" t="s">
        <v>1306</v>
      </c>
      <c r="F966" s="431" t="s">
        <v>2194</v>
      </c>
      <c r="G966" s="458" t="s">
        <v>1596</v>
      </c>
    </row>
    <row r="967" spans="1:7" ht="46.5">
      <c r="A967" s="442"/>
      <c r="B967" s="436" t="s">
        <v>525</v>
      </c>
      <c r="C967" s="427">
        <v>2021</v>
      </c>
      <c r="D967" s="458" t="s">
        <v>1598</v>
      </c>
      <c r="E967" s="458" t="s">
        <v>1306</v>
      </c>
      <c r="F967" s="431" t="s">
        <v>1599</v>
      </c>
      <c r="G967" s="458" t="s">
        <v>1596</v>
      </c>
    </row>
    <row r="968" spans="1:7" ht="31">
      <c r="A968" s="438">
        <v>36</v>
      </c>
      <c r="B968" s="436" t="s">
        <v>531</v>
      </c>
      <c r="C968" s="427">
        <v>2021</v>
      </c>
      <c r="D968" s="431" t="s">
        <v>1933</v>
      </c>
      <c r="E968" s="431" t="s">
        <v>1103</v>
      </c>
      <c r="F968" s="473" t="s">
        <v>2195</v>
      </c>
      <c r="G968" s="436" t="s">
        <v>1020</v>
      </c>
    </row>
    <row r="969" spans="1:7" ht="31">
      <c r="A969" s="442"/>
      <c r="B969" s="436" t="s">
        <v>531</v>
      </c>
      <c r="C969" s="427">
        <v>2021</v>
      </c>
      <c r="D969" s="431" t="s">
        <v>2196</v>
      </c>
      <c r="E969" s="431" t="s">
        <v>1306</v>
      </c>
      <c r="F969" s="474" t="s">
        <v>2197</v>
      </c>
      <c r="G969" s="436" t="s">
        <v>1020</v>
      </c>
    </row>
    <row r="970" spans="1:7" ht="31">
      <c r="A970" s="442"/>
      <c r="B970" s="436" t="s">
        <v>531</v>
      </c>
      <c r="C970" s="427">
        <v>2021</v>
      </c>
      <c r="D970" s="431" t="s">
        <v>2198</v>
      </c>
      <c r="E970" s="431" t="s">
        <v>1306</v>
      </c>
      <c r="F970" s="433" t="s">
        <v>2199</v>
      </c>
      <c r="G970" s="436" t="s">
        <v>1020</v>
      </c>
    </row>
    <row r="971" spans="1:7" ht="31">
      <c r="A971" s="442"/>
      <c r="B971" s="436" t="s">
        <v>531</v>
      </c>
      <c r="C971" s="427">
        <v>2021</v>
      </c>
      <c r="D971" s="431" t="s">
        <v>1935</v>
      </c>
      <c r="E971" s="431" t="s">
        <v>954</v>
      </c>
      <c r="F971" s="473" t="s">
        <v>2200</v>
      </c>
      <c r="G971" s="436" t="s">
        <v>1020</v>
      </c>
    </row>
    <row r="972" spans="1:7" ht="46.5">
      <c r="A972" s="442"/>
      <c r="B972" s="436" t="s">
        <v>531</v>
      </c>
      <c r="C972" s="427">
        <v>2021</v>
      </c>
      <c r="D972" s="431" t="s">
        <v>1389</v>
      </c>
      <c r="E972" s="431" t="s">
        <v>957</v>
      </c>
      <c r="F972" s="431" t="s">
        <v>2201</v>
      </c>
      <c r="G972" s="436" t="s">
        <v>1020</v>
      </c>
    </row>
    <row r="973" spans="1:7" ht="31">
      <c r="A973" s="442">
        <v>37</v>
      </c>
      <c r="B973" s="436" t="s">
        <v>537</v>
      </c>
      <c r="C973" s="427">
        <v>2021</v>
      </c>
      <c r="D973" s="433" t="s">
        <v>988</v>
      </c>
      <c r="E973" s="433" t="s">
        <v>2202</v>
      </c>
      <c r="F973" s="427"/>
      <c r="G973" s="458" t="s">
        <v>2203</v>
      </c>
    </row>
    <row r="974" spans="1:7" ht="31">
      <c r="A974" s="442"/>
      <c r="B974" s="436" t="s">
        <v>537</v>
      </c>
      <c r="C974" s="427">
        <v>2021</v>
      </c>
      <c r="D974" s="433" t="s">
        <v>988</v>
      </c>
      <c r="E974" s="433" t="s">
        <v>2202</v>
      </c>
      <c r="F974" s="427"/>
      <c r="G974" s="458" t="s">
        <v>2203</v>
      </c>
    </row>
    <row r="975" spans="1:7" ht="15.5">
      <c r="A975" s="438">
        <v>38</v>
      </c>
      <c r="B975" s="436" t="s">
        <v>543</v>
      </c>
      <c r="C975" s="428">
        <v>2021</v>
      </c>
      <c r="D975" s="431" t="s">
        <v>2204</v>
      </c>
      <c r="E975" s="433" t="s">
        <v>1683</v>
      </c>
      <c r="F975" s="433" t="s">
        <v>2205</v>
      </c>
      <c r="G975" s="462" t="s">
        <v>2206</v>
      </c>
    </row>
    <row r="976" spans="1:7" ht="15.5">
      <c r="A976" s="442"/>
      <c r="B976" s="436" t="s">
        <v>543</v>
      </c>
      <c r="C976" s="428">
        <v>2021</v>
      </c>
      <c r="D976" s="431" t="s">
        <v>2207</v>
      </c>
      <c r="E976" s="433" t="s">
        <v>1686</v>
      </c>
      <c r="F976" s="433" t="s">
        <v>2208</v>
      </c>
      <c r="G976" s="462" t="s">
        <v>2206</v>
      </c>
    </row>
    <row r="977" spans="1:7" ht="15.5">
      <c r="A977" s="442"/>
      <c r="B977" s="436" t="s">
        <v>543</v>
      </c>
      <c r="C977" s="428">
        <v>2021</v>
      </c>
      <c r="D977" s="431" t="s">
        <v>2209</v>
      </c>
      <c r="E977" s="433" t="s">
        <v>1697</v>
      </c>
      <c r="F977" s="433" t="s">
        <v>2210</v>
      </c>
      <c r="G977" s="462" t="s">
        <v>2211</v>
      </c>
    </row>
    <row r="978" spans="1:7" ht="15.5">
      <c r="A978" s="442"/>
      <c r="B978" s="436" t="s">
        <v>543</v>
      </c>
      <c r="C978" s="428">
        <v>2021</v>
      </c>
      <c r="D978" s="458" t="s">
        <v>2212</v>
      </c>
      <c r="E978" s="458" t="s">
        <v>1697</v>
      </c>
      <c r="F978" s="458" t="s">
        <v>2213</v>
      </c>
      <c r="G978" s="462" t="s">
        <v>2214</v>
      </c>
    </row>
    <row r="979" spans="1:7" ht="15.5">
      <c r="A979" s="442">
        <v>39</v>
      </c>
      <c r="B979" s="436" t="s">
        <v>548</v>
      </c>
      <c r="C979" s="427">
        <v>2021</v>
      </c>
      <c r="D979" s="431" t="s">
        <v>1376</v>
      </c>
      <c r="E979" s="433" t="s">
        <v>1615</v>
      </c>
      <c r="F979" s="433"/>
      <c r="G979" s="458"/>
    </row>
    <row r="980" spans="1:7" ht="15.5">
      <c r="A980" s="442"/>
      <c r="B980" s="436" t="s">
        <v>548</v>
      </c>
      <c r="C980" s="427">
        <v>2021</v>
      </c>
      <c r="D980" s="431" t="s">
        <v>1616</v>
      </c>
      <c r="E980" s="433" t="s">
        <v>957</v>
      </c>
      <c r="F980" s="433"/>
      <c r="G980" s="458"/>
    </row>
    <row r="981" spans="1:7" ht="15.5">
      <c r="A981" s="442"/>
      <c r="B981" s="436" t="s">
        <v>548</v>
      </c>
      <c r="C981" s="427">
        <v>2021</v>
      </c>
      <c r="D981" s="431" t="s">
        <v>1617</v>
      </c>
      <c r="E981" s="433" t="s">
        <v>957</v>
      </c>
      <c r="F981" s="433"/>
      <c r="G981" s="458"/>
    </row>
    <row r="982" spans="1:7" ht="15.5">
      <c r="A982" s="442"/>
      <c r="B982" s="436" t="s">
        <v>548</v>
      </c>
      <c r="C982" s="427">
        <v>2021</v>
      </c>
      <c r="D982" s="431" t="s">
        <v>1378</v>
      </c>
      <c r="E982" s="433" t="s">
        <v>957</v>
      </c>
      <c r="F982" s="433"/>
      <c r="G982" s="458"/>
    </row>
    <row r="983" spans="1:7" ht="15.5">
      <c r="A983" s="442"/>
      <c r="B983" s="436" t="s">
        <v>548</v>
      </c>
      <c r="C983" s="427">
        <v>2021</v>
      </c>
      <c r="D983" s="431" t="s">
        <v>1618</v>
      </c>
      <c r="E983" s="433" t="s">
        <v>957</v>
      </c>
      <c r="F983" s="433"/>
      <c r="G983" s="458"/>
    </row>
    <row r="984" spans="1:7" ht="15.5">
      <c r="A984" s="442"/>
      <c r="B984" s="436" t="s">
        <v>548</v>
      </c>
      <c r="C984" s="427">
        <v>2021</v>
      </c>
      <c r="D984" s="431" t="s">
        <v>1426</v>
      </c>
      <c r="E984" s="433" t="s">
        <v>957</v>
      </c>
      <c r="F984" s="433"/>
      <c r="G984" s="458"/>
    </row>
    <row r="985" spans="1:7" ht="15.5">
      <c r="A985" s="442"/>
      <c r="B985" s="436" t="s">
        <v>548</v>
      </c>
      <c r="C985" s="427">
        <v>2021</v>
      </c>
      <c r="D985" s="431" t="s">
        <v>1622</v>
      </c>
      <c r="E985" s="433" t="s">
        <v>957</v>
      </c>
      <c r="F985" s="433"/>
      <c r="G985" s="458"/>
    </row>
    <row r="986" spans="1:7" ht="15.5">
      <c r="A986" s="442"/>
      <c r="B986" s="436" t="s">
        <v>548</v>
      </c>
      <c r="C986" s="427">
        <v>2021</v>
      </c>
      <c r="D986" s="431" t="s">
        <v>1385</v>
      </c>
      <c r="E986" s="433" t="s">
        <v>1103</v>
      </c>
      <c r="F986" s="433"/>
      <c r="G986" s="458"/>
    </row>
    <row r="987" spans="1:7" ht="15.5">
      <c r="A987" s="442"/>
      <c r="B987" s="436" t="s">
        <v>548</v>
      </c>
      <c r="C987" s="427">
        <v>2021</v>
      </c>
      <c r="D987" s="431" t="s">
        <v>1371</v>
      </c>
      <c r="E987" s="433" t="s">
        <v>1306</v>
      </c>
      <c r="F987" s="458"/>
      <c r="G987" s="458"/>
    </row>
    <row r="988" spans="1:7" ht="15.5">
      <c r="A988" s="442"/>
      <c r="B988" s="436" t="s">
        <v>548</v>
      </c>
      <c r="C988" s="427">
        <v>2021</v>
      </c>
      <c r="D988" s="458" t="s">
        <v>1383</v>
      </c>
      <c r="E988" s="433" t="s">
        <v>1306</v>
      </c>
      <c r="F988" s="458"/>
      <c r="G988" s="458"/>
    </row>
    <row r="989" spans="1:7" ht="15.5">
      <c r="A989" s="442"/>
      <c r="B989" s="436" t="s">
        <v>548</v>
      </c>
      <c r="C989" s="427">
        <v>2021</v>
      </c>
      <c r="D989" s="458" t="s">
        <v>1623</v>
      </c>
      <c r="E989" s="433" t="s">
        <v>1306</v>
      </c>
      <c r="F989" s="458"/>
      <c r="G989" s="458"/>
    </row>
    <row r="990" spans="1:7" ht="15.5">
      <c r="A990" s="442"/>
      <c r="B990" s="436" t="s">
        <v>548</v>
      </c>
      <c r="C990" s="427">
        <v>2021</v>
      </c>
      <c r="D990" s="458" t="s">
        <v>1384</v>
      </c>
      <c r="E990" s="433" t="s">
        <v>1306</v>
      </c>
      <c r="F990" s="458"/>
      <c r="G990" s="458"/>
    </row>
    <row r="991" spans="1:7" ht="15.5">
      <c r="A991" s="442"/>
      <c r="B991" s="436" t="s">
        <v>548</v>
      </c>
      <c r="C991" s="427">
        <v>2021</v>
      </c>
      <c r="D991" s="458" t="s">
        <v>1620</v>
      </c>
      <c r="E991" s="433" t="s">
        <v>1306</v>
      </c>
      <c r="F991" s="458"/>
      <c r="G991" s="458"/>
    </row>
    <row r="992" spans="1:7" ht="15.5">
      <c r="A992" s="442"/>
      <c r="B992" s="436" t="s">
        <v>548</v>
      </c>
      <c r="C992" s="427">
        <v>2021</v>
      </c>
      <c r="D992" s="458" t="s">
        <v>1621</v>
      </c>
      <c r="E992" s="433" t="s">
        <v>1306</v>
      </c>
      <c r="F992" s="458"/>
      <c r="G992" s="458"/>
    </row>
    <row r="993" spans="1:7" ht="46.5">
      <c r="A993" s="438">
        <v>40</v>
      </c>
      <c r="B993" s="427" t="s">
        <v>553</v>
      </c>
      <c r="C993" s="428">
        <v>2021</v>
      </c>
      <c r="D993" s="431" t="s">
        <v>1624</v>
      </c>
      <c r="E993" s="433" t="s">
        <v>957</v>
      </c>
      <c r="F993" s="428" t="s">
        <v>1625</v>
      </c>
      <c r="G993" s="475" t="s">
        <v>1626</v>
      </c>
    </row>
    <row r="994" spans="1:7" ht="31">
      <c r="A994" s="442"/>
      <c r="B994" s="427" t="s">
        <v>553</v>
      </c>
      <c r="C994" s="428">
        <v>2021</v>
      </c>
      <c r="D994" s="431" t="s">
        <v>2215</v>
      </c>
      <c r="E994" s="433" t="s">
        <v>1306</v>
      </c>
      <c r="F994" s="433" t="s">
        <v>2216</v>
      </c>
      <c r="G994" s="458"/>
    </row>
    <row r="995" spans="1:7" ht="31">
      <c r="A995" s="442"/>
      <c r="B995" s="427" t="s">
        <v>553</v>
      </c>
      <c r="C995" s="428">
        <v>2021</v>
      </c>
      <c r="D995" s="431" t="s">
        <v>2217</v>
      </c>
      <c r="E995" s="433" t="s">
        <v>1306</v>
      </c>
      <c r="F995" s="433" t="s">
        <v>2218</v>
      </c>
      <c r="G995" s="458"/>
    </row>
    <row r="996" spans="1:7" ht="46.5">
      <c r="A996" s="442"/>
      <c r="B996" s="427" t="s">
        <v>553</v>
      </c>
      <c r="C996" s="428">
        <v>2021</v>
      </c>
      <c r="D996" s="458" t="s">
        <v>1633</v>
      </c>
      <c r="E996" s="433" t="s">
        <v>1306</v>
      </c>
      <c r="F996" s="431" t="s">
        <v>2219</v>
      </c>
      <c r="G996" s="462" t="s">
        <v>2220</v>
      </c>
    </row>
    <row r="997" spans="1:7" ht="31">
      <c r="A997" s="442"/>
      <c r="B997" s="427" t="s">
        <v>553</v>
      </c>
      <c r="C997" s="428">
        <v>2021</v>
      </c>
      <c r="D997" s="458" t="s">
        <v>2221</v>
      </c>
      <c r="E997" s="433" t="s">
        <v>1306</v>
      </c>
      <c r="F997" s="431" t="s">
        <v>2222</v>
      </c>
      <c r="G997" s="458"/>
    </row>
    <row r="998" spans="1:7" ht="46.5">
      <c r="A998" s="442"/>
      <c r="B998" s="427" t="s">
        <v>553</v>
      </c>
      <c r="C998" s="428">
        <v>2021</v>
      </c>
      <c r="D998" s="458" t="s">
        <v>2223</v>
      </c>
      <c r="E998" s="433" t="s">
        <v>1306</v>
      </c>
      <c r="F998" s="431" t="s">
        <v>2224</v>
      </c>
      <c r="G998" s="462" t="s">
        <v>2225</v>
      </c>
    </row>
    <row r="999" spans="1:7" ht="31">
      <c r="A999" s="438">
        <v>41</v>
      </c>
      <c r="B999" s="436" t="s">
        <v>557</v>
      </c>
      <c r="C999" s="428">
        <v>2021</v>
      </c>
      <c r="D999" s="431" t="s">
        <v>2226</v>
      </c>
      <c r="E999" s="433" t="s">
        <v>1683</v>
      </c>
      <c r="F999" s="433" t="s">
        <v>2227</v>
      </c>
      <c r="G999" s="458" t="s">
        <v>1186</v>
      </c>
    </row>
    <row r="1000" spans="1:7" ht="31">
      <c r="A1000" s="442"/>
      <c r="B1000" s="436" t="s">
        <v>557</v>
      </c>
      <c r="C1000" s="428">
        <v>2021</v>
      </c>
      <c r="D1000" s="431" t="s">
        <v>1950</v>
      </c>
      <c r="E1000" s="433" t="s">
        <v>1793</v>
      </c>
      <c r="F1000" s="433" t="s">
        <v>2228</v>
      </c>
      <c r="G1000" s="458" t="s">
        <v>1011</v>
      </c>
    </row>
    <row r="1001" spans="1:7" ht="31">
      <c r="A1001" s="442"/>
      <c r="B1001" s="436" t="s">
        <v>557</v>
      </c>
      <c r="C1001" s="428">
        <v>2021</v>
      </c>
      <c r="D1001" s="431" t="s">
        <v>2229</v>
      </c>
      <c r="E1001" s="433" t="s">
        <v>1793</v>
      </c>
      <c r="F1001" s="433" t="s">
        <v>2230</v>
      </c>
      <c r="G1001" s="458" t="s">
        <v>1011</v>
      </c>
    </row>
    <row r="1002" spans="1:7" ht="15.5">
      <c r="A1002" s="442"/>
      <c r="B1002" s="436" t="s">
        <v>557</v>
      </c>
      <c r="C1002" s="428">
        <v>2021</v>
      </c>
      <c r="D1002" s="458" t="s">
        <v>1801</v>
      </c>
      <c r="E1002" s="458" t="s">
        <v>1697</v>
      </c>
      <c r="F1002" s="428" t="s">
        <v>2231</v>
      </c>
      <c r="G1002" s="458" t="s">
        <v>1011</v>
      </c>
    </row>
    <row r="1003" spans="1:7" ht="31">
      <c r="A1003" s="442"/>
      <c r="B1003" s="436" t="s">
        <v>557</v>
      </c>
      <c r="C1003" s="428">
        <v>2021</v>
      </c>
      <c r="D1003" s="458" t="s">
        <v>2232</v>
      </c>
      <c r="E1003" s="458" t="s">
        <v>1294</v>
      </c>
      <c r="F1003" s="431" t="s">
        <v>2233</v>
      </c>
      <c r="G1003" s="458" t="s">
        <v>1186</v>
      </c>
    </row>
    <row r="1004" spans="1:7" ht="31">
      <c r="A1004" s="442"/>
      <c r="B1004" s="436" t="s">
        <v>557</v>
      </c>
      <c r="C1004" s="428">
        <v>2021</v>
      </c>
      <c r="D1004" s="458" t="s">
        <v>1799</v>
      </c>
      <c r="E1004" s="458" t="s">
        <v>1294</v>
      </c>
      <c r="F1004" s="428" t="s">
        <v>1962</v>
      </c>
      <c r="G1004" s="458" t="s">
        <v>1011</v>
      </c>
    </row>
    <row r="1005" spans="1:7" ht="31">
      <c r="A1005" s="438">
        <v>42</v>
      </c>
      <c r="B1005" s="436" t="s">
        <v>563</v>
      </c>
      <c r="C1005" s="428">
        <v>2021</v>
      </c>
      <c r="D1005" s="431" t="s">
        <v>1450</v>
      </c>
      <c r="E1005" s="433" t="s">
        <v>867</v>
      </c>
      <c r="F1005" s="433" t="s">
        <v>1451</v>
      </c>
      <c r="G1005" s="458" t="s">
        <v>1596</v>
      </c>
    </row>
    <row r="1006" spans="1:7" ht="46.5">
      <c r="A1006" s="442"/>
      <c r="B1006" s="436" t="s">
        <v>563</v>
      </c>
      <c r="C1006" s="428">
        <v>2021</v>
      </c>
      <c r="D1006" s="431" t="s">
        <v>1545</v>
      </c>
      <c r="E1006" s="433" t="s">
        <v>957</v>
      </c>
      <c r="F1006" s="433" t="s">
        <v>1546</v>
      </c>
      <c r="G1006" s="458" t="s">
        <v>1596</v>
      </c>
    </row>
    <row r="1007" spans="1:7" ht="31">
      <c r="A1007" s="442"/>
      <c r="B1007" s="436" t="s">
        <v>563</v>
      </c>
      <c r="C1007" s="428">
        <v>2021</v>
      </c>
      <c r="D1007" s="431" t="s">
        <v>1544</v>
      </c>
      <c r="E1007" s="433" t="s">
        <v>988</v>
      </c>
      <c r="F1007" s="433" t="s">
        <v>1461</v>
      </c>
      <c r="G1007" s="458" t="s">
        <v>1596</v>
      </c>
    </row>
    <row r="1008" spans="1:7" ht="46.5">
      <c r="A1008" s="442"/>
      <c r="B1008" s="436" t="s">
        <v>563</v>
      </c>
      <c r="C1008" s="428">
        <v>2021</v>
      </c>
      <c r="D1008" s="458" t="s">
        <v>1452</v>
      </c>
      <c r="E1008" s="458" t="s">
        <v>1306</v>
      </c>
      <c r="F1008" s="431" t="s">
        <v>1453</v>
      </c>
      <c r="G1008" s="458" t="s">
        <v>1596</v>
      </c>
    </row>
    <row r="1009" spans="1:7" ht="46.5">
      <c r="A1009" s="442"/>
      <c r="B1009" s="436" t="s">
        <v>563</v>
      </c>
      <c r="C1009" s="428">
        <v>2021</v>
      </c>
      <c r="D1009" s="458" t="s">
        <v>1462</v>
      </c>
      <c r="E1009" s="458" t="s">
        <v>1306</v>
      </c>
      <c r="F1009" s="431" t="s">
        <v>1463</v>
      </c>
      <c r="G1009" s="458" t="s">
        <v>1596</v>
      </c>
    </row>
    <row r="1010" spans="1:7" ht="31">
      <c r="A1010" s="442"/>
      <c r="B1010" s="436" t="s">
        <v>563</v>
      </c>
      <c r="C1010" s="428">
        <v>2021</v>
      </c>
      <c r="D1010" s="458" t="s">
        <v>2234</v>
      </c>
      <c r="E1010" s="458" t="s">
        <v>1306</v>
      </c>
      <c r="F1010" s="431" t="s">
        <v>2235</v>
      </c>
      <c r="G1010" s="458" t="s">
        <v>1596</v>
      </c>
    </row>
    <row r="1011" spans="1:7" ht="31">
      <c r="A1011" s="438">
        <v>43</v>
      </c>
      <c r="B1011" s="428" t="s">
        <v>569</v>
      </c>
      <c r="C1011" s="428">
        <v>2021</v>
      </c>
      <c r="D1011" s="431" t="s">
        <v>1753</v>
      </c>
      <c r="E1011" s="433" t="s">
        <v>1103</v>
      </c>
      <c r="F1011" s="433" t="s">
        <v>922</v>
      </c>
      <c r="G1011" s="476" t="s">
        <v>923</v>
      </c>
    </row>
    <row r="1012" spans="1:7" ht="31">
      <c r="A1012" s="442"/>
      <c r="B1012" s="428" t="s">
        <v>569</v>
      </c>
      <c r="C1012" s="428">
        <v>2021</v>
      </c>
      <c r="D1012" s="431" t="s">
        <v>1754</v>
      </c>
      <c r="E1012" s="433" t="s">
        <v>1755</v>
      </c>
      <c r="F1012" s="433" t="s">
        <v>2236</v>
      </c>
      <c r="G1012" s="476" t="s">
        <v>2237</v>
      </c>
    </row>
    <row r="1013" spans="1:7" ht="31">
      <c r="A1013" s="442"/>
      <c r="B1013" s="428" t="s">
        <v>569</v>
      </c>
      <c r="C1013" s="428">
        <v>2021</v>
      </c>
      <c r="D1013" s="431" t="s">
        <v>1757</v>
      </c>
      <c r="E1013" s="433" t="s">
        <v>1306</v>
      </c>
      <c r="F1013" s="433" t="s">
        <v>922</v>
      </c>
      <c r="G1013" s="476" t="s">
        <v>923</v>
      </c>
    </row>
    <row r="1014" spans="1:7" ht="31">
      <c r="A1014" s="442"/>
      <c r="B1014" s="428" t="s">
        <v>569</v>
      </c>
      <c r="C1014" s="428">
        <v>2021</v>
      </c>
      <c r="D1014" s="458" t="s">
        <v>1758</v>
      </c>
      <c r="E1014" s="458" t="s">
        <v>1306</v>
      </c>
      <c r="F1014" s="477" t="s">
        <v>922</v>
      </c>
      <c r="G1014" s="476" t="s">
        <v>923</v>
      </c>
    </row>
    <row r="1015" spans="1:7" ht="31">
      <c r="A1015" s="442"/>
      <c r="B1015" s="428" t="s">
        <v>569</v>
      </c>
      <c r="C1015" s="428">
        <v>2021</v>
      </c>
      <c r="D1015" s="458" t="s">
        <v>1765</v>
      </c>
      <c r="E1015" s="458" t="s">
        <v>1306</v>
      </c>
      <c r="F1015" s="431" t="s">
        <v>2236</v>
      </c>
      <c r="G1015" s="476" t="s">
        <v>2237</v>
      </c>
    </row>
    <row r="1016" spans="1:7" ht="31">
      <c r="A1016" s="442"/>
      <c r="B1016" s="428" t="s">
        <v>569</v>
      </c>
      <c r="C1016" s="428">
        <v>2021</v>
      </c>
      <c r="D1016" s="458" t="s">
        <v>1760</v>
      </c>
      <c r="E1016" s="458" t="s">
        <v>1306</v>
      </c>
      <c r="F1016" s="431" t="s">
        <v>928</v>
      </c>
      <c r="G1016" s="476" t="s">
        <v>929</v>
      </c>
    </row>
    <row r="1017" spans="1:7" ht="31">
      <c r="A1017" s="442"/>
      <c r="B1017" s="428" t="s">
        <v>569</v>
      </c>
      <c r="C1017" s="428">
        <v>2021</v>
      </c>
      <c r="D1017" s="458" t="s">
        <v>1761</v>
      </c>
      <c r="E1017" s="458" t="s">
        <v>954</v>
      </c>
      <c r="F1017" s="431" t="s">
        <v>2236</v>
      </c>
      <c r="G1017" s="476" t="s">
        <v>2237</v>
      </c>
    </row>
    <row r="1018" spans="1:7" ht="31">
      <c r="A1018" s="442"/>
      <c r="B1018" s="428" t="s">
        <v>569</v>
      </c>
      <c r="C1018" s="428">
        <v>2021</v>
      </c>
      <c r="D1018" s="458" t="s">
        <v>1762</v>
      </c>
      <c r="E1018" s="458" t="s">
        <v>957</v>
      </c>
      <c r="F1018" s="477" t="s">
        <v>922</v>
      </c>
      <c r="G1018" s="476" t="s">
        <v>923</v>
      </c>
    </row>
    <row r="1019" spans="1:7" ht="31">
      <c r="A1019" s="442"/>
      <c r="B1019" s="428" t="s">
        <v>569</v>
      </c>
      <c r="C1019" s="428">
        <v>2021</v>
      </c>
      <c r="D1019" s="458" t="s">
        <v>1763</v>
      </c>
      <c r="E1019" s="458" t="s">
        <v>957</v>
      </c>
      <c r="F1019" s="477" t="s">
        <v>922</v>
      </c>
      <c r="G1019" s="476" t="s">
        <v>923</v>
      </c>
    </row>
    <row r="1020" spans="1:7" ht="31">
      <c r="A1020" s="442"/>
      <c r="B1020" s="428" t="s">
        <v>569</v>
      </c>
      <c r="C1020" s="428">
        <v>2021</v>
      </c>
      <c r="D1020" s="458" t="s">
        <v>1764</v>
      </c>
      <c r="E1020" s="458" t="s">
        <v>957</v>
      </c>
      <c r="F1020" s="431" t="s">
        <v>928</v>
      </c>
      <c r="G1020" s="476" t="s">
        <v>929</v>
      </c>
    </row>
    <row r="1021" spans="1:7" ht="15.5">
      <c r="A1021" s="438">
        <v>44</v>
      </c>
      <c r="B1021" s="436" t="s">
        <v>572</v>
      </c>
      <c r="C1021" s="428">
        <v>2021</v>
      </c>
      <c r="D1021" s="431" t="s">
        <v>1790</v>
      </c>
      <c r="E1021" s="433" t="s">
        <v>1683</v>
      </c>
      <c r="F1021" s="433" t="s">
        <v>1791</v>
      </c>
      <c r="G1021" s="458"/>
    </row>
    <row r="1022" spans="1:7" ht="15.5">
      <c r="A1022" s="442"/>
      <c r="B1022" s="436" t="s">
        <v>572</v>
      </c>
      <c r="C1022" s="428">
        <v>2021</v>
      </c>
      <c r="D1022" s="431" t="s">
        <v>1792</v>
      </c>
      <c r="E1022" s="433" t="s">
        <v>1793</v>
      </c>
      <c r="F1022" s="458" t="s">
        <v>1796</v>
      </c>
      <c r="G1022" s="458"/>
    </row>
    <row r="1023" spans="1:7" ht="15.5">
      <c r="A1023" s="442"/>
      <c r="B1023" s="436" t="s">
        <v>572</v>
      </c>
      <c r="C1023" s="428">
        <v>2021</v>
      </c>
      <c r="D1023" s="458" t="s">
        <v>1797</v>
      </c>
      <c r="E1023" s="458" t="s">
        <v>1793</v>
      </c>
      <c r="F1023" s="458" t="s">
        <v>1796</v>
      </c>
      <c r="G1023" s="458"/>
    </row>
    <row r="1024" spans="1:7" ht="15.5">
      <c r="A1024" s="442"/>
      <c r="B1024" s="436" t="s">
        <v>572</v>
      </c>
      <c r="C1024" s="428">
        <v>2021</v>
      </c>
      <c r="D1024" s="458" t="s">
        <v>1801</v>
      </c>
      <c r="E1024" s="458" t="s">
        <v>1697</v>
      </c>
      <c r="F1024" s="458" t="s">
        <v>1796</v>
      </c>
      <c r="G1024" s="458"/>
    </row>
    <row r="1025" spans="1:7" ht="15.5">
      <c r="A1025" s="442"/>
      <c r="B1025" s="436" t="s">
        <v>572</v>
      </c>
      <c r="C1025" s="428">
        <v>2021</v>
      </c>
      <c r="D1025" s="458" t="s">
        <v>1799</v>
      </c>
      <c r="E1025" s="458" t="s">
        <v>1800</v>
      </c>
      <c r="F1025" s="458" t="s">
        <v>1796</v>
      </c>
      <c r="G1025" s="458"/>
    </row>
    <row r="1026" spans="1:7" ht="15.5">
      <c r="A1026" s="442"/>
      <c r="B1026" s="436" t="s">
        <v>572</v>
      </c>
      <c r="C1026" s="428">
        <v>2021</v>
      </c>
      <c r="D1026" s="458" t="s">
        <v>2238</v>
      </c>
      <c r="E1026" s="458" t="s">
        <v>1800</v>
      </c>
      <c r="F1026" s="458" t="s">
        <v>1796</v>
      </c>
      <c r="G1026" s="458"/>
    </row>
    <row r="1027" spans="1:7" ht="15.5">
      <c r="A1027" s="438">
        <v>45</v>
      </c>
      <c r="B1027" s="436" t="s">
        <v>577</v>
      </c>
      <c r="C1027" s="428">
        <v>2021</v>
      </c>
      <c r="D1027" s="431" t="s">
        <v>2239</v>
      </c>
      <c r="E1027" s="433" t="s">
        <v>988</v>
      </c>
      <c r="F1027" s="433" t="s">
        <v>2240</v>
      </c>
      <c r="G1027" s="466" t="s">
        <v>2241</v>
      </c>
    </row>
    <row r="1028" spans="1:7" ht="31">
      <c r="A1028" s="442"/>
      <c r="B1028" s="436" t="s">
        <v>577</v>
      </c>
      <c r="C1028" s="428">
        <v>2021</v>
      </c>
      <c r="D1028" s="431" t="s">
        <v>2242</v>
      </c>
      <c r="E1028" s="433" t="s">
        <v>2189</v>
      </c>
      <c r="F1028" s="433" t="s">
        <v>2243</v>
      </c>
      <c r="G1028" s="466" t="s">
        <v>2244</v>
      </c>
    </row>
    <row r="1029" spans="1:7" ht="31">
      <c r="A1029" s="442"/>
      <c r="B1029" s="436" t="s">
        <v>577</v>
      </c>
      <c r="C1029" s="428">
        <v>2021</v>
      </c>
      <c r="D1029" s="431" t="s">
        <v>2245</v>
      </c>
      <c r="E1029" s="433" t="s">
        <v>1306</v>
      </c>
      <c r="F1029" s="433" t="s">
        <v>2246</v>
      </c>
      <c r="G1029" s="466" t="s">
        <v>2247</v>
      </c>
    </row>
    <row r="1030" spans="1:7" ht="15.5">
      <c r="A1030" s="442"/>
      <c r="B1030" s="436" t="s">
        <v>577</v>
      </c>
      <c r="C1030" s="428">
        <v>2021</v>
      </c>
      <c r="D1030" s="458" t="s">
        <v>2248</v>
      </c>
      <c r="E1030" s="458" t="s">
        <v>1306</v>
      </c>
      <c r="F1030" s="458" t="s">
        <v>2249</v>
      </c>
      <c r="G1030" s="466" t="s">
        <v>2250</v>
      </c>
    </row>
    <row r="1031" spans="1:7" ht="15.5">
      <c r="A1031" s="442"/>
      <c r="B1031" s="436" t="s">
        <v>577</v>
      </c>
      <c r="C1031" s="428">
        <v>2021</v>
      </c>
      <c r="D1031" s="458" t="s">
        <v>2251</v>
      </c>
      <c r="E1031" s="458" t="s">
        <v>1306</v>
      </c>
      <c r="F1031" s="458" t="s">
        <v>2252</v>
      </c>
      <c r="G1031" s="466" t="s">
        <v>2253</v>
      </c>
    </row>
    <row r="1032" spans="1:7" ht="15.5">
      <c r="A1032" s="442"/>
      <c r="B1032" s="436" t="s">
        <v>577</v>
      </c>
      <c r="C1032" s="428">
        <v>2021</v>
      </c>
      <c r="D1032" s="458" t="s">
        <v>2254</v>
      </c>
      <c r="E1032" s="458" t="s">
        <v>957</v>
      </c>
      <c r="F1032" s="458" t="s">
        <v>2255</v>
      </c>
      <c r="G1032" s="466" t="s">
        <v>2256</v>
      </c>
    </row>
    <row r="1033" spans="1:7" ht="15.5">
      <c r="A1033" s="442"/>
      <c r="B1033" s="436" t="s">
        <v>577</v>
      </c>
      <c r="C1033" s="428">
        <v>2021</v>
      </c>
      <c r="D1033" s="458" t="s">
        <v>2257</v>
      </c>
      <c r="E1033" s="458" t="s">
        <v>867</v>
      </c>
      <c r="F1033" s="458" t="s">
        <v>2249</v>
      </c>
      <c r="G1033" s="466" t="s">
        <v>2250</v>
      </c>
    </row>
    <row r="1034" spans="1:7" ht="31">
      <c r="A1034" s="438">
        <v>46</v>
      </c>
      <c r="B1034" s="428" t="s">
        <v>583</v>
      </c>
      <c r="C1034" s="428">
        <v>2021</v>
      </c>
      <c r="D1034" s="427" t="s">
        <v>2258</v>
      </c>
      <c r="E1034" s="433" t="s">
        <v>1103</v>
      </c>
      <c r="F1034" s="433" t="s">
        <v>1197</v>
      </c>
      <c r="G1034" s="466" t="s">
        <v>2259</v>
      </c>
    </row>
    <row r="1035" spans="1:7" ht="31">
      <c r="A1035" s="442"/>
      <c r="B1035" s="428" t="s">
        <v>583</v>
      </c>
      <c r="C1035" s="428">
        <v>2021</v>
      </c>
      <c r="D1035" s="427" t="s">
        <v>2260</v>
      </c>
      <c r="E1035" s="433" t="s">
        <v>1306</v>
      </c>
      <c r="F1035" s="433" t="s">
        <v>1197</v>
      </c>
      <c r="G1035" s="466" t="s">
        <v>2259</v>
      </c>
    </row>
    <row r="1036" spans="1:7" ht="31">
      <c r="A1036" s="442"/>
      <c r="B1036" s="428" t="s">
        <v>583</v>
      </c>
      <c r="C1036" s="428">
        <v>2021</v>
      </c>
      <c r="D1036" s="427" t="s">
        <v>2261</v>
      </c>
      <c r="E1036" s="433" t="s">
        <v>1306</v>
      </c>
      <c r="F1036" s="433" t="s">
        <v>1197</v>
      </c>
      <c r="G1036" s="466" t="s">
        <v>2259</v>
      </c>
    </row>
    <row r="1037" spans="1:7" ht="31">
      <c r="A1037" s="442"/>
      <c r="B1037" s="428" t="s">
        <v>583</v>
      </c>
      <c r="C1037" s="428">
        <v>2021</v>
      </c>
      <c r="D1037" s="427" t="s">
        <v>2262</v>
      </c>
      <c r="E1037" s="433" t="s">
        <v>1306</v>
      </c>
      <c r="F1037" s="433" t="s">
        <v>1197</v>
      </c>
      <c r="G1037" s="466" t="s">
        <v>2259</v>
      </c>
    </row>
    <row r="1038" spans="1:7" ht="31">
      <c r="A1038" s="442"/>
      <c r="B1038" s="428" t="s">
        <v>583</v>
      </c>
      <c r="C1038" s="428">
        <v>2021</v>
      </c>
      <c r="D1038" s="427" t="s">
        <v>2263</v>
      </c>
      <c r="E1038" s="433" t="s">
        <v>1306</v>
      </c>
      <c r="F1038" s="433" t="s">
        <v>1197</v>
      </c>
      <c r="G1038" s="466" t="s">
        <v>2259</v>
      </c>
    </row>
    <row r="1039" spans="1:7" ht="31">
      <c r="A1039" s="442"/>
      <c r="B1039" s="428" t="s">
        <v>583</v>
      </c>
      <c r="C1039" s="428">
        <v>2021</v>
      </c>
      <c r="D1039" s="427" t="s">
        <v>2264</v>
      </c>
      <c r="E1039" s="433" t="s">
        <v>1306</v>
      </c>
      <c r="F1039" s="433" t="s">
        <v>1197</v>
      </c>
      <c r="G1039" s="466" t="s">
        <v>2259</v>
      </c>
    </row>
    <row r="1040" spans="1:7" ht="31">
      <c r="A1040" s="442"/>
      <c r="B1040" s="428" t="s">
        <v>583</v>
      </c>
      <c r="C1040" s="428">
        <v>2021</v>
      </c>
      <c r="D1040" s="427" t="s">
        <v>2265</v>
      </c>
      <c r="E1040" s="433" t="s">
        <v>1306</v>
      </c>
      <c r="F1040" s="433" t="s">
        <v>1197</v>
      </c>
      <c r="G1040" s="466" t="s">
        <v>2259</v>
      </c>
    </row>
    <row r="1041" spans="1:7" ht="31">
      <c r="A1041" s="442"/>
      <c r="B1041" s="428" t="s">
        <v>583</v>
      </c>
      <c r="C1041" s="428">
        <v>2021</v>
      </c>
      <c r="D1041" s="427" t="s">
        <v>1734</v>
      </c>
      <c r="E1041" s="458" t="s">
        <v>954</v>
      </c>
      <c r="F1041" s="433" t="s">
        <v>1197</v>
      </c>
      <c r="G1041" s="466" t="s">
        <v>2259</v>
      </c>
    </row>
    <row r="1042" spans="1:7" ht="31">
      <c r="A1042" s="442"/>
      <c r="B1042" s="428" t="s">
        <v>583</v>
      </c>
      <c r="C1042" s="428">
        <v>2021</v>
      </c>
      <c r="D1042" s="427" t="s">
        <v>2266</v>
      </c>
      <c r="E1042" s="458" t="s">
        <v>957</v>
      </c>
      <c r="F1042" s="433" t="s">
        <v>1197</v>
      </c>
      <c r="G1042" s="466" t="s">
        <v>2259</v>
      </c>
    </row>
    <row r="1043" spans="1:7" ht="31">
      <c r="A1043" s="442"/>
      <c r="B1043" s="428" t="s">
        <v>583</v>
      </c>
      <c r="C1043" s="428">
        <v>2021</v>
      </c>
      <c r="D1043" s="427" t="s">
        <v>2267</v>
      </c>
      <c r="E1043" s="458" t="s">
        <v>957</v>
      </c>
      <c r="F1043" s="433" t="s">
        <v>1197</v>
      </c>
      <c r="G1043" s="466" t="s">
        <v>2259</v>
      </c>
    </row>
    <row r="1044" spans="1:7" ht="31">
      <c r="A1044" s="442"/>
      <c r="B1044" s="428" t="s">
        <v>583</v>
      </c>
      <c r="C1044" s="428">
        <v>2021</v>
      </c>
      <c r="D1044" s="427" t="s">
        <v>2268</v>
      </c>
      <c r="E1044" s="458" t="s">
        <v>957</v>
      </c>
      <c r="F1044" s="433" t="s">
        <v>1197</v>
      </c>
      <c r="G1044" s="466" t="s">
        <v>2259</v>
      </c>
    </row>
    <row r="1045" spans="1:7" ht="31">
      <c r="A1045" s="442"/>
      <c r="B1045" s="428" t="s">
        <v>583</v>
      </c>
      <c r="C1045" s="428">
        <v>2021</v>
      </c>
      <c r="D1045" s="427" t="s">
        <v>2269</v>
      </c>
      <c r="E1045" s="458" t="s">
        <v>957</v>
      </c>
      <c r="F1045" s="433" t="s">
        <v>1197</v>
      </c>
      <c r="G1045" s="466" t="s">
        <v>2259</v>
      </c>
    </row>
    <row r="1046" spans="1:7" ht="31">
      <c r="A1046" s="442"/>
      <c r="B1046" s="428" t="s">
        <v>583</v>
      </c>
      <c r="C1046" s="428">
        <v>2021</v>
      </c>
      <c r="D1046" s="427" t="s">
        <v>2270</v>
      </c>
      <c r="E1046" s="458" t="s">
        <v>957</v>
      </c>
      <c r="F1046" s="433" t="s">
        <v>1197</v>
      </c>
      <c r="G1046" s="466" t="s">
        <v>2259</v>
      </c>
    </row>
    <row r="1047" spans="1:7" ht="31">
      <c r="A1047" s="442"/>
      <c r="B1047" s="428" t="s">
        <v>583</v>
      </c>
      <c r="C1047" s="428">
        <v>2021</v>
      </c>
      <c r="D1047" s="427" t="s">
        <v>2271</v>
      </c>
      <c r="E1047" s="458" t="s">
        <v>957</v>
      </c>
      <c r="F1047" s="433" t="s">
        <v>1197</v>
      </c>
      <c r="G1047" s="466" t="s">
        <v>2259</v>
      </c>
    </row>
    <row r="1048" spans="1:7" ht="15.5">
      <c r="A1048" s="438">
        <v>47</v>
      </c>
      <c r="B1048" s="428" t="s">
        <v>590</v>
      </c>
      <c r="C1048" s="428">
        <v>2021</v>
      </c>
      <c r="D1048" s="428" t="s">
        <v>2272</v>
      </c>
      <c r="E1048" s="433" t="s">
        <v>867</v>
      </c>
      <c r="F1048" s="433"/>
      <c r="G1048" s="466"/>
    </row>
    <row r="1049" spans="1:7" ht="15.5">
      <c r="A1049" s="442"/>
      <c r="B1049" s="428" t="s">
        <v>590</v>
      </c>
      <c r="C1049" s="428">
        <v>2021</v>
      </c>
      <c r="D1049" s="428" t="s">
        <v>1804</v>
      </c>
      <c r="E1049" s="433" t="s">
        <v>957</v>
      </c>
      <c r="F1049" s="433"/>
      <c r="G1049" s="466"/>
    </row>
    <row r="1050" spans="1:7" ht="15.5">
      <c r="A1050" s="442"/>
      <c r="B1050" s="428" t="s">
        <v>590</v>
      </c>
      <c r="C1050" s="428">
        <v>2021</v>
      </c>
      <c r="D1050" s="428" t="s">
        <v>1807</v>
      </c>
      <c r="E1050" s="433" t="s">
        <v>957</v>
      </c>
      <c r="F1050" s="433"/>
      <c r="G1050" s="466"/>
    </row>
    <row r="1051" spans="1:7" ht="15.5">
      <c r="A1051" s="442"/>
      <c r="B1051" s="428" t="s">
        <v>590</v>
      </c>
      <c r="C1051" s="428">
        <v>2021</v>
      </c>
      <c r="D1051" s="428" t="s">
        <v>1805</v>
      </c>
      <c r="E1051" s="433" t="s">
        <v>988</v>
      </c>
      <c r="F1051" s="433"/>
      <c r="G1051" s="466"/>
    </row>
    <row r="1052" spans="1:7" ht="15.5">
      <c r="A1052" s="442"/>
      <c r="B1052" s="428" t="s">
        <v>590</v>
      </c>
      <c r="C1052" s="428">
        <v>2021</v>
      </c>
      <c r="D1052" s="427" t="s">
        <v>1808</v>
      </c>
      <c r="E1052" s="427" t="s">
        <v>1306</v>
      </c>
      <c r="F1052" s="433"/>
      <c r="G1052" s="466"/>
    </row>
    <row r="1053" spans="1:7" ht="15.5">
      <c r="A1053" s="442">
        <v>48</v>
      </c>
      <c r="B1053" s="428" t="s">
        <v>594</v>
      </c>
      <c r="C1053" s="428">
        <v>2021</v>
      </c>
      <c r="D1053" s="431" t="s">
        <v>1809</v>
      </c>
      <c r="E1053" s="433" t="s">
        <v>1103</v>
      </c>
      <c r="F1053" s="433" t="s">
        <v>2273</v>
      </c>
      <c r="G1053" s="458" t="s">
        <v>950</v>
      </c>
    </row>
    <row r="1054" spans="1:7" ht="15.5">
      <c r="A1054" s="442"/>
      <c r="B1054" s="428" t="s">
        <v>594</v>
      </c>
      <c r="C1054" s="428">
        <v>2021</v>
      </c>
      <c r="D1054" s="431" t="s">
        <v>1811</v>
      </c>
      <c r="E1054" s="433" t="s">
        <v>1306</v>
      </c>
      <c r="F1054" s="433" t="s">
        <v>2274</v>
      </c>
      <c r="G1054" s="458" t="s">
        <v>950</v>
      </c>
    </row>
    <row r="1055" spans="1:7" ht="15.5">
      <c r="A1055" s="442"/>
      <c r="B1055" s="428" t="s">
        <v>594</v>
      </c>
      <c r="C1055" s="428">
        <v>2021</v>
      </c>
      <c r="D1055" s="431" t="s">
        <v>953</v>
      </c>
      <c r="E1055" s="433" t="s">
        <v>954</v>
      </c>
      <c r="F1055" s="433" t="s">
        <v>1206</v>
      </c>
      <c r="G1055" s="458" t="s">
        <v>950</v>
      </c>
    </row>
    <row r="1056" spans="1:7" ht="15.5">
      <c r="A1056" s="442"/>
      <c r="B1056" s="428" t="s">
        <v>594</v>
      </c>
      <c r="C1056" s="428">
        <v>2021</v>
      </c>
      <c r="D1056" s="458" t="s">
        <v>956</v>
      </c>
      <c r="E1056" s="458" t="s">
        <v>957</v>
      </c>
      <c r="F1056" s="458" t="s">
        <v>1208</v>
      </c>
      <c r="G1056" s="458" t="s">
        <v>950</v>
      </c>
    </row>
    <row r="1057" spans="1:7" ht="31">
      <c r="A1057" s="442">
        <v>49</v>
      </c>
      <c r="B1057" s="436" t="s">
        <v>598</v>
      </c>
      <c r="C1057" s="428">
        <v>2021</v>
      </c>
      <c r="D1057" s="431" t="s">
        <v>1209</v>
      </c>
      <c r="E1057" s="433" t="s">
        <v>988</v>
      </c>
      <c r="F1057" s="433" t="s">
        <v>1211</v>
      </c>
      <c r="G1057" s="466" t="s">
        <v>1212</v>
      </c>
    </row>
    <row r="1058" spans="1:7" ht="31">
      <c r="A1058" s="442"/>
      <c r="B1058" s="436" t="s">
        <v>598</v>
      </c>
      <c r="C1058" s="428">
        <v>2021</v>
      </c>
      <c r="D1058" s="431" t="s">
        <v>2275</v>
      </c>
      <c r="E1058" s="433" t="s">
        <v>1306</v>
      </c>
      <c r="F1058" s="433" t="s">
        <v>2276</v>
      </c>
      <c r="G1058" s="466" t="s">
        <v>2277</v>
      </c>
    </row>
    <row r="1059" spans="1:7" ht="31">
      <c r="A1059" s="442"/>
      <c r="B1059" s="436" t="s">
        <v>598</v>
      </c>
      <c r="C1059" s="428">
        <v>2021</v>
      </c>
      <c r="D1059" s="431" t="s">
        <v>2278</v>
      </c>
      <c r="E1059" s="433" t="s">
        <v>1306</v>
      </c>
      <c r="F1059" s="433" t="s">
        <v>2279</v>
      </c>
      <c r="G1059" s="466" t="s">
        <v>2280</v>
      </c>
    </row>
    <row r="1060" spans="1:7" ht="31">
      <c r="A1060" s="442"/>
      <c r="B1060" s="436" t="s">
        <v>598</v>
      </c>
      <c r="C1060" s="428">
        <v>2021</v>
      </c>
      <c r="D1060" s="458" t="s">
        <v>1213</v>
      </c>
      <c r="E1060" s="458" t="s">
        <v>867</v>
      </c>
      <c r="F1060" s="433" t="s">
        <v>1214</v>
      </c>
      <c r="G1060" s="466" t="s">
        <v>1215</v>
      </c>
    </row>
    <row r="1061" spans="1:7" ht="15.5">
      <c r="A1061" s="442"/>
      <c r="B1061" s="436" t="s">
        <v>598</v>
      </c>
      <c r="C1061" s="428">
        <v>2021</v>
      </c>
      <c r="D1061" s="458" t="s">
        <v>1219</v>
      </c>
      <c r="E1061" s="458" t="s">
        <v>957</v>
      </c>
      <c r="F1061" s="458" t="s">
        <v>1220</v>
      </c>
      <c r="G1061" s="466" t="s">
        <v>1221</v>
      </c>
    </row>
    <row r="1062" spans="1:7" ht="31">
      <c r="A1062" s="438">
        <v>50</v>
      </c>
      <c r="B1062" s="436" t="s">
        <v>604</v>
      </c>
      <c r="C1062" s="428">
        <v>2021</v>
      </c>
      <c r="D1062" s="431" t="s">
        <v>2281</v>
      </c>
      <c r="E1062" s="433" t="s">
        <v>1294</v>
      </c>
      <c r="F1062" s="433" t="s">
        <v>2282</v>
      </c>
      <c r="G1062" s="466" t="s">
        <v>2283</v>
      </c>
    </row>
    <row r="1063" spans="1:7" ht="31">
      <c r="A1063" s="442"/>
      <c r="B1063" s="436" t="s">
        <v>604</v>
      </c>
      <c r="C1063" s="428">
        <v>2021</v>
      </c>
      <c r="D1063" s="431" t="s">
        <v>2284</v>
      </c>
      <c r="E1063" s="433" t="s">
        <v>1686</v>
      </c>
      <c r="F1063" s="433" t="s">
        <v>2285</v>
      </c>
      <c r="G1063" s="466" t="s">
        <v>2283</v>
      </c>
    </row>
    <row r="1064" spans="1:7" ht="15.5">
      <c r="A1064" s="442">
        <v>51</v>
      </c>
      <c r="B1064" s="436" t="s">
        <v>611</v>
      </c>
      <c r="C1064" s="428">
        <v>2021</v>
      </c>
      <c r="D1064" s="431" t="s">
        <v>1233</v>
      </c>
      <c r="E1064" s="433" t="s">
        <v>957</v>
      </c>
      <c r="F1064" s="433" t="s">
        <v>1234</v>
      </c>
      <c r="G1064" s="458" t="s">
        <v>749</v>
      </c>
    </row>
    <row r="1065" spans="1:7" ht="15.5">
      <c r="A1065" s="442"/>
      <c r="B1065" s="436" t="s">
        <v>611</v>
      </c>
      <c r="C1065" s="428">
        <v>2021</v>
      </c>
      <c r="D1065" s="431" t="s">
        <v>1235</v>
      </c>
      <c r="E1065" s="433" t="s">
        <v>988</v>
      </c>
      <c r="F1065" s="433" t="s">
        <v>1236</v>
      </c>
      <c r="G1065" s="458" t="s">
        <v>749</v>
      </c>
    </row>
    <row r="1066" spans="1:7" ht="15.5">
      <c r="A1066" s="442"/>
      <c r="B1066" s="436" t="s">
        <v>611</v>
      </c>
      <c r="C1066" s="428">
        <v>2021</v>
      </c>
      <c r="D1066" s="431" t="s">
        <v>2286</v>
      </c>
      <c r="E1066" s="433" t="s">
        <v>1306</v>
      </c>
      <c r="F1066" s="433" t="s">
        <v>2287</v>
      </c>
      <c r="G1066" s="458" t="s">
        <v>749</v>
      </c>
    </row>
    <row r="1067" spans="1:7" ht="31">
      <c r="A1067" s="438">
        <v>52</v>
      </c>
      <c r="B1067" s="436" t="s">
        <v>618</v>
      </c>
      <c r="C1067" s="428">
        <v>2021</v>
      </c>
      <c r="D1067" s="431" t="s">
        <v>2288</v>
      </c>
      <c r="E1067" s="433" t="s">
        <v>988</v>
      </c>
      <c r="F1067" s="433" t="s">
        <v>2289</v>
      </c>
      <c r="G1067" s="458"/>
    </row>
    <row r="1068" spans="1:7" ht="15.5">
      <c r="A1068" s="442"/>
      <c r="B1068" s="436" t="s">
        <v>618</v>
      </c>
      <c r="C1068" s="428">
        <v>2021</v>
      </c>
      <c r="D1068" s="431" t="s">
        <v>2290</v>
      </c>
      <c r="E1068" s="433" t="s">
        <v>1306</v>
      </c>
      <c r="F1068" s="433" t="s">
        <v>2291</v>
      </c>
      <c r="G1068" s="458"/>
    </row>
    <row r="1069" spans="1:7" ht="31">
      <c r="A1069" s="442"/>
      <c r="B1069" s="436" t="s">
        <v>618</v>
      </c>
      <c r="C1069" s="428">
        <v>2021</v>
      </c>
      <c r="D1069" s="431" t="s">
        <v>2292</v>
      </c>
      <c r="E1069" s="433" t="s">
        <v>1306</v>
      </c>
      <c r="F1069" s="433" t="s">
        <v>2293</v>
      </c>
      <c r="G1069" s="458"/>
    </row>
    <row r="1070" spans="1:7" ht="31">
      <c r="A1070" s="442"/>
      <c r="B1070" s="436" t="s">
        <v>618</v>
      </c>
      <c r="C1070" s="428">
        <v>2021</v>
      </c>
      <c r="D1070" s="458" t="s">
        <v>2294</v>
      </c>
      <c r="E1070" s="458" t="s">
        <v>1306</v>
      </c>
      <c r="F1070" s="431" t="s">
        <v>2295</v>
      </c>
      <c r="G1070" s="458"/>
    </row>
    <row r="1071" spans="1:7" ht="31">
      <c r="A1071" s="442"/>
      <c r="B1071" s="436" t="s">
        <v>618</v>
      </c>
      <c r="C1071" s="428">
        <v>2021</v>
      </c>
      <c r="D1071" s="458" t="s">
        <v>2296</v>
      </c>
      <c r="E1071" s="458" t="s">
        <v>1306</v>
      </c>
      <c r="F1071" s="431" t="s">
        <v>2297</v>
      </c>
      <c r="G1071" s="458"/>
    </row>
    <row r="1072" spans="1:7" ht="31">
      <c r="A1072" s="442"/>
      <c r="B1072" s="436" t="s">
        <v>618</v>
      </c>
      <c r="C1072" s="428">
        <v>2021</v>
      </c>
      <c r="D1072" s="431" t="s">
        <v>2298</v>
      </c>
      <c r="E1072" s="458" t="s">
        <v>867</v>
      </c>
      <c r="F1072" s="458" t="s">
        <v>2299</v>
      </c>
      <c r="G1072" s="458"/>
    </row>
    <row r="1073" spans="1:7" ht="15.5">
      <c r="A1073" s="442"/>
      <c r="B1073" s="436" t="s">
        <v>618</v>
      </c>
      <c r="C1073" s="428">
        <v>2021</v>
      </c>
      <c r="D1073" s="458" t="s">
        <v>2300</v>
      </c>
      <c r="E1073" s="458" t="s">
        <v>957</v>
      </c>
      <c r="F1073" s="458" t="s">
        <v>2301</v>
      </c>
      <c r="G1073" s="458"/>
    </row>
    <row r="1074" spans="1:7" ht="15.5">
      <c r="A1074" s="442"/>
      <c r="B1074" s="436" t="s">
        <v>618</v>
      </c>
      <c r="C1074" s="428">
        <v>2021</v>
      </c>
      <c r="D1074" s="458" t="s">
        <v>2302</v>
      </c>
      <c r="E1074" s="458" t="s">
        <v>957</v>
      </c>
      <c r="F1074" s="458" t="s">
        <v>2303</v>
      </c>
      <c r="G1074" s="458"/>
    </row>
    <row r="1075" spans="1:7" ht="31">
      <c r="A1075" s="438">
        <v>53</v>
      </c>
      <c r="B1075" s="428" t="s">
        <v>625</v>
      </c>
      <c r="C1075" s="428">
        <v>2021</v>
      </c>
      <c r="D1075" s="431" t="s">
        <v>2304</v>
      </c>
      <c r="E1075" s="433" t="s">
        <v>988</v>
      </c>
      <c r="F1075" s="433" t="s">
        <v>975</v>
      </c>
      <c r="G1075" s="476" t="s">
        <v>976</v>
      </c>
    </row>
    <row r="1076" spans="1:7" ht="31">
      <c r="A1076" s="442"/>
      <c r="B1076" s="428" t="s">
        <v>625</v>
      </c>
      <c r="C1076" s="428">
        <v>2021</v>
      </c>
      <c r="D1076" s="431" t="s">
        <v>1843</v>
      </c>
      <c r="E1076" s="433" t="s">
        <v>1306</v>
      </c>
      <c r="F1076" s="433" t="s">
        <v>975</v>
      </c>
      <c r="G1076" s="476" t="s">
        <v>976</v>
      </c>
    </row>
    <row r="1077" spans="1:7" ht="31">
      <c r="A1077" s="442"/>
      <c r="B1077" s="428" t="s">
        <v>625</v>
      </c>
      <c r="C1077" s="428">
        <v>2021</v>
      </c>
      <c r="D1077" s="431" t="s">
        <v>1367</v>
      </c>
      <c r="E1077" s="433" t="s">
        <v>1306</v>
      </c>
      <c r="F1077" s="433" t="s">
        <v>975</v>
      </c>
      <c r="G1077" s="476" t="s">
        <v>976</v>
      </c>
    </row>
    <row r="1078" spans="1:7" ht="31">
      <c r="A1078" s="442"/>
      <c r="B1078" s="428" t="s">
        <v>625</v>
      </c>
      <c r="C1078" s="428">
        <v>2021</v>
      </c>
      <c r="D1078" s="458" t="s">
        <v>1893</v>
      </c>
      <c r="E1078" s="433" t="s">
        <v>1306</v>
      </c>
      <c r="F1078" s="433" t="s">
        <v>975</v>
      </c>
      <c r="G1078" s="476" t="s">
        <v>976</v>
      </c>
    </row>
    <row r="1079" spans="1:7" ht="46.5">
      <c r="A1079" s="438">
        <v>54</v>
      </c>
      <c r="B1079" s="436" t="s">
        <v>630</v>
      </c>
      <c r="C1079" s="428">
        <v>2021</v>
      </c>
      <c r="D1079" s="431" t="s">
        <v>2034</v>
      </c>
      <c r="E1079" s="433" t="s">
        <v>1306</v>
      </c>
      <c r="F1079" s="433" t="s">
        <v>2305</v>
      </c>
      <c r="G1079" s="428"/>
    </row>
    <row r="1080" spans="1:7" ht="46.5">
      <c r="A1080" s="442"/>
      <c r="B1080" s="436" t="s">
        <v>630</v>
      </c>
      <c r="C1080" s="428">
        <v>2021</v>
      </c>
      <c r="D1080" s="458" t="s">
        <v>2037</v>
      </c>
      <c r="E1080" s="458" t="s">
        <v>1306</v>
      </c>
      <c r="F1080" s="431" t="s">
        <v>2306</v>
      </c>
      <c r="G1080" s="428"/>
    </row>
    <row r="1081" spans="1:7" ht="46.5">
      <c r="A1081" s="438">
        <v>55</v>
      </c>
      <c r="B1081" s="428" t="s">
        <v>635</v>
      </c>
      <c r="C1081" s="428">
        <v>2021</v>
      </c>
      <c r="D1081" s="427" t="s">
        <v>2156</v>
      </c>
      <c r="E1081" s="433" t="s">
        <v>867</v>
      </c>
      <c r="F1081" s="471" t="s">
        <v>1881</v>
      </c>
      <c r="G1081" s="478" t="s">
        <v>854</v>
      </c>
    </row>
    <row r="1082" spans="1:7" ht="46.5">
      <c r="A1082" s="442"/>
      <c r="B1082" s="428" t="s">
        <v>635</v>
      </c>
      <c r="C1082" s="428">
        <v>2021</v>
      </c>
      <c r="D1082" s="428" t="s">
        <v>2152</v>
      </c>
      <c r="E1082" s="433" t="s">
        <v>1110</v>
      </c>
      <c r="F1082" s="471" t="s">
        <v>1881</v>
      </c>
      <c r="G1082" s="478" t="s">
        <v>854</v>
      </c>
    </row>
    <row r="1083" spans="1:7" ht="46.5">
      <c r="A1083" s="442"/>
      <c r="B1083" s="428" t="s">
        <v>635</v>
      </c>
      <c r="C1083" s="428">
        <v>2021</v>
      </c>
      <c r="D1083" s="469" t="s">
        <v>1401</v>
      </c>
      <c r="E1083" s="427" t="s">
        <v>988</v>
      </c>
      <c r="F1083" s="471" t="s">
        <v>1881</v>
      </c>
      <c r="G1083" s="478" t="s">
        <v>854</v>
      </c>
    </row>
    <row r="1084" spans="1:7" ht="46.5">
      <c r="A1084" s="442"/>
      <c r="B1084" s="428" t="s">
        <v>635</v>
      </c>
      <c r="C1084" s="428">
        <v>2021</v>
      </c>
      <c r="D1084" s="428" t="s">
        <v>1402</v>
      </c>
      <c r="E1084" s="428" t="s">
        <v>1306</v>
      </c>
      <c r="F1084" s="471" t="s">
        <v>1881</v>
      </c>
      <c r="G1084" s="478" t="s">
        <v>854</v>
      </c>
    </row>
    <row r="1085" spans="1:7" ht="46.5">
      <c r="A1085" s="442"/>
      <c r="B1085" s="428" t="s">
        <v>635</v>
      </c>
      <c r="C1085" s="428">
        <v>2021</v>
      </c>
      <c r="D1085" s="427" t="s">
        <v>2070</v>
      </c>
      <c r="E1085" s="427" t="s">
        <v>1306</v>
      </c>
      <c r="F1085" s="471" t="s">
        <v>1881</v>
      </c>
      <c r="G1085" s="478" t="s">
        <v>854</v>
      </c>
    </row>
    <row r="1086" spans="1:7" ht="46.5">
      <c r="A1086" s="442"/>
      <c r="B1086" s="428" t="s">
        <v>635</v>
      </c>
      <c r="C1086" s="428">
        <v>2021</v>
      </c>
      <c r="D1086" s="469" t="s">
        <v>1883</v>
      </c>
      <c r="E1086" s="427" t="s">
        <v>1306</v>
      </c>
      <c r="F1086" s="471" t="s">
        <v>1881</v>
      </c>
      <c r="G1086" s="478" t="s">
        <v>854</v>
      </c>
    </row>
    <row r="1087" spans="1:7" ht="15.5">
      <c r="A1087" s="438">
        <v>56</v>
      </c>
      <c r="B1087" s="436" t="s">
        <v>640</v>
      </c>
      <c r="C1087" s="428">
        <v>2021</v>
      </c>
      <c r="D1087" s="431" t="s">
        <v>1887</v>
      </c>
      <c r="E1087" s="433" t="s">
        <v>867</v>
      </c>
      <c r="F1087" s="433" t="s">
        <v>1888</v>
      </c>
      <c r="G1087" s="458"/>
    </row>
    <row r="1088" spans="1:7" ht="15.5">
      <c r="A1088" s="442"/>
      <c r="B1088" s="436" t="s">
        <v>640</v>
      </c>
      <c r="C1088" s="428">
        <v>2021</v>
      </c>
      <c r="D1088" s="431" t="s">
        <v>1889</v>
      </c>
      <c r="E1088" s="433" t="s">
        <v>957</v>
      </c>
      <c r="F1088" s="433" t="s">
        <v>1890</v>
      </c>
      <c r="G1088" s="458"/>
    </row>
    <row r="1089" spans="1:7" ht="15.5">
      <c r="A1089" s="442"/>
      <c r="B1089" s="436" t="s">
        <v>640</v>
      </c>
      <c r="C1089" s="428">
        <v>2021</v>
      </c>
      <c r="D1089" s="431" t="s">
        <v>1885</v>
      </c>
      <c r="E1089" s="433" t="s">
        <v>957</v>
      </c>
      <c r="F1089" s="433" t="s">
        <v>1886</v>
      </c>
      <c r="G1089" s="458"/>
    </row>
    <row r="1090" spans="1:7" ht="15.5">
      <c r="A1090" s="442"/>
      <c r="B1090" s="436" t="s">
        <v>640</v>
      </c>
      <c r="C1090" s="428">
        <v>2021</v>
      </c>
      <c r="D1090" s="458" t="s">
        <v>2307</v>
      </c>
      <c r="E1090" s="458" t="s">
        <v>988</v>
      </c>
      <c r="F1090" s="458" t="s">
        <v>2308</v>
      </c>
      <c r="G1090" s="462" t="s">
        <v>2309</v>
      </c>
    </row>
    <row r="1091" spans="1:7" ht="15.5">
      <c r="A1091" s="442"/>
      <c r="B1091" s="436" t="s">
        <v>640</v>
      </c>
      <c r="C1091" s="428">
        <v>2021</v>
      </c>
      <c r="D1091" s="458" t="s">
        <v>1891</v>
      </c>
      <c r="E1091" s="458" t="s">
        <v>1306</v>
      </c>
      <c r="F1091" s="458" t="s">
        <v>1892</v>
      </c>
      <c r="G1091" s="462" t="s">
        <v>2310</v>
      </c>
    </row>
    <row r="1092" spans="1:7" ht="15.5">
      <c r="A1092" s="442"/>
      <c r="B1092" s="436" t="s">
        <v>640</v>
      </c>
      <c r="C1092" s="428">
        <v>2021</v>
      </c>
      <c r="D1092" s="458" t="s">
        <v>1893</v>
      </c>
      <c r="E1092" s="458" t="s">
        <v>1306</v>
      </c>
      <c r="F1092" s="458" t="s">
        <v>1894</v>
      </c>
      <c r="G1092" s="462" t="s">
        <v>2311</v>
      </c>
    </row>
    <row r="1093" spans="1:7" ht="15.5">
      <c r="A1093" s="442"/>
      <c r="B1093" s="436" t="s">
        <v>640</v>
      </c>
      <c r="C1093" s="428">
        <v>2021</v>
      </c>
      <c r="D1093" s="458" t="s">
        <v>1367</v>
      </c>
      <c r="E1093" s="458" t="s">
        <v>1306</v>
      </c>
      <c r="F1093" s="458" t="s">
        <v>1895</v>
      </c>
      <c r="G1093" s="462" t="s">
        <v>2312</v>
      </c>
    </row>
    <row r="1094" spans="1:7" ht="15.5">
      <c r="A1094" s="438">
        <v>57</v>
      </c>
      <c r="B1094" s="436" t="s">
        <v>645</v>
      </c>
      <c r="C1094" s="428">
        <v>2021</v>
      </c>
      <c r="D1094" s="458" t="s">
        <v>2313</v>
      </c>
      <c r="E1094" s="458" t="s">
        <v>988</v>
      </c>
      <c r="F1094" s="458"/>
      <c r="G1094" s="462"/>
    </row>
    <row r="1095" spans="1:7" ht="15.5">
      <c r="A1095" s="438"/>
      <c r="B1095" s="436" t="s">
        <v>645</v>
      </c>
      <c r="C1095" s="428">
        <v>2021</v>
      </c>
      <c r="D1095" s="458" t="s">
        <v>2314</v>
      </c>
      <c r="E1095" s="458" t="s">
        <v>2315</v>
      </c>
      <c r="F1095" s="458"/>
      <c r="G1095" s="462"/>
    </row>
    <row r="1096" spans="1:7" ht="15.5">
      <c r="A1096" s="438"/>
      <c r="B1096" s="436" t="s">
        <v>645</v>
      </c>
      <c r="C1096" s="428">
        <v>2021</v>
      </c>
      <c r="D1096" s="458" t="s">
        <v>1912</v>
      </c>
      <c r="E1096" s="458" t="s">
        <v>1913</v>
      </c>
      <c r="F1096" s="458"/>
      <c r="G1096" s="462"/>
    </row>
    <row r="1097" spans="1:7" ht="15.5">
      <c r="A1097" s="438"/>
      <c r="B1097" s="436" t="s">
        <v>645</v>
      </c>
      <c r="C1097" s="428">
        <v>2021</v>
      </c>
      <c r="D1097" s="458" t="s">
        <v>2316</v>
      </c>
      <c r="E1097" s="458" t="s">
        <v>1915</v>
      </c>
      <c r="F1097" s="458"/>
      <c r="G1097" s="462"/>
    </row>
    <row r="1098" spans="1:7" ht="15.5">
      <c r="A1098" s="438"/>
      <c r="B1098" s="436" t="s">
        <v>645</v>
      </c>
      <c r="C1098" s="428">
        <v>2021</v>
      </c>
      <c r="D1098" s="458" t="s">
        <v>1916</v>
      </c>
      <c r="E1098" s="458" t="s">
        <v>2317</v>
      </c>
      <c r="F1098" s="458"/>
      <c r="G1098" s="462"/>
    </row>
    <row r="1099" spans="1:7" ht="15.5">
      <c r="A1099" s="438"/>
      <c r="B1099" s="436" t="s">
        <v>645</v>
      </c>
      <c r="C1099" s="428">
        <v>2021</v>
      </c>
      <c r="D1099" s="458" t="s">
        <v>1918</v>
      </c>
      <c r="E1099" s="458" t="s">
        <v>1919</v>
      </c>
      <c r="F1099" s="458"/>
      <c r="G1099" s="462"/>
    </row>
    <row r="1100" spans="1:7" ht="15.5">
      <c r="A1100" s="438"/>
      <c r="B1100" s="436" t="s">
        <v>645</v>
      </c>
      <c r="C1100" s="428">
        <v>2021</v>
      </c>
      <c r="D1100" s="458" t="s">
        <v>2318</v>
      </c>
      <c r="E1100" s="458" t="s">
        <v>1921</v>
      </c>
      <c r="F1100" s="458"/>
      <c r="G1100" s="462"/>
    </row>
    <row r="1101" spans="1:7" ht="15.5">
      <c r="A1101" s="438"/>
      <c r="B1101" s="436" t="s">
        <v>645</v>
      </c>
      <c r="C1101" s="428">
        <v>2021</v>
      </c>
      <c r="D1101" s="458" t="s">
        <v>2319</v>
      </c>
      <c r="E1101" s="458" t="s">
        <v>1923</v>
      </c>
      <c r="F1101" s="458"/>
      <c r="G1101" s="462"/>
    </row>
    <row r="1102" spans="1:7" ht="15.5">
      <c r="A1102" s="438"/>
      <c r="B1102" s="436" t="s">
        <v>645</v>
      </c>
      <c r="C1102" s="428">
        <v>2021</v>
      </c>
      <c r="D1102" s="458" t="s">
        <v>1924</v>
      </c>
      <c r="E1102" s="458" t="s">
        <v>2320</v>
      </c>
      <c r="F1102" s="458"/>
      <c r="G1102" s="462"/>
    </row>
    <row r="1103" spans="1:7" ht="15.5">
      <c r="A1103" s="438"/>
      <c r="B1103" s="436" t="s">
        <v>645</v>
      </c>
      <c r="C1103" s="428">
        <v>2021</v>
      </c>
      <c r="D1103" s="458" t="s">
        <v>1926</v>
      </c>
      <c r="E1103" s="458" t="s">
        <v>1927</v>
      </c>
      <c r="F1103" s="458"/>
      <c r="G1103" s="462"/>
    </row>
    <row r="1104" spans="1:7" ht="31">
      <c r="A1104" s="438">
        <v>58</v>
      </c>
      <c r="B1104" s="436" t="s">
        <v>650</v>
      </c>
      <c r="C1104" s="428">
        <v>2021</v>
      </c>
      <c r="D1104" s="431" t="s">
        <v>2321</v>
      </c>
      <c r="E1104" s="433" t="s">
        <v>1306</v>
      </c>
      <c r="F1104" s="433" t="s">
        <v>2322</v>
      </c>
      <c r="G1104" s="458" t="s">
        <v>1251</v>
      </c>
    </row>
    <row r="1105" spans="1:7" ht="31">
      <c r="A1105" s="442"/>
      <c r="B1105" s="436" t="s">
        <v>650</v>
      </c>
      <c r="C1105" s="428">
        <v>2021</v>
      </c>
      <c r="D1105" s="431" t="s">
        <v>2323</v>
      </c>
      <c r="E1105" s="433" t="s">
        <v>867</v>
      </c>
      <c r="F1105" s="433" t="s">
        <v>2324</v>
      </c>
      <c r="G1105" s="458" t="s">
        <v>1251</v>
      </c>
    </row>
    <row r="1106" spans="1:7" ht="31">
      <c r="A1106" s="442"/>
      <c r="B1106" s="436" t="s">
        <v>650</v>
      </c>
      <c r="C1106" s="428">
        <v>2021</v>
      </c>
      <c r="D1106" s="431" t="s">
        <v>2325</v>
      </c>
      <c r="E1106" s="433" t="s">
        <v>2326</v>
      </c>
      <c r="F1106" s="433" t="s">
        <v>2327</v>
      </c>
      <c r="G1106" s="458" t="s">
        <v>1251</v>
      </c>
    </row>
    <row r="1107" spans="1:7" ht="31">
      <c r="A1107" s="438">
        <v>59</v>
      </c>
      <c r="B1107" s="436" t="s">
        <v>657</v>
      </c>
      <c r="C1107" s="428">
        <v>2021</v>
      </c>
      <c r="D1107" s="436" t="s">
        <v>1386</v>
      </c>
      <c r="E1107" s="474" t="s">
        <v>1103</v>
      </c>
      <c r="F1107" s="473" t="s">
        <v>1930</v>
      </c>
      <c r="G1107" s="436" t="s">
        <v>1020</v>
      </c>
    </row>
    <row r="1108" spans="1:7" ht="31">
      <c r="A1108" s="442"/>
      <c r="B1108" s="436" t="s">
        <v>657</v>
      </c>
      <c r="C1108" s="428">
        <v>2021</v>
      </c>
      <c r="D1108" s="473" t="s">
        <v>1389</v>
      </c>
      <c r="E1108" s="474" t="s">
        <v>1306</v>
      </c>
      <c r="F1108" s="474" t="s">
        <v>2328</v>
      </c>
      <c r="G1108" s="436" t="s">
        <v>1020</v>
      </c>
    </row>
    <row r="1109" spans="1:7" ht="31">
      <c r="A1109" s="442"/>
      <c r="B1109" s="436" t="s">
        <v>657</v>
      </c>
      <c r="C1109" s="428">
        <v>2021</v>
      </c>
      <c r="D1109" s="473" t="s">
        <v>1933</v>
      </c>
      <c r="E1109" s="474" t="s">
        <v>1306</v>
      </c>
      <c r="F1109" s="474" t="s">
        <v>1934</v>
      </c>
      <c r="G1109" s="436" t="s">
        <v>1020</v>
      </c>
    </row>
    <row r="1110" spans="1:7" ht="31">
      <c r="A1110" s="442"/>
      <c r="B1110" s="436" t="s">
        <v>657</v>
      </c>
      <c r="C1110" s="428">
        <v>2021</v>
      </c>
      <c r="D1110" s="436" t="s">
        <v>1935</v>
      </c>
      <c r="E1110" s="474" t="s">
        <v>1306</v>
      </c>
      <c r="F1110" s="473" t="s">
        <v>1936</v>
      </c>
      <c r="G1110" s="436" t="s">
        <v>1020</v>
      </c>
    </row>
    <row r="1111" spans="1:7" ht="15.5">
      <c r="A1111" s="442"/>
      <c r="B1111" s="436" t="s">
        <v>657</v>
      </c>
      <c r="C1111" s="428">
        <v>2021</v>
      </c>
      <c r="D1111" s="436" t="s">
        <v>2329</v>
      </c>
      <c r="E1111" s="474" t="s">
        <v>1306</v>
      </c>
      <c r="F1111" s="473" t="s">
        <v>2330</v>
      </c>
      <c r="G1111" s="436" t="s">
        <v>1020</v>
      </c>
    </row>
    <row r="1112" spans="1:7" ht="31">
      <c r="A1112" s="442"/>
      <c r="B1112" s="436" t="s">
        <v>657</v>
      </c>
      <c r="C1112" s="428">
        <v>2021</v>
      </c>
      <c r="D1112" s="436" t="s">
        <v>1939</v>
      </c>
      <c r="E1112" s="436" t="s">
        <v>954</v>
      </c>
      <c r="F1112" s="473" t="s">
        <v>2331</v>
      </c>
      <c r="G1112" s="436" t="s">
        <v>1020</v>
      </c>
    </row>
    <row r="1113" spans="1:7" ht="31">
      <c r="A1113" s="442"/>
      <c r="B1113" s="436" t="s">
        <v>657</v>
      </c>
      <c r="C1113" s="428">
        <v>2021</v>
      </c>
      <c r="D1113" s="436" t="s">
        <v>1941</v>
      </c>
      <c r="E1113" s="436" t="s">
        <v>957</v>
      </c>
      <c r="F1113" s="473" t="s">
        <v>1942</v>
      </c>
      <c r="G1113" s="436" t="s">
        <v>1020</v>
      </c>
    </row>
    <row r="1114" spans="1:7" ht="31">
      <c r="A1114" s="442"/>
      <c r="B1114" s="436" t="s">
        <v>657</v>
      </c>
      <c r="C1114" s="428">
        <v>2021</v>
      </c>
      <c r="D1114" s="473" t="s">
        <v>1943</v>
      </c>
      <c r="E1114" s="473" t="s">
        <v>957</v>
      </c>
      <c r="F1114" s="473" t="s">
        <v>1944</v>
      </c>
      <c r="G1114" s="436" t="s">
        <v>1020</v>
      </c>
    </row>
    <row r="1115" spans="1:7" ht="31">
      <c r="A1115" s="442"/>
      <c r="B1115" s="436" t="s">
        <v>657</v>
      </c>
      <c r="C1115" s="428">
        <v>2021</v>
      </c>
      <c r="D1115" s="436" t="s">
        <v>1945</v>
      </c>
      <c r="E1115" s="436" t="s">
        <v>957</v>
      </c>
      <c r="F1115" s="473" t="s">
        <v>1946</v>
      </c>
      <c r="G1115" s="479" t="s">
        <v>2332</v>
      </c>
    </row>
    <row r="1116" spans="1:7" ht="15.5">
      <c r="A1116" s="438">
        <v>60</v>
      </c>
      <c r="B1116" s="436" t="s">
        <v>659</v>
      </c>
      <c r="C1116" s="428">
        <v>2021</v>
      </c>
      <c r="D1116" s="431" t="s">
        <v>2333</v>
      </c>
      <c r="E1116" s="433" t="s">
        <v>1294</v>
      </c>
      <c r="F1116" s="433" t="s">
        <v>2334</v>
      </c>
      <c r="G1116" s="458" t="s">
        <v>749</v>
      </c>
    </row>
    <row r="1117" spans="1:7" ht="31">
      <c r="A1117" s="442"/>
      <c r="B1117" s="436" t="s">
        <v>659</v>
      </c>
      <c r="C1117" s="428">
        <v>2021</v>
      </c>
      <c r="D1117" s="431" t="s">
        <v>2335</v>
      </c>
      <c r="E1117" s="433" t="s">
        <v>2336</v>
      </c>
      <c r="F1117" s="433" t="s">
        <v>2337</v>
      </c>
      <c r="G1117" s="458" t="s">
        <v>749</v>
      </c>
    </row>
    <row r="1118" spans="1:7" ht="31">
      <c r="A1118" s="438">
        <v>61</v>
      </c>
      <c r="B1118" s="427" t="s">
        <v>667</v>
      </c>
      <c r="C1118" s="428">
        <v>2021</v>
      </c>
      <c r="D1118" s="428" t="s">
        <v>1948</v>
      </c>
      <c r="E1118" s="427" t="s">
        <v>1683</v>
      </c>
      <c r="F1118" s="428" t="s">
        <v>1949</v>
      </c>
      <c r="G1118" s="427" t="s">
        <v>1026</v>
      </c>
    </row>
    <row r="1119" spans="1:7" ht="15.5">
      <c r="A1119" s="442"/>
      <c r="B1119" s="427" t="s">
        <v>667</v>
      </c>
      <c r="C1119" s="428">
        <v>2021</v>
      </c>
      <c r="D1119" s="427" t="s">
        <v>1958</v>
      </c>
      <c r="E1119" s="427" t="s">
        <v>1686</v>
      </c>
      <c r="F1119" s="428" t="s">
        <v>1959</v>
      </c>
      <c r="G1119" s="427" t="s">
        <v>1026</v>
      </c>
    </row>
    <row r="1120" spans="1:7" ht="15.5">
      <c r="A1120" s="442"/>
      <c r="B1120" s="427" t="s">
        <v>667</v>
      </c>
      <c r="C1120" s="428">
        <v>2021</v>
      </c>
      <c r="D1120" s="428" t="s">
        <v>1952</v>
      </c>
      <c r="E1120" s="427" t="s">
        <v>1686</v>
      </c>
      <c r="F1120" s="480" t="s">
        <v>1953</v>
      </c>
      <c r="G1120" s="427" t="s">
        <v>1026</v>
      </c>
    </row>
    <row r="1121" spans="1:7" ht="31">
      <c r="A1121" s="442"/>
      <c r="B1121" s="427" t="s">
        <v>667</v>
      </c>
      <c r="C1121" s="428">
        <v>2021</v>
      </c>
      <c r="D1121" s="427" t="s">
        <v>1950</v>
      </c>
      <c r="E1121" s="427" t="s">
        <v>1686</v>
      </c>
      <c r="F1121" s="480" t="s">
        <v>2228</v>
      </c>
      <c r="G1121" s="427" t="s">
        <v>1026</v>
      </c>
    </row>
    <row r="1122" spans="1:7" ht="15.5">
      <c r="A1122" s="442"/>
      <c r="B1122" s="427" t="s">
        <v>667</v>
      </c>
      <c r="C1122" s="428">
        <v>2021</v>
      </c>
      <c r="D1122" s="427" t="s">
        <v>1954</v>
      </c>
      <c r="E1122" s="427" t="s">
        <v>1686</v>
      </c>
      <c r="F1122" s="428" t="s">
        <v>1955</v>
      </c>
      <c r="G1122" s="427" t="s">
        <v>1026</v>
      </c>
    </row>
    <row r="1123" spans="1:7" ht="15.5">
      <c r="A1123" s="442"/>
      <c r="B1123" s="427" t="s">
        <v>667</v>
      </c>
      <c r="C1123" s="428">
        <v>2021</v>
      </c>
      <c r="D1123" s="427" t="s">
        <v>1956</v>
      </c>
      <c r="E1123" s="427" t="s">
        <v>1686</v>
      </c>
      <c r="F1123" s="428" t="s">
        <v>1957</v>
      </c>
      <c r="G1123" s="427" t="s">
        <v>1026</v>
      </c>
    </row>
    <row r="1124" spans="1:7" ht="15.5">
      <c r="A1124" s="442"/>
      <c r="B1124" s="427" t="s">
        <v>667</v>
      </c>
      <c r="C1124" s="428">
        <v>2021</v>
      </c>
      <c r="D1124" s="427" t="s">
        <v>2338</v>
      </c>
      <c r="E1124" s="427" t="s">
        <v>1697</v>
      </c>
      <c r="F1124" s="428" t="s">
        <v>2231</v>
      </c>
      <c r="G1124" s="427" t="s">
        <v>1026</v>
      </c>
    </row>
    <row r="1125" spans="1:7" ht="31">
      <c r="A1125" s="442"/>
      <c r="B1125" s="427" t="s">
        <v>667</v>
      </c>
      <c r="C1125" s="428">
        <v>2021</v>
      </c>
      <c r="D1125" s="427" t="s">
        <v>1799</v>
      </c>
      <c r="E1125" s="427" t="s">
        <v>1294</v>
      </c>
      <c r="F1125" s="428" t="s">
        <v>1962</v>
      </c>
      <c r="G1125" s="427" t="s">
        <v>1026</v>
      </c>
    </row>
    <row r="1126" spans="1:7" ht="16" customHeight="1">
      <c r="A1126" s="442"/>
      <c r="B1126" s="427" t="s">
        <v>667</v>
      </c>
      <c r="C1126" s="428">
        <v>2021</v>
      </c>
      <c r="D1126" s="427" t="s">
        <v>2238</v>
      </c>
      <c r="E1126" s="427" t="s">
        <v>1294</v>
      </c>
      <c r="F1126" s="431" t="s">
        <v>2339</v>
      </c>
      <c r="G1126" s="427" t="s">
        <v>1026</v>
      </c>
    </row>
    <row r="1127" spans="1:7" ht="31">
      <c r="A1127" s="438">
        <v>62</v>
      </c>
      <c r="B1127" s="436" t="s">
        <v>672</v>
      </c>
      <c r="C1127" s="428">
        <v>2021</v>
      </c>
      <c r="D1127" s="431" t="s">
        <v>2340</v>
      </c>
      <c r="E1127" s="433" t="s">
        <v>1306</v>
      </c>
      <c r="F1127" s="433" t="s">
        <v>2341</v>
      </c>
      <c r="G1127" s="458" t="s">
        <v>1251</v>
      </c>
    </row>
    <row r="1128" spans="1:7" ht="31">
      <c r="A1128" s="442"/>
      <c r="B1128" s="436" t="s">
        <v>672</v>
      </c>
      <c r="C1128" s="428">
        <v>2021</v>
      </c>
      <c r="D1128" s="431" t="s">
        <v>2325</v>
      </c>
      <c r="E1128" s="433" t="s">
        <v>957</v>
      </c>
      <c r="F1128" s="433" t="s">
        <v>2342</v>
      </c>
      <c r="G1128" s="458" t="s">
        <v>1251</v>
      </c>
    </row>
    <row r="1129" spans="1:7" ht="46.5">
      <c r="A1129" s="438">
        <v>63</v>
      </c>
      <c r="B1129" s="436" t="s">
        <v>677</v>
      </c>
      <c r="C1129" s="428">
        <v>2021</v>
      </c>
      <c r="D1129" s="427" t="s">
        <v>2070</v>
      </c>
      <c r="E1129" s="427" t="s">
        <v>957</v>
      </c>
      <c r="F1129" s="428" t="s">
        <v>1963</v>
      </c>
      <c r="G1129" s="427" t="s">
        <v>780</v>
      </c>
    </row>
    <row r="1130" spans="1:7" ht="46.5">
      <c r="A1130" s="442"/>
      <c r="B1130" s="436" t="s">
        <v>677</v>
      </c>
      <c r="C1130" s="428">
        <v>2021</v>
      </c>
      <c r="D1130" s="469" t="s">
        <v>1401</v>
      </c>
      <c r="E1130" s="427" t="s">
        <v>988</v>
      </c>
      <c r="F1130" s="428" t="s">
        <v>1963</v>
      </c>
      <c r="G1130" s="427" t="s">
        <v>780</v>
      </c>
    </row>
    <row r="1131" spans="1:7" ht="46.5">
      <c r="A1131" s="442"/>
      <c r="B1131" s="436" t="s">
        <v>677</v>
      </c>
      <c r="C1131" s="428">
        <v>2021</v>
      </c>
      <c r="D1131" s="469" t="s">
        <v>1535</v>
      </c>
      <c r="E1131" s="427" t="s">
        <v>1306</v>
      </c>
      <c r="F1131" s="428" t="s">
        <v>1963</v>
      </c>
      <c r="G1131" s="427" t="s">
        <v>780</v>
      </c>
    </row>
    <row r="1132" spans="1:7" ht="31">
      <c r="A1132" s="438">
        <v>64</v>
      </c>
      <c r="B1132" s="440" t="s">
        <v>680</v>
      </c>
      <c r="C1132" s="428">
        <v>2021</v>
      </c>
      <c r="D1132" s="436" t="s">
        <v>1933</v>
      </c>
      <c r="E1132" s="474" t="s">
        <v>1103</v>
      </c>
      <c r="F1132" s="473" t="s">
        <v>2195</v>
      </c>
      <c r="G1132" s="436" t="s">
        <v>1020</v>
      </c>
    </row>
    <row r="1133" spans="1:7" ht="31">
      <c r="A1133" s="442"/>
      <c r="B1133" s="440" t="s">
        <v>680</v>
      </c>
      <c r="C1133" s="428">
        <v>2021</v>
      </c>
      <c r="D1133" s="473" t="s">
        <v>2196</v>
      </c>
      <c r="E1133" s="474" t="s">
        <v>1306</v>
      </c>
      <c r="F1133" s="474" t="s">
        <v>2197</v>
      </c>
      <c r="G1133" s="436" t="s">
        <v>1020</v>
      </c>
    </row>
    <row r="1134" spans="1:7" ht="31">
      <c r="A1134" s="442"/>
      <c r="B1134" s="440" t="s">
        <v>680</v>
      </c>
      <c r="C1134" s="428">
        <v>2021</v>
      </c>
      <c r="D1134" s="473" t="s">
        <v>2343</v>
      </c>
      <c r="E1134" s="474" t="s">
        <v>1306</v>
      </c>
      <c r="F1134" s="474" t="s">
        <v>2344</v>
      </c>
      <c r="G1134" s="436" t="s">
        <v>1020</v>
      </c>
    </row>
    <row r="1135" spans="1:7" ht="31">
      <c r="A1135" s="442"/>
      <c r="B1135" s="440" t="s">
        <v>680</v>
      </c>
      <c r="C1135" s="428">
        <v>2021</v>
      </c>
      <c r="D1135" s="436" t="s">
        <v>1386</v>
      </c>
      <c r="E1135" s="474" t="s">
        <v>954</v>
      </c>
      <c r="F1135" s="473" t="s">
        <v>2345</v>
      </c>
      <c r="G1135" s="436" t="s">
        <v>1020</v>
      </c>
    </row>
    <row r="1136" spans="1:7" ht="31">
      <c r="A1136" s="442"/>
      <c r="B1136" s="440" t="s">
        <v>680</v>
      </c>
      <c r="C1136" s="428">
        <v>2021</v>
      </c>
      <c r="D1136" s="436" t="s">
        <v>1935</v>
      </c>
      <c r="E1136" s="474" t="s">
        <v>957</v>
      </c>
      <c r="F1136" s="473" t="s">
        <v>2200</v>
      </c>
      <c r="G1136" s="436" t="s">
        <v>1020</v>
      </c>
    </row>
    <row r="1137" spans="1:7" ht="15" customHeight="1">
      <c r="A1137" s="438">
        <v>65</v>
      </c>
      <c r="B1137" s="428" t="s">
        <v>686</v>
      </c>
      <c r="C1137" s="428">
        <v>2021</v>
      </c>
      <c r="D1137" s="431" t="s">
        <v>1541</v>
      </c>
      <c r="E1137" s="433" t="s">
        <v>988</v>
      </c>
      <c r="F1137" s="433" t="s">
        <v>1965</v>
      </c>
      <c r="G1137" s="466" t="s">
        <v>2346</v>
      </c>
    </row>
    <row r="1138" spans="1:7" ht="15" customHeight="1">
      <c r="A1138" s="442"/>
      <c r="B1138" s="428" t="s">
        <v>686</v>
      </c>
      <c r="C1138" s="428">
        <v>2021</v>
      </c>
      <c r="D1138" s="431" t="s">
        <v>2347</v>
      </c>
      <c r="E1138" s="433" t="s">
        <v>2032</v>
      </c>
      <c r="F1138" s="433" t="s">
        <v>1965</v>
      </c>
      <c r="G1138" s="466" t="s">
        <v>2348</v>
      </c>
    </row>
    <row r="1139" spans="1:7" ht="15" customHeight="1">
      <c r="A1139" s="442"/>
      <c r="B1139" s="428" t="s">
        <v>686</v>
      </c>
      <c r="C1139" s="428">
        <v>2021</v>
      </c>
      <c r="D1139" s="431" t="s">
        <v>1984</v>
      </c>
      <c r="E1139" s="433" t="s">
        <v>2028</v>
      </c>
      <c r="F1139" s="433" t="s">
        <v>1965</v>
      </c>
      <c r="G1139" s="466" t="s">
        <v>2349</v>
      </c>
    </row>
    <row r="1140" spans="1:7" ht="15" customHeight="1">
      <c r="A1140" s="442"/>
      <c r="B1140" s="428" t="s">
        <v>686</v>
      </c>
      <c r="C1140" s="428">
        <v>2021</v>
      </c>
      <c r="D1140" s="458" t="s">
        <v>1969</v>
      </c>
      <c r="E1140" s="458" t="s">
        <v>1988</v>
      </c>
      <c r="F1140" s="458" t="s">
        <v>1965</v>
      </c>
      <c r="G1140" s="466" t="s">
        <v>2350</v>
      </c>
    </row>
    <row r="1141" spans="1:7" ht="15" customHeight="1">
      <c r="A1141" s="442"/>
      <c r="B1141" s="428" t="s">
        <v>686</v>
      </c>
      <c r="C1141" s="428">
        <v>2021</v>
      </c>
      <c r="D1141" s="458" t="s">
        <v>2351</v>
      </c>
      <c r="E1141" s="458" t="s">
        <v>1499</v>
      </c>
      <c r="F1141" s="458" t="s">
        <v>1965</v>
      </c>
      <c r="G1141" s="466" t="s">
        <v>2352</v>
      </c>
    </row>
    <row r="1142" spans="1:7" ht="31">
      <c r="A1142" s="438">
        <v>66</v>
      </c>
      <c r="B1142" s="428" t="s">
        <v>1274</v>
      </c>
      <c r="C1142" s="427">
        <v>2021</v>
      </c>
      <c r="D1142" s="431" t="s">
        <v>2353</v>
      </c>
      <c r="E1142" s="433" t="s">
        <v>988</v>
      </c>
      <c r="F1142" s="433" t="s">
        <v>2354</v>
      </c>
      <c r="G1142" s="431" t="s">
        <v>1280</v>
      </c>
    </row>
    <row r="1143" spans="1:7" ht="31">
      <c r="A1143" s="438"/>
      <c r="B1143" s="428" t="s">
        <v>1274</v>
      </c>
      <c r="C1143" s="427">
        <v>2021</v>
      </c>
      <c r="D1143" s="431" t="s">
        <v>2355</v>
      </c>
      <c r="E1143" s="433" t="s">
        <v>1306</v>
      </c>
      <c r="F1143" s="433" t="s">
        <v>2356</v>
      </c>
      <c r="G1143" s="431" t="s">
        <v>1280</v>
      </c>
    </row>
    <row r="1144" spans="1:7" ht="31">
      <c r="A1144" s="438"/>
      <c r="B1144" s="428" t="s">
        <v>1274</v>
      </c>
      <c r="C1144" s="427">
        <v>2021</v>
      </c>
      <c r="D1144" s="431" t="s">
        <v>2357</v>
      </c>
      <c r="E1144" s="433" t="s">
        <v>867</v>
      </c>
      <c r="F1144" s="433" t="s">
        <v>2358</v>
      </c>
      <c r="G1144" s="431" t="s">
        <v>1280</v>
      </c>
    </row>
    <row r="1145" spans="1:7" ht="31">
      <c r="A1145" s="438"/>
      <c r="B1145" s="428" t="s">
        <v>1274</v>
      </c>
      <c r="C1145" s="427">
        <v>2021</v>
      </c>
      <c r="D1145" s="458" t="s">
        <v>2359</v>
      </c>
      <c r="E1145" s="433" t="s">
        <v>957</v>
      </c>
      <c r="F1145" s="431" t="s">
        <v>2360</v>
      </c>
      <c r="G1145" s="431" t="s">
        <v>1280</v>
      </c>
    </row>
    <row r="1146" spans="1:7" ht="31">
      <c r="A1146" s="438"/>
      <c r="B1146" s="428" t="s">
        <v>1274</v>
      </c>
      <c r="C1146" s="427">
        <v>2021</v>
      </c>
      <c r="D1146" s="458" t="s">
        <v>1278</v>
      </c>
      <c r="E1146" s="433" t="s">
        <v>957</v>
      </c>
      <c r="F1146" s="433" t="s">
        <v>1279</v>
      </c>
      <c r="G1146" s="431" t="s">
        <v>1280</v>
      </c>
    </row>
    <row r="1147" spans="1:7" ht="31">
      <c r="A1147" s="438">
        <v>67</v>
      </c>
      <c r="B1147" s="436" t="s">
        <v>701</v>
      </c>
      <c r="C1147" s="428">
        <v>2021</v>
      </c>
      <c r="D1147" s="431" t="s">
        <v>1450</v>
      </c>
      <c r="E1147" s="433" t="s">
        <v>867</v>
      </c>
      <c r="F1147" s="433" t="s">
        <v>1451</v>
      </c>
      <c r="G1147" s="458" t="s">
        <v>1596</v>
      </c>
    </row>
    <row r="1148" spans="1:7" ht="46.5">
      <c r="A1148" s="438"/>
      <c r="B1148" s="436" t="s">
        <v>701</v>
      </c>
      <c r="C1148" s="428">
        <v>2021</v>
      </c>
      <c r="D1148" s="431" t="s">
        <v>1452</v>
      </c>
      <c r="E1148" s="433" t="s">
        <v>957</v>
      </c>
      <c r="F1148" s="433" t="s">
        <v>1453</v>
      </c>
      <c r="G1148" s="458" t="s">
        <v>1596</v>
      </c>
    </row>
    <row r="1149" spans="1:7" ht="31">
      <c r="A1149" s="438"/>
      <c r="B1149" s="436" t="s">
        <v>701</v>
      </c>
      <c r="C1149" s="428">
        <v>2021</v>
      </c>
      <c r="D1149" s="431" t="s">
        <v>1549</v>
      </c>
      <c r="E1149" s="460" t="s">
        <v>988</v>
      </c>
      <c r="F1149" s="460" t="s">
        <v>2361</v>
      </c>
      <c r="G1149" s="458" t="s">
        <v>1596</v>
      </c>
    </row>
    <row r="1150" spans="1:7" ht="31">
      <c r="A1150" s="438"/>
      <c r="B1150" s="436" t="s">
        <v>701</v>
      </c>
      <c r="C1150" s="428">
        <v>2021</v>
      </c>
      <c r="D1150" s="458" t="s">
        <v>1544</v>
      </c>
      <c r="E1150" s="458" t="s">
        <v>1525</v>
      </c>
      <c r="F1150" s="431" t="s">
        <v>1461</v>
      </c>
      <c r="G1150" s="458" t="s">
        <v>1596</v>
      </c>
    </row>
    <row r="1151" spans="1:7" ht="46.5">
      <c r="A1151" s="438"/>
      <c r="B1151" s="436" t="s">
        <v>701</v>
      </c>
      <c r="C1151" s="428">
        <v>2021</v>
      </c>
      <c r="D1151" s="458" t="s">
        <v>1462</v>
      </c>
      <c r="E1151" s="458" t="s">
        <v>1525</v>
      </c>
      <c r="F1151" s="431" t="s">
        <v>1463</v>
      </c>
      <c r="G1151" s="458" t="s">
        <v>1596</v>
      </c>
    </row>
    <row r="1152" spans="1:7" ht="31">
      <c r="A1152" s="438"/>
      <c r="B1152" s="436" t="s">
        <v>701</v>
      </c>
      <c r="C1152" s="428">
        <v>2021</v>
      </c>
      <c r="D1152" s="458" t="s">
        <v>2132</v>
      </c>
      <c r="E1152" s="458" t="s">
        <v>1525</v>
      </c>
      <c r="F1152" s="431" t="s">
        <v>2133</v>
      </c>
      <c r="G1152" s="458" t="s">
        <v>1596</v>
      </c>
    </row>
    <row r="1153" spans="1:7" ht="31">
      <c r="A1153" s="438"/>
      <c r="B1153" s="436" t="s">
        <v>701</v>
      </c>
      <c r="C1153" s="428">
        <v>2021</v>
      </c>
      <c r="D1153" s="458" t="s">
        <v>2362</v>
      </c>
      <c r="E1153" s="458" t="s">
        <v>1306</v>
      </c>
      <c r="F1153" s="431" t="s">
        <v>2363</v>
      </c>
      <c r="G1153" s="458" t="s">
        <v>1596</v>
      </c>
    </row>
    <row r="1154" spans="1:7" ht="15" customHeight="1">
      <c r="A1154" s="438">
        <v>68</v>
      </c>
      <c r="B1154" s="436" t="s">
        <v>705</v>
      </c>
      <c r="C1154" s="428">
        <v>2021</v>
      </c>
      <c r="D1154" s="431" t="s">
        <v>2364</v>
      </c>
      <c r="E1154" s="433" t="s">
        <v>957</v>
      </c>
      <c r="F1154" s="433" t="s">
        <v>765</v>
      </c>
      <c r="G1154" s="481" t="s">
        <v>2365</v>
      </c>
    </row>
    <row r="1155" spans="1:7" ht="15" customHeight="1">
      <c r="A1155" s="442"/>
      <c r="B1155" s="436" t="s">
        <v>705</v>
      </c>
      <c r="C1155" s="428">
        <v>2021</v>
      </c>
      <c r="D1155" s="431" t="s">
        <v>1734</v>
      </c>
      <c r="E1155" s="433" t="s">
        <v>988</v>
      </c>
      <c r="F1155" s="433" t="s">
        <v>765</v>
      </c>
      <c r="G1155" s="468" t="s">
        <v>2366</v>
      </c>
    </row>
    <row r="1156" spans="1:7" ht="15" customHeight="1">
      <c r="A1156" s="442"/>
      <c r="B1156" s="436" t="s">
        <v>705</v>
      </c>
      <c r="C1156" s="428">
        <v>2021</v>
      </c>
      <c r="D1156" s="431" t="s">
        <v>2188</v>
      </c>
      <c r="E1156" s="433" t="s">
        <v>1306</v>
      </c>
      <c r="F1156" s="433" t="s">
        <v>765</v>
      </c>
      <c r="G1156" s="468" t="s">
        <v>2367</v>
      </c>
    </row>
    <row r="1157" spans="1:7" ht="15" customHeight="1">
      <c r="A1157" s="442"/>
      <c r="B1157" s="436" t="s">
        <v>705</v>
      </c>
      <c r="C1157" s="428">
        <v>2021</v>
      </c>
      <c r="D1157" s="431" t="s">
        <v>2190</v>
      </c>
      <c r="E1157" s="433" t="s">
        <v>1306</v>
      </c>
      <c r="F1157" s="433" t="s">
        <v>765</v>
      </c>
      <c r="G1157" s="482" t="s">
        <v>2368</v>
      </c>
    </row>
    <row r="1158" spans="1:7" ht="15" customHeight="1">
      <c r="A1158" s="442"/>
      <c r="B1158" s="436" t="s">
        <v>705</v>
      </c>
      <c r="C1158" s="428">
        <v>2021</v>
      </c>
      <c r="D1158" s="458" t="s">
        <v>2369</v>
      </c>
      <c r="E1158" s="433" t="s">
        <v>1306</v>
      </c>
      <c r="F1158" s="433" t="s">
        <v>765</v>
      </c>
      <c r="G1158" s="466" t="s">
        <v>2370</v>
      </c>
    </row>
    <row r="1159" spans="1:7" ht="15" customHeight="1">
      <c r="A1159" s="442">
        <v>69</v>
      </c>
      <c r="B1159" s="427" t="s">
        <v>711</v>
      </c>
      <c r="C1159" s="428">
        <v>2021</v>
      </c>
      <c r="D1159" s="428" t="s">
        <v>2371</v>
      </c>
      <c r="E1159" s="433" t="s">
        <v>954</v>
      </c>
      <c r="F1159" s="433" t="s">
        <v>2372</v>
      </c>
      <c r="G1159" s="458"/>
    </row>
    <row r="1160" spans="1:7" ht="15" customHeight="1">
      <c r="A1160" s="442"/>
      <c r="B1160" s="427" t="s">
        <v>711</v>
      </c>
      <c r="C1160" s="428">
        <v>2021</v>
      </c>
      <c r="D1160" s="428" t="s">
        <v>2373</v>
      </c>
      <c r="E1160" s="433" t="s">
        <v>1099</v>
      </c>
      <c r="F1160" s="433" t="s">
        <v>2374</v>
      </c>
      <c r="G1160" s="458"/>
    </row>
    <row r="1161" spans="1:7" ht="15" customHeight="1">
      <c r="A1161" s="442"/>
      <c r="B1161" s="427" t="s">
        <v>711</v>
      </c>
      <c r="C1161" s="428">
        <v>2021</v>
      </c>
      <c r="D1161" s="427" t="s">
        <v>2375</v>
      </c>
      <c r="E1161" s="433" t="s">
        <v>1410</v>
      </c>
      <c r="F1161" s="428" t="s">
        <v>2376</v>
      </c>
      <c r="G1161" s="458"/>
    </row>
    <row r="1162" spans="1:7" ht="15" customHeight="1">
      <c r="A1162" s="442"/>
      <c r="B1162" s="427" t="s">
        <v>711</v>
      </c>
      <c r="C1162" s="428">
        <v>2021</v>
      </c>
      <c r="D1162" s="427" t="s">
        <v>2377</v>
      </c>
      <c r="E1162" s="433" t="s">
        <v>1410</v>
      </c>
      <c r="F1162" s="427" t="s">
        <v>2378</v>
      </c>
      <c r="G1162" s="458"/>
    </row>
    <row r="1163" spans="1:7" ht="15" customHeight="1">
      <c r="A1163" s="442"/>
      <c r="B1163" s="427" t="s">
        <v>711</v>
      </c>
      <c r="C1163" s="428">
        <v>2021</v>
      </c>
      <c r="D1163" s="427" t="s">
        <v>2379</v>
      </c>
      <c r="E1163" s="433" t="s">
        <v>1410</v>
      </c>
      <c r="F1163" s="428" t="s">
        <v>2380</v>
      </c>
      <c r="G1163" s="458"/>
    </row>
    <row r="1164" spans="1:7" ht="15" customHeight="1">
      <c r="A1164" s="442"/>
      <c r="B1164" s="427" t="s">
        <v>711</v>
      </c>
      <c r="C1164" s="428">
        <v>2021</v>
      </c>
      <c r="D1164" s="427" t="s">
        <v>2381</v>
      </c>
      <c r="E1164" s="427" t="s">
        <v>957</v>
      </c>
      <c r="F1164" s="428" t="s">
        <v>2382</v>
      </c>
      <c r="G1164" s="481"/>
    </row>
    <row r="1165" spans="1:7" ht="15" customHeight="1">
      <c r="A1165" s="442"/>
      <c r="B1165" s="427" t="s">
        <v>711</v>
      </c>
      <c r="C1165" s="428">
        <v>2021</v>
      </c>
      <c r="D1165" s="458" t="s">
        <v>2383</v>
      </c>
      <c r="E1165" s="458" t="s">
        <v>957</v>
      </c>
      <c r="F1165" s="431" t="s">
        <v>2384</v>
      </c>
      <c r="G1165" s="458"/>
    </row>
    <row r="1166" spans="1:7" ht="15" customHeight="1">
      <c r="A1166" s="442"/>
      <c r="B1166" s="427" t="s">
        <v>711</v>
      </c>
      <c r="C1166" s="428">
        <v>2021</v>
      </c>
      <c r="D1166" s="458" t="s">
        <v>2385</v>
      </c>
      <c r="E1166" s="458" t="s">
        <v>957</v>
      </c>
      <c r="F1166" s="458" t="s">
        <v>2386</v>
      </c>
      <c r="G1166" s="458"/>
    </row>
    <row r="1167" spans="1:7" ht="15" customHeight="1">
      <c r="A1167" s="442"/>
      <c r="B1167" s="427" t="s">
        <v>711</v>
      </c>
      <c r="C1167" s="428">
        <v>2021</v>
      </c>
      <c r="D1167" s="458" t="s">
        <v>2387</v>
      </c>
      <c r="E1167" s="458" t="s">
        <v>957</v>
      </c>
      <c r="F1167" s="458" t="s">
        <v>1291</v>
      </c>
      <c r="G1167" s="458"/>
    </row>
    <row r="1168" spans="1:7" ht="15" customHeight="1">
      <c r="A1168" s="442"/>
      <c r="B1168" s="427" t="s">
        <v>711</v>
      </c>
      <c r="C1168" s="428">
        <v>2021</v>
      </c>
      <c r="D1168" s="458" t="s">
        <v>2388</v>
      </c>
      <c r="E1168" s="458" t="s">
        <v>957</v>
      </c>
      <c r="F1168" s="458" t="s">
        <v>2386</v>
      </c>
      <c r="G1168" s="458"/>
    </row>
    <row r="1169" spans="1:7" ht="15" customHeight="1">
      <c r="A1169" s="442"/>
      <c r="B1169" s="427" t="s">
        <v>711</v>
      </c>
      <c r="C1169" s="428">
        <v>2021</v>
      </c>
      <c r="D1169" s="427" t="s">
        <v>2389</v>
      </c>
      <c r="E1169" s="427" t="s">
        <v>1103</v>
      </c>
      <c r="F1169" s="428" t="s">
        <v>2390</v>
      </c>
      <c r="G1169" s="481" t="s">
        <v>2391</v>
      </c>
    </row>
    <row r="1170" spans="1:7" ht="15" customHeight="1">
      <c r="A1170" s="442"/>
      <c r="B1170" s="427" t="s">
        <v>711</v>
      </c>
      <c r="C1170" s="428">
        <v>2021</v>
      </c>
      <c r="D1170" s="427" t="s">
        <v>2392</v>
      </c>
      <c r="E1170" s="427" t="s">
        <v>1478</v>
      </c>
      <c r="F1170" s="428" t="s">
        <v>2393</v>
      </c>
      <c r="G1170" s="481" t="s">
        <v>2394</v>
      </c>
    </row>
    <row r="1171" spans="1:7" ht="15" customHeight="1">
      <c r="A1171" s="442"/>
      <c r="B1171" s="427" t="s">
        <v>711</v>
      </c>
      <c r="C1171" s="428">
        <v>2021</v>
      </c>
      <c r="D1171" s="427" t="s">
        <v>2395</v>
      </c>
      <c r="E1171" s="427" t="s">
        <v>1306</v>
      </c>
      <c r="F1171" s="427" t="s">
        <v>2396</v>
      </c>
      <c r="G1171" s="481" t="s">
        <v>2397</v>
      </c>
    </row>
    <row r="1172" spans="1:7" ht="15" customHeight="1">
      <c r="A1172" s="442"/>
      <c r="B1172" s="427" t="s">
        <v>711</v>
      </c>
      <c r="C1172" s="428">
        <v>2021</v>
      </c>
      <c r="D1172" s="427" t="s">
        <v>2398</v>
      </c>
      <c r="E1172" s="427" t="s">
        <v>1306</v>
      </c>
      <c r="F1172" s="428" t="s">
        <v>2399</v>
      </c>
      <c r="G1172" s="481" t="s">
        <v>2400</v>
      </c>
    </row>
    <row r="1173" spans="1:7" ht="15" customHeight="1">
      <c r="A1173" s="442"/>
      <c r="B1173" s="427" t="s">
        <v>711</v>
      </c>
      <c r="C1173" s="428">
        <v>2021</v>
      </c>
      <c r="D1173" s="458" t="s">
        <v>2401</v>
      </c>
      <c r="E1173" s="427" t="s">
        <v>1306</v>
      </c>
      <c r="F1173" s="428" t="s">
        <v>2399</v>
      </c>
      <c r="G1173" s="458"/>
    </row>
    <row r="1174" spans="1:7" ht="15" customHeight="1">
      <c r="A1174" s="438">
        <v>70</v>
      </c>
      <c r="B1174" s="436" t="s">
        <v>718</v>
      </c>
      <c r="C1174" s="428">
        <v>2021</v>
      </c>
      <c r="D1174" s="431" t="s">
        <v>1293</v>
      </c>
      <c r="E1174" s="433" t="s">
        <v>1294</v>
      </c>
      <c r="F1174" s="433" t="s">
        <v>1295</v>
      </c>
      <c r="G1174" s="458" t="s">
        <v>749</v>
      </c>
    </row>
    <row r="1175" spans="1:7" ht="15" customHeight="1">
      <c r="A1175" s="442">
        <v>71</v>
      </c>
      <c r="B1175" s="483" t="s">
        <v>1298</v>
      </c>
      <c r="C1175" s="428">
        <v>2021</v>
      </c>
      <c r="D1175" s="428" t="s">
        <v>2152</v>
      </c>
      <c r="E1175" s="433" t="s">
        <v>1110</v>
      </c>
      <c r="F1175" s="428" t="s">
        <v>2402</v>
      </c>
      <c r="G1175" s="427" t="s">
        <v>780</v>
      </c>
    </row>
    <row r="1176" spans="1:7" ht="15" customHeight="1">
      <c r="A1176" s="442"/>
      <c r="B1176" s="483" t="s">
        <v>1298</v>
      </c>
      <c r="C1176" s="428">
        <v>2021</v>
      </c>
      <c r="D1176" s="469" t="s">
        <v>1401</v>
      </c>
      <c r="E1176" s="427" t="s">
        <v>988</v>
      </c>
      <c r="F1176" s="428" t="s">
        <v>2402</v>
      </c>
      <c r="G1176" s="427" t="s">
        <v>780</v>
      </c>
    </row>
    <row r="1177" spans="1:7" ht="15" customHeight="1">
      <c r="A1177" s="442"/>
      <c r="B1177" s="483" t="s">
        <v>1298</v>
      </c>
      <c r="C1177" s="428">
        <v>2021</v>
      </c>
      <c r="D1177" s="428" t="s">
        <v>1402</v>
      </c>
      <c r="E1177" s="428" t="s">
        <v>1306</v>
      </c>
      <c r="F1177" s="428" t="s">
        <v>2402</v>
      </c>
      <c r="G1177" s="427" t="s">
        <v>780</v>
      </c>
    </row>
    <row r="1178" spans="1:7" ht="15" customHeight="1">
      <c r="A1178" s="442"/>
      <c r="B1178" s="483" t="s">
        <v>1298</v>
      </c>
      <c r="C1178" s="428">
        <v>2021</v>
      </c>
      <c r="D1178" s="427" t="s">
        <v>2070</v>
      </c>
      <c r="E1178" s="427" t="s">
        <v>1306</v>
      </c>
      <c r="F1178" s="428" t="s">
        <v>2402</v>
      </c>
      <c r="G1178" s="427" t="s">
        <v>780</v>
      </c>
    </row>
    <row r="1179" spans="1:7" ht="15" customHeight="1">
      <c r="A1179" s="443"/>
      <c r="B1179" s="484" t="s">
        <v>1298</v>
      </c>
      <c r="C1179" s="435">
        <v>2021</v>
      </c>
      <c r="D1179" s="485" t="s">
        <v>2403</v>
      </c>
      <c r="E1179" s="486" t="s">
        <v>1306</v>
      </c>
      <c r="F1179" s="435" t="s">
        <v>2402</v>
      </c>
      <c r="G1179" s="434" t="s">
        <v>780</v>
      </c>
    </row>
  </sheetData>
  <autoFilter ref="A2:G746" xr:uid="{00000000-0009-0000-0000-000002000000}"/>
  <mergeCells count="1">
    <mergeCell ref="F810:F814"/>
  </mergeCells>
  <hyperlinks>
    <hyperlink ref="G82" r:id="rId1" xr:uid="{00000000-0004-0000-0200-000000000000}"/>
    <hyperlink ref="G83" r:id="rId2" xr:uid="{00000000-0004-0000-0200-000001000000}"/>
    <hyperlink ref="G84" r:id="rId3" xr:uid="{00000000-0004-0000-0200-000002000000}"/>
    <hyperlink ref="G85" r:id="rId4" xr:uid="{00000000-0004-0000-0200-000003000000}"/>
    <hyperlink ref="G86" r:id="rId5" xr:uid="{00000000-0004-0000-0200-000004000000}"/>
    <hyperlink ref="G87" r:id="rId6" xr:uid="{00000000-0004-0000-0200-000005000000}"/>
    <hyperlink ref="G88" r:id="rId7" xr:uid="{00000000-0004-0000-0200-000006000000}"/>
    <hyperlink ref="G89" r:id="rId8" xr:uid="{00000000-0004-0000-0200-000007000000}"/>
    <hyperlink ref="G90" r:id="rId9" xr:uid="{00000000-0004-0000-0200-000008000000}"/>
    <hyperlink ref="G91" r:id="rId10" xr:uid="{00000000-0004-0000-0200-000009000000}"/>
    <hyperlink ref="G167" r:id="rId11" xr:uid="{00000000-0004-0000-0200-00000A000000}"/>
    <hyperlink ref="G168" r:id="rId12" xr:uid="{00000000-0004-0000-0200-00000B000000}"/>
    <hyperlink ref="G169" r:id="rId13" xr:uid="{00000000-0004-0000-0200-00000C000000}"/>
    <hyperlink ref="G170" r:id="rId14" xr:uid="{00000000-0004-0000-0200-00000D000000}"/>
    <hyperlink ref="G171" r:id="rId15" xr:uid="{00000000-0004-0000-0200-00000E000000}"/>
    <hyperlink ref="G172" r:id="rId16" xr:uid="{00000000-0004-0000-0200-00000F000000}"/>
    <hyperlink ref="G173" r:id="rId17" xr:uid="{00000000-0004-0000-0200-000010000000}"/>
    <hyperlink ref="G174" r:id="rId18" xr:uid="{00000000-0004-0000-0200-000011000000}"/>
    <hyperlink ref="G175" r:id="rId19" xr:uid="{00000000-0004-0000-0200-000012000000}"/>
    <hyperlink ref="G176" r:id="rId20" xr:uid="{00000000-0004-0000-0200-000013000000}"/>
    <hyperlink ref="G177" r:id="rId21" xr:uid="{00000000-0004-0000-0200-000014000000}"/>
    <hyperlink ref="G178" r:id="rId22" xr:uid="{00000000-0004-0000-0200-000015000000}"/>
    <hyperlink ref="G179" r:id="rId23" xr:uid="{00000000-0004-0000-0200-000016000000}"/>
    <hyperlink ref="G180" r:id="rId24" xr:uid="{00000000-0004-0000-0200-000017000000}"/>
    <hyperlink ref="G181" r:id="rId25" xr:uid="{00000000-0004-0000-0200-000018000000}"/>
    <hyperlink ref="G182" r:id="rId26" xr:uid="{00000000-0004-0000-0200-000019000000}"/>
    <hyperlink ref="G201" r:id="rId27" xr:uid="{00000000-0004-0000-0200-00001A000000}"/>
    <hyperlink ref="G202" r:id="rId28" xr:uid="{00000000-0004-0000-0200-00001B000000}"/>
    <hyperlink ref="G203" r:id="rId29" xr:uid="{00000000-0004-0000-0200-00001C000000}"/>
    <hyperlink ref="G204" r:id="rId30" xr:uid="{00000000-0004-0000-0200-00001D000000}"/>
    <hyperlink ref="G205" r:id="rId31" xr:uid="{00000000-0004-0000-0200-00001E000000}"/>
    <hyperlink ref="G206" r:id="rId32" xr:uid="{00000000-0004-0000-0200-00001F000000}"/>
    <hyperlink ref="G207" r:id="rId33" xr:uid="{00000000-0004-0000-0200-000020000000}"/>
    <hyperlink ref="G208" r:id="rId34" xr:uid="{00000000-0004-0000-0200-000021000000}"/>
    <hyperlink ref="G209" r:id="rId35" xr:uid="{00000000-0004-0000-0200-000022000000}"/>
    <hyperlink ref="G210" r:id="rId36" xr:uid="{00000000-0004-0000-0200-000023000000}"/>
    <hyperlink ref="G211" r:id="rId37" xr:uid="{00000000-0004-0000-0200-000024000000}"/>
    <hyperlink ref="G212" r:id="rId38" xr:uid="{00000000-0004-0000-0200-000025000000}"/>
    <hyperlink ref="G213" r:id="rId39" xr:uid="{00000000-0004-0000-0200-000026000000}"/>
    <hyperlink ref="G214" r:id="rId40" xr:uid="{00000000-0004-0000-0200-000027000000}"/>
    <hyperlink ref="G215" r:id="rId41" xr:uid="{00000000-0004-0000-0200-000028000000}"/>
    <hyperlink ref="G216" r:id="rId42" xr:uid="{00000000-0004-0000-0200-000029000000}"/>
    <hyperlink ref="G217" r:id="rId43" xr:uid="{00000000-0004-0000-0200-00002A000000}"/>
    <hyperlink ref="G218" r:id="rId44" xr:uid="{00000000-0004-0000-0200-00002B000000}"/>
    <hyperlink ref="G219" r:id="rId45" xr:uid="{00000000-0004-0000-0200-00002C000000}"/>
    <hyperlink ref="G220" r:id="rId46" xr:uid="{00000000-0004-0000-0200-00002D000000}"/>
    <hyperlink ref="G221" r:id="rId47" xr:uid="{00000000-0004-0000-0200-00002E000000}"/>
    <hyperlink ref="G222" r:id="rId48" xr:uid="{00000000-0004-0000-0200-00002F000000}"/>
    <hyperlink ref="G223" r:id="rId49" xr:uid="{00000000-0004-0000-0200-000030000000}"/>
    <hyperlink ref="G224" r:id="rId50" xr:uid="{00000000-0004-0000-0200-000031000000}"/>
    <hyperlink ref="G303" r:id="rId51" xr:uid="{00000000-0004-0000-0200-000032000000}"/>
    <hyperlink ref="G304" r:id="rId52" xr:uid="{00000000-0004-0000-0200-000033000000}"/>
    <hyperlink ref="G305" r:id="rId53" xr:uid="{00000000-0004-0000-0200-000034000000}"/>
    <hyperlink ref="G307" r:id="rId54" xr:uid="{00000000-0004-0000-0200-000035000000}"/>
    <hyperlink ref="G308" r:id="rId55" xr:uid="{00000000-0004-0000-0200-000036000000}"/>
    <hyperlink ref="G310" r:id="rId56" xr:uid="{00000000-0004-0000-0200-000037000000}"/>
    <hyperlink ref="G311" r:id="rId57" xr:uid="{00000000-0004-0000-0200-000038000000}"/>
    <hyperlink ref="G312" r:id="rId58" xr:uid="{00000000-0004-0000-0200-000039000000}"/>
    <hyperlink ref="G314" r:id="rId59" xr:uid="{00000000-0004-0000-0200-00003A000000}"/>
    <hyperlink ref="G315" r:id="rId60" xr:uid="{00000000-0004-0000-0200-00003B000000}"/>
    <hyperlink ref="G332" r:id="rId61" xr:uid="{00000000-0004-0000-0200-00003C000000}"/>
    <hyperlink ref="G333" r:id="rId62" xr:uid="{00000000-0004-0000-0200-00003D000000}"/>
    <hyperlink ref="G337" r:id="rId63" xr:uid="{00000000-0004-0000-0200-00003E000000}"/>
    <hyperlink ref="G338" r:id="rId64" xr:uid="{00000000-0004-0000-0200-00003F000000}"/>
    <hyperlink ref="G339" r:id="rId65" xr:uid="{00000000-0004-0000-0200-000040000000}"/>
    <hyperlink ref="G368" r:id="rId66" xr:uid="{00000000-0004-0000-0200-000041000000}"/>
    <hyperlink ref="G369" r:id="rId67" xr:uid="{00000000-0004-0000-0200-000042000000}"/>
    <hyperlink ref="G370" r:id="rId68" xr:uid="{00000000-0004-0000-0200-000043000000}"/>
    <hyperlink ref="G371" r:id="rId69" xr:uid="{00000000-0004-0000-0200-000044000000}"/>
    <hyperlink ref="G372" r:id="rId70" xr:uid="{00000000-0004-0000-0200-000045000000}"/>
    <hyperlink ref="G373" r:id="rId71" xr:uid="{00000000-0004-0000-0200-000046000000}"/>
    <hyperlink ref="G374" r:id="rId72" xr:uid="{00000000-0004-0000-0200-000047000000}"/>
    <hyperlink ref="G375" r:id="rId73" xr:uid="{00000000-0004-0000-0200-000048000000}"/>
    <hyperlink ref="G435" r:id="rId74" xr:uid="{00000000-0004-0000-0200-000049000000}"/>
    <hyperlink ref="G436" r:id="rId75" xr:uid="{00000000-0004-0000-0200-00004A000000}"/>
    <hyperlink ref="G437" r:id="rId76" xr:uid="{00000000-0004-0000-0200-00004B000000}"/>
    <hyperlink ref="G438" r:id="rId77" xr:uid="{00000000-0004-0000-0200-00004C000000}"/>
    <hyperlink ref="G439" r:id="rId78" xr:uid="{00000000-0004-0000-0200-00004D000000}"/>
    <hyperlink ref="G440" r:id="rId79" xr:uid="{00000000-0004-0000-0200-00004E000000}"/>
    <hyperlink ref="G441" r:id="rId80" xr:uid="{00000000-0004-0000-0200-00004F000000}"/>
    <hyperlink ref="G442" r:id="rId81" xr:uid="{00000000-0004-0000-0200-000050000000}"/>
    <hyperlink ref="G443" r:id="rId82" xr:uid="{00000000-0004-0000-0200-000051000000}"/>
    <hyperlink ref="G444" r:id="rId83" xr:uid="{00000000-0004-0000-0200-000052000000}"/>
    <hyperlink ref="G445" r:id="rId84" xr:uid="{00000000-0004-0000-0200-000053000000}"/>
    <hyperlink ref="G446" r:id="rId85" xr:uid="{00000000-0004-0000-0200-000054000000}"/>
    <hyperlink ref="G447" r:id="rId86" xr:uid="{00000000-0004-0000-0200-000055000000}"/>
    <hyperlink ref="G475" r:id="rId87" xr:uid="{00000000-0004-0000-0200-000056000000}"/>
    <hyperlink ref="G476" r:id="rId88" xr:uid="{00000000-0004-0000-0200-000057000000}"/>
    <hyperlink ref="G477" r:id="rId89" xr:uid="{00000000-0004-0000-0200-000058000000}"/>
    <hyperlink ref="G478" r:id="rId90" xr:uid="{00000000-0004-0000-0200-000059000000}"/>
    <hyperlink ref="G479" r:id="rId91" xr:uid="{00000000-0004-0000-0200-00005A000000}"/>
    <hyperlink ref="G480" r:id="rId92" xr:uid="{00000000-0004-0000-0200-00005B000000}"/>
    <hyperlink ref="G481" r:id="rId93" xr:uid="{00000000-0004-0000-0200-00005C000000}"/>
    <hyperlink ref="G484" r:id="rId94" xr:uid="{00000000-0004-0000-0200-00005D000000}"/>
    <hyperlink ref="G485" r:id="rId95" xr:uid="{00000000-0004-0000-0200-00005E000000}"/>
    <hyperlink ref="G486" r:id="rId96" xr:uid="{00000000-0004-0000-0200-00005F000000}"/>
    <hyperlink ref="G487" r:id="rId97" xr:uid="{00000000-0004-0000-0200-000060000000}"/>
    <hyperlink ref="G488" r:id="rId98" xr:uid="{00000000-0004-0000-0200-000061000000}"/>
    <hyperlink ref="G489" r:id="rId99" xr:uid="{00000000-0004-0000-0200-000062000000}"/>
    <hyperlink ref="G490" r:id="rId100" xr:uid="{00000000-0004-0000-0200-000063000000}"/>
    <hyperlink ref="G519" r:id="rId101" xr:uid="{00000000-0004-0000-0200-000064000000}"/>
    <hyperlink ref="G520" r:id="rId102" xr:uid="{00000000-0004-0000-0200-000065000000}"/>
    <hyperlink ref="G524" r:id="rId103" xr:uid="{00000000-0004-0000-0200-000066000000}"/>
    <hyperlink ref="G525" r:id="rId104" xr:uid="{00000000-0004-0000-0200-000067000000}"/>
    <hyperlink ref="G526" r:id="rId105" xr:uid="{00000000-0004-0000-0200-000068000000}"/>
    <hyperlink ref="G527" r:id="rId106" xr:uid="{00000000-0004-0000-0200-000069000000}"/>
    <hyperlink ref="G528" r:id="rId107" xr:uid="{00000000-0004-0000-0200-00006A000000}"/>
    <hyperlink ref="G529" r:id="rId108" xr:uid="{00000000-0004-0000-0200-00006B000000}"/>
    <hyperlink ref="G530" r:id="rId109" xr:uid="{00000000-0004-0000-0200-00006C000000}"/>
    <hyperlink ref="G531" r:id="rId110" xr:uid="{00000000-0004-0000-0200-00006D000000}"/>
    <hyperlink ref="G532" r:id="rId111" xr:uid="{00000000-0004-0000-0200-00006E000000}"/>
    <hyperlink ref="G533" r:id="rId112" xr:uid="{00000000-0004-0000-0200-00006F000000}"/>
    <hyperlink ref="G635" r:id="rId113" xr:uid="{00000000-0004-0000-0200-000070000000}"/>
    <hyperlink ref="G636" r:id="rId114" xr:uid="{00000000-0004-0000-0200-000071000000}"/>
    <hyperlink ref="G637" r:id="rId115" xr:uid="{00000000-0004-0000-0200-000072000000}"/>
    <hyperlink ref="G638" r:id="rId116" xr:uid="{00000000-0004-0000-0200-000073000000}"/>
    <hyperlink ref="G639" r:id="rId117" xr:uid="{00000000-0004-0000-0200-000074000000}"/>
    <hyperlink ref="G640" r:id="rId118" xr:uid="{00000000-0004-0000-0200-000075000000}"/>
    <hyperlink ref="G641" r:id="rId119" xr:uid="{00000000-0004-0000-0200-000076000000}"/>
    <hyperlink ref="G642" r:id="rId120" xr:uid="{00000000-0004-0000-0200-000077000000}"/>
    <hyperlink ref="G721" r:id="rId121" xr:uid="{00000000-0004-0000-0200-000078000000}"/>
    <hyperlink ref="G723" r:id="rId122" xr:uid="{00000000-0004-0000-0200-000079000000}"/>
    <hyperlink ref="G725" r:id="rId123" xr:uid="{00000000-0004-0000-0200-00007A000000}"/>
    <hyperlink ref="G726" r:id="rId124" xr:uid="{00000000-0004-0000-0200-00007B000000}"/>
    <hyperlink ref="G727" r:id="rId125" xr:uid="{00000000-0004-0000-0200-00007C000000}"/>
    <hyperlink ref="G729" r:id="rId126" xr:uid="{00000000-0004-0000-0200-00007D000000}"/>
    <hyperlink ref="G770" r:id="rId127" xr:uid="{00000000-0004-0000-0200-00007E000000}"/>
    <hyperlink ref="G771" r:id="rId128" xr:uid="{00000000-0004-0000-0200-00007F000000}"/>
    <hyperlink ref="G772" r:id="rId129" xr:uid="{00000000-0004-0000-0200-000080000000}"/>
    <hyperlink ref="G773" r:id="rId130" xr:uid="{00000000-0004-0000-0200-000081000000}"/>
    <hyperlink ref="G774" r:id="rId131" xr:uid="{00000000-0004-0000-0200-000082000000}"/>
    <hyperlink ref="G816" r:id="rId132" xr:uid="{00000000-0004-0000-0200-000083000000}"/>
    <hyperlink ref="G818" r:id="rId133" xr:uid="{00000000-0004-0000-0200-000084000000}"/>
    <hyperlink ref="G819" r:id="rId134" xr:uid="{00000000-0004-0000-0200-000085000000}"/>
    <hyperlink ref="G842" r:id="rId135" xr:uid="{00000000-0004-0000-0200-000086000000}"/>
    <hyperlink ref="G843" r:id="rId136" xr:uid="{00000000-0004-0000-0200-000087000000}"/>
    <hyperlink ref="G894" r:id="rId137" xr:uid="{00000000-0004-0000-0200-000088000000}"/>
    <hyperlink ref="G890" r:id="rId138" xr:uid="{00000000-0004-0000-0200-000089000000}"/>
    <hyperlink ref="G895" r:id="rId139" xr:uid="{00000000-0004-0000-0200-00008A000000}"/>
    <hyperlink ref="G896" r:id="rId140" xr:uid="{00000000-0004-0000-0200-00008B000000}"/>
    <hyperlink ref="G897" r:id="rId141" xr:uid="{00000000-0004-0000-0200-00008C000000}"/>
    <hyperlink ref="G891" r:id="rId142" xr:uid="{00000000-0004-0000-0200-00008D000000}"/>
    <hyperlink ref="G892" r:id="rId143" xr:uid="{00000000-0004-0000-0200-00008E000000}"/>
    <hyperlink ref="G893" r:id="rId144" xr:uid="{00000000-0004-0000-0200-00008F000000}"/>
    <hyperlink ref="G871" r:id="rId145" xr:uid="{00000000-0004-0000-0200-000090000000}"/>
    <hyperlink ref="G872" r:id="rId146" xr:uid="{00000000-0004-0000-0200-000091000000}"/>
    <hyperlink ref="G873" r:id="rId147" xr:uid="{00000000-0004-0000-0200-000092000000}"/>
    <hyperlink ref="G874" r:id="rId148" xr:uid="{00000000-0004-0000-0200-000093000000}"/>
    <hyperlink ref="G875" r:id="rId149" xr:uid="{00000000-0004-0000-0200-000094000000}"/>
    <hyperlink ref="G876" r:id="rId150" xr:uid="{00000000-0004-0000-0200-000095000000}"/>
    <hyperlink ref="G877" r:id="rId151" xr:uid="{00000000-0004-0000-0200-000096000000}"/>
    <hyperlink ref="G898" r:id="rId152" xr:uid="{00000000-0004-0000-0200-000097000000}"/>
    <hyperlink ref="G899" r:id="rId153" xr:uid="{00000000-0004-0000-0200-000098000000}"/>
    <hyperlink ref="G902" r:id="rId154" xr:uid="{00000000-0004-0000-0200-000099000000}"/>
    <hyperlink ref="G903" r:id="rId155" xr:uid="{00000000-0004-0000-0200-00009A000000}"/>
    <hyperlink ref="G1027" r:id="rId156" xr:uid="{00000000-0004-0000-0200-00009B000000}"/>
    <hyperlink ref="G1028" r:id="rId157" xr:uid="{00000000-0004-0000-0200-00009C000000}"/>
    <hyperlink ref="G1029" r:id="rId158" xr:uid="{00000000-0004-0000-0200-00009D000000}"/>
    <hyperlink ref="G1030" r:id="rId159" xr:uid="{00000000-0004-0000-0200-00009E000000}"/>
    <hyperlink ref="G1031" r:id="rId160" xr:uid="{00000000-0004-0000-0200-00009F000000}"/>
    <hyperlink ref="G1032" r:id="rId161" xr:uid="{00000000-0004-0000-0200-0000A0000000}"/>
    <hyperlink ref="G1033" r:id="rId162" xr:uid="{00000000-0004-0000-0200-0000A1000000}"/>
    <hyperlink ref="G1034" r:id="rId163" xr:uid="{00000000-0004-0000-0200-0000A2000000}"/>
    <hyperlink ref="G1035" r:id="rId164" xr:uid="{00000000-0004-0000-0200-0000A3000000}"/>
    <hyperlink ref="G1036" r:id="rId165" xr:uid="{00000000-0004-0000-0200-0000A4000000}"/>
    <hyperlink ref="G1037" r:id="rId166" xr:uid="{00000000-0004-0000-0200-0000A5000000}"/>
    <hyperlink ref="G1038" r:id="rId167" xr:uid="{00000000-0004-0000-0200-0000A6000000}"/>
    <hyperlink ref="G1047" r:id="rId168" xr:uid="{00000000-0004-0000-0200-0000A7000000}"/>
    <hyperlink ref="G1046" r:id="rId169" xr:uid="{00000000-0004-0000-0200-0000A8000000}"/>
    <hyperlink ref="G1045" r:id="rId170" xr:uid="{00000000-0004-0000-0200-0000A9000000}"/>
    <hyperlink ref="G1044" r:id="rId171" xr:uid="{00000000-0004-0000-0200-0000AA000000}"/>
    <hyperlink ref="G1043" r:id="rId172" xr:uid="{00000000-0004-0000-0200-0000AB000000}"/>
    <hyperlink ref="G1042" r:id="rId173" xr:uid="{00000000-0004-0000-0200-0000AC000000}"/>
    <hyperlink ref="G1041" r:id="rId174" xr:uid="{00000000-0004-0000-0200-0000AD000000}"/>
    <hyperlink ref="G1040" r:id="rId175" xr:uid="{00000000-0004-0000-0200-0000AE000000}"/>
    <hyperlink ref="G1039" r:id="rId176" xr:uid="{00000000-0004-0000-0200-0000AF000000}"/>
    <hyperlink ref="G1057" r:id="rId177" xr:uid="{00000000-0004-0000-0200-0000B0000000}"/>
    <hyperlink ref="G1060" r:id="rId178" xr:uid="{00000000-0004-0000-0200-0000B1000000}"/>
    <hyperlink ref="G1061" r:id="rId179" xr:uid="{00000000-0004-0000-0200-0000B2000000}"/>
    <hyperlink ref="G1059" r:id="rId180" xr:uid="{00000000-0004-0000-0200-0000B3000000}"/>
    <hyperlink ref="G1058" r:id="rId181" xr:uid="{00000000-0004-0000-0200-0000B4000000}"/>
    <hyperlink ref="G1063" r:id="rId182" xr:uid="{00000000-0004-0000-0200-0000B5000000}"/>
    <hyperlink ref="G1062" r:id="rId183" xr:uid="{00000000-0004-0000-0200-0000B6000000}"/>
    <hyperlink ref="G1076" r:id="rId184" display="bernard_n@baramultigroup.co.id" xr:uid="{00000000-0004-0000-0200-0000B7000000}"/>
    <hyperlink ref="G1077" r:id="rId185" display="dido_a@baramultigroup.co.id" xr:uid="{00000000-0004-0000-0200-0000B8000000}"/>
    <hyperlink ref="G1075" r:id="rId186" display="bernard_n@baramultigroup.co.id" xr:uid="{00000000-0004-0000-0200-0000B9000000}"/>
    <hyperlink ref="G1078" r:id="rId187" display="bernard_n@baramultigroup.co.id" xr:uid="{00000000-0004-0000-0200-0000BA000000}"/>
    <hyperlink ref="G1137" r:id="rId188" xr:uid="{00000000-0004-0000-0200-0000BB000000}"/>
    <hyperlink ref="G1138" r:id="rId189" xr:uid="{00000000-0004-0000-0200-0000BC000000}"/>
    <hyperlink ref="G1139" r:id="rId190" xr:uid="{00000000-0004-0000-0200-0000BD000000}"/>
    <hyperlink ref="G1140" r:id="rId191" xr:uid="{00000000-0004-0000-0200-0000BE000000}"/>
    <hyperlink ref="G1141" r:id="rId192" xr:uid="{00000000-0004-0000-0200-0000BF000000}"/>
    <hyperlink ref="G1158" r:id="rId193" display="Suaidi.marasabessy@trisensacoal.com" xr:uid="{00000000-0004-0000-0200-0000C0000000}"/>
    <hyperlink ref="G1154" r:id="rId194" xr:uid="{00000000-0004-0000-0200-0000C1000000}"/>
    <hyperlink ref="G1169" r:id="rId195" xr:uid="{00000000-0004-0000-0200-0000C2000000}"/>
    <hyperlink ref="G1172" r:id="rId196" xr:uid="{00000000-0004-0000-0200-0000C3000000}"/>
    <hyperlink ref="G1170" r:id="rId197" xr:uid="{00000000-0004-0000-0200-0000C4000000}"/>
    <hyperlink ref="G1171" r:id="rId198" xr:uid="{00000000-0004-0000-0200-0000C5000000}"/>
    <hyperlink ref="G810" r:id="rId199" xr:uid="{00000000-0004-0000-0200-0000C6000000}"/>
    <hyperlink ref="G759" r:id="rId200" display="hamid.awaludin@adimitra-baratama.co.id" xr:uid="{00000000-0004-0000-0200-0000C7000000}"/>
    <hyperlink ref="G760" r:id="rId201" display="hamid.awaludin@adimitra-baratama.co.id" xr:uid="{00000000-0004-0000-0200-0000C8000000}"/>
    <hyperlink ref="G761" r:id="rId202" display="hamid.awaludin@adimitra-baratama.co.id" xr:uid="{00000000-0004-0000-0200-0000C9000000}"/>
    <hyperlink ref="G762" r:id="rId203" display="hamid.awaludin@adimitra-baratama.co.id" xr:uid="{00000000-0004-0000-0200-0000CA000000}"/>
    <hyperlink ref="G763" r:id="rId204" display="hamid.awaludin@adimitra-baratama.co.id" xr:uid="{00000000-0004-0000-0200-0000CB000000}"/>
    <hyperlink ref="G764" r:id="rId205" display="hamid.awaludin@adimitra-baratama.co.id" xr:uid="{00000000-0004-0000-0200-0000CC000000}"/>
    <hyperlink ref="G765" r:id="rId206" display="hamid.awaludin@adimitra-baratama.co.id" xr:uid="{00000000-0004-0000-0200-0000CD000000}"/>
    <hyperlink ref="G1092" r:id="rId207" xr:uid="{00000000-0004-0000-0200-0000CE000000}"/>
    <hyperlink ref="G1093" r:id="rId208" xr:uid="{00000000-0004-0000-0200-0000CF000000}"/>
    <hyperlink ref="G1091" r:id="rId209" xr:uid="{00000000-0004-0000-0200-0000D0000000}"/>
    <hyperlink ref="G1090" r:id="rId210" xr:uid="{00000000-0004-0000-0200-0000D1000000}"/>
    <hyperlink ref="G996" r:id="rId211" xr:uid="{00000000-0004-0000-0200-0000D2000000}"/>
    <hyperlink ref="G993" r:id="rId212" xr:uid="{00000000-0004-0000-0200-0000D3000000}"/>
    <hyperlink ref="G998" r:id="rId213" xr:uid="{00000000-0004-0000-0200-0000D4000000}"/>
    <hyperlink ref="G975" r:id="rId214" xr:uid="{00000000-0004-0000-0200-0000D5000000}"/>
    <hyperlink ref="G976" r:id="rId215" xr:uid="{00000000-0004-0000-0200-0000D6000000}"/>
    <hyperlink ref="G977" r:id="rId216" xr:uid="{00000000-0004-0000-0200-0000D7000000}"/>
    <hyperlink ref="G978" r:id="rId217" xr:uid="{00000000-0004-0000-0200-0000D8000000}"/>
    <hyperlink ref="G806" r:id="rId218" xr:uid="{00000000-0004-0000-0200-0000D9000000}"/>
    <hyperlink ref="G807" r:id="rId219" xr:uid="{00000000-0004-0000-0200-0000DA000000}"/>
    <hyperlink ref="G958" r:id="rId220" xr:uid="{00000000-0004-0000-0200-0000DB000000}"/>
    <hyperlink ref="G957" r:id="rId221" xr:uid="{00000000-0004-0000-0200-0000DC000000}"/>
    <hyperlink ref="G860" r:id="rId222" xr:uid="{00000000-0004-0000-0200-0000DD000000}"/>
    <hyperlink ref="G861" r:id="rId223" xr:uid="{00000000-0004-0000-0200-0000DE000000}"/>
    <hyperlink ref="G862" r:id="rId224" xr:uid="{00000000-0004-0000-0200-0000DF000000}"/>
    <hyperlink ref="G863" r:id="rId225" xr:uid="{00000000-0004-0000-0200-0000E0000000}"/>
    <hyperlink ref="G864" r:id="rId226" xr:uid="{00000000-0004-0000-0200-0000E1000000}"/>
    <hyperlink ref="G865" r:id="rId227" xr:uid="{00000000-0004-0000-0200-0000E2000000}"/>
    <hyperlink ref="G866" r:id="rId228" xr:uid="{00000000-0004-0000-0200-0000E3000000}"/>
    <hyperlink ref="G867" r:id="rId229" xr:uid="{00000000-0004-0000-0200-0000E4000000}"/>
    <hyperlink ref="G868" r:id="rId230" xr:uid="{00000000-0004-0000-0200-0000E5000000}"/>
    <hyperlink ref="G869" r:id="rId231" xr:uid="{00000000-0004-0000-0200-0000E6000000}"/>
    <hyperlink ref="G870" r:id="rId232" xr:uid="{00000000-0004-0000-0200-0000E7000000}"/>
    <hyperlink ref="G859" r:id="rId233" xr:uid="{00000000-0004-0000-0200-0000E8000000}"/>
  </hyperlinks>
  <pageMargins left="0.7" right="0.7" top="0.75" bottom="0.75" header="0" footer="0"/>
  <pageSetup orientation="landscape"/>
  <legacyDrawing r:id="rId2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1717"/>
  <sheetViews>
    <sheetView zoomScale="60" zoomScaleNormal="60" workbookViewId="0">
      <pane xSplit="2" ySplit="2" topLeftCell="C3" activePane="bottomRight" state="frozen"/>
      <selection pane="topRight" activeCell="B1" sqref="B1"/>
      <selection pane="bottomLeft" activeCell="A3" sqref="A3"/>
      <selection pane="bottomRight" activeCell="D5" sqref="D5"/>
    </sheetView>
  </sheetViews>
  <sheetFormatPr defaultColWidth="11" defaultRowHeight="15.5"/>
  <cols>
    <col min="1" max="1" width="11" style="503"/>
    <col min="2" max="2" width="33" style="503" customWidth="1"/>
    <col min="3" max="3" width="15.33203125" style="795" customWidth="1"/>
    <col min="4" max="4" width="19.33203125" style="503" customWidth="1"/>
    <col min="5" max="5" width="18.08203125" style="503" customWidth="1"/>
    <col min="6" max="7" width="15.5" style="503" customWidth="1"/>
    <col min="8" max="8" width="16.83203125" style="503" customWidth="1"/>
    <col min="9" max="16384" width="11" style="503"/>
  </cols>
  <sheetData>
    <row r="2" spans="1:8" ht="28">
      <c r="B2" s="763" t="s">
        <v>2</v>
      </c>
      <c r="C2" s="763" t="s">
        <v>3</v>
      </c>
      <c r="D2" s="977" t="s">
        <v>2404</v>
      </c>
      <c r="E2" s="978" t="s">
        <v>2405</v>
      </c>
      <c r="F2" s="289" t="s">
        <v>2406</v>
      </c>
      <c r="G2" s="763" t="s">
        <v>2407</v>
      </c>
      <c r="H2" s="764" t="s">
        <v>2408</v>
      </c>
    </row>
    <row r="3" spans="1:8" ht="31">
      <c r="A3" s="995">
        <v>1</v>
      </c>
      <c r="B3" s="765" t="s">
        <v>756</v>
      </c>
      <c r="C3" s="766">
        <v>2021</v>
      </c>
      <c r="D3" s="972" t="s">
        <v>2409</v>
      </c>
      <c r="E3" s="290" t="s">
        <v>2410</v>
      </c>
      <c r="F3" s="290" t="s">
        <v>2411</v>
      </c>
      <c r="G3" s="290" t="s">
        <v>2412</v>
      </c>
      <c r="H3" s="767">
        <v>430</v>
      </c>
    </row>
    <row r="4" spans="1:8" ht="31">
      <c r="A4" s="995"/>
      <c r="B4" s="765" t="s">
        <v>756</v>
      </c>
      <c r="C4" s="766">
        <v>2021</v>
      </c>
      <c r="D4" s="972" t="s">
        <v>2409</v>
      </c>
      <c r="E4" s="290" t="s">
        <v>2413</v>
      </c>
      <c r="F4" s="290" t="s">
        <v>2411</v>
      </c>
      <c r="G4" s="290" t="s">
        <v>2412</v>
      </c>
      <c r="H4" s="767">
        <v>107</v>
      </c>
    </row>
    <row r="5" spans="1:8" ht="31">
      <c r="A5" s="995"/>
      <c r="B5" s="765" t="s">
        <v>756</v>
      </c>
      <c r="C5" s="766">
        <v>2021</v>
      </c>
      <c r="D5" s="972" t="s">
        <v>2409</v>
      </c>
      <c r="E5" s="290" t="s">
        <v>2410</v>
      </c>
      <c r="F5" s="290" t="s">
        <v>2411</v>
      </c>
      <c r="G5" s="290" t="s">
        <v>2414</v>
      </c>
      <c r="H5" s="344">
        <v>430</v>
      </c>
    </row>
    <row r="6" spans="1:8" ht="31">
      <c r="A6" s="995"/>
      <c r="B6" s="765" t="s">
        <v>756</v>
      </c>
      <c r="C6" s="766">
        <v>2021</v>
      </c>
      <c r="D6" s="972" t="s">
        <v>2415</v>
      </c>
      <c r="E6" s="290" t="s">
        <v>2410</v>
      </c>
      <c r="F6" s="290" t="s">
        <v>2411</v>
      </c>
      <c r="G6" s="290" t="s">
        <v>2414</v>
      </c>
      <c r="H6" s="344">
        <v>21</v>
      </c>
    </row>
    <row r="7" spans="1:8" ht="31">
      <c r="A7" s="995"/>
      <c r="B7" s="765" t="s">
        <v>756</v>
      </c>
      <c r="C7" s="766">
        <v>2021</v>
      </c>
      <c r="D7" s="972" t="s">
        <v>2409</v>
      </c>
      <c r="E7" s="290" t="s">
        <v>2410</v>
      </c>
      <c r="F7" s="290" t="s">
        <v>2411</v>
      </c>
      <c r="G7" s="290" t="s">
        <v>2416</v>
      </c>
      <c r="H7" s="344">
        <v>16</v>
      </c>
    </row>
    <row r="8" spans="1:8" ht="31">
      <c r="A8" s="995"/>
      <c r="B8" s="765" t="s">
        <v>756</v>
      </c>
      <c r="C8" s="766">
        <v>2021</v>
      </c>
      <c r="D8" s="972" t="s">
        <v>2415</v>
      </c>
      <c r="E8" s="290" t="s">
        <v>2410</v>
      </c>
      <c r="F8" s="290" t="s">
        <v>2411</v>
      </c>
      <c r="G8" s="290" t="s">
        <v>2416</v>
      </c>
      <c r="H8" s="344">
        <v>10</v>
      </c>
    </row>
    <row r="9" spans="1:8" ht="31">
      <c r="A9" s="995"/>
      <c r="B9" s="765" t="s">
        <v>756</v>
      </c>
      <c r="C9" s="766">
        <v>2021</v>
      </c>
      <c r="D9" s="972" t="s">
        <v>2409</v>
      </c>
      <c r="E9" s="290" t="s">
        <v>2410</v>
      </c>
      <c r="F9" s="290" t="s">
        <v>2417</v>
      </c>
      <c r="G9" s="290" t="s">
        <v>2414</v>
      </c>
      <c r="H9" s="767"/>
    </row>
    <row r="10" spans="1:8" ht="31">
      <c r="A10" s="995"/>
      <c r="B10" s="765" t="s">
        <v>756</v>
      </c>
      <c r="C10" s="766">
        <v>2021</v>
      </c>
      <c r="D10" s="972" t="s">
        <v>2415</v>
      </c>
      <c r="E10" s="290" t="s">
        <v>2410</v>
      </c>
      <c r="F10" s="290" t="s">
        <v>2417</v>
      </c>
      <c r="G10" s="290" t="s">
        <v>2414</v>
      </c>
      <c r="H10" s="767"/>
    </row>
    <row r="11" spans="1:8" ht="31">
      <c r="A11" s="995"/>
      <c r="B11" s="765" t="s">
        <v>756</v>
      </c>
      <c r="C11" s="766">
        <v>2021</v>
      </c>
      <c r="D11" s="972" t="s">
        <v>2409</v>
      </c>
      <c r="E11" s="290" t="s">
        <v>2410</v>
      </c>
      <c r="F11" s="290" t="s">
        <v>2417</v>
      </c>
      <c r="G11" s="290" t="s">
        <v>2416</v>
      </c>
      <c r="H11" s="767"/>
    </row>
    <row r="12" spans="1:8" ht="31">
      <c r="A12" s="995"/>
      <c r="B12" s="765" t="s">
        <v>756</v>
      </c>
      <c r="C12" s="766">
        <v>2021</v>
      </c>
      <c r="D12" s="972" t="s">
        <v>2415</v>
      </c>
      <c r="E12" s="290" t="s">
        <v>2410</v>
      </c>
      <c r="F12" s="290" t="s">
        <v>2417</v>
      </c>
      <c r="G12" s="290" t="s">
        <v>2416</v>
      </c>
      <c r="H12" s="767"/>
    </row>
    <row r="13" spans="1:8" ht="31">
      <c r="A13" s="995"/>
      <c r="B13" s="765" t="s">
        <v>756</v>
      </c>
      <c r="C13" s="766">
        <v>2021</v>
      </c>
      <c r="D13" s="972" t="s">
        <v>2409</v>
      </c>
      <c r="E13" s="290" t="s">
        <v>2413</v>
      </c>
      <c r="F13" s="290" t="s">
        <v>2411</v>
      </c>
      <c r="G13" s="290" t="s">
        <v>2414</v>
      </c>
      <c r="H13" s="344">
        <v>107</v>
      </c>
    </row>
    <row r="14" spans="1:8" ht="31">
      <c r="A14" s="995"/>
      <c r="B14" s="765" t="s">
        <v>756</v>
      </c>
      <c r="C14" s="766">
        <v>2021</v>
      </c>
      <c r="D14" s="972" t="s">
        <v>2415</v>
      </c>
      <c r="E14" s="290" t="s">
        <v>2413</v>
      </c>
      <c r="F14" s="290" t="s">
        <v>2411</v>
      </c>
      <c r="G14" s="290" t="s">
        <v>2414</v>
      </c>
      <c r="H14" s="344">
        <v>11</v>
      </c>
    </row>
    <row r="15" spans="1:8" ht="31">
      <c r="A15" s="995"/>
      <c r="B15" s="765" t="s">
        <v>756</v>
      </c>
      <c r="C15" s="766">
        <v>2021</v>
      </c>
      <c r="D15" s="972" t="s">
        <v>2409</v>
      </c>
      <c r="E15" s="290" t="s">
        <v>2413</v>
      </c>
      <c r="F15" s="290" t="s">
        <v>2411</v>
      </c>
      <c r="G15" s="290" t="s">
        <v>2416</v>
      </c>
      <c r="H15" s="344">
        <v>6</v>
      </c>
    </row>
    <row r="16" spans="1:8" ht="31">
      <c r="A16" s="995"/>
      <c r="B16" s="765" t="s">
        <v>756</v>
      </c>
      <c r="C16" s="766">
        <v>2021</v>
      </c>
      <c r="D16" s="972" t="s">
        <v>2415</v>
      </c>
      <c r="E16" s="290" t="s">
        <v>2413</v>
      </c>
      <c r="F16" s="290" t="s">
        <v>2411</v>
      </c>
      <c r="G16" s="290" t="s">
        <v>2416</v>
      </c>
      <c r="H16" s="344">
        <v>6</v>
      </c>
    </row>
    <row r="17" spans="1:8" ht="31">
      <c r="A17" s="995"/>
      <c r="B17" s="765" t="s">
        <v>756</v>
      </c>
      <c r="C17" s="766">
        <v>2021</v>
      </c>
      <c r="D17" s="972" t="s">
        <v>2409</v>
      </c>
      <c r="E17" s="290" t="s">
        <v>2413</v>
      </c>
      <c r="F17" s="290" t="s">
        <v>2417</v>
      </c>
      <c r="G17" s="290" t="s">
        <v>2414</v>
      </c>
      <c r="H17" s="344"/>
    </row>
    <row r="18" spans="1:8" ht="31">
      <c r="A18" s="995"/>
      <c r="B18" s="765" t="s">
        <v>756</v>
      </c>
      <c r="C18" s="766">
        <v>2021</v>
      </c>
      <c r="D18" s="972" t="s">
        <v>2415</v>
      </c>
      <c r="E18" s="290" t="s">
        <v>2413</v>
      </c>
      <c r="F18" s="290" t="s">
        <v>2417</v>
      </c>
      <c r="G18" s="290" t="s">
        <v>2414</v>
      </c>
      <c r="H18" s="344">
        <v>1</v>
      </c>
    </row>
    <row r="19" spans="1:8" ht="31">
      <c r="A19" s="995"/>
      <c r="B19" s="765" t="s">
        <v>756</v>
      </c>
      <c r="C19" s="766">
        <v>2021</v>
      </c>
      <c r="D19" s="972" t="s">
        <v>2409</v>
      </c>
      <c r="E19" s="290" t="s">
        <v>2413</v>
      </c>
      <c r="F19" s="290" t="s">
        <v>2417</v>
      </c>
      <c r="G19" s="290" t="s">
        <v>2416</v>
      </c>
      <c r="H19" s="767"/>
    </row>
    <row r="20" spans="1:8" ht="31">
      <c r="A20" s="995"/>
      <c r="B20" s="765" t="s">
        <v>756</v>
      </c>
      <c r="C20" s="766">
        <v>2021</v>
      </c>
      <c r="D20" s="972" t="s">
        <v>2415</v>
      </c>
      <c r="E20" s="290" t="s">
        <v>2413</v>
      </c>
      <c r="F20" s="290" t="s">
        <v>2417</v>
      </c>
      <c r="G20" s="290" t="s">
        <v>2416</v>
      </c>
      <c r="H20" s="540"/>
    </row>
    <row r="21" spans="1:8" s="768" customFormat="1">
      <c r="B21" s="769"/>
      <c r="C21" s="770"/>
      <c r="D21" s="972"/>
      <c r="E21" s="973"/>
      <c r="F21" s="291"/>
      <c r="G21" s="292"/>
      <c r="H21" s="771"/>
    </row>
    <row r="22" spans="1:8">
      <c r="A22" s="995">
        <v>2</v>
      </c>
      <c r="B22" s="765" t="s">
        <v>2418</v>
      </c>
      <c r="C22" s="766">
        <v>2021</v>
      </c>
      <c r="D22" s="972" t="s">
        <v>2409</v>
      </c>
      <c r="E22" s="290" t="s">
        <v>2410</v>
      </c>
      <c r="F22" s="290" t="s">
        <v>2411</v>
      </c>
      <c r="G22" s="290" t="s">
        <v>2414</v>
      </c>
      <c r="H22" s="344">
        <v>84</v>
      </c>
    </row>
    <row r="23" spans="1:8">
      <c r="A23" s="995"/>
      <c r="B23" s="765" t="s">
        <v>2418</v>
      </c>
      <c r="C23" s="766">
        <v>2021</v>
      </c>
      <c r="D23" s="972" t="s">
        <v>2415</v>
      </c>
      <c r="E23" s="290" t="s">
        <v>2410</v>
      </c>
      <c r="F23" s="290" t="s">
        <v>2411</v>
      </c>
      <c r="G23" s="290" t="s">
        <v>2414</v>
      </c>
      <c r="H23" s="344">
        <v>2</v>
      </c>
    </row>
    <row r="24" spans="1:8" ht="31">
      <c r="A24" s="995"/>
      <c r="B24" s="765" t="s">
        <v>2418</v>
      </c>
      <c r="C24" s="766">
        <v>2021</v>
      </c>
      <c r="D24" s="972" t="s">
        <v>2409</v>
      </c>
      <c r="E24" s="290" t="s">
        <v>2410</v>
      </c>
      <c r="F24" s="290" t="s">
        <v>2411</v>
      </c>
      <c r="G24" s="290" t="s">
        <v>2416</v>
      </c>
      <c r="H24" s="344">
        <v>4</v>
      </c>
    </row>
    <row r="25" spans="1:8" ht="31">
      <c r="A25" s="995"/>
      <c r="B25" s="765" t="s">
        <v>2418</v>
      </c>
      <c r="C25" s="766">
        <v>2021</v>
      </c>
      <c r="D25" s="972" t="s">
        <v>2415</v>
      </c>
      <c r="E25" s="290" t="s">
        <v>2410</v>
      </c>
      <c r="F25" s="290" t="s">
        <v>2411</v>
      </c>
      <c r="G25" s="290" t="s">
        <v>2416</v>
      </c>
      <c r="H25" s="344">
        <v>1</v>
      </c>
    </row>
    <row r="26" spans="1:8">
      <c r="A26" s="995"/>
      <c r="B26" s="765" t="s">
        <v>2418</v>
      </c>
      <c r="C26" s="766">
        <v>2021</v>
      </c>
      <c r="D26" s="972" t="s">
        <v>2409</v>
      </c>
      <c r="E26" s="290" t="s">
        <v>2410</v>
      </c>
      <c r="F26" s="290" t="s">
        <v>2417</v>
      </c>
      <c r="G26" s="290" t="s">
        <v>2414</v>
      </c>
      <c r="H26" s="501"/>
    </row>
    <row r="27" spans="1:8">
      <c r="A27" s="995"/>
      <c r="B27" s="765" t="s">
        <v>2418</v>
      </c>
      <c r="C27" s="766">
        <v>2021</v>
      </c>
      <c r="D27" s="972" t="s">
        <v>2415</v>
      </c>
      <c r="E27" s="290" t="s">
        <v>2410</v>
      </c>
      <c r="F27" s="290" t="s">
        <v>2417</v>
      </c>
      <c r="G27" s="290" t="s">
        <v>2414</v>
      </c>
      <c r="H27" s="501"/>
    </row>
    <row r="28" spans="1:8" ht="31">
      <c r="A28" s="995"/>
      <c r="B28" s="765" t="s">
        <v>2418</v>
      </c>
      <c r="C28" s="766">
        <v>2021</v>
      </c>
      <c r="D28" s="972" t="s">
        <v>2409</v>
      </c>
      <c r="E28" s="290" t="s">
        <v>2410</v>
      </c>
      <c r="F28" s="290" t="s">
        <v>2417</v>
      </c>
      <c r="G28" s="290" t="s">
        <v>2416</v>
      </c>
      <c r="H28" s="501"/>
    </row>
    <row r="29" spans="1:8" ht="31">
      <c r="A29" s="995"/>
      <c r="B29" s="765" t="s">
        <v>2418</v>
      </c>
      <c r="C29" s="766">
        <v>2021</v>
      </c>
      <c r="D29" s="972" t="s">
        <v>2415</v>
      </c>
      <c r="E29" s="290" t="s">
        <v>2410</v>
      </c>
      <c r="F29" s="290" t="s">
        <v>2417</v>
      </c>
      <c r="G29" s="290" t="s">
        <v>2416</v>
      </c>
      <c r="H29" s="501"/>
    </row>
    <row r="30" spans="1:8">
      <c r="A30" s="995"/>
      <c r="B30" s="765" t="s">
        <v>2418</v>
      </c>
      <c r="C30" s="766">
        <v>2021</v>
      </c>
      <c r="D30" s="972" t="s">
        <v>2409</v>
      </c>
      <c r="E30" s="290" t="s">
        <v>2413</v>
      </c>
      <c r="F30" s="290" t="s">
        <v>2411</v>
      </c>
      <c r="G30" s="290" t="s">
        <v>2414</v>
      </c>
      <c r="H30" s="344">
        <v>48</v>
      </c>
    </row>
    <row r="31" spans="1:8">
      <c r="A31" s="995"/>
      <c r="B31" s="765" t="s">
        <v>2418</v>
      </c>
      <c r="C31" s="766">
        <v>2021</v>
      </c>
      <c r="D31" s="972" t="s">
        <v>2415</v>
      </c>
      <c r="E31" s="290" t="s">
        <v>2413</v>
      </c>
      <c r="F31" s="290" t="s">
        <v>2411</v>
      </c>
      <c r="G31" s="290" t="s">
        <v>2414</v>
      </c>
      <c r="H31" s="344"/>
    </row>
    <row r="32" spans="1:8" ht="31">
      <c r="A32" s="995"/>
      <c r="B32" s="765" t="s">
        <v>2418</v>
      </c>
      <c r="C32" s="766">
        <v>2021</v>
      </c>
      <c r="D32" s="972" t="s">
        <v>2409</v>
      </c>
      <c r="E32" s="290" t="s">
        <v>2413</v>
      </c>
      <c r="F32" s="290" t="s">
        <v>2411</v>
      </c>
      <c r="G32" s="290" t="s">
        <v>2416</v>
      </c>
      <c r="H32" s="344">
        <v>4</v>
      </c>
    </row>
    <row r="33" spans="1:8" ht="31">
      <c r="A33" s="995"/>
      <c r="B33" s="765" t="s">
        <v>2418</v>
      </c>
      <c r="C33" s="766">
        <v>2021</v>
      </c>
      <c r="D33" s="972" t="s">
        <v>2415</v>
      </c>
      <c r="E33" s="290" t="s">
        <v>2413</v>
      </c>
      <c r="F33" s="290" t="s">
        <v>2411</v>
      </c>
      <c r="G33" s="290" t="s">
        <v>2416</v>
      </c>
      <c r="H33" s="344"/>
    </row>
    <row r="34" spans="1:8">
      <c r="A34" s="995"/>
      <c r="B34" s="765" t="s">
        <v>2418</v>
      </c>
      <c r="C34" s="766">
        <v>2021</v>
      </c>
      <c r="D34" s="972" t="s">
        <v>2409</v>
      </c>
      <c r="E34" s="290" t="s">
        <v>2413</v>
      </c>
      <c r="F34" s="290" t="s">
        <v>2417</v>
      </c>
      <c r="G34" s="290" t="s">
        <v>2414</v>
      </c>
      <c r="H34" s="501"/>
    </row>
    <row r="35" spans="1:8">
      <c r="A35" s="995"/>
      <c r="B35" s="765" t="s">
        <v>2418</v>
      </c>
      <c r="C35" s="766">
        <v>2021</v>
      </c>
      <c r="D35" s="972" t="s">
        <v>2415</v>
      </c>
      <c r="E35" s="290" t="s">
        <v>2413</v>
      </c>
      <c r="F35" s="290" t="s">
        <v>2417</v>
      </c>
      <c r="G35" s="290" t="s">
        <v>2414</v>
      </c>
      <c r="H35" s="501"/>
    </row>
    <row r="36" spans="1:8" ht="31">
      <c r="A36" s="995"/>
      <c r="B36" s="765" t="s">
        <v>2418</v>
      </c>
      <c r="C36" s="766">
        <v>2021</v>
      </c>
      <c r="D36" s="972" t="s">
        <v>2409</v>
      </c>
      <c r="E36" s="290" t="s">
        <v>2413</v>
      </c>
      <c r="F36" s="290" t="s">
        <v>2417</v>
      </c>
      <c r="G36" s="290" t="s">
        <v>2416</v>
      </c>
      <c r="H36" s="501"/>
    </row>
    <row r="37" spans="1:8" ht="31">
      <c r="A37" s="995"/>
      <c r="B37" s="765" t="s">
        <v>2418</v>
      </c>
      <c r="C37" s="766">
        <v>2021</v>
      </c>
      <c r="D37" s="972" t="s">
        <v>2415</v>
      </c>
      <c r="E37" s="290" t="s">
        <v>2413</v>
      </c>
      <c r="F37" s="290" t="s">
        <v>2417</v>
      </c>
      <c r="G37" s="290" t="s">
        <v>2416</v>
      </c>
      <c r="H37" s="501"/>
    </row>
    <row r="38" spans="1:8" s="768" customFormat="1">
      <c r="B38" s="769"/>
      <c r="C38" s="770"/>
      <c r="D38" s="972"/>
      <c r="E38" s="290"/>
      <c r="F38" s="292"/>
      <c r="G38" s="292"/>
      <c r="H38" s="772"/>
    </row>
    <row r="39" spans="1:8">
      <c r="A39" s="995">
        <v>3</v>
      </c>
      <c r="B39" s="765" t="s">
        <v>2419</v>
      </c>
      <c r="C39" s="766">
        <v>2021</v>
      </c>
      <c r="D39" s="972" t="s">
        <v>2409</v>
      </c>
      <c r="E39" s="290" t="s">
        <v>2410</v>
      </c>
      <c r="F39" s="290" t="s">
        <v>2411</v>
      </c>
      <c r="G39" s="290" t="s">
        <v>2414</v>
      </c>
      <c r="H39" s="344">
        <v>17</v>
      </c>
    </row>
    <row r="40" spans="1:8">
      <c r="A40" s="995"/>
      <c r="B40" s="765" t="s">
        <v>2419</v>
      </c>
      <c r="C40" s="766">
        <v>2021</v>
      </c>
      <c r="D40" s="972" t="s">
        <v>2415</v>
      </c>
      <c r="E40" s="290" t="s">
        <v>2410</v>
      </c>
      <c r="F40" s="290" t="s">
        <v>2411</v>
      </c>
      <c r="G40" s="290" t="s">
        <v>2414</v>
      </c>
      <c r="H40" s="344">
        <v>4</v>
      </c>
    </row>
    <row r="41" spans="1:8" ht="31">
      <c r="A41" s="995"/>
      <c r="B41" s="765" t="s">
        <v>2419</v>
      </c>
      <c r="C41" s="766">
        <v>2021</v>
      </c>
      <c r="D41" s="972" t="s">
        <v>2409</v>
      </c>
      <c r="E41" s="290" t="s">
        <v>2410</v>
      </c>
      <c r="F41" s="290" t="s">
        <v>2411</v>
      </c>
      <c r="G41" s="290" t="s">
        <v>2416</v>
      </c>
      <c r="H41" s="344">
        <v>0</v>
      </c>
    </row>
    <row r="42" spans="1:8" ht="31">
      <c r="A42" s="995"/>
      <c r="B42" s="765" t="s">
        <v>2419</v>
      </c>
      <c r="C42" s="766">
        <v>2021</v>
      </c>
      <c r="D42" s="972" t="s">
        <v>2415</v>
      </c>
      <c r="E42" s="290" t="s">
        <v>2410</v>
      </c>
      <c r="F42" s="290" t="s">
        <v>2411</v>
      </c>
      <c r="G42" s="290" t="s">
        <v>2416</v>
      </c>
      <c r="H42" s="344">
        <v>2</v>
      </c>
    </row>
    <row r="43" spans="1:8">
      <c r="A43" s="995"/>
      <c r="B43" s="765" t="s">
        <v>2419</v>
      </c>
      <c r="C43" s="766">
        <v>2021</v>
      </c>
      <c r="D43" s="972" t="s">
        <v>2409</v>
      </c>
      <c r="E43" s="290" t="s">
        <v>2410</v>
      </c>
      <c r="F43" s="290" t="s">
        <v>2417</v>
      </c>
      <c r="G43" s="290" t="s">
        <v>2414</v>
      </c>
      <c r="H43" s="501"/>
    </row>
    <row r="44" spans="1:8">
      <c r="A44" s="995"/>
      <c r="B44" s="765" t="s">
        <v>2419</v>
      </c>
      <c r="C44" s="766">
        <v>2021</v>
      </c>
      <c r="D44" s="972" t="s">
        <v>2415</v>
      </c>
      <c r="E44" s="290" t="s">
        <v>2410</v>
      </c>
      <c r="F44" s="290" t="s">
        <v>2417</v>
      </c>
      <c r="G44" s="290" t="s">
        <v>2414</v>
      </c>
      <c r="H44" s="501"/>
    </row>
    <row r="45" spans="1:8" ht="31">
      <c r="A45" s="995"/>
      <c r="B45" s="765" t="s">
        <v>2419</v>
      </c>
      <c r="C45" s="766">
        <v>2021</v>
      </c>
      <c r="D45" s="972" t="s">
        <v>2409</v>
      </c>
      <c r="E45" s="290" t="s">
        <v>2410</v>
      </c>
      <c r="F45" s="290" t="s">
        <v>2417</v>
      </c>
      <c r="G45" s="290" t="s">
        <v>2416</v>
      </c>
      <c r="H45" s="501"/>
    </row>
    <row r="46" spans="1:8" ht="31">
      <c r="A46" s="995"/>
      <c r="B46" s="765" t="s">
        <v>2419</v>
      </c>
      <c r="C46" s="766">
        <v>2021</v>
      </c>
      <c r="D46" s="972" t="s">
        <v>2415</v>
      </c>
      <c r="E46" s="290" t="s">
        <v>2410</v>
      </c>
      <c r="F46" s="290" t="s">
        <v>2417</v>
      </c>
      <c r="G46" s="290" t="s">
        <v>2416</v>
      </c>
      <c r="H46" s="501"/>
    </row>
    <row r="47" spans="1:8">
      <c r="A47" s="995"/>
      <c r="B47" s="765" t="s">
        <v>2419</v>
      </c>
      <c r="C47" s="766">
        <v>2021</v>
      </c>
      <c r="D47" s="972" t="s">
        <v>2409</v>
      </c>
      <c r="E47" s="290" t="s">
        <v>2413</v>
      </c>
      <c r="F47" s="290" t="s">
        <v>2411</v>
      </c>
      <c r="G47" s="290" t="s">
        <v>2414</v>
      </c>
      <c r="H47" s="501"/>
    </row>
    <row r="48" spans="1:8">
      <c r="A48" s="995"/>
      <c r="B48" s="765" t="s">
        <v>2419</v>
      </c>
      <c r="C48" s="766">
        <v>2021</v>
      </c>
      <c r="D48" s="972" t="s">
        <v>2415</v>
      </c>
      <c r="E48" s="290" t="s">
        <v>2413</v>
      </c>
      <c r="F48" s="290" t="s">
        <v>2411</v>
      </c>
      <c r="G48" s="290" t="s">
        <v>2414</v>
      </c>
      <c r="H48" s="501"/>
    </row>
    <row r="49" spans="1:8" ht="31">
      <c r="A49" s="995"/>
      <c r="B49" s="765" t="s">
        <v>2419</v>
      </c>
      <c r="C49" s="766">
        <v>2021</v>
      </c>
      <c r="D49" s="972" t="s">
        <v>2409</v>
      </c>
      <c r="E49" s="290" t="s">
        <v>2413</v>
      </c>
      <c r="F49" s="290" t="s">
        <v>2411</v>
      </c>
      <c r="G49" s="290" t="s">
        <v>2416</v>
      </c>
      <c r="H49" s="501"/>
    </row>
    <row r="50" spans="1:8" ht="31">
      <c r="A50" s="995"/>
      <c r="B50" s="765" t="s">
        <v>2419</v>
      </c>
      <c r="C50" s="766">
        <v>2021</v>
      </c>
      <c r="D50" s="972" t="s">
        <v>2415</v>
      </c>
      <c r="E50" s="290" t="s">
        <v>2413</v>
      </c>
      <c r="F50" s="290" t="s">
        <v>2411</v>
      </c>
      <c r="G50" s="290" t="s">
        <v>2416</v>
      </c>
      <c r="H50" s="501"/>
    </row>
    <row r="51" spans="1:8">
      <c r="A51" s="995"/>
      <c r="B51" s="765" t="s">
        <v>2419</v>
      </c>
      <c r="C51" s="766">
        <v>2021</v>
      </c>
      <c r="D51" s="972" t="s">
        <v>2409</v>
      </c>
      <c r="E51" s="290" t="s">
        <v>2413</v>
      </c>
      <c r="F51" s="290" t="s">
        <v>2417</v>
      </c>
      <c r="G51" s="290" t="s">
        <v>2414</v>
      </c>
      <c r="H51" s="501"/>
    </row>
    <row r="52" spans="1:8">
      <c r="A52" s="995"/>
      <c r="B52" s="765" t="s">
        <v>2419</v>
      </c>
      <c r="C52" s="766">
        <v>2021</v>
      </c>
      <c r="D52" s="972" t="s">
        <v>2415</v>
      </c>
      <c r="E52" s="290" t="s">
        <v>2413</v>
      </c>
      <c r="F52" s="290" t="s">
        <v>2417</v>
      </c>
      <c r="G52" s="290" t="s">
        <v>2414</v>
      </c>
      <c r="H52" s="501"/>
    </row>
    <row r="53" spans="1:8" ht="31">
      <c r="A53" s="995"/>
      <c r="B53" s="765" t="s">
        <v>2419</v>
      </c>
      <c r="C53" s="766">
        <v>2021</v>
      </c>
      <c r="D53" s="972" t="s">
        <v>2409</v>
      </c>
      <c r="E53" s="290" t="s">
        <v>2413</v>
      </c>
      <c r="F53" s="290" t="s">
        <v>2417</v>
      </c>
      <c r="G53" s="290" t="s">
        <v>2416</v>
      </c>
      <c r="H53" s="501"/>
    </row>
    <row r="54" spans="1:8" ht="31">
      <c r="A54" s="995"/>
      <c r="B54" s="765" t="s">
        <v>2419</v>
      </c>
      <c r="C54" s="766">
        <v>2021</v>
      </c>
      <c r="D54" s="972" t="s">
        <v>2415</v>
      </c>
      <c r="E54" s="290" t="s">
        <v>2413</v>
      </c>
      <c r="F54" s="290" t="s">
        <v>2417</v>
      </c>
      <c r="G54" s="290" t="s">
        <v>2416</v>
      </c>
      <c r="H54" s="501"/>
    </row>
    <row r="55" spans="1:8" s="768" customFormat="1">
      <c r="B55" s="769"/>
      <c r="C55" s="770"/>
      <c r="D55" s="972"/>
      <c r="E55" s="290"/>
      <c r="F55" s="292"/>
      <c r="G55" s="292"/>
      <c r="H55" s="772"/>
    </row>
    <row r="56" spans="1:8">
      <c r="A56" s="995">
        <v>4</v>
      </c>
      <c r="B56" s="496" t="s">
        <v>2420</v>
      </c>
      <c r="C56" s="766">
        <v>2021</v>
      </c>
      <c r="D56" s="972" t="s">
        <v>2409</v>
      </c>
      <c r="E56" s="290" t="s">
        <v>2410</v>
      </c>
      <c r="F56" s="290" t="s">
        <v>2411</v>
      </c>
      <c r="G56" s="290" t="s">
        <v>2414</v>
      </c>
      <c r="H56" s="501">
        <v>46</v>
      </c>
    </row>
    <row r="57" spans="1:8">
      <c r="A57" s="995"/>
      <c r="B57" s="496" t="s">
        <v>2420</v>
      </c>
      <c r="C57" s="766">
        <v>2021</v>
      </c>
      <c r="D57" s="972" t="s">
        <v>2415</v>
      </c>
      <c r="E57" s="290" t="s">
        <v>2410</v>
      </c>
      <c r="F57" s="290" t="s">
        <v>2411</v>
      </c>
      <c r="G57" s="290" t="s">
        <v>2414</v>
      </c>
      <c r="H57" s="501"/>
    </row>
    <row r="58" spans="1:8" ht="31">
      <c r="A58" s="995"/>
      <c r="B58" s="496" t="s">
        <v>2420</v>
      </c>
      <c r="C58" s="766">
        <v>2021</v>
      </c>
      <c r="D58" s="972" t="s">
        <v>2409</v>
      </c>
      <c r="E58" s="290" t="s">
        <v>2410</v>
      </c>
      <c r="F58" s="290" t="s">
        <v>2411</v>
      </c>
      <c r="G58" s="290" t="s">
        <v>2416</v>
      </c>
      <c r="H58" s="501">
        <v>4</v>
      </c>
    </row>
    <row r="59" spans="1:8" ht="31">
      <c r="A59" s="995"/>
      <c r="B59" s="496" t="s">
        <v>2420</v>
      </c>
      <c r="C59" s="766">
        <v>2021</v>
      </c>
      <c r="D59" s="972" t="s">
        <v>2415</v>
      </c>
      <c r="E59" s="290" t="s">
        <v>2410</v>
      </c>
      <c r="F59" s="290" t="s">
        <v>2411</v>
      </c>
      <c r="G59" s="290" t="s">
        <v>2416</v>
      </c>
      <c r="H59" s="501"/>
    </row>
    <row r="60" spans="1:8">
      <c r="A60" s="995"/>
      <c r="B60" s="496" t="s">
        <v>2420</v>
      </c>
      <c r="C60" s="766">
        <v>2021</v>
      </c>
      <c r="D60" s="972" t="s">
        <v>2409</v>
      </c>
      <c r="E60" s="290" t="s">
        <v>2410</v>
      </c>
      <c r="F60" s="290" t="s">
        <v>2417</v>
      </c>
      <c r="G60" s="290" t="s">
        <v>2414</v>
      </c>
      <c r="H60" s="501"/>
    </row>
    <row r="61" spans="1:8">
      <c r="A61" s="995"/>
      <c r="B61" s="496" t="s">
        <v>2420</v>
      </c>
      <c r="C61" s="766">
        <v>2021</v>
      </c>
      <c r="D61" s="972" t="s">
        <v>2415</v>
      </c>
      <c r="E61" s="290" t="s">
        <v>2410</v>
      </c>
      <c r="F61" s="290" t="s">
        <v>2417</v>
      </c>
      <c r="G61" s="290" t="s">
        <v>2414</v>
      </c>
      <c r="H61" s="501"/>
    </row>
    <row r="62" spans="1:8" ht="31">
      <c r="A62" s="995"/>
      <c r="B62" s="496" t="s">
        <v>2420</v>
      </c>
      <c r="C62" s="766">
        <v>2021</v>
      </c>
      <c r="D62" s="972" t="s">
        <v>2409</v>
      </c>
      <c r="E62" s="290" t="s">
        <v>2410</v>
      </c>
      <c r="F62" s="290" t="s">
        <v>2417</v>
      </c>
      <c r="G62" s="290" t="s">
        <v>2416</v>
      </c>
      <c r="H62" s="501"/>
    </row>
    <row r="63" spans="1:8" ht="31">
      <c r="A63" s="995"/>
      <c r="B63" s="496" t="s">
        <v>2420</v>
      </c>
      <c r="C63" s="766">
        <v>2021</v>
      </c>
      <c r="D63" s="972" t="s">
        <v>2415</v>
      </c>
      <c r="E63" s="290" t="s">
        <v>2410</v>
      </c>
      <c r="F63" s="290" t="s">
        <v>2417</v>
      </c>
      <c r="G63" s="290" t="s">
        <v>2416</v>
      </c>
      <c r="H63" s="501"/>
    </row>
    <row r="64" spans="1:8">
      <c r="A64" s="995"/>
      <c r="B64" s="496" t="s">
        <v>2420</v>
      </c>
      <c r="C64" s="766">
        <v>2021</v>
      </c>
      <c r="D64" s="972" t="s">
        <v>2409</v>
      </c>
      <c r="E64" s="290" t="s">
        <v>2413</v>
      </c>
      <c r="F64" s="290" t="s">
        <v>2411</v>
      </c>
      <c r="G64" s="290" t="s">
        <v>2414</v>
      </c>
      <c r="H64" s="501"/>
    </row>
    <row r="65" spans="1:8">
      <c r="A65" s="995"/>
      <c r="B65" s="496" t="s">
        <v>2420</v>
      </c>
      <c r="C65" s="766">
        <v>2021</v>
      </c>
      <c r="D65" s="972" t="s">
        <v>2415</v>
      </c>
      <c r="E65" s="290" t="s">
        <v>2413</v>
      </c>
      <c r="F65" s="290" t="s">
        <v>2411</v>
      </c>
      <c r="G65" s="290" t="s">
        <v>2414</v>
      </c>
      <c r="H65" s="501"/>
    </row>
    <row r="66" spans="1:8" ht="31">
      <c r="A66" s="995"/>
      <c r="B66" s="496" t="s">
        <v>2420</v>
      </c>
      <c r="C66" s="766">
        <v>2021</v>
      </c>
      <c r="D66" s="972" t="s">
        <v>2409</v>
      </c>
      <c r="E66" s="290" t="s">
        <v>2413</v>
      </c>
      <c r="F66" s="290" t="s">
        <v>2411</v>
      </c>
      <c r="G66" s="290" t="s">
        <v>2416</v>
      </c>
      <c r="H66" s="501"/>
    </row>
    <row r="67" spans="1:8" ht="31">
      <c r="A67" s="995"/>
      <c r="B67" s="496" t="s">
        <v>2420</v>
      </c>
      <c r="C67" s="766">
        <v>2021</v>
      </c>
      <c r="D67" s="972" t="s">
        <v>2415</v>
      </c>
      <c r="E67" s="290" t="s">
        <v>2413</v>
      </c>
      <c r="F67" s="290" t="s">
        <v>2411</v>
      </c>
      <c r="G67" s="290" t="s">
        <v>2416</v>
      </c>
      <c r="H67" s="501"/>
    </row>
    <row r="68" spans="1:8">
      <c r="A68" s="995"/>
      <c r="B68" s="496" t="s">
        <v>2420</v>
      </c>
      <c r="C68" s="766">
        <v>2021</v>
      </c>
      <c r="D68" s="972" t="s">
        <v>2409</v>
      </c>
      <c r="E68" s="290" t="s">
        <v>2413</v>
      </c>
      <c r="F68" s="290" t="s">
        <v>2417</v>
      </c>
      <c r="G68" s="290" t="s">
        <v>2414</v>
      </c>
      <c r="H68" s="501"/>
    </row>
    <row r="69" spans="1:8">
      <c r="A69" s="995"/>
      <c r="B69" s="496" t="s">
        <v>2420</v>
      </c>
      <c r="C69" s="766">
        <v>2021</v>
      </c>
      <c r="D69" s="972" t="s">
        <v>2415</v>
      </c>
      <c r="E69" s="290" t="s">
        <v>2413</v>
      </c>
      <c r="F69" s="290" t="s">
        <v>2417</v>
      </c>
      <c r="G69" s="290" t="s">
        <v>2414</v>
      </c>
      <c r="H69" s="501"/>
    </row>
    <row r="70" spans="1:8" ht="31">
      <c r="A70" s="995"/>
      <c r="B70" s="496" t="s">
        <v>2420</v>
      </c>
      <c r="C70" s="766">
        <v>2021</v>
      </c>
      <c r="D70" s="972" t="s">
        <v>2409</v>
      </c>
      <c r="E70" s="290" t="s">
        <v>2413</v>
      </c>
      <c r="F70" s="290" t="s">
        <v>2417</v>
      </c>
      <c r="G70" s="290" t="s">
        <v>2416</v>
      </c>
      <c r="H70" s="501"/>
    </row>
    <row r="71" spans="1:8" ht="31">
      <c r="A71" s="995"/>
      <c r="B71" s="496" t="s">
        <v>2420</v>
      </c>
      <c r="C71" s="766">
        <v>2021</v>
      </c>
      <c r="D71" s="972" t="s">
        <v>2415</v>
      </c>
      <c r="E71" s="290" t="s">
        <v>2413</v>
      </c>
      <c r="F71" s="290" t="s">
        <v>2417</v>
      </c>
      <c r="G71" s="290" t="s">
        <v>2416</v>
      </c>
      <c r="H71" s="501"/>
    </row>
    <row r="72" spans="1:8" s="768" customFormat="1">
      <c r="B72" s="773"/>
      <c r="C72" s="770"/>
      <c r="D72" s="972"/>
      <c r="E72" s="290"/>
      <c r="F72" s="292"/>
      <c r="G72" s="292"/>
      <c r="H72" s="772"/>
    </row>
    <row r="73" spans="1:8">
      <c r="A73" s="995">
        <v>5</v>
      </c>
      <c r="B73" s="496" t="s">
        <v>51</v>
      </c>
      <c r="C73" s="766">
        <v>2021</v>
      </c>
      <c r="D73" s="972" t="s">
        <v>2409</v>
      </c>
      <c r="E73" s="290" t="s">
        <v>2410</v>
      </c>
      <c r="F73" s="290" t="s">
        <v>2411</v>
      </c>
      <c r="G73" s="290" t="s">
        <v>2414</v>
      </c>
      <c r="H73" s="344">
        <v>135</v>
      </c>
    </row>
    <row r="74" spans="1:8">
      <c r="A74" s="995"/>
      <c r="B74" s="496" t="s">
        <v>51</v>
      </c>
      <c r="C74" s="766">
        <v>2021</v>
      </c>
      <c r="D74" s="972" t="s">
        <v>2415</v>
      </c>
      <c r="E74" s="290" t="s">
        <v>2410</v>
      </c>
      <c r="F74" s="290" t="s">
        <v>2411</v>
      </c>
      <c r="G74" s="290" t="s">
        <v>2414</v>
      </c>
      <c r="H74" s="344">
        <v>16</v>
      </c>
    </row>
    <row r="75" spans="1:8" ht="31">
      <c r="A75" s="995"/>
      <c r="B75" s="496" t="s">
        <v>51</v>
      </c>
      <c r="C75" s="766">
        <v>2021</v>
      </c>
      <c r="D75" s="972" t="s">
        <v>2409</v>
      </c>
      <c r="E75" s="290" t="s">
        <v>2410</v>
      </c>
      <c r="F75" s="290" t="s">
        <v>2411</v>
      </c>
      <c r="G75" s="290" t="s">
        <v>2416</v>
      </c>
      <c r="H75" s="344">
        <v>21</v>
      </c>
    </row>
    <row r="76" spans="1:8" ht="31">
      <c r="A76" s="995"/>
      <c r="B76" s="496" t="s">
        <v>51</v>
      </c>
      <c r="C76" s="766">
        <v>2021</v>
      </c>
      <c r="D76" s="972" t="s">
        <v>2415</v>
      </c>
      <c r="E76" s="290" t="s">
        <v>2410</v>
      </c>
      <c r="F76" s="290" t="s">
        <v>2411</v>
      </c>
      <c r="G76" s="290" t="s">
        <v>2416</v>
      </c>
      <c r="H76" s="344">
        <v>26</v>
      </c>
    </row>
    <row r="77" spans="1:8">
      <c r="A77" s="995"/>
      <c r="B77" s="496" t="s">
        <v>51</v>
      </c>
      <c r="C77" s="766">
        <v>2021</v>
      </c>
      <c r="D77" s="972" t="s">
        <v>2409</v>
      </c>
      <c r="E77" s="290" t="s">
        <v>2410</v>
      </c>
      <c r="F77" s="290" t="s">
        <v>2417</v>
      </c>
      <c r="G77" s="290" t="s">
        <v>2414</v>
      </c>
      <c r="H77" s="501"/>
    </row>
    <row r="78" spans="1:8">
      <c r="A78" s="995"/>
      <c r="B78" s="496" t="s">
        <v>51</v>
      </c>
      <c r="C78" s="766">
        <v>2021</v>
      </c>
      <c r="D78" s="972" t="s">
        <v>2415</v>
      </c>
      <c r="E78" s="290" t="s">
        <v>2410</v>
      </c>
      <c r="F78" s="290" t="s">
        <v>2417</v>
      </c>
      <c r="G78" s="290" t="s">
        <v>2414</v>
      </c>
      <c r="H78" s="501"/>
    </row>
    <row r="79" spans="1:8" ht="31">
      <c r="A79" s="995"/>
      <c r="B79" s="496" t="s">
        <v>51</v>
      </c>
      <c r="C79" s="766">
        <v>2021</v>
      </c>
      <c r="D79" s="972" t="s">
        <v>2409</v>
      </c>
      <c r="E79" s="290" t="s">
        <v>2410</v>
      </c>
      <c r="F79" s="290" t="s">
        <v>2417</v>
      </c>
      <c r="G79" s="290" t="s">
        <v>2416</v>
      </c>
      <c r="H79" s="501"/>
    </row>
    <row r="80" spans="1:8" ht="31">
      <c r="A80" s="995"/>
      <c r="B80" s="496" t="s">
        <v>51</v>
      </c>
      <c r="C80" s="766">
        <v>2021</v>
      </c>
      <c r="D80" s="972" t="s">
        <v>2415</v>
      </c>
      <c r="E80" s="290" t="s">
        <v>2410</v>
      </c>
      <c r="F80" s="290" t="s">
        <v>2417</v>
      </c>
      <c r="G80" s="290" t="s">
        <v>2416</v>
      </c>
      <c r="H80" s="501"/>
    </row>
    <row r="81" spans="1:8">
      <c r="A81" s="995"/>
      <c r="B81" s="496" t="s">
        <v>51</v>
      </c>
      <c r="C81" s="766">
        <v>2021</v>
      </c>
      <c r="D81" s="972" t="s">
        <v>2409</v>
      </c>
      <c r="E81" s="290" t="s">
        <v>2413</v>
      </c>
      <c r="F81" s="290" t="s">
        <v>2411</v>
      </c>
      <c r="G81" s="290" t="s">
        <v>2414</v>
      </c>
      <c r="H81" s="344">
        <v>60</v>
      </c>
    </row>
    <row r="82" spans="1:8">
      <c r="A82" s="995"/>
      <c r="B82" s="496" t="s">
        <v>51</v>
      </c>
      <c r="C82" s="766">
        <v>2021</v>
      </c>
      <c r="D82" s="972" t="s">
        <v>2415</v>
      </c>
      <c r="E82" s="290" t="s">
        <v>2413</v>
      </c>
      <c r="F82" s="290" t="s">
        <v>2411</v>
      </c>
      <c r="G82" s="290" t="s">
        <v>2414</v>
      </c>
      <c r="H82" s="344">
        <v>4</v>
      </c>
    </row>
    <row r="83" spans="1:8" ht="31">
      <c r="A83" s="995"/>
      <c r="B83" s="496" t="s">
        <v>51</v>
      </c>
      <c r="C83" s="766">
        <v>2021</v>
      </c>
      <c r="D83" s="972" t="s">
        <v>2409</v>
      </c>
      <c r="E83" s="290" t="s">
        <v>2413</v>
      </c>
      <c r="F83" s="290" t="s">
        <v>2411</v>
      </c>
      <c r="G83" s="290" t="s">
        <v>2416</v>
      </c>
      <c r="H83" s="344">
        <v>2</v>
      </c>
    </row>
    <row r="84" spans="1:8" ht="31">
      <c r="A84" s="995"/>
      <c r="B84" s="496" t="s">
        <v>51</v>
      </c>
      <c r="C84" s="766">
        <v>2021</v>
      </c>
      <c r="D84" s="972" t="s">
        <v>2415</v>
      </c>
      <c r="E84" s="290" t="s">
        <v>2413</v>
      </c>
      <c r="F84" s="290" t="s">
        <v>2411</v>
      </c>
      <c r="G84" s="290" t="s">
        <v>2416</v>
      </c>
      <c r="H84" s="344">
        <v>3</v>
      </c>
    </row>
    <row r="85" spans="1:8">
      <c r="A85" s="995"/>
      <c r="B85" s="496" t="s">
        <v>51</v>
      </c>
      <c r="C85" s="766">
        <v>2021</v>
      </c>
      <c r="D85" s="972" t="s">
        <v>2409</v>
      </c>
      <c r="E85" s="290" t="s">
        <v>2413</v>
      </c>
      <c r="F85" s="290" t="s">
        <v>2417</v>
      </c>
      <c r="G85" s="290" t="s">
        <v>2414</v>
      </c>
      <c r="H85" s="501"/>
    </row>
    <row r="86" spans="1:8">
      <c r="A86" s="995"/>
      <c r="B86" s="496" t="s">
        <v>51</v>
      </c>
      <c r="C86" s="766">
        <v>2021</v>
      </c>
      <c r="D86" s="972" t="s">
        <v>2415</v>
      </c>
      <c r="E86" s="290" t="s">
        <v>2413</v>
      </c>
      <c r="F86" s="290" t="s">
        <v>2417</v>
      </c>
      <c r="G86" s="290" t="s">
        <v>2414</v>
      </c>
      <c r="H86" s="501"/>
    </row>
    <row r="87" spans="1:8" ht="31">
      <c r="A87" s="995"/>
      <c r="B87" s="496" t="s">
        <v>51</v>
      </c>
      <c r="C87" s="766">
        <v>2021</v>
      </c>
      <c r="D87" s="972" t="s">
        <v>2409</v>
      </c>
      <c r="E87" s="290" t="s">
        <v>2413</v>
      </c>
      <c r="F87" s="290" t="s">
        <v>2417</v>
      </c>
      <c r="G87" s="290" t="s">
        <v>2416</v>
      </c>
      <c r="H87" s="501"/>
    </row>
    <row r="88" spans="1:8" ht="31">
      <c r="A88" s="995"/>
      <c r="B88" s="496" t="s">
        <v>51</v>
      </c>
      <c r="C88" s="766">
        <v>2021</v>
      </c>
      <c r="D88" s="972" t="s">
        <v>2415</v>
      </c>
      <c r="E88" s="290" t="s">
        <v>2413</v>
      </c>
      <c r="F88" s="290" t="s">
        <v>2417</v>
      </c>
      <c r="G88" s="290" t="s">
        <v>2416</v>
      </c>
      <c r="H88" s="501"/>
    </row>
    <row r="89" spans="1:8" ht="31">
      <c r="A89" s="995"/>
      <c r="B89" s="496" t="s">
        <v>51</v>
      </c>
      <c r="C89" s="766">
        <v>2021</v>
      </c>
      <c r="D89" s="972" t="s">
        <v>2415</v>
      </c>
      <c r="E89" s="290" t="s">
        <v>2413</v>
      </c>
      <c r="F89" s="290" t="s">
        <v>2417</v>
      </c>
      <c r="G89" s="290" t="s">
        <v>2416</v>
      </c>
      <c r="H89" s="501"/>
    </row>
    <row r="90" spans="1:8" s="768" customFormat="1">
      <c r="B90" s="773"/>
      <c r="C90" s="770"/>
      <c r="D90" s="972"/>
      <c r="E90" s="290"/>
      <c r="F90" s="292"/>
      <c r="G90" s="292"/>
      <c r="H90" s="772"/>
    </row>
    <row r="91" spans="1:8">
      <c r="A91" s="995">
        <v>6</v>
      </c>
      <c r="B91" s="496" t="s">
        <v>2421</v>
      </c>
      <c r="C91" s="766">
        <v>2021</v>
      </c>
      <c r="D91" s="972" t="s">
        <v>2409</v>
      </c>
      <c r="E91" s="290" t="s">
        <v>2410</v>
      </c>
      <c r="F91" s="290" t="s">
        <v>2411</v>
      </c>
      <c r="G91" s="290" t="s">
        <v>2414</v>
      </c>
      <c r="H91" s="344">
        <v>59</v>
      </c>
    </row>
    <row r="92" spans="1:8">
      <c r="A92" s="995"/>
      <c r="B92" s="496" t="s">
        <v>2421</v>
      </c>
      <c r="C92" s="766">
        <v>2021</v>
      </c>
      <c r="D92" s="972" t="s">
        <v>2415</v>
      </c>
      <c r="E92" s="290" t="s">
        <v>2410</v>
      </c>
      <c r="F92" s="290" t="s">
        <v>2411</v>
      </c>
      <c r="G92" s="290" t="s">
        <v>2414</v>
      </c>
      <c r="H92" s="344">
        <v>35</v>
      </c>
    </row>
    <row r="93" spans="1:8" ht="31">
      <c r="A93" s="995"/>
      <c r="B93" s="496" t="s">
        <v>2421</v>
      </c>
      <c r="C93" s="766">
        <v>2021</v>
      </c>
      <c r="D93" s="972" t="s">
        <v>2409</v>
      </c>
      <c r="E93" s="290" t="s">
        <v>2410</v>
      </c>
      <c r="F93" s="290" t="s">
        <v>2411</v>
      </c>
      <c r="G93" s="290" t="s">
        <v>2416</v>
      </c>
      <c r="H93" s="344">
        <v>6</v>
      </c>
    </row>
    <row r="94" spans="1:8" ht="31">
      <c r="A94" s="995"/>
      <c r="B94" s="496" t="s">
        <v>2421</v>
      </c>
      <c r="C94" s="766">
        <v>2021</v>
      </c>
      <c r="D94" s="972" t="s">
        <v>2415</v>
      </c>
      <c r="E94" s="290" t="s">
        <v>2410</v>
      </c>
      <c r="F94" s="290" t="s">
        <v>2411</v>
      </c>
      <c r="G94" s="290" t="s">
        <v>2416</v>
      </c>
      <c r="H94" s="344">
        <v>11</v>
      </c>
    </row>
    <row r="95" spans="1:8">
      <c r="A95" s="995"/>
      <c r="B95" s="496" t="s">
        <v>2421</v>
      </c>
      <c r="C95" s="766">
        <v>2021</v>
      </c>
      <c r="D95" s="972" t="s">
        <v>2409</v>
      </c>
      <c r="E95" s="290" t="s">
        <v>2410</v>
      </c>
      <c r="F95" s="290" t="s">
        <v>2417</v>
      </c>
      <c r="G95" s="290" t="s">
        <v>2414</v>
      </c>
      <c r="H95" s="501"/>
    </row>
    <row r="96" spans="1:8">
      <c r="A96" s="995"/>
      <c r="B96" s="496" t="s">
        <v>2421</v>
      </c>
      <c r="C96" s="766">
        <v>2021</v>
      </c>
      <c r="D96" s="972" t="s">
        <v>2415</v>
      </c>
      <c r="E96" s="290" t="s">
        <v>2410</v>
      </c>
      <c r="F96" s="290" t="s">
        <v>2417</v>
      </c>
      <c r="G96" s="290" t="s">
        <v>2414</v>
      </c>
      <c r="H96" s="501"/>
    </row>
    <row r="97" spans="1:8" ht="31">
      <c r="A97" s="995"/>
      <c r="B97" s="496" t="s">
        <v>2421</v>
      </c>
      <c r="C97" s="766">
        <v>2021</v>
      </c>
      <c r="D97" s="972" t="s">
        <v>2409</v>
      </c>
      <c r="E97" s="290" t="s">
        <v>2410</v>
      </c>
      <c r="F97" s="290" t="s">
        <v>2417</v>
      </c>
      <c r="G97" s="290" t="s">
        <v>2416</v>
      </c>
      <c r="H97" s="501"/>
    </row>
    <row r="98" spans="1:8" ht="31">
      <c r="A98" s="995"/>
      <c r="B98" s="496" t="s">
        <v>2421</v>
      </c>
      <c r="C98" s="766">
        <v>2021</v>
      </c>
      <c r="D98" s="972" t="s">
        <v>2415</v>
      </c>
      <c r="E98" s="290" t="s">
        <v>2410</v>
      </c>
      <c r="F98" s="290" t="s">
        <v>2417</v>
      </c>
      <c r="G98" s="290" t="s">
        <v>2416</v>
      </c>
      <c r="H98" s="501"/>
    </row>
    <row r="99" spans="1:8">
      <c r="A99" s="995"/>
      <c r="B99" s="496" t="s">
        <v>2421</v>
      </c>
      <c r="C99" s="766">
        <v>2021</v>
      </c>
      <c r="D99" s="972" t="s">
        <v>2409</v>
      </c>
      <c r="E99" s="290" t="s">
        <v>2413</v>
      </c>
      <c r="F99" s="290" t="s">
        <v>2411</v>
      </c>
      <c r="G99" s="290" t="s">
        <v>2414</v>
      </c>
      <c r="H99" s="344">
        <v>548</v>
      </c>
    </row>
    <row r="100" spans="1:8">
      <c r="A100" s="995"/>
      <c r="B100" s="496" t="s">
        <v>2421</v>
      </c>
      <c r="C100" s="766">
        <v>2021</v>
      </c>
      <c r="D100" s="972" t="s">
        <v>2415</v>
      </c>
      <c r="E100" s="290" t="s">
        <v>2413</v>
      </c>
      <c r="F100" s="290" t="s">
        <v>2411</v>
      </c>
      <c r="G100" s="290" t="s">
        <v>2414</v>
      </c>
      <c r="H100" s="344">
        <v>7</v>
      </c>
    </row>
    <row r="101" spans="1:8" ht="31">
      <c r="A101" s="995"/>
      <c r="B101" s="496" t="s">
        <v>2421</v>
      </c>
      <c r="C101" s="766">
        <v>2021</v>
      </c>
      <c r="D101" s="972" t="s">
        <v>2409</v>
      </c>
      <c r="E101" s="290" t="s">
        <v>2413</v>
      </c>
      <c r="F101" s="290" t="s">
        <v>2411</v>
      </c>
      <c r="G101" s="290" t="s">
        <v>2416</v>
      </c>
      <c r="H101" s="344">
        <v>7</v>
      </c>
    </row>
    <row r="102" spans="1:8" ht="31">
      <c r="A102" s="995"/>
      <c r="B102" s="496" t="s">
        <v>2421</v>
      </c>
      <c r="C102" s="766">
        <v>2021</v>
      </c>
      <c r="D102" s="972" t="s">
        <v>2415</v>
      </c>
      <c r="E102" s="290" t="s">
        <v>2413</v>
      </c>
      <c r="F102" s="290" t="s">
        <v>2411</v>
      </c>
      <c r="G102" s="290" t="s">
        <v>2416</v>
      </c>
      <c r="H102" s="344">
        <v>0</v>
      </c>
    </row>
    <row r="103" spans="1:8">
      <c r="A103" s="995"/>
      <c r="B103" s="496" t="s">
        <v>2421</v>
      </c>
      <c r="C103" s="766">
        <v>2021</v>
      </c>
      <c r="D103" s="972" t="s">
        <v>2409</v>
      </c>
      <c r="E103" s="290" t="s">
        <v>2413</v>
      </c>
      <c r="F103" s="290" t="s">
        <v>2417</v>
      </c>
      <c r="G103" s="290" t="s">
        <v>2414</v>
      </c>
      <c r="H103" s="501"/>
    </row>
    <row r="104" spans="1:8">
      <c r="A104" s="995"/>
      <c r="B104" s="496" t="s">
        <v>2421</v>
      </c>
      <c r="C104" s="766">
        <v>2021</v>
      </c>
      <c r="D104" s="972" t="s">
        <v>2415</v>
      </c>
      <c r="E104" s="290" t="s">
        <v>2413</v>
      </c>
      <c r="F104" s="290" t="s">
        <v>2417</v>
      </c>
      <c r="G104" s="290" t="s">
        <v>2414</v>
      </c>
      <c r="H104" s="501"/>
    </row>
    <row r="105" spans="1:8" ht="31">
      <c r="A105" s="995"/>
      <c r="B105" s="496" t="s">
        <v>2421</v>
      </c>
      <c r="C105" s="766">
        <v>2021</v>
      </c>
      <c r="D105" s="972" t="s">
        <v>2409</v>
      </c>
      <c r="E105" s="290" t="s">
        <v>2413</v>
      </c>
      <c r="F105" s="290" t="s">
        <v>2417</v>
      </c>
      <c r="G105" s="290" t="s">
        <v>2416</v>
      </c>
      <c r="H105" s="501"/>
    </row>
    <row r="106" spans="1:8" ht="31">
      <c r="A106" s="995"/>
      <c r="B106" s="496" t="s">
        <v>2421</v>
      </c>
      <c r="C106" s="766">
        <v>2021</v>
      </c>
      <c r="D106" s="972" t="s">
        <v>2415</v>
      </c>
      <c r="E106" s="290" t="s">
        <v>2413</v>
      </c>
      <c r="F106" s="290" t="s">
        <v>2417</v>
      </c>
      <c r="G106" s="290" t="s">
        <v>2416</v>
      </c>
      <c r="H106" s="501"/>
    </row>
    <row r="107" spans="1:8" ht="31">
      <c r="A107" s="995"/>
      <c r="B107" s="496" t="s">
        <v>2421</v>
      </c>
      <c r="C107" s="766">
        <v>2021</v>
      </c>
      <c r="D107" s="972" t="s">
        <v>2415</v>
      </c>
      <c r="E107" s="290" t="s">
        <v>2413</v>
      </c>
      <c r="F107" s="290" t="s">
        <v>2417</v>
      </c>
      <c r="G107" s="290" t="s">
        <v>2416</v>
      </c>
      <c r="H107" s="501"/>
    </row>
    <row r="108" spans="1:8" s="768" customFormat="1">
      <c r="B108" s="773"/>
      <c r="C108" s="770"/>
      <c r="D108" s="972"/>
      <c r="E108" s="290"/>
      <c r="F108" s="292"/>
      <c r="G108" s="292"/>
      <c r="H108" s="772"/>
    </row>
    <row r="109" spans="1:8">
      <c r="A109" s="995">
        <v>7</v>
      </c>
      <c r="B109" s="496" t="s">
        <v>59</v>
      </c>
      <c r="C109" s="766">
        <v>2021</v>
      </c>
      <c r="D109" s="972" t="s">
        <v>2409</v>
      </c>
      <c r="E109" s="290" t="s">
        <v>2410</v>
      </c>
      <c r="F109" s="290" t="s">
        <v>2411</v>
      </c>
      <c r="G109" s="290" t="s">
        <v>2414</v>
      </c>
      <c r="H109" s="344">
        <v>54</v>
      </c>
    </row>
    <row r="110" spans="1:8">
      <c r="A110" s="995"/>
      <c r="B110" s="496" t="s">
        <v>59</v>
      </c>
      <c r="C110" s="766">
        <v>2021</v>
      </c>
      <c r="D110" s="972" t="s">
        <v>2415</v>
      </c>
      <c r="E110" s="290" t="s">
        <v>2410</v>
      </c>
      <c r="F110" s="290" t="s">
        <v>2411</v>
      </c>
      <c r="G110" s="290" t="s">
        <v>2414</v>
      </c>
      <c r="H110" s="344">
        <v>8</v>
      </c>
    </row>
    <row r="111" spans="1:8" ht="31">
      <c r="A111" s="995"/>
      <c r="B111" s="496" t="s">
        <v>59</v>
      </c>
      <c r="C111" s="766">
        <v>2021</v>
      </c>
      <c r="D111" s="972" t="s">
        <v>2409</v>
      </c>
      <c r="E111" s="290" t="s">
        <v>2410</v>
      </c>
      <c r="F111" s="290" t="s">
        <v>2411</v>
      </c>
      <c r="G111" s="290" t="s">
        <v>2416</v>
      </c>
      <c r="H111" s="344">
        <v>5</v>
      </c>
    </row>
    <row r="112" spans="1:8" ht="31">
      <c r="A112" s="995"/>
      <c r="B112" s="496" t="s">
        <v>59</v>
      </c>
      <c r="C112" s="766">
        <v>2021</v>
      </c>
      <c r="D112" s="972" t="s">
        <v>2415</v>
      </c>
      <c r="E112" s="290" t="s">
        <v>2410</v>
      </c>
      <c r="F112" s="290" t="s">
        <v>2411</v>
      </c>
      <c r="G112" s="290" t="s">
        <v>2416</v>
      </c>
      <c r="H112" s="344">
        <v>6</v>
      </c>
    </row>
    <row r="113" spans="1:8">
      <c r="A113" s="995"/>
      <c r="B113" s="496" t="s">
        <v>59</v>
      </c>
      <c r="C113" s="766">
        <v>2021</v>
      </c>
      <c r="D113" s="972" t="s">
        <v>2409</v>
      </c>
      <c r="E113" s="290" t="s">
        <v>2410</v>
      </c>
      <c r="F113" s="290" t="s">
        <v>2417</v>
      </c>
      <c r="G113" s="290" t="s">
        <v>2414</v>
      </c>
      <c r="H113" s="501"/>
    </row>
    <row r="114" spans="1:8">
      <c r="A114" s="995"/>
      <c r="B114" s="496" t="s">
        <v>59</v>
      </c>
      <c r="C114" s="766">
        <v>2021</v>
      </c>
      <c r="D114" s="972" t="s">
        <v>2415</v>
      </c>
      <c r="E114" s="290" t="s">
        <v>2410</v>
      </c>
      <c r="F114" s="290" t="s">
        <v>2417</v>
      </c>
      <c r="G114" s="290" t="s">
        <v>2414</v>
      </c>
      <c r="H114" s="501"/>
    </row>
    <row r="115" spans="1:8" ht="31">
      <c r="A115" s="995"/>
      <c r="B115" s="496" t="s">
        <v>59</v>
      </c>
      <c r="C115" s="766">
        <v>2021</v>
      </c>
      <c r="D115" s="972" t="s">
        <v>2409</v>
      </c>
      <c r="E115" s="290" t="s">
        <v>2410</v>
      </c>
      <c r="F115" s="290" t="s">
        <v>2417</v>
      </c>
      <c r="G115" s="290" t="s">
        <v>2416</v>
      </c>
      <c r="H115" s="501"/>
    </row>
    <row r="116" spans="1:8" ht="31">
      <c r="A116" s="995"/>
      <c r="B116" s="496" t="s">
        <v>59</v>
      </c>
      <c r="C116" s="766">
        <v>2021</v>
      </c>
      <c r="D116" s="972" t="s">
        <v>2415</v>
      </c>
      <c r="E116" s="290" t="s">
        <v>2410</v>
      </c>
      <c r="F116" s="290" t="s">
        <v>2417</v>
      </c>
      <c r="G116" s="290" t="s">
        <v>2416</v>
      </c>
      <c r="H116" s="501"/>
    </row>
    <row r="117" spans="1:8">
      <c r="A117" s="995"/>
      <c r="B117" s="496" t="s">
        <v>59</v>
      </c>
      <c r="C117" s="766">
        <v>2021</v>
      </c>
      <c r="D117" s="972" t="s">
        <v>2409</v>
      </c>
      <c r="E117" s="290" t="s">
        <v>2413</v>
      </c>
      <c r="F117" s="290" t="s">
        <v>2411</v>
      </c>
      <c r="G117" s="290" t="s">
        <v>2414</v>
      </c>
      <c r="H117" s="344">
        <v>64</v>
      </c>
    </row>
    <row r="118" spans="1:8">
      <c r="A118" s="995"/>
      <c r="B118" s="496" t="s">
        <v>59</v>
      </c>
      <c r="C118" s="766">
        <v>2021</v>
      </c>
      <c r="D118" s="972" t="s">
        <v>2415</v>
      </c>
      <c r="E118" s="290" t="s">
        <v>2413</v>
      </c>
      <c r="F118" s="290" t="s">
        <v>2411</v>
      </c>
      <c r="G118" s="290" t="s">
        <v>2414</v>
      </c>
      <c r="H118" s="344">
        <v>4</v>
      </c>
    </row>
    <row r="119" spans="1:8" ht="31">
      <c r="A119" s="995"/>
      <c r="B119" s="496" t="s">
        <v>59</v>
      </c>
      <c r="C119" s="766">
        <v>2021</v>
      </c>
      <c r="D119" s="972" t="s">
        <v>2409</v>
      </c>
      <c r="E119" s="290" t="s">
        <v>2413</v>
      </c>
      <c r="F119" s="290" t="s">
        <v>2411</v>
      </c>
      <c r="G119" s="290" t="s">
        <v>2416</v>
      </c>
      <c r="H119" s="344">
        <v>9</v>
      </c>
    </row>
    <row r="120" spans="1:8" ht="31">
      <c r="A120" s="995"/>
      <c r="B120" s="496" t="s">
        <v>59</v>
      </c>
      <c r="C120" s="766">
        <v>2021</v>
      </c>
      <c r="D120" s="972" t="s">
        <v>2415</v>
      </c>
      <c r="E120" s="290" t="s">
        <v>2413</v>
      </c>
      <c r="F120" s="290" t="s">
        <v>2411</v>
      </c>
      <c r="G120" s="290" t="s">
        <v>2416</v>
      </c>
      <c r="H120" s="344">
        <v>2</v>
      </c>
    </row>
    <row r="121" spans="1:8">
      <c r="A121" s="995"/>
      <c r="B121" s="496" t="s">
        <v>59</v>
      </c>
      <c r="C121" s="766">
        <v>2021</v>
      </c>
      <c r="D121" s="972" t="s">
        <v>2409</v>
      </c>
      <c r="E121" s="290" t="s">
        <v>2413</v>
      </c>
      <c r="F121" s="290" t="s">
        <v>2417</v>
      </c>
      <c r="G121" s="290" t="s">
        <v>2414</v>
      </c>
      <c r="H121" s="344">
        <v>1</v>
      </c>
    </row>
    <row r="122" spans="1:8">
      <c r="A122" s="995"/>
      <c r="B122" s="496" t="s">
        <v>59</v>
      </c>
      <c r="C122" s="766">
        <v>2021</v>
      </c>
      <c r="D122" s="972" t="s">
        <v>2415</v>
      </c>
      <c r="E122" s="290" t="s">
        <v>2413</v>
      </c>
      <c r="F122" s="290" t="s">
        <v>2417</v>
      </c>
      <c r="G122" s="290" t="s">
        <v>2414</v>
      </c>
      <c r="H122" s="344">
        <v>2</v>
      </c>
    </row>
    <row r="123" spans="1:8" ht="31">
      <c r="A123" s="995"/>
      <c r="B123" s="496" t="s">
        <v>59</v>
      </c>
      <c r="C123" s="766">
        <v>2021</v>
      </c>
      <c r="D123" s="972" t="s">
        <v>2409</v>
      </c>
      <c r="E123" s="290" t="s">
        <v>2413</v>
      </c>
      <c r="F123" s="290" t="s">
        <v>2417</v>
      </c>
      <c r="G123" s="290" t="s">
        <v>2416</v>
      </c>
      <c r="H123" s="501"/>
    </row>
    <row r="124" spans="1:8" ht="31">
      <c r="A124" s="995"/>
      <c r="B124" s="496" t="s">
        <v>59</v>
      </c>
      <c r="C124" s="766">
        <v>2021</v>
      </c>
      <c r="D124" s="972" t="s">
        <v>2415</v>
      </c>
      <c r="E124" s="290" t="s">
        <v>2413</v>
      </c>
      <c r="F124" s="290" t="s">
        <v>2417</v>
      </c>
      <c r="G124" s="290" t="s">
        <v>2416</v>
      </c>
      <c r="H124" s="501"/>
    </row>
    <row r="125" spans="1:8" ht="31">
      <c r="A125" s="995"/>
      <c r="B125" s="496" t="s">
        <v>59</v>
      </c>
      <c r="C125" s="766">
        <v>2021</v>
      </c>
      <c r="D125" s="972" t="s">
        <v>2415</v>
      </c>
      <c r="E125" s="290" t="s">
        <v>2413</v>
      </c>
      <c r="F125" s="290" t="s">
        <v>2417</v>
      </c>
      <c r="G125" s="290" t="s">
        <v>2416</v>
      </c>
      <c r="H125" s="501"/>
    </row>
    <row r="126" spans="1:8" s="768" customFormat="1">
      <c r="B126" s="773"/>
      <c r="C126" s="770"/>
      <c r="D126" s="972"/>
      <c r="E126" s="290"/>
      <c r="F126" s="292"/>
      <c r="G126" s="292"/>
      <c r="H126" s="772"/>
    </row>
    <row r="127" spans="1:8">
      <c r="A127" s="995">
        <v>8</v>
      </c>
      <c r="B127" s="496" t="s">
        <v>2422</v>
      </c>
      <c r="C127" s="766">
        <v>2021</v>
      </c>
      <c r="D127" s="972" t="s">
        <v>2409</v>
      </c>
      <c r="E127" s="290" t="s">
        <v>2410</v>
      </c>
      <c r="F127" s="290" t="s">
        <v>2411</v>
      </c>
      <c r="G127" s="290" t="s">
        <v>2414</v>
      </c>
      <c r="H127" s="344">
        <v>208</v>
      </c>
    </row>
    <row r="128" spans="1:8">
      <c r="A128" s="995"/>
      <c r="B128" s="496" t="s">
        <v>2422</v>
      </c>
      <c r="C128" s="766">
        <v>2021</v>
      </c>
      <c r="D128" s="972" t="s">
        <v>2415</v>
      </c>
      <c r="E128" s="290" t="s">
        <v>2410</v>
      </c>
      <c r="F128" s="290" t="s">
        <v>2411</v>
      </c>
      <c r="G128" s="290" t="s">
        <v>2414</v>
      </c>
      <c r="H128" s="344"/>
    </row>
    <row r="129" spans="1:8" ht="31">
      <c r="A129" s="995"/>
      <c r="B129" s="496" t="s">
        <v>2422</v>
      </c>
      <c r="C129" s="766">
        <v>2021</v>
      </c>
      <c r="D129" s="972" t="s">
        <v>2409</v>
      </c>
      <c r="E129" s="290" t="s">
        <v>2410</v>
      </c>
      <c r="F129" s="290" t="s">
        <v>2411</v>
      </c>
      <c r="G129" s="290" t="s">
        <v>2416</v>
      </c>
      <c r="H129" s="344">
        <v>3</v>
      </c>
    </row>
    <row r="130" spans="1:8" ht="31">
      <c r="A130" s="995"/>
      <c r="B130" s="496" t="s">
        <v>2422</v>
      </c>
      <c r="C130" s="766">
        <v>2021</v>
      </c>
      <c r="D130" s="972" t="s">
        <v>2415</v>
      </c>
      <c r="E130" s="290" t="s">
        <v>2410</v>
      </c>
      <c r="F130" s="290" t="s">
        <v>2411</v>
      </c>
      <c r="G130" s="290" t="s">
        <v>2416</v>
      </c>
      <c r="H130" s="344"/>
    </row>
    <row r="131" spans="1:8">
      <c r="A131" s="995"/>
      <c r="B131" s="496" t="s">
        <v>2422</v>
      </c>
      <c r="C131" s="766">
        <v>2021</v>
      </c>
      <c r="D131" s="972" t="s">
        <v>2409</v>
      </c>
      <c r="E131" s="290" t="s">
        <v>2410</v>
      </c>
      <c r="F131" s="290" t="s">
        <v>2417</v>
      </c>
      <c r="G131" s="290" t="s">
        <v>2414</v>
      </c>
      <c r="H131" s="501"/>
    </row>
    <row r="132" spans="1:8">
      <c r="A132" s="995"/>
      <c r="B132" s="496" t="s">
        <v>2422</v>
      </c>
      <c r="C132" s="766">
        <v>2021</v>
      </c>
      <c r="D132" s="972" t="s">
        <v>2415</v>
      </c>
      <c r="E132" s="290" t="s">
        <v>2410</v>
      </c>
      <c r="F132" s="290" t="s">
        <v>2417</v>
      </c>
      <c r="G132" s="290" t="s">
        <v>2414</v>
      </c>
      <c r="H132" s="501"/>
    </row>
    <row r="133" spans="1:8" ht="31">
      <c r="A133" s="995"/>
      <c r="B133" s="496" t="s">
        <v>2422</v>
      </c>
      <c r="C133" s="766">
        <v>2021</v>
      </c>
      <c r="D133" s="972" t="s">
        <v>2409</v>
      </c>
      <c r="E133" s="290" t="s">
        <v>2410</v>
      </c>
      <c r="F133" s="290" t="s">
        <v>2417</v>
      </c>
      <c r="G133" s="290" t="s">
        <v>2416</v>
      </c>
      <c r="H133" s="501"/>
    </row>
    <row r="134" spans="1:8" ht="31">
      <c r="A134" s="995"/>
      <c r="B134" s="496" t="s">
        <v>2422</v>
      </c>
      <c r="C134" s="766">
        <v>2021</v>
      </c>
      <c r="D134" s="972" t="s">
        <v>2415</v>
      </c>
      <c r="E134" s="290" t="s">
        <v>2410</v>
      </c>
      <c r="F134" s="290" t="s">
        <v>2417</v>
      </c>
      <c r="G134" s="290" t="s">
        <v>2416</v>
      </c>
      <c r="H134" s="501"/>
    </row>
    <row r="135" spans="1:8">
      <c r="A135" s="995"/>
      <c r="B135" s="496" t="s">
        <v>2422</v>
      </c>
      <c r="C135" s="766">
        <v>2021</v>
      </c>
      <c r="D135" s="972" t="s">
        <v>2409</v>
      </c>
      <c r="E135" s="290" t="s">
        <v>2413</v>
      </c>
      <c r="F135" s="290" t="s">
        <v>2411</v>
      </c>
      <c r="G135" s="290" t="s">
        <v>2414</v>
      </c>
      <c r="H135" s="344">
        <v>229</v>
      </c>
    </row>
    <row r="136" spans="1:8">
      <c r="A136" s="995"/>
      <c r="B136" s="496" t="s">
        <v>2422</v>
      </c>
      <c r="C136" s="766">
        <v>2021</v>
      </c>
      <c r="D136" s="972" t="s">
        <v>2415</v>
      </c>
      <c r="E136" s="290" t="s">
        <v>2413</v>
      </c>
      <c r="F136" s="290" t="s">
        <v>2411</v>
      </c>
      <c r="G136" s="290" t="s">
        <v>2414</v>
      </c>
      <c r="H136" s="344"/>
    </row>
    <row r="137" spans="1:8" ht="31">
      <c r="A137" s="995"/>
      <c r="B137" s="496" t="s">
        <v>2422</v>
      </c>
      <c r="C137" s="766">
        <v>2021</v>
      </c>
      <c r="D137" s="972" t="s">
        <v>2409</v>
      </c>
      <c r="E137" s="290" t="s">
        <v>2413</v>
      </c>
      <c r="F137" s="290" t="s">
        <v>2411</v>
      </c>
      <c r="G137" s="290" t="s">
        <v>2416</v>
      </c>
      <c r="H137" s="344">
        <v>18</v>
      </c>
    </row>
    <row r="138" spans="1:8" ht="31">
      <c r="A138" s="995"/>
      <c r="B138" s="496" t="s">
        <v>2422</v>
      </c>
      <c r="C138" s="766">
        <v>2021</v>
      </c>
      <c r="D138" s="972" t="s">
        <v>2415</v>
      </c>
      <c r="E138" s="290" t="s">
        <v>2413</v>
      </c>
      <c r="F138" s="290" t="s">
        <v>2411</v>
      </c>
      <c r="G138" s="290" t="s">
        <v>2416</v>
      </c>
      <c r="H138" s="344"/>
    </row>
    <row r="139" spans="1:8">
      <c r="A139" s="995"/>
      <c r="B139" s="496" t="s">
        <v>2422</v>
      </c>
      <c r="C139" s="766">
        <v>2021</v>
      </c>
      <c r="D139" s="972" t="s">
        <v>2409</v>
      </c>
      <c r="E139" s="290" t="s">
        <v>2413</v>
      </c>
      <c r="F139" s="290" t="s">
        <v>2417</v>
      </c>
      <c r="G139" s="290" t="s">
        <v>2414</v>
      </c>
      <c r="H139" s="501">
        <v>1</v>
      </c>
    </row>
    <row r="140" spans="1:8">
      <c r="A140" s="995"/>
      <c r="B140" s="496" t="s">
        <v>2422</v>
      </c>
      <c r="C140" s="766">
        <v>2021</v>
      </c>
      <c r="D140" s="972" t="s">
        <v>2415</v>
      </c>
      <c r="E140" s="290" t="s">
        <v>2413</v>
      </c>
      <c r="F140" s="290" t="s">
        <v>2417</v>
      </c>
      <c r="G140" s="290" t="s">
        <v>2414</v>
      </c>
      <c r="H140" s="501"/>
    </row>
    <row r="141" spans="1:8" ht="31">
      <c r="A141" s="995"/>
      <c r="B141" s="496" t="s">
        <v>2422</v>
      </c>
      <c r="C141" s="766">
        <v>2021</v>
      </c>
      <c r="D141" s="972" t="s">
        <v>2409</v>
      </c>
      <c r="E141" s="290" t="s">
        <v>2413</v>
      </c>
      <c r="F141" s="290" t="s">
        <v>2417</v>
      </c>
      <c r="G141" s="290" t="s">
        <v>2416</v>
      </c>
      <c r="H141" s="501"/>
    </row>
    <row r="142" spans="1:8" ht="31">
      <c r="A142" s="995"/>
      <c r="B142" s="496" t="s">
        <v>2422</v>
      </c>
      <c r="C142" s="766">
        <v>2021</v>
      </c>
      <c r="D142" s="972" t="s">
        <v>2415</v>
      </c>
      <c r="E142" s="290" t="s">
        <v>2413</v>
      </c>
      <c r="F142" s="290" t="s">
        <v>2417</v>
      </c>
      <c r="G142" s="290" t="s">
        <v>2416</v>
      </c>
      <c r="H142" s="501"/>
    </row>
    <row r="143" spans="1:8" s="768" customFormat="1">
      <c r="B143" s="773"/>
      <c r="C143" s="770"/>
      <c r="D143" s="972"/>
      <c r="E143" s="290"/>
      <c r="F143" s="292"/>
      <c r="G143" s="292"/>
      <c r="H143" s="772"/>
    </row>
    <row r="144" spans="1:8">
      <c r="A144" s="995">
        <v>9</v>
      </c>
      <c r="B144" s="496" t="s">
        <v>86</v>
      </c>
      <c r="C144" s="766">
        <v>2021</v>
      </c>
      <c r="D144" s="972" t="s">
        <v>2409</v>
      </c>
      <c r="E144" s="290" t="s">
        <v>2410</v>
      </c>
      <c r="F144" s="290" t="s">
        <v>2411</v>
      </c>
      <c r="G144" s="290" t="s">
        <v>2414</v>
      </c>
      <c r="H144" s="344">
        <v>129</v>
      </c>
    </row>
    <row r="145" spans="1:8">
      <c r="A145" s="995"/>
      <c r="B145" s="496" t="s">
        <v>86</v>
      </c>
      <c r="C145" s="766">
        <v>2021</v>
      </c>
      <c r="D145" s="972" t="s">
        <v>2415</v>
      </c>
      <c r="E145" s="290" t="s">
        <v>2410</v>
      </c>
      <c r="F145" s="290" t="s">
        <v>2411</v>
      </c>
      <c r="G145" s="290" t="s">
        <v>2414</v>
      </c>
      <c r="H145" s="344">
        <v>26</v>
      </c>
    </row>
    <row r="146" spans="1:8" ht="31">
      <c r="A146" s="995"/>
      <c r="B146" s="496" t="s">
        <v>86</v>
      </c>
      <c r="C146" s="766">
        <v>2021</v>
      </c>
      <c r="D146" s="972" t="s">
        <v>2409</v>
      </c>
      <c r="E146" s="290" t="s">
        <v>2410</v>
      </c>
      <c r="F146" s="290" t="s">
        <v>2411</v>
      </c>
      <c r="G146" s="290" t="s">
        <v>2416</v>
      </c>
      <c r="H146" s="344">
        <v>3</v>
      </c>
    </row>
    <row r="147" spans="1:8" ht="31">
      <c r="A147" s="995"/>
      <c r="B147" s="496" t="s">
        <v>86</v>
      </c>
      <c r="C147" s="766">
        <v>2021</v>
      </c>
      <c r="D147" s="972" t="s">
        <v>2415</v>
      </c>
      <c r="E147" s="290" t="s">
        <v>2410</v>
      </c>
      <c r="F147" s="290" t="s">
        <v>2411</v>
      </c>
      <c r="G147" s="290" t="s">
        <v>2416</v>
      </c>
      <c r="H147" s="344">
        <v>9</v>
      </c>
    </row>
    <row r="148" spans="1:8">
      <c r="A148" s="995"/>
      <c r="B148" s="496" t="s">
        <v>86</v>
      </c>
      <c r="C148" s="766">
        <v>2021</v>
      </c>
      <c r="D148" s="972" t="s">
        <v>2409</v>
      </c>
      <c r="E148" s="290" t="s">
        <v>2410</v>
      </c>
      <c r="F148" s="290" t="s">
        <v>2417</v>
      </c>
      <c r="G148" s="290" t="s">
        <v>2414</v>
      </c>
      <c r="H148" s="501"/>
    </row>
    <row r="149" spans="1:8">
      <c r="A149" s="995"/>
      <c r="B149" s="496" t="s">
        <v>86</v>
      </c>
      <c r="C149" s="766">
        <v>2021</v>
      </c>
      <c r="D149" s="972" t="s">
        <v>2415</v>
      </c>
      <c r="E149" s="290" t="s">
        <v>2410</v>
      </c>
      <c r="F149" s="290" t="s">
        <v>2417</v>
      </c>
      <c r="G149" s="290" t="s">
        <v>2414</v>
      </c>
      <c r="H149" s="501"/>
    </row>
    <row r="150" spans="1:8" ht="31">
      <c r="A150" s="995"/>
      <c r="B150" s="496" t="s">
        <v>86</v>
      </c>
      <c r="C150" s="766">
        <v>2021</v>
      </c>
      <c r="D150" s="972" t="s">
        <v>2409</v>
      </c>
      <c r="E150" s="290" t="s">
        <v>2410</v>
      </c>
      <c r="F150" s="290" t="s">
        <v>2417</v>
      </c>
      <c r="G150" s="290" t="s">
        <v>2416</v>
      </c>
      <c r="H150" s="501"/>
    </row>
    <row r="151" spans="1:8" ht="31">
      <c r="A151" s="995"/>
      <c r="B151" s="496" t="s">
        <v>86</v>
      </c>
      <c r="C151" s="766">
        <v>2021</v>
      </c>
      <c r="D151" s="972" t="s">
        <v>2415</v>
      </c>
      <c r="E151" s="290" t="s">
        <v>2410</v>
      </c>
      <c r="F151" s="290" t="s">
        <v>2417</v>
      </c>
      <c r="G151" s="290" t="s">
        <v>2416</v>
      </c>
      <c r="H151" s="501"/>
    </row>
    <row r="152" spans="1:8">
      <c r="A152" s="995"/>
      <c r="B152" s="496" t="s">
        <v>86</v>
      </c>
      <c r="C152" s="766">
        <v>2021</v>
      </c>
      <c r="D152" s="972" t="s">
        <v>2409</v>
      </c>
      <c r="E152" s="290" t="s">
        <v>2413</v>
      </c>
      <c r="F152" s="290" t="s">
        <v>2411</v>
      </c>
      <c r="G152" s="290" t="s">
        <v>2414</v>
      </c>
      <c r="H152" s="344">
        <v>39</v>
      </c>
    </row>
    <row r="153" spans="1:8">
      <c r="A153" s="995"/>
      <c r="B153" s="496" t="s">
        <v>86</v>
      </c>
      <c r="C153" s="766">
        <v>2021</v>
      </c>
      <c r="D153" s="972" t="s">
        <v>2415</v>
      </c>
      <c r="E153" s="290" t="s">
        <v>2413</v>
      </c>
      <c r="F153" s="290" t="s">
        <v>2411</v>
      </c>
      <c r="G153" s="290" t="s">
        <v>2414</v>
      </c>
      <c r="H153" s="774">
        <v>0</v>
      </c>
    </row>
    <row r="154" spans="1:8" ht="31">
      <c r="A154" s="995"/>
      <c r="B154" s="496" t="s">
        <v>86</v>
      </c>
      <c r="C154" s="766">
        <v>2021</v>
      </c>
      <c r="D154" s="972" t="s">
        <v>2409</v>
      </c>
      <c r="E154" s="290" t="s">
        <v>2413</v>
      </c>
      <c r="F154" s="290" t="s">
        <v>2411</v>
      </c>
      <c r="G154" s="290" t="s">
        <v>2416</v>
      </c>
      <c r="H154" s="344">
        <v>2</v>
      </c>
    </row>
    <row r="155" spans="1:8" ht="31">
      <c r="A155" s="995"/>
      <c r="B155" s="496" t="s">
        <v>86</v>
      </c>
      <c r="C155" s="766">
        <v>2021</v>
      </c>
      <c r="D155" s="972" t="s">
        <v>2415</v>
      </c>
      <c r="E155" s="290" t="s">
        <v>2413</v>
      </c>
      <c r="F155" s="290" t="s">
        <v>2411</v>
      </c>
      <c r="G155" s="290" t="s">
        <v>2416</v>
      </c>
      <c r="H155" s="774">
        <v>0</v>
      </c>
    </row>
    <row r="156" spans="1:8">
      <c r="A156" s="995"/>
      <c r="B156" s="496" t="s">
        <v>86</v>
      </c>
      <c r="C156" s="766">
        <v>2021</v>
      </c>
      <c r="D156" s="972" t="s">
        <v>2409</v>
      </c>
      <c r="E156" s="290" t="s">
        <v>2413</v>
      </c>
      <c r="F156" s="290" t="s">
        <v>2417</v>
      </c>
      <c r="G156" s="290" t="s">
        <v>2414</v>
      </c>
      <c r="H156" s="767"/>
    </row>
    <row r="157" spans="1:8">
      <c r="A157" s="995"/>
      <c r="B157" s="496" t="s">
        <v>86</v>
      </c>
      <c r="C157" s="766">
        <v>2021</v>
      </c>
      <c r="D157" s="972" t="s">
        <v>2415</v>
      </c>
      <c r="E157" s="290" t="s">
        <v>2413</v>
      </c>
      <c r="F157" s="290" t="s">
        <v>2417</v>
      </c>
      <c r="G157" s="290" t="s">
        <v>2414</v>
      </c>
      <c r="H157" s="767"/>
    </row>
    <row r="158" spans="1:8" ht="31">
      <c r="A158" s="995"/>
      <c r="B158" s="496" t="s">
        <v>86</v>
      </c>
      <c r="C158" s="766">
        <v>2021</v>
      </c>
      <c r="D158" s="972" t="s">
        <v>2409</v>
      </c>
      <c r="E158" s="290" t="s">
        <v>2413</v>
      </c>
      <c r="F158" s="290" t="s">
        <v>2417</v>
      </c>
      <c r="G158" s="290" t="s">
        <v>2416</v>
      </c>
      <c r="H158" s="767"/>
    </row>
    <row r="159" spans="1:8" ht="31">
      <c r="A159" s="995"/>
      <c r="B159" s="496" t="s">
        <v>86</v>
      </c>
      <c r="C159" s="766">
        <v>2021</v>
      </c>
      <c r="D159" s="972" t="s">
        <v>2415</v>
      </c>
      <c r="E159" s="290" t="s">
        <v>2413</v>
      </c>
      <c r="F159" s="290" t="s">
        <v>2417</v>
      </c>
      <c r="G159" s="290" t="s">
        <v>2416</v>
      </c>
      <c r="H159" s="767"/>
    </row>
    <row r="160" spans="1:8">
      <c r="A160" s="995"/>
      <c r="B160" s="496" t="s">
        <v>86</v>
      </c>
      <c r="C160" s="766">
        <v>2021</v>
      </c>
      <c r="D160" s="972" t="s">
        <v>2409</v>
      </c>
      <c r="E160" s="290" t="s">
        <v>2423</v>
      </c>
      <c r="F160" s="290" t="s">
        <v>2411</v>
      </c>
      <c r="G160" s="290" t="s">
        <v>2414</v>
      </c>
      <c r="H160" s="344">
        <v>76</v>
      </c>
    </row>
    <row r="161" spans="1:8">
      <c r="A161" s="995"/>
      <c r="B161" s="496" t="s">
        <v>86</v>
      </c>
      <c r="C161" s="766">
        <v>2021</v>
      </c>
      <c r="D161" s="972" t="s">
        <v>2415</v>
      </c>
      <c r="E161" s="290" t="s">
        <v>2423</v>
      </c>
      <c r="F161" s="290" t="s">
        <v>2411</v>
      </c>
      <c r="G161" s="290" t="s">
        <v>2414</v>
      </c>
      <c r="H161" s="774">
        <v>0</v>
      </c>
    </row>
    <row r="162" spans="1:8" ht="31">
      <c r="A162" s="995"/>
      <c r="B162" s="496" t="s">
        <v>86</v>
      </c>
      <c r="C162" s="766">
        <v>2021</v>
      </c>
      <c r="D162" s="972" t="s">
        <v>2409</v>
      </c>
      <c r="E162" s="290" t="s">
        <v>2423</v>
      </c>
      <c r="F162" s="290" t="s">
        <v>2411</v>
      </c>
      <c r="G162" s="290" t="s">
        <v>2416</v>
      </c>
      <c r="H162" s="344">
        <v>3</v>
      </c>
    </row>
    <row r="163" spans="1:8" ht="31">
      <c r="A163" s="995"/>
      <c r="B163" s="496" t="s">
        <v>86</v>
      </c>
      <c r="C163" s="766">
        <v>2021</v>
      </c>
      <c r="D163" s="972" t="s">
        <v>2415</v>
      </c>
      <c r="E163" s="290" t="s">
        <v>2423</v>
      </c>
      <c r="F163" s="290" t="s">
        <v>2411</v>
      </c>
      <c r="G163" s="290" t="s">
        <v>2416</v>
      </c>
      <c r="H163" s="774">
        <v>0</v>
      </c>
    </row>
    <row r="164" spans="1:8">
      <c r="A164" s="995"/>
      <c r="B164" s="496" t="s">
        <v>86</v>
      </c>
      <c r="C164" s="766">
        <v>2021</v>
      </c>
      <c r="D164" s="972" t="s">
        <v>2409</v>
      </c>
      <c r="E164" s="290" t="s">
        <v>2423</v>
      </c>
      <c r="F164" s="290" t="s">
        <v>2417</v>
      </c>
      <c r="G164" s="290" t="s">
        <v>2414</v>
      </c>
      <c r="H164" s="767"/>
    </row>
    <row r="165" spans="1:8">
      <c r="A165" s="995"/>
      <c r="B165" s="496" t="s">
        <v>86</v>
      </c>
      <c r="C165" s="766">
        <v>2021</v>
      </c>
      <c r="D165" s="972" t="s">
        <v>2415</v>
      </c>
      <c r="E165" s="290" t="s">
        <v>2423</v>
      </c>
      <c r="F165" s="290" t="s">
        <v>2417</v>
      </c>
      <c r="G165" s="290" t="s">
        <v>2414</v>
      </c>
      <c r="H165" s="767"/>
    </row>
    <row r="166" spans="1:8" ht="31">
      <c r="A166" s="995"/>
      <c r="B166" s="496" t="s">
        <v>86</v>
      </c>
      <c r="C166" s="766">
        <v>2021</v>
      </c>
      <c r="D166" s="972" t="s">
        <v>2409</v>
      </c>
      <c r="E166" s="290" t="s">
        <v>2423</v>
      </c>
      <c r="F166" s="290" t="s">
        <v>2417</v>
      </c>
      <c r="G166" s="290" t="s">
        <v>2416</v>
      </c>
      <c r="H166" s="767"/>
    </row>
    <row r="167" spans="1:8" ht="31">
      <c r="A167" s="995"/>
      <c r="B167" s="496" t="s">
        <v>86</v>
      </c>
      <c r="C167" s="766">
        <v>2021</v>
      </c>
      <c r="D167" s="972" t="s">
        <v>2415</v>
      </c>
      <c r="E167" s="290" t="s">
        <v>2423</v>
      </c>
      <c r="F167" s="290" t="s">
        <v>2417</v>
      </c>
      <c r="G167" s="290" t="s">
        <v>2416</v>
      </c>
      <c r="H167" s="767"/>
    </row>
    <row r="168" spans="1:8" s="768" customFormat="1">
      <c r="B168" s="773"/>
      <c r="C168" s="770"/>
      <c r="D168" s="972"/>
      <c r="E168" s="290"/>
      <c r="F168" s="292"/>
      <c r="G168" s="292"/>
      <c r="H168" s="775"/>
    </row>
    <row r="169" spans="1:8">
      <c r="A169" s="995">
        <v>10</v>
      </c>
      <c r="B169" s="765" t="s">
        <v>2424</v>
      </c>
      <c r="C169" s="766">
        <v>2021</v>
      </c>
      <c r="D169" s="972" t="s">
        <v>2409</v>
      </c>
      <c r="E169" s="290" t="s">
        <v>2410</v>
      </c>
      <c r="F169" s="290" t="s">
        <v>2411</v>
      </c>
      <c r="G169" s="290" t="s">
        <v>2414</v>
      </c>
      <c r="H169" s="344">
        <v>354</v>
      </c>
    </row>
    <row r="170" spans="1:8">
      <c r="A170" s="995"/>
      <c r="B170" s="765" t="s">
        <v>2424</v>
      </c>
      <c r="C170" s="766">
        <v>2021</v>
      </c>
      <c r="D170" s="972" t="s">
        <v>2415</v>
      </c>
      <c r="E170" s="290" t="s">
        <v>2410</v>
      </c>
      <c r="F170" s="290" t="s">
        <v>2411</v>
      </c>
      <c r="G170" s="290" t="s">
        <v>2414</v>
      </c>
      <c r="H170" s="344">
        <v>14</v>
      </c>
    </row>
    <row r="171" spans="1:8" ht="31">
      <c r="A171" s="995"/>
      <c r="B171" s="765" t="s">
        <v>2424</v>
      </c>
      <c r="C171" s="766">
        <v>2021</v>
      </c>
      <c r="D171" s="972" t="s">
        <v>2409</v>
      </c>
      <c r="E171" s="290" t="s">
        <v>2410</v>
      </c>
      <c r="F171" s="290" t="s">
        <v>2411</v>
      </c>
      <c r="G171" s="290" t="s">
        <v>2416</v>
      </c>
      <c r="H171" s="344">
        <v>38</v>
      </c>
    </row>
    <row r="172" spans="1:8" ht="31">
      <c r="A172" s="995"/>
      <c r="B172" s="765" t="s">
        <v>2424</v>
      </c>
      <c r="C172" s="766">
        <v>2021</v>
      </c>
      <c r="D172" s="972" t="s">
        <v>2415</v>
      </c>
      <c r="E172" s="290" t="s">
        <v>2410</v>
      </c>
      <c r="F172" s="290" t="s">
        <v>2411</v>
      </c>
      <c r="G172" s="290" t="s">
        <v>2416</v>
      </c>
      <c r="H172" s="344">
        <v>9</v>
      </c>
    </row>
    <row r="173" spans="1:8">
      <c r="A173" s="995"/>
      <c r="B173" s="765" t="s">
        <v>2424</v>
      </c>
      <c r="C173" s="766">
        <v>2021</v>
      </c>
      <c r="D173" s="972" t="s">
        <v>2409</v>
      </c>
      <c r="E173" s="290" t="s">
        <v>2410</v>
      </c>
      <c r="F173" s="290" t="s">
        <v>2417</v>
      </c>
      <c r="G173" s="290" t="s">
        <v>2414</v>
      </c>
      <c r="H173" s="501"/>
    </row>
    <row r="174" spans="1:8">
      <c r="A174" s="995"/>
      <c r="B174" s="765" t="s">
        <v>2424</v>
      </c>
      <c r="C174" s="766">
        <v>2021</v>
      </c>
      <c r="D174" s="972" t="s">
        <v>2415</v>
      </c>
      <c r="E174" s="290" t="s">
        <v>2410</v>
      </c>
      <c r="F174" s="290" t="s">
        <v>2417</v>
      </c>
      <c r="G174" s="290" t="s">
        <v>2414</v>
      </c>
      <c r="H174" s="501"/>
    </row>
    <row r="175" spans="1:8" ht="31">
      <c r="A175" s="995"/>
      <c r="B175" s="765" t="s">
        <v>2424</v>
      </c>
      <c r="C175" s="766">
        <v>2021</v>
      </c>
      <c r="D175" s="972" t="s">
        <v>2409</v>
      </c>
      <c r="E175" s="290" t="s">
        <v>2410</v>
      </c>
      <c r="F175" s="290" t="s">
        <v>2417</v>
      </c>
      <c r="G175" s="290" t="s">
        <v>2416</v>
      </c>
      <c r="H175" s="501"/>
    </row>
    <row r="176" spans="1:8" ht="31">
      <c r="A176" s="995"/>
      <c r="B176" s="765" t="s">
        <v>2424</v>
      </c>
      <c r="C176" s="766">
        <v>2021</v>
      </c>
      <c r="D176" s="972" t="s">
        <v>2415</v>
      </c>
      <c r="E176" s="290" t="s">
        <v>2410</v>
      </c>
      <c r="F176" s="290" t="s">
        <v>2417</v>
      </c>
      <c r="G176" s="290" t="s">
        <v>2416</v>
      </c>
      <c r="H176" s="501"/>
    </row>
    <row r="177" spans="1:8">
      <c r="A177" s="995"/>
      <c r="B177" s="765" t="s">
        <v>2424</v>
      </c>
      <c r="C177" s="766">
        <v>2021</v>
      </c>
      <c r="D177" s="972" t="s">
        <v>2409</v>
      </c>
      <c r="E177" s="290" t="s">
        <v>2413</v>
      </c>
      <c r="F177" s="290" t="s">
        <v>2411</v>
      </c>
      <c r="G177" s="290" t="s">
        <v>2414</v>
      </c>
      <c r="H177" s="344"/>
    </row>
    <row r="178" spans="1:8">
      <c r="A178" s="995"/>
      <c r="B178" s="765" t="s">
        <v>2424</v>
      </c>
      <c r="C178" s="766">
        <v>2021</v>
      </c>
      <c r="D178" s="972" t="s">
        <v>2415</v>
      </c>
      <c r="E178" s="290" t="s">
        <v>2413</v>
      </c>
      <c r="F178" s="290" t="s">
        <v>2411</v>
      </c>
      <c r="G178" s="290" t="s">
        <v>2414</v>
      </c>
      <c r="H178" s="774"/>
    </row>
    <row r="179" spans="1:8" ht="31">
      <c r="A179" s="995"/>
      <c r="B179" s="765" t="s">
        <v>2424</v>
      </c>
      <c r="C179" s="766">
        <v>2021</v>
      </c>
      <c r="D179" s="972" t="s">
        <v>2409</v>
      </c>
      <c r="E179" s="290" t="s">
        <v>2413</v>
      </c>
      <c r="F179" s="290" t="s">
        <v>2411</v>
      </c>
      <c r="G179" s="290" t="s">
        <v>2416</v>
      </c>
      <c r="H179" s="344"/>
    </row>
    <row r="180" spans="1:8" ht="31">
      <c r="A180" s="995"/>
      <c r="B180" s="765" t="s">
        <v>2424</v>
      </c>
      <c r="C180" s="766">
        <v>2021</v>
      </c>
      <c r="D180" s="972" t="s">
        <v>2415</v>
      </c>
      <c r="E180" s="290" t="s">
        <v>2413</v>
      </c>
      <c r="F180" s="290" t="s">
        <v>2411</v>
      </c>
      <c r="G180" s="290" t="s">
        <v>2416</v>
      </c>
      <c r="H180" s="774"/>
    </row>
    <row r="181" spans="1:8">
      <c r="A181" s="995"/>
      <c r="B181" s="765" t="s">
        <v>2424</v>
      </c>
      <c r="C181" s="766">
        <v>2021</v>
      </c>
      <c r="D181" s="972" t="s">
        <v>2409</v>
      </c>
      <c r="E181" s="290" t="s">
        <v>2413</v>
      </c>
      <c r="F181" s="290" t="s">
        <v>2417</v>
      </c>
      <c r="G181" s="290" t="s">
        <v>2414</v>
      </c>
      <c r="H181" s="767"/>
    </row>
    <row r="182" spans="1:8">
      <c r="A182" s="995"/>
      <c r="B182" s="765" t="s">
        <v>2424</v>
      </c>
      <c r="C182" s="766">
        <v>2021</v>
      </c>
      <c r="D182" s="972" t="s">
        <v>2415</v>
      </c>
      <c r="E182" s="290" t="s">
        <v>2413</v>
      </c>
      <c r="F182" s="290" t="s">
        <v>2417</v>
      </c>
      <c r="G182" s="290" t="s">
        <v>2414</v>
      </c>
      <c r="H182" s="767"/>
    </row>
    <row r="183" spans="1:8" ht="31">
      <c r="A183" s="995"/>
      <c r="B183" s="765" t="s">
        <v>2424</v>
      </c>
      <c r="C183" s="766">
        <v>2021</v>
      </c>
      <c r="D183" s="972" t="s">
        <v>2409</v>
      </c>
      <c r="E183" s="290" t="s">
        <v>2413</v>
      </c>
      <c r="F183" s="290" t="s">
        <v>2417</v>
      </c>
      <c r="G183" s="290" t="s">
        <v>2416</v>
      </c>
      <c r="H183" s="767"/>
    </row>
    <row r="184" spans="1:8" ht="31">
      <c r="A184" s="995"/>
      <c r="B184" s="765" t="s">
        <v>2424</v>
      </c>
      <c r="C184" s="766">
        <v>2021</v>
      </c>
      <c r="D184" s="972" t="s">
        <v>2415</v>
      </c>
      <c r="E184" s="290" t="s">
        <v>2413</v>
      </c>
      <c r="F184" s="290" t="s">
        <v>2417</v>
      </c>
      <c r="G184" s="290" t="s">
        <v>2416</v>
      </c>
      <c r="H184" s="767"/>
    </row>
    <row r="185" spans="1:8">
      <c r="A185" s="995"/>
      <c r="B185" s="765" t="s">
        <v>2424</v>
      </c>
      <c r="C185" s="766">
        <v>2021</v>
      </c>
      <c r="D185" s="972" t="s">
        <v>2409</v>
      </c>
      <c r="E185" s="290" t="s">
        <v>2423</v>
      </c>
      <c r="F185" s="290" t="s">
        <v>2411</v>
      </c>
      <c r="G185" s="290" t="s">
        <v>2414</v>
      </c>
      <c r="H185" s="344"/>
    </row>
    <row r="186" spans="1:8">
      <c r="A186" s="995"/>
      <c r="B186" s="765" t="s">
        <v>2424</v>
      </c>
      <c r="C186" s="766">
        <v>2021</v>
      </c>
      <c r="D186" s="972" t="s">
        <v>2415</v>
      </c>
      <c r="E186" s="290" t="s">
        <v>2423</v>
      </c>
      <c r="F186" s="290" t="s">
        <v>2411</v>
      </c>
      <c r="G186" s="290" t="s">
        <v>2414</v>
      </c>
      <c r="H186" s="774"/>
    </row>
    <row r="187" spans="1:8" ht="31">
      <c r="A187" s="995"/>
      <c r="B187" s="765" t="s">
        <v>2424</v>
      </c>
      <c r="C187" s="766">
        <v>2021</v>
      </c>
      <c r="D187" s="972" t="s">
        <v>2409</v>
      </c>
      <c r="E187" s="290" t="s">
        <v>2423</v>
      </c>
      <c r="F187" s="290" t="s">
        <v>2411</v>
      </c>
      <c r="G187" s="290" t="s">
        <v>2416</v>
      </c>
      <c r="H187" s="344"/>
    </row>
    <row r="188" spans="1:8" ht="31">
      <c r="A188" s="995"/>
      <c r="B188" s="765" t="s">
        <v>2424</v>
      </c>
      <c r="C188" s="766">
        <v>2021</v>
      </c>
      <c r="D188" s="972" t="s">
        <v>2415</v>
      </c>
      <c r="E188" s="290" t="s">
        <v>2423</v>
      </c>
      <c r="F188" s="290" t="s">
        <v>2411</v>
      </c>
      <c r="G188" s="290" t="s">
        <v>2416</v>
      </c>
      <c r="H188" s="774"/>
    </row>
    <row r="189" spans="1:8">
      <c r="A189" s="995"/>
      <c r="B189" s="765" t="s">
        <v>2424</v>
      </c>
      <c r="C189" s="766">
        <v>2021</v>
      </c>
      <c r="D189" s="972" t="s">
        <v>2409</v>
      </c>
      <c r="E189" s="290" t="s">
        <v>2423</v>
      </c>
      <c r="F189" s="290" t="s">
        <v>2417</v>
      </c>
      <c r="G189" s="290" t="s">
        <v>2414</v>
      </c>
      <c r="H189" s="767"/>
    </row>
    <row r="190" spans="1:8">
      <c r="A190" s="995"/>
      <c r="B190" s="765" t="s">
        <v>2424</v>
      </c>
      <c r="C190" s="766">
        <v>2021</v>
      </c>
      <c r="D190" s="972" t="s">
        <v>2415</v>
      </c>
      <c r="E190" s="290" t="s">
        <v>2423</v>
      </c>
      <c r="F190" s="290" t="s">
        <v>2417</v>
      </c>
      <c r="G190" s="290" t="s">
        <v>2414</v>
      </c>
      <c r="H190" s="767"/>
    </row>
    <row r="191" spans="1:8" ht="31">
      <c r="A191" s="995"/>
      <c r="B191" s="765" t="s">
        <v>2424</v>
      </c>
      <c r="C191" s="766">
        <v>2021</v>
      </c>
      <c r="D191" s="972" t="s">
        <v>2409</v>
      </c>
      <c r="E191" s="290" t="s">
        <v>2423</v>
      </c>
      <c r="F191" s="290" t="s">
        <v>2417</v>
      </c>
      <c r="G191" s="290" t="s">
        <v>2416</v>
      </c>
      <c r="H191" s="767"/>
    </row>
    <row r="192" spans="1:8" ht="31">
      <c r="A192" s="995"/>
      <c r="B192" s="765" t="s">
        <v>2424</v>
      </c>
      <c r="C192" s="766">
        <v>2021</v>
      </c>
      <c r="D192" s="972" t="s">
        <v>2415</v>
      </c>
      <c r="E192" s="290" t="s">
        <v>2423</v>
      </c>
      <c r="F192" s="290" t="s">
        <v>2417</v>
      </c>
      <c r="G192" s="290" t="s">
        <v>2416</v>
      </c>
      <c r="H192" s="767"/>
    </row>
    <row r="193" spans="1:8" s="768" customFormat="1">
      <c r="B193" s="769"/>
      <c r="C193" s="770"/>
      <c r="D193" s="972"/>
      <c r="E193" s="290"/>
      <c r="F193" s="292"/>
      <c r="G193" s="292"/>
      <c r="H193" s="775"/>
    </row>
    <row r="194" spans="1:8">
      <c r="A194" s="995">
        <v>11</v>
      </c>
      <c r="B194" s="765" t="s">
        <v>2425</v>
      </c>
      <c r="C194" s="766">
        <v>2021</v>
      </c>
      <c r="D194" s="972" t="s">
        <v>2409</v>
      </c>
      <c r="E194" s="290" t="s">
        <v>2410</v>
      </c>
      <c r="F194" s="290" t="s">
        <v>2411</v>
      </c>
      <c r="G194" s="290" t="s">
        <v>2414</v>
      </c>
      <c r="H194" s="344">
        <v>1179</v>
      </c>
    </row>
    <row r="195" spans="1:8">
      <c r="A195" s="995"/>
      <c r="B195" s="765" t="s">
        <v>2425</v>
      </c>
      <c r="C195" s="766">
        <v>2021</v>
      </c>
      <c r="D195" s="972" t="s">
        <v>2415</v>
      </c>
      <c r="E195" s="290" t="s">
        <v>2410</v>
      </c>
      <c r="F195" s="290" t="s">
        <v>2411</v>
      </c>
      <c r="G195" s="290" t="s">
        <v>2414</v>
      </c>
      <c r="H195" s="344">
        <v>3</v>
      </c>
    </row>
    <row r="196" spans="1:8" ht="31">
      <c r="A196" s="995"/>
      <c r="B196" s="765" t="s">
        <v>2425</v>
      </c>
      <c r="C196" s="766">
        <v>2021</v>
      </c>
      <c r="D196" s="972" t="s">
        <v>2409</v>
      </c>
      <c r="E196" s="290" t="s">
        <v>2410</v>
      </c>
      <c r="F196" s="290" t="s">
        <v>2411</v>
      </c>
      <c r="G196" s="290" t="s">
        <v>2416</v>
      </c>
      <c r="H196" s="503">
        <v>93</v>
      </c>
    </row>
    <row r="197" spans="1:8" ht="31">
      <c r="A197" s="995"/>
      <c r="B197" s="765" t="s">
        <v>2425</v>
      </c>
      <c r="C197" s="766">
        <v>2021</v>
      </c>
      <c r="D197" s="972" t="s">
        <v>2415</v>
      </c>
      <c r="E197" s="290" t="s">
        <v>2410</v>
      </c>
      <c r="F197" s="290" t="s">
        <v>2411</v>
      </c>
      <c r="G197" s="290" t="s">
        <v>2416</v>
      </c>
      <c r="H197" s="767">
        <v>0</v>
      </c>
    </row>
    <row r="198" spans="1:8">
      <c r="A198" s="995"/>
      <c r="B198" s="765" t="s">
        <v>2425</v>
      </c>
      <c r="C198" s="766">
        <v>2021</v>
      </c>
      <c r="D198" s="972" t="s">
        <v>2409</v>
      </c>
      <c r="E198" s="290" t="s">
        <v>2410</v>
      </c>
      <c r="F198" s="290" t="s">
        <v>2417</v>
      </c>
      <c r="G198" s="290" t="s">
        <v>2414</v>
      </c>
      <c r="H198" s="767">
        <v>4</v>
      </c>
    </row>
    <row r="199" spans="1:8">
      <c r="A199" s="995"/>
      <c r="B199" s="765" t="s">
        <v>2425</v>
      </c>
      <c r="C199" s="766">
        <v>2021</v>
      </c>
      <c r="D199" s="972" t="s">
        <v>2415</v>
      </c>
      <c r="E199" s="290" t="s">
        <v>2410</v>
      </c>
      <c r="F199" s="290" t="s">
        <v>2417</v>
      </c>
      <c r="G199" s="290" t="s">
        <v>2414</v>
      </c>
      <c r="H199" s="767"/>
    </row>
    <row r="200" spans="1:8" ht="31">
      <c r="A200" s="995"/>
      <c r="B200" s="765" t="s">
        <v>2425</v>
      </c>
      <c r="C200" s="766">
        <v>2021</v>
      </c>
      <c r="D200" s="972" t="s">
        <v>2409</v>
      </c>
      <c r="E200" s="290" t="s">
        <v>2410</v>
      </c>
      <c r="F200" s="290" t="s">
        <v>2417</v>
      </c>
      <c r="G200" s="290" t="s">
        <v>2416</v>
      </c>
      <c r="H200" s="767"/>
    </row>
    <row r="201" spans="1:8" ht="31">
      <c r="A201" s="995"/>
      <c r="B201" s="765" t="s">
        <v>2425</v>
      </c>
      <c r="C201" s="766">
        <v>2021</v>
      </c>
      <c r="D201" s="972" t="s">
        <v>2415</v>
      </c>
      <c r="E201" s="290" t="s">
        <v>2410</v>
      </c>
      <c r="F201" s="290" t="s">
        <v>2417</v>
      </c>
      <c r="G201" s="290" t="s">
        <v>2416</v>
      </c>
      <c r="H201" s="767"/>
    </row>
    <row r="202" spans="1:8">
      <c r="A202" s="995"/>
      <c r="B202" s="765" t="s">
        <v>2425</v>
      </c>
      <c r="C202" s="766">
        <v>2021</v>
      </c>
      <c r="D202" s="972" t="s">
        <v>2409</v>
      </c>
      <c r="E202" s="290" t="s">
        <v>2413</v>
      </c>
      <c r="F202" s="290" t="s">
        <v>2411</v>
      </c>
      <c r="G202" s="290" t="s">
        <v>2414</v>
      </c>
      <c r="H202" s="767">
        <v>12</v>
      </c>
    </row>
    <row r="203" spans="1:8">
      <c r="A203" s="995"/>
      <c r="B203" s="765" t="s">
        <v>2425</v>
      </c>
      <c r="C203" s="766">
        <v>2021</v>
      </c>
      <c r="D203" s="972" t="s">
        <v>2415</v>
      </c>
      <c r="E203" s="290" t="s">
        <v>2413</v>
      </c>
      <c r="F203" s="290" t="s">
        <v>2411</v>
      </c>
      <c r="G203" s="290" t="s">
        <v>2414</v>
      </c>
      <c r="H203" s="767">
        <v>0</v>
      </c>
    </row>
    <row r="204" spans="1:8" ht="31">
      <c r="A204" s="995"/>
      <c r="B204" s="765" t="s">
        <v>2425</v>
      </c>
      <c r="C204" s="766">
        <v>2021</v>
      </c>
      <c r="D204" s="972" t="s">
        <v>2409</v>
      </c>
      <c r="E204" s="290" t="s">
        <v>2413</v>
      </c>
      <c r="F204" s="290" t="s">
        <v>2411</v>
      </c>
      <c r="G204" s="290" t="s">
        <v>2416</v>
      </c>
      <c r="H204" s="767">
        <v>2</v>
      </c>
    </row>
    <row r="205" spans="1:8" ht="31">
      <c r="A205" s="995"/>
      <c r="B205" s="765" t="s">
        <v>2425</v>
      </c>
      <c r="C205" s="766">
        <v>2021</v>
      </c>
      <c r="D205" s="972" t="s">
        <v>2415</v>
      </c>
      <c r="E205" s="290" t="s">
        <v>2413</v>
      </c>
      <c r="F205" s="290" t="s">
        <v>2411</v>
      </c>
      <c r="G205" s="290" t="s">
        <v>2416</v>
      </c>
      <c r="H205" s="767"/>
    </row>
    <row r="206" spans="1:8">
      <c r="A206" s="995"/>
      <c r="B206" s="765" t="s">
        <v>2425</v>
      </c>
      <c r="C206" s="766">
        <v>2021</v>
      </c>
      <c r="D206" s="972" t="s">
        <v>2409</v>
      </c>
      <c r="E206" s="290" t="s">
        <v>2413</v>
      </c>
      <c r="F206" s="290" t="s">
        <v>2417</v>
      </c>
      <c r="G206" s="290" t="s">
        <v>2414</v>
      </c>
      <c r="H206" s="767">
        <v>2</v>
      </c>
    </row>
    <row r="207" spans="1:8">
      <c r="A207" s="995"/>
      <c r="B207" s="765" t="s">
        <v>2425</v>
      </c>
      <c r="C207" s="766">
        <v>2021</v>
      </c>
      <c r="D207" s="972" t="s">
        <v>2415</v>
      </c>
      <c r="E207" s="290" t="s">
        <v>2413</v>
      </c>
      <c r="F207" s="290" t="s">
        <v>2417</v>
      </c>
      <c r="G207" s="290" t="s">
        <v>2414</v>
      </c>
      <c r="H207" s="767"/>
    </row>
    <row r="208" spans="1:8" ht="31">
      <c r="A208" s="995"/>
      <c r="B208" s="765" t="s">
        <v>2425</v>
      </c>
      <c r="C208" s="766">
        <v>2021</v>
      </c>
      <c r="D208" s="972" t="s">
        <v>2409</v>
      </c>
      <c r="E208" s="290" t="s">
        <v>2413</v>
      </c>
      <c r="F208" s="290" t="s">
        <v>2417</v>
      </c>
      <c r="G208" s="290" t="s">
        <v>2416</v>
      </c>
      <c r="H208" s="767"/>
    </row>
    <row r="209" spans="1:8" ht="31">
      <c r="A209" s="995"/>
      <c r="B209" s="765" t="s">
        <v>2425</v>
      </c>
      <c r="C209" s="766">
        <v>2021</v>
      </c>
      <c r="D209" s="972" t="s">
        <v>2415</v>
      </c>
      <c r="E209" s="290" t="s">
        <v>2413</v>
      </c>
      <c r="F209" s="290" t="s">
        <v>2417</v>
      </c>
      <c r="G209" s="290" t="s">
        <v>2416</v>
      </c>
      <c r="H209" s="767"/>
    </row>
    <row r="210" spans="1:8">
      <c r="A210" s="995"/>
      <c r="B210" s="765" t="s">
        <v>2425</v>
      </c>
      <c r="C210" s="766">
        <v>2021</v>
      </c>
      <c r="D210" s="972" t="s">
        <v>2409</v>
      </c>
      <c r="E210" s="290" t="s">
        <v>2423</v>
      </c>
      <c r="F210" s="290" t="s">
        <v>2411</v>
      </c>
      <c r="G210" s="290" t="s">
        <v>2414</v>
      </c>
      <c r="H210" s="767"/>
    </row>
    <row r="211" spans="1:8">
      <c r="A211" s="995"/>
      <c r="B211" s="765" t="s">
        <v>2425</v>
      </c>
      <c r="C211" s="766">
        <v>2021</v>
      </c>
      <c r="D211" s="972" t="s">
        <v>2415</v>
      </c>
      <c r="E211" s="290" t="s">
        <v>2423</v>
      </c>
      <c r="F211" s="290" t="s">
        <v>2411</v>
      </c>
      <c r="G211" s="290" t="s">
        <v>2414</v>
      </c>
      <c r="H211" s="767"/>
    </row>
    <row r="212" spans="1:8" ht="31">
      <c r="A212" s="995"/>
      <c r="B212" s="765" t="s">
        <v>2425</v>
      </c>
      <c r="C212" s="766">
        <v>2021</v>
      </c>
      <c r="D212" s="972" t="s">
        <v>2409</v>
      </c>
      <c r="E212" s="290" t="s">
        <v>2423</v>
      </c>
      <c r="F212" s="290" t="s">
        <v>2411</v>
      </c>
      <c r="G212" s="290" t="s">
        <v>2416</v>
      </c>
      <c r="H212" s="767"/>
    </row>
    <row r="213" spans="1:8" ht="31">
      <c r="A213" s="995"/>
      <c r="B213" s="765" t="s">
        <v>2425</v>
      </c>
      <c r="C213" s="766">
        <v>2021</v>
      </c>
      <c r="D213" s="972" t="s">
        <v>2415</v>
      </c>
      <c r="E213" s="290" t="s">
        <v>2423</v>
      </c>
      <c r="F213" s="290" t="s">
        <v>2411</v>
      </c>
      <c r="G213" s="290" t="s">
        <v>2416</v>
      </c>
      <c r="H213" s="767"/>
    </row>
    <row r="214" spans="1:8">
      <c r="A214" s="995"/>
      <c r="B214" s="765" t="s">
        <v>2425</v>
      </c>
      <c r="C214" s="766">
        <v>2021</v>
      </c>
      <c r="D214" s="972" t="s">
        <v>2409</v>
      </c>
      <c r="E214" s="290" t="s">
        <v>2423</v>
      </c>
      <c r="F214" s="290" t="s">
        <v>2417</v>
      </c>
      <c r="G214" s="290" t="s">
        <v>2414</v>
      </c>
      <c r="H214" s="767"/>
    </row>
    <row r="215" spans="1:8">
      <c r="A215" s="995"/>
      <c r="B215" s="765" t="s">
        <v>2425</v>
      </c>
      <c r="C215" s="766">
        <v>2021</v>
      </c>
      <c r="D215" s="972" t="s">
        <v>2415</v>
      </c>
      <c r="E215" s="290" t="s">
        <v>2423</v>
      </c>
      <c r="F215" s="290" t="s">
        <v>2417</v>
      </c>
      <c r="G215" s="290" t="s">
        <v>2414</v>
      </c>
      <c r="H215" s="767"/>
    </row>
    <row r="216" spans="1:8" ht="31">
      <c r="A216" s="995"/>
      <c r="B216" s="765" t="s">
        <v>2425</v>
      </c>
      <c r="C216" s="766">
        <v>2021</v>
      </c>
      <c r="D216" s="972" t="s">
        <v>2409</v>
      </c>
      <c r="E216" s="290" t="s">
        <v>2423</v>
      </c>
      <c r="F216" s="290" t="s">
        <v>2417</v>
      </c>
      <c r="G216" s="290" t="s">
        <v>2416</v>
      </c>
      <c r="H216" s="767"/>
    </row>
    <row r="217" spans="1:8" ht="31">
      <c r="A217" s="995"/>
      <c r="B217" s="765" t="s">
        <v>2425</v>
      </c>
      <c r="C217" s="766">
        <v>2021</v>
      </c>
      <c r="D217" s="972" t="s">
        <v>2415</v>
      </c>
      <c r="E217" s="290" t="s">
        <v>2423</v>
      </c>
      <c r="F217" s="290" t="s">
        <v>2417</v>
      </c>
      <c r="G217" s="290" t="s">
        <v>2416</v>
      </c>
      <c r="H217" s="767"/>
    </row>
    <row r="218" spans="1:8" s="768" customFormat="1">
      <c r="B218" s="769"/>
      <c r="C218" s="770"/>
      <c r="D218" s="972"/>
      <c r="E218" s="290"/>
      <c r="F218" s="292"/>
      <c r="G218" s="292"/>
      <c r="H218" s="775"/>
    </row>
    <row r="219" spans="1:8">
      <c r="A219" s="995">
        <v>12</v>
      </c>
      <c r="B219" s="765" t="s">
        <v>2426</v>
      </c>
      <c r="C219" s="766">
        <v>2021</v>
      </c>
      <c r="D219" s="972" t="s">
        <v>2409</v>
      </c>
      <c r="E219" s="290" t="s">
        <v>2410</v>
      </c>
      <c r="F219" s="290" t="s">
        <v>2411</v>
      </c>
      <c r="G219" s="290" t="s">
        <v>2414</v>
      </c>
      <c r="H219" s="767">
        <v>0</v>
      </c>
    </row>
    <row r="220" spans="1:8">
      <c r="A220" s="995"/>
      <c r="B220" s="765" t="s">
        <v>2426</v>
      </c>
      <c r="C220" s="766">
        <v>2021</v>
      </c>
      <c r="D220" s="972" t="s">
        <v>2415</v>
      </c>
      <c r="E220" s="290" t="s">
        <v>2410</v>
      </c>
      <c r="F220" s="290" t="s">
        <v>2411</v>
      </c>
      <c r="G220" s="290" t="s">
        <v>2414</v>
      </c>
      <c r="H220" s="767">
        <v>753</v>
      </c>
    </row>
    <row r="221" spans="1:8" ht="31">
      <c r="A221" s="995"/>
      <c r="B221" s="765" t="s">
        <v>2426</v>
      </c>
      <c r="C221" s="766">
        <v>2021</v>
      </c>
      <c r="D221" s="972" t="s">
        <v>2409</v>
      </c>
      <c r="E221" s="290" t="s">
        <v>2410</v>
      </c>
      <c r="F221" s="290" t="s">
        <v>2411</v>
      </c>
      <c r="G221" s="290" t="s">
        <v>2416</v>
      </c>
      <c r="H221" s="767">
        <v>0</v>
      </c>
    </row>
    <row r="222" spans="1:8" ht="31">
      <c r="A222" s="995"/>
      <c r="B222" s="765" t="s">
        <v>2426</v>
      </c>
      <c r="C222" s="766">
        <v>2021</v>
      </c>
      <c r="D222" s="972" t="s">
        <v>2415</v>
      </c>
      <c r="E222" s="290" t="s">
        <v>2410</v>
      </c>
      <c r="F222" s="290" t="s">
        <v>2411</v>
      </c>
      <c r="G222" s="290" t="s">
        <v>2416</v>
      </c>
      <c r="H222" s="767">
        <v>64</v>
      </c>
    </row>
    <row r="223" spans="1:8">
      <c r="A223" s="995"/>
      <c r="B223" s="765" t="s">
        <v>2426</v>
      </c>
      <c r="C223" s="766">
        <v>2021</v>
      </c>
      <c r="D223" s="972" t="s">
        <v>2409</v>
      </c>
      <c r="E223" s="290" t="s">
        <v>2410</v>
      </c>
      <c r="F223" s="290" t="s">
        <v>2417</v>
      </c>
      <c r="G223" s="290" t="s">
        <v>2414</v>
      </c>
      <c r="H223" s="767"/>
    </row>
    <row r="224" spans="1:8">
      <c r="A224" s="995"/>
      <c r="B224" s="765" t="s">
        <v>2426</v>
      </c>
      <c r="C224" s="766">
        <v>2021</v>
      </c>
      <c r="D224" s="972" t="s">
        <v>2415</v>
      </c>
      <c r="E224" s="290" t="s">
        <v>2410</v>
      </c>
      <c r="F224" s="290" t="s">
        <v>2417</v>
      </c>
      <c r="G224" s="290" t="s">
        <v>2414</v>
      </c>
      <c r="H224" s="767"/>
    </row>
    <row r="225" spans="1:8" ht="31">
      <c r="A225" s="995"/>
      <c r="B225" s="765" t="s">
        <v>2426</v>
      </c>
      <c r="C225" s="766">
        <v>2021</v>
      </c>
      <c r="D225" s="972" t="s">
        <v>2409</v>
      </c>
      <c r="E225" s="290" t="s">
        <v>2410</v>
      </c>
      <c r="F225" s="290" t="s">
        <v>2417</v>
      </c>
      <c r="G225" s="290" t="s">
        <v>2416</v>
      </c>
      <c r="H225" s="767"/>
    </row>
    <row r="226" spans="1:8" ht="31">
      <c r="A226" s="995"/>
      <c r="B226" s="765" t="s">
        <v>2426</v>
      </c>
      <c r="C226" s="766">
        <v>2021</v>
      </c>
      <c r="D226" s="972" t="s">
        <v>2415</v>
      </c>
      <c r="E226" s="290" t="s">
        <v>2410</v>
      </c>
      <c r="F226" s="290" t="s">
        <v>2417</v>
      </c>
      <c r="G226" s="290" t="s">
        <v>2416</v>
      </c>
      <c r="H226" s="767"/>
    </row>
    <row r="227" spans="1:8">
      <c r="A227" s="995"/>
      <c r="B227" s="765" t="s">
        <v>2426</v>
      </c>
      <c r="C227" s="766">
        <v>2021</v>
      </c>
      <c r="D227" s="972" t="s">
        <v>2409</v>
      </c>
      <c r="E227" s="290" t="s">
        <v>2413</v>
      </c>
      <c r="F227" s="290" t="s">
        <v>2411</v>
      </c>
      <c r="G227" s="290" t="s">
        <v>2414</v>
      </c>
      <c r="H227" s="767"/>
    </row>
    <row r="228" spans="1:8">
      <c r="A228" s="995"/>
      <c r="B228" s="765" t="s">
        <v>2426</v>
      </c>
      <c r="C228" s="766">
        <v>2021</v>
      </c>
      <c r="D228" s="972" t="s">
        <v>2415</v>
      </c>
      <c r="E228" s="290" t="s">
        <v>2413</v>
      </c>
      <c r="F228" s="290" t="s">
        <v>2411</v>
      </c>
      <c r="G228" s="290" t="s">
        <v>2414</v>
      </c>
      <c r="H228" s="767"/>
    </row>
    <row r="229" spans="1:8" ht="31">
      <c r="A229" s="995"/>
      <c r="B229" s="765" t="s">
        <v>2426</v>
      </c>
      <c r="C229" s="766">
        <v>2021</v>
      </c>
      <c r="D229" s="972" t="s">
        <v>2409</v>
      </c>
      <c r="E229" s="290" t="s">
        <v>2413</v>
      </c>
      <c r="F229" s="290" t="s">
        <v>2411</v>
      </c>
      <c r="G229" s="290" t="s">
        <v>2416</v>
      </c>
      <c r="H229" s="767"/>
    </row>
    <row r="230" spans="1:8" ht="31">
      <c r="A230" s="995"/>
      <c r="B230" s="765" t="s">
        <v>2426</v>
      </c>
      <c r="C230" s="766">
        <v>2021</v>
      </c>
      <c r="D230" s="972" t="s">
        <v>2415</v>
      </c>
      <c r="E230" s="290" t="s">
        <v>2413</v>
      </c>
      <c r="F230" s="290" t="s">
        <v>2411</v>
      </c>
      <c r="G230" s="290" t="s">
        <v>2416</v>
      </c>
      <c r="H230" s="767"/>
    </row>
    <row r="231" spans="1:8">
      <c r="A231" s="995"/>
      <c r="B231" s="765" t="s">
        <v>2426</v>
      </c>
      <c r="C231" s="766">
        <v>2021</v>
      </c>
      <c r="D231" s="972" t="s">
        <v>2409</v>
      </c>
      <c r="E231" s="290" t="s">
        <v>2413</v>
      </c>
      <c r="F231" s="290" t="s">
        <v>2417</v>
      </c>
      <c r="G231" s="290" t="s">
        <v>2414</v>
      </c>
      <c r="H231" s="767"/>
    </row>
    <row r="232" spans="1:8">
      <c r="A232" s="995"/>
      <c r="B232" s="765" t="s">
        <v>2426</v>
      </c>
      <c r="C232" s="766">
        <v>2021</v>
      </c>
      <c r="D232" s="972" t="s">
        <v>2415</v>
      </c>
      <c r="E232" s="290" t="s">
        <v>2413</v>
      </c>
      <c r="F232" s="290" t="s">
        <v>2417</v>
      </c>
      <c r="G232" s="290" t="s">
        <v>2414</v>
      </c>
      <c r="H232" s="767"/>
    </row>
    <row r="233" spans="1:8" ht="31">
      <c r="A233" s="995"/>
      <c r="B233" s="765" t="s">
        <v>2426</v>
      </c>
      <c r="C233" s="766">
        <v>2021</v>
      </c>
      <c r="D233" s="972" t="s">
        <v>2409</v>
      </c>
      <c r="E233" s="290" t="s">
        <v>2413</v>
      </c>
      <c r="F233" s="290" t="s">
        <v>2417</v>
      </c>
      <c r="G233" s="290" t="s">
        <v>2416</v>
      </c>
      <c r="H233" s="767"/>
    </row>
    <row r="234" spans="1:8" ht="31">
      <c r="A234" s="995"/>
      <c r="B234" s="765" t="s">
        <v>2426</v>
      </c>
      <c r="C234" s="766">
        <v>2021</v>
      </c>
      <c r="D234" s="972" t="s">
        <v>2415</v>
      </c>
      <c r="E234" s="290" t="s">
        <v>2413</v>
      </c>
      <c r="F234" s="290" t="s">
        <v>2417</v>
      </c>
      <c r="G234" s="290" t="s">
        <v>2416</v>
      </c>
      <c r="H234" s="767"/>
    </row>
    <row r="235" spans="1:8">
      <c r="A235" s="995"/>
      <c r="B235" s="765" t="s">
        <v>2426</v>
      </c>
      <c r="C235" s="766">
        <v>2021</v>
      </c>
      <c r="D235" s="972" t="s">
        <v>2409</v>
      </c>
      <c r="E235" s="290" t="s">
        <v>2423</v>
      </c>
      <c r="F235" s="290" t="s">
        <v>2411</v>
      </c>
      <c r="G235" s="290" t="s">
        <v>2414</v>
      </c>
      <c r="H235" s="767"/>
    </row>
    <row r="236" spans="1:8">
      <c r="A236" s="995"/>
      <c r="B236" s="765" t="s">
        <v>2426</v>
      </c>
      <c r="C236" s="766">
        <v>2021</v>
      </c>
      <c r="D236" s="972" t="s">
        <v>2415</v>
      </c>
      <c r="E236" s="290" t="s">
        <v>2423</v>
      </c>
      <c r="F236" s="290" t="s">
        <v>2411</v>
      </c>
      <c r="G236" s="290" t="s">
        <v>2414</v>
      </c>
      <c r="H236" s="767"/>
    </row>
    <row r="237" spans="1:8" ht="31">
      <c r="A237" s="995"/>
      <c r="B237" s="765" t="s">
        <v>2426</v>
      </c>
      <c r="C237" s="766">
        <v>2021</v>
      </c>
      <c r="D237" s="972" t="s">
        <v>2409</v>
      </c>
      <c r="E237" s="290" t="s">
        <v>2423</v>
      </c>
      <c r="F237" s="290" t="s">
        <v>2411</v>
      </c>
      <c r="G237" s="290" t="s">
        <v>2416</v>
      </c>
      <c r="H237" s="767"/>
    </row>
    <row r="238" spans="1:8" ht="31">
      <c r="A238" s="995"/>
      <c r="B238" s="765" t="s">
        <v>2426</v>
      </c>
      <c r="C238" s="766">
        <v>2021</v>
      </c>
      <c r="D238" s="972" t="s">
        <v>2415</v>
      </c>
      <c r="E238" s="290" t="s">
        <v>2423</v>
      </c>
      <c r="F238" s="290" t="s">
        <v>2411</v>
      </c>
      <c r="G238" s="290" t="s">
        <v>2416</v>
      </c>
      <c r="H238" s="767"/>
    </row>
    <row r="239" spans="1:8">
      <c r="A239" s="995"/>
      <c r="B239" s="765" t="s">
        <v>2426</v>
      </c>
      <c r="C239" s="766">
        <v>2021</v>
      </c>
      <c r="D239" s="972" t="s">
        <v>2409</v>
      </c>
      <c r="E239" s="290" t="s">
        <v>2423</v>
      </c>
      <c r="F239" s="290" t="s">
        <v>2417</v>
      </c>
      <c r="G239" s="290" t="s">
        <v>2414</v>
      </c>
      <c r="H239" s="767"/>
    </row>
    <row r="240" spans="1:8">
      <c r="A240" s="995"/>
      <c r="B240" s="765" t="s">
        <v>2426</v>
      </c>
      <c r="C240" s="766">
        <v>2021</v>
      </c>
      <c r="D240" s="972" t="s">
        <v>2415</v>
      </c>
      <c r="E240" s="290" t="s">
        <v>2423</v>
      </c>
      <c r="F240" s="290" t="s">
        <v>2417</v>
      </c>
      <c r="G240" s="290" t="s">
        <v>2414</v>
      </c>
      <c r="H240" s="767"/>
    </row>
    <row r="241" spans="1:8" ht="31">
      <c r="A241" s="995"/>
      <c r="B241" s="765" t="s">
        <v>2426</v>
      </c>
      <c r="C241" s="766">
        <v>2021</v>
      </c>
      <c r="D241" s="972" t="s">
        <v>2409</v>
      </c>
      <c r="E241" s="290" t="s">
        <v>2423</v>
      </c>
      <c r="F241" s="290" t="s">
        <v>2417</v>
      </c>
      <c r="G241" s="290" t="s">
        <v>2416</v>
      </c>
      <c r="H241" s="767"/>
    </row>
    <row r="242" spans="1:8" ht="31">
      <c r="A242" s="995"/>
      <c r="B242" s="765" t="s">
        <v>2426</v>
      </c>
      <c r="C242" s="766">
        <v>2021</v>
      </c>
      <c r="D242" s="972" t="s">
        <v>2415</v>
      </c>
      <c r="E242" s="290" t="s">
        <v>2423</v>
      </c>
      <c r="F242" s="290" t="s">
        <v>2417</v>
      </c>
      <c r="G242" s="290" t="s">
        <v>2416</v>
      </c>
      <c r="H242" s="767"/>
    </row>
    <row r="243" spans="1:8" s="768" customFormat="1">
      <c r="B243" s="769"/>
      <c r="C243" s="770"/>
      <c r="D243" s="972"/>
      <c r="E243" s="290"/>
      <c r="F243" s="292"/>
      <c r="G243" s="292"/>
      <c r="H243" s="775"/>
    </row>
    <row r="244" spans="1:8">
      <c r="A244" s="995">
        <v>13</v>
      </c>
      <c r="B244" s="765" t="s">
        <v>93</v>
      </c>
      <c r="C244" s="766">
        <v>2021</v>
      </c>
      <c r="D244" s="972" t="s">
        <v>2409</v>
      </c>
      <c r="E244" s="290" t="s">
        <v>2410</v>
      </c>
      <c r="F244" s="290" t="s">
        <v>2411</v>
      </c>
      <c r="G244" s="290" t="s">
        <v>2414</v>
      </c>
      <c r="H244" s="344">
        <v>187</v>
      </c>
    </row>
    <row r="245" spans="1:8">
      <c r="A245" s="995"/>
      <c r="B245" s="765" t="s">
        <v>93</v>
      </c>
      <c r="C245" s="766">
        <v>2021</v>
      </c>
      <c r="D245" s="972" t="s">
        <v>2415</v>
      </c>
      <c r="E245" s="290" t="s">
        <v>2410</v>
      </c>
      <c r="F245" s="290" t="s">
        <v>2411</v>
      </c>
      <c r="G245" s="290" t="s">
        <v>2414</v>
      </c>
      <c r="H245" s="344">
        <v>77</v>
      </c>
    </row>
    <row r="246" spans="1:8" ht="31">
      <c r="A246" s="995"/>
      <c r="B246" s="765" t="s">
        <v>93</v>
      </c>
      <c r="C246" s="766">
        <v>2021</v>
      </c>
      <c r="D246" s="972" t="s">
        <v>2409</v>
      </c>
      <c r="E246" s="290" t="s">
        <v>2410</v>
      </c>
      <c r="F246" s="290" t="s">
        <v>2411</v>
      </c>
      <c r="G246" s="290" t="s">
        <v>2416</v>
      </c>
      <c r="H246" s="344">
        <v>17</v>
      </c>
    </row>
    <row r="247" spans="1:8" ht="31">
      <c r="A247" s="995"/>
      <c r="B247" s="765" t="s">
        <v>93</v>
      </c>
      <c r="C247" s="766">
        <v>2021</v>
      </c>
      <c r="D247" s="972" t="s">
        <v>2415</v>
      </c>
      <c r="E247" s="290" t="s">
        <v>2410</v>
      </c>
      <c r="F247" s="290" t="s">
        <v>2411</v>
      </c>
      <c r="G247" s="290" t="s">
        <v>2416</v>
      </c>
      <c r="H247" s="344">
        <v>47</v>
      </c>
    </row>
    <row r="248" spans="1:8">
      <c r="A248" s="995"/>
      <c r="B248" s="765" t="s">
        <v>93</v>
      </c>
      <c r="C248" s="766">
        <v>2021</v>
      </c>
      <c r="D248" s="972" t="s">
        <v>2409</v>
      </c>
      <c r="E248" s="290" t="s">
        <v>2410</v>
      </c>
      <c r="F248" s="290" t="s">
        <v>2417</v>
      </c>
      <c r="G248" s="290" t="s">
        <v>2414</v>
      </c>
      <c r="H248" s="767"/>
    </row>
    <row r="249" spans="1:8">
      <c r="A249" s="995"/>
      <c r="B249" s="765" t="s">
        <v>93</v>
      </c>
      <c r="C249" s="766">
        <v>2021</v>
      </c>
      <c r="D249" s="972" t="s">
        <v>2415</v>
      </c>
      <c r="E249" s="290" t="s">
        <v>2410</v>
      </c>
      <c r="F249" s="290" t="s">
        <v>2417</v>
      </c>
      <c r="G249" s="290" t="s">
        <v>2414</v>
      </c>
      <c r="H249" s="767"/>
    </row>
    <row r="250" spans="1:8" ht="31">
      <c r="A250" s="995"/>
      <c r="B250" s="765" t="s">
        <v>93</v>
      </c>
      <c r="C250" s="766">
        <v>2021</v>
      </c>
      <c r="D250" s="972" t="s">
        <v>2409</v>
      </c>
      <c r="E250" s="290" t="s">
        <v>2410</v>
      </c>
      <c r="F250" s="290" t="s">
        <v>2417</v>
      </c>
      <c r="G250" s="290" t="s">
        <v>2416</v>
      </c>
      <c r="H250" s="767"/>
    </row>
    <row r="251" spans="1:8" ht="31">
      <c r="A251" s="995"/>
      <c r="B251" s="765" t="s">
        <v>93</v>
      </c>
      <c r="C251" s="766">
        <v>2021</v>
      </c>
      <c r="D251" s="972" t="s">
        <v>2415</v>
      </c>
      <c r="E251" s="290" t="s">
        <v>2410</v>
      </c>
      <c r="F251" s="290" t="s">
        <v>2417</v>
      </c>
      <c r="G251" s="290" t="s">
        <v>2416</v>
      </c>
      <c r="H251" s="767"/>
    </row>
    <row r="252" spans="1:8">
      <c r="A252" s="995"/>
      <c r="B252" s="765" t="s">
        <v>93</v>
      </c>
      <c r="C252" s="766">
        <v>2021</v>
      </c>
      <c r="D252" s="972" t="s">
        <v>2409</v>
      </c>
      <c r="E252" s="290" t="s">
        <v>2413</v>
      </c>
      <c r="F252" s="290" t="s">
        <v>2411</v>
      </c>
      <c r="G252" s="290" t="s">
        <v>2414</v>
      </c>
      <c r="H252" s="344">
        <v>70</v>
      </c>
    </row>
    <row r="253" spans="1:8">
      <c r="A253" s="995"/>
      <c r="B253" s="765" t="s">
        <v>93</v>
      </c>
      <c r="C253" s="766">
        <v>2021</v>
      </c>
      <c r="D253" s="972" t="s">
        <v>2415</v>
      </c>
      <c r="E253" s="290" t="s">
        <v>2413</v>
      </c>
      <c r="F253" s="290" t="s">
        <v>2411</v>
      </c>
      <c r="G253" s="290" t="s">
        <v>2414</v>
      </c>
      <c r="H253" s="344">
        <v>9</v>
      </c>
    </row>
    <row r="254" spans="1:8" ht="31">
      <c r="A254" s="995"/>
      <c r="B254" s="765" t="s">
        <v>93</v>
      </c>
      <c r="C254" s="766">
        <v>2021</v>
      </c>
      <c r="D254" s="972" t="s">
        <v>2409</v>
      </c>
      <c r="E254" s="290" t="s">
        <v>2413</v>
      </c>
      <c r="F254" s="290" t="s">
        <v>2411</v>
      </c>
      <c r="G254" s="290" t="s">
        <v>2416</v>
      </c>
      <c r="H254" s="344"/>
    </row>
    <row r="255" spans="1:8" ht="31">
      <c r="A255" s="995"/>
      <c r="B255" s="765" t="s">
        <v>93</v>
      </c>
      <c r="C255" s="766">
        <v>2021</v>
      </c>
      <c r="D255" s="972" t="s">
        <v>2415</v>
      </c>
      <c r="E255" s="290" t="s">
        <v>2413</v>
      </c>
      <c r="F255" s="290" t="s">
        <v>2411</v>
      </c>
      <c r="G255" s="290" t="s">
        <v>2416</v>
      </c>
      <c r="H255" s="344"/>
    </row>
    <row r="256" spans="1:8">
      <c r="A256" s="995"/>
      <c r="B256" s="765" t="s">
        <v>93</v>
      </c>
      <c r="C256" s="766">
        <v>2021</v>
      </c>
      <c r="D256" s="972" t="s">
        <v>2409</v>
      </c>
      <c r="E256" s="290" t="s">
        <v>2413</v>
      </c>
      <c r="F256" s="290" t="s">
        <v>2417</v>
      </c>
      <c r="G256" s="290" t="s">
        <v>2414</v>
      </c>
      <c r="H256" s="344">
        <v>103</v>
      </c>
    </row>
    <row r="257" spans="1:8">
      <c r="A257" s="995"/>
      <c r="B257" s="765" t="s">
        <v>93</v>
      </c>
      <c r="C257" s="766">
        <v>2021</v>
      </c>
      <c r="D257" s="972" t="s">
        <v>2415</v>
      </c>
      <c r="E257" s="290" t="s">
        <v>2413</v>
      </c>
      <c r="F257" s="290" t="s">
        <v>2417</v>
      </c>
      <c r="G257" s="290" t="s">
        <v>2414</v>
      </c>
      <c r="H257" s="344">
        <v>3</v>
      </c>
    </row>
    <row r="258" spans="1:8" ht="31">
      <c r="A258" s="995"/>
      <c r="B258" s="765" t="s">
        <v>93</v>
      </c>
      <c r="C258" s="766">
        <v>2021</v>
      </c>
      <c r="D258" s="972" t="s">
        <v>2409</v>
      </c>
      <c r="E258" s="290" t="s">
        <v>2413</v>
      </c>
      <c r="F258" s="290" t="s">
        <v>2417</v>
      </c>
      <c r="G258" s="290" t="s">
        <v>2416</v>
      </c>
      <c r="H258" s="344">
        <v>3</v>
      </c>
    </row>
    <row r="259" spans="1:8" ht="31">
      <c r="A259" s="995"/>
      <c r="B259" s="765" t="s">
        <v>93</v>
      </c>
      <c r="C259" s="766">
        <v>2021</v>
      </c>
      <c r="D259" s="972" t="s">
        <v>2415</v>
      </c>
      <c r="E259" s="290" t="s">
        <v>2413</v>
      </c>
      <c r="F259" s="290" t="s">
        <v>2417</v>
      </c>
      <c r="G259" s="290" t="s">
        <v>2416</v>
      </c>
      <c r="H259" s="344">
        <v>2</v>
      </c>
    </row>
    <row r="260" spans="1:8">
      <c r="A260" s="995"/>
      <c r="B260" s="765" t="s">
        <v>93</v>
      </c>
      <c r="C260" s="766">
        <v>2021</v>
      </c>
      <c r="D260" s="972" t="s">
        <v>2409</v>
      </c>
      <c r="E260" s="290" t="s">
        <v>2423</v>
      </c>
      <c r="F260" s="290" t="s">
        <v>2411</v>
      </c>
      <c r="G260" s="290" t="s">
        <v>2414</v>
      </c>
      <c r="H260" s="344"/>
    </row>
    <row r="261" spans="1:8">
      <c r="A261" s="995"/>
      <c r="B261" s="765" t="s">
        <v>93</v>
      </c>
      <c r="C261" s="766">
        <v>2021</v>
      </c>
      <c r="D261" s="972" t="s">
        <v>2415</v>
      </c>
      <c r="E261" s="290" t="s">
        <v>2423</v>
      </c>
      <c r="F261" s="290" t="s">
        <v>2411</v>
      </c>
      <c r="G261" s="290" t="s">
        <v>2414</v>
      </c>
      <c r="H261" s="344"/>
    </row>
    <row r="262" spans="1:8" ht="31">
      <c r="A262" s="995"/>
      <c r="B262" s="765" t="s">
        <v>93</v>
      </c>
      <c r="C262" s="766">
        <v>2021</v>
      </c>
      <c r="D262" s="972" t="s">
        <v>2409</v>
      </c>
      <c r="E262" s="290" t="s">
        <v>2423</v>
      </c>
      <c r="F262" s="290" t="s">
        <v>2411</v>
      </c>
      <c r="G262" s="290" t="s">
        <v>2416</v>
      </c>
      <c r="H262" s="344"/>
    </row>
    <row r="263" spans="1:8" ht="31">
      <c r="A263" s="995"/>
      <c r="B263" s="765" t="s">
        <v>93</v>
      </c>
      <c r="C263" s="766">
        <v>2021</v>
      </c>
      <c r="D263" s="972" t="s">
        <v>2415</v>
      </c>
      <c r="E263" s="290" t="s">
        <v>2423</v>
      </c>
      <c r="F263" s="290" t="s">
        <v>2411</v>
      </c>
      <c r="G263" s="290" t="s">
        <v>2416</v>
      </c>
      <c r="H263" s="344"/>
    </row>
    <row r="264" spans="1:8">
      <c r="A264" s="995"/>
      <c r="B264" s="765" t="s">
        <v>93</v>
      </c>
      <c r="C264" s="766">
        <v>2021</v>
      </c>
      <c r="D264" s="972" t="s">
        <v>2409</v>
      </c>
      <c r="E264" s="290" t="s">
        <v>2423</v>
      </c>
      <c r="F264" s="290" t="s">
        <v>2417</v>
      </c>
      <c r="G264" s="290" t="s">
        <v>2414</v>
      </c>
      <c r="H264" s="344"/>
    </row>
    <row r="265" spans="1:8">
      <c r="A265" s="995"/>
      <c r="B265" s="765" t="s">
        <v>93</v>
      </c>
      <c r="C265" s="766">
        <v>2021</v>
      </c>
      <c r="D265" s="972" t="s">
        <v>2415</v>
      </c>
      <c r="E265" s="290" t="s">
        <v>2423</v>
      </c>
      <c r="F265" s="290" t="s">
        <v>2417</v>
      </c>
      <c r="G265" s="290" t="s">
        <v>2414</v>
      </c>
      <c r="H265" s="501"/>
    </row>
    <row r="266" spans="1:8" ht="31">
      <c r="A266" s="995"/>
      <c r="B266" s="765" t="s">
        <v>93</v>
      </c>
      <c r="C266" s="766">
        <v>2021</v>
      </c>
      <c r="D266" s="972" t="s">
        <v>2409</v>
      </c>
      <c r="E266" s="290" t="s">
        <v>2423</v>
      </c>
      <c r="F266" s="290" t="s">
        <v>2417</v>
      </c>
      <c r="G266" s="290" t="s">
        <v>2416</v>
      </c>
      <c r="H266" s="501"/>
    </row>
    <row r="267" spans="1:8" ht="31">
      <c r="A267" s="995"/>
      <c r="B267" s="496" t="s">
        <v>93</v>
      </c>
      <c r="C267" s="766">
        <v>2021</v>
      </c>
      <c r="D267" s="972" t="s">
        <v>2415</v>
      </c>
      <c r="E267" s="290" t="s">
        <v>2423</v>
      </c>
      <c r="F267" s="290" t="s">
        <v>2417</v>
      </c>
      <c r="G267" s="290" t="s">
        <v>2416</v>
      </c>
      <c r="H267" s="501"/>
    </row>
    <row r="268" spans="1:8" s="768" customFormat="1">
      <c r="B268" s="773"/>
      <c r="C268" s="770"/>
      <c r="D268" s="972"/>
      <c r="E268" s="290"/>
      <c r="F268" s="292"/>
      <c r="G268" s="292"/>
      <c r="H268" s="772"/>
    </row>
    <row r="269" spans="1:8">
      <c r="A269" s="995">
        <v>14</v>
      </c>
      <c r="B269" s="496" t="s">
        <v>2427</v>
      </c>
      <c r="C269" s="766">
        <v>2021</v>
      </c>
      <c r="D269" s="972" t="s">
        <v>2409</v>
      </c>
      <c r="E269" s="290" t="s">
        <v>2410</v>
      </c>
      <c r="F269" s="290" t="s">
        <v>2411</v>
      </c>
      <c r="G269" s="290" t="s">
        <v>2414</v>
      </c>
      <c r="H269" s="344">
        <v>25</v>
      </c>
    </row>
    <row r="270" spans="1:8">
      <c r="A270" s="995"/>
      <c r="B270" s="496" t="s">
        <v>2427</v>
      </c>
      <c r="C270" s="766">
        <v>2021</v>
      </c>
      <c r="D270" s="972" t="s">
        <v>2415</v>
      </c>
      <c r="E270" s="290" t="s">
        <v>2410</v>
      </c>
      <c r="F270" s="290" t="s">
        <v>2411</v>
      </c>
      <c r="G270" s="290" t="s">
        <v>2414</v>
      </c>
      <c r="H270" s="344">
        <v>61</v>
      </c>
    </row>
    <row r="271" spans="1:8" ht="31">
      <c r="A271" s="995"/>
      <c r="B271" s="496" t="s">
        <v>2427</v>
      </c>
      <c r="C271" s="766">
        <v>2021</v>
      </c>
      <c r="D271" s="972" t="s">
        <v>2409</v>
      </c>
      <c r="E271" s="290" t="s">
        <v>2410</v>
      </c>
      <c r="F271" s="290" t="s">
        <v>2411</v>
      </c>
      <c r="G271" s="290" t="s">
        <v>2416</v>
      </c>
      <c r="H271" s="344">
        <v>3</v>
      </c>
    </row>
    <row r="272" spans="1:8" ht="31">
      <c r="A272" s="995"/>
      <c r="B272" s="496" t="s">
        <v>2427</v>
      </c>
      <c r="C272" s="766">
        <v>2021</v>
      </c>
      <c r="D272" s="972" t="s">
        <v>2415</v>
      </c>
      <c r="E272" s="290" t="s">
        <v>2410</v>
      </c>
      <c r="F272" s="290" t="s">
        <v>2411</v>
      </c>
      <c r="G272" s="290" t="s">
        <v>2416</v>
      </c>
      <c r="H272" s="344">
        <v>7</v>
      </c>
    </row>
    <row r="273" spans="1:8">
      <c r="A273" s="995"/>
      <c r="B273" s="496" t="s">
        <v>2427</v>
      </c>
      <c r="C273" s="766">
        <v>2021</v>
      </c>
      <c r="D273" s="972" t="s">
        <v>2409</v>
      </c>
      <c r="E273" s="290" t="s">
        <v>2410</v>
      </c>
      <c r="F273" s="290" t="s">
        <v>2417</v>
      </c>
      <c r="G273" s="290" t="s">
        <v>2414</v>
      </c>
      <c r="H273" s="501"/>
    </row>
    <row r="274" spans="1:8">
      <c r="A274" s="995"/>
      <c r="B274" s="496" t="s">
        <v>2427</v>
      </c>
      <c r="C274" s="766">
        <v>2021</v>
      </c>
      <c r="D274" s="972" t="s">
        <v>2415</v>
      </c>
      <c r="E274" s="290" t="s">
        <v>2410</v>
      </c>
      <c r="F274" s="290" t="s">
        <v>2417</v>
      </c>
      <c r="G274" s="290" t="s">
        <v>2414</v>
      </c>
      <c r="H274" s="501"/>
    </row>
    <row r="275" spans="1:8" ht="31">
      <c r="A275" s="995"/>
      <c r="B275" s="496" t="s">
        <v>2427</v>
      </c>
      <c r="C275" s="766">
        <v>2021</v>
      </c>
      <c r="D275" s="972" t="s">
        <v>2409</v>
      </c>
      <c r="E275" s="290" t="s">
        <v>2410</v>
      </c>
      <c r="F275" s="290" t="s">
        <v>2417</v>
      </c>
      <c r="G275" s="290" t="s">
        <v>2416</v>
      </c>
      <c r="H275" s="501"/>
    </row>
    <row r="276" spans="1:8" ht="31">
      <c r="A276" s="995"/>
      <c r="B276" s="496" t="s">
        <v>2427</v>
      </c>
      <c r="C276" s="766">
        <v>2021</v>
      </c>
      <c r="D276" s="972" t="s">
        <v>2415</v>
      </c>
      <c r="E276" s="290" t="s">
        <v>2410</v>
      </c>
      <c r="F276" s="290" t="s">
        <v>2417</v>
      </c>
      <c r="G276" s="290" t="s">
        <v>2416</v>
      </c>
      <c r="H276" s="501"/>
    </row>
    <row r="277" spans="1:8">
      <c r="A277" s="995"/>
      <c r="B277" s="496" t="s">
        <v>2427</v>
      </c>
      <c r="C277" s="766">
        <v>2021</v>
      </c>
      <c r="D277" s="972" t="s">
        <v>2409</v>
      </c>
      <c r="E277" s="290" t="s">
        <v>2413</v>
      </c>
      <c r="F277" s="290" t="s">
        <v>2411</v>
      </c>
      <c r="G277" s="290" t="s">
        <v>2414</v>
      </c>
      <c r="H277" s="344">
        <v>11</v>
      </c>
    </row>
    <row r="278" spans="1:8">
      <c r="A278" s="995"/>
      <c r="B278" s="496" t="s">
        <v>2427</v>
      </c>
      <c r="C278" s="766">
        <v>2021</v>
      </c>
      <c r="D278" s="972" t="s">
        <v>2415</v>
      </c>
      <c r="E278" s="290" t="s">
        <v>2413</v>
      </c>
      <c r="F278" s="290" t="s">
        <v>2411</v>
      </c>
      <c r="G278" s="290" t="s">
        <v>2414</v>
      </c>
      <c r="H278" s="344"/>
    </row>
    <row r="279" spans="1:8" ht="31">
      <c r="A279" s="995"/>
      <c r="B279" s="496" t="s">
        <v>2427</v>
      </c>
      <c r="C279" s="766">
        <v>2021</v>
      </c>
      <c r="D279" s="972" t="s">
        <v>2409</v>
      </c>
      <c r="E279" s="290" t="s">
        <v>2413</v>
      </c>
      <c r="F279" s="290" t="s">
        <v>2411</v>
      </c>
      <c r="G279" s="290" t="s">
        <v>2416</v>
      </c>
      <c r="H279" s="501"/>
    </row>
    <row r="280" spans="1:8" ht="31">
      <c r="A280" s="995"/>
      <c r="B280" s="496" t="s">
        <v>2427</v>
      </c>
      <c r="C280" s="766">
        <v>2021</v>
      </c>
      <c r="D280" s="972" t="s">
        <v>2415</v>
      </c>
      <c r="E280" s="290" t="s">
        <v>2413</v>
      </c>
      <c r="F280" s="290" t="s">
        <v>2411</v>
      </c>
      <c r="G280" s="290" t="s">
        <v>2416</v>
      </c>
      <c r="H280" s="501"/>
    </row>
    <row r="281" spans="1:8">
      <c r="A281" s="995"/>
      <c r="B281" s="496" t="s">
        <v>2427</v>
      </c>
      <c r="C281" s="766">
        <v>2021</v>
      </c>
      <c r="D281" s="972" t="s">
        <v>2409</v>
      </c>
      <c r="E281" s="290" t="s">
        <v>2413</v>
      </c>
      <c r="F281" s="290" t="s">
        <v>2417</v>
      </c>
      <c r="G281" s="290" t="s">
        <v>2414</v>
      </c>
      <c r="H281" s="501"/>
    </row>
    <row r="282" spans="1:8">
      <c r="A282" s="995"/>
      <c r="B282" s="496" t="s">
        <v>2427</v>
      </c>
      <c r="C282" s="766">
        <v>2021</v>
      </c>
      <c r="D282" s="972" t="s">
        <v>2415</v>
      </c>
      <c r="E282" s="290" t="s">
        <v>2413</v>
      </c>
      <c r="F282" s="290" t="s">
        <v>2417</v>
      </c>
      <c r="G282" s="290" t="s">
        <v>2414</v>
      </c>
      <c r="H282" s="501"/>
    </row>
    <row r="283" spans="1:8" ht="31">
      <c r="A283" s="995"/>
      <c r="B283" s="496" t="s">
        <v>2427</v>
      </c>
      <c r="C283" s="766">
        <v>2021</v>
      </c>
      <c r="D283" s="972" t="s">
        <v>2409</v>
      </c>
      <c r="E283" s="290" t="s">
        <v>2413</v>
      </c>
      <c r="F283" s="290" t="s">
        <v>2417</v>
      </c>
      <c r="G283" s="290" t="s">
        <v>2416</v>
      </c>
      <c r="H283" s="501"/>
    </row>
    <row r="284" spans="1:8" ht="31">
      <c r="A284" s="995"/>
      <c r="B284" s="496" t="s">
        <v>2427</v>
      </c>
      <c r="C284" s="766">
        <v>2021</v>
      </c>
      <c r="D284" s="972" t="s">
        <v>2415</v>
      </c>
      <c r="E284" s="290" t="s">
        <v>2413</v>
      </c>
      <c r="F284" s="290" t="s">
        <v>2417</v>
      </c>
      <c r="G284" s="290" t="s">
        <v>2416</v>
      </c>
      <c r="H284" s="501"/>
    </row>
    <row r="285" spans="1:8">
      <c r="A285" s="995"/>
      <c r="B285" s="496" t="s">
        <v>2427</v>
      </c>
      <c r="C285" s="766">
        <v>2021</v>
      </c>
      <c r="D285" s="972" t="s">
        <v>2409</v>
      </c>
      <c r="E285" s="290" t="s">
        <v>2423</v>
      </c>
      <c r="F285" s="290" t="s">
        <v>2411</v>
      </c>
      <c r="G285" s="290" t="s">
        <v>2414</v>
      </c>
      <c r="H285" s="501"/>
    </row>
    <row r="286" spans="1:8">
      <c r="A286" s="995"/>
      <c r="B286" s="496" t="s">
        <v>2427</v>
      </c>
      <c r="C286" s="766">
        <v>2021</v>
      </c>
      <c r="D286" s="972" t="s">
        <v>2415</v>
      </c>
      <c r="E286" s="290" t="s">
        <v>2423</v>
      </c>
      <c r="F286" s="290" t="s">
        <v>2411</v>
      </c>
      <c r="G286" s="290" t="s">
        <v>2414</v>
      </c>
      <c r="H286" s="501"/>
    </row>
    <row r="287" spans="1:8" ht="31">
      <c r="A287" s="995"/>
      <c r="B287" s="496" t="s">
        <v>2427</v>
      </c>
      <c r="C287" s="766">
        <v>2021</v>
      </c>
      <c r="D287" s="972" t="s">
        <v>2409</v>
      </c>
      <c r="E287" s="290" t="s">
        <v>2423</v>
      </c>
      <c r="F287" s="290" t="s">
        <v>2411</v>
      </c>
      <c r="G287" s="290" t="s">
        <v>2416</v>
      </c>
      <c r="H287" s="501"/>
    </row>
    <row r="288" spans="1:8" ht="31">
      <c r="A288" s="995"/>
      <c r="B288" s="496" t="s">
        <v>2427</v>
      </c>
      <c r="C288" s="766">
        <v>2021</v>
      </c>
      <c r="D288" s="972" t="s">
        <v>2415</v>
      </c>
      <c r="E288" s="290" t="s">
        <v>2423</v>
      </c>
      <c r="F288" s="290" t="s">
        <v>2411</v>
      </c>
      <c r="G288" s="290" t="s">
        <v>2416</v>
      </c>
      <c r="H288" s="501"/>
    </row>
    <row r="289" spans="1:8">
      <c r="A289" s="995"/>
      <c r="B289" s="496" t="s">
        <v>2427</v>
      </c>
      <c r="C289" s="766">
        <v>2021</v>
      </c>
      <c r="D289" s="972" t="s">
        <v>2409</v>
      </c>
      <c r="E289" s="290" t="s">
        <v>2423</v>
      </c>
      <c r="F289" s="290" t="s">
        <v>2417</v>
      </c>
      <c r="G289" s="290" t="s">
        <v>2414</v>
      </c>
      <c r="H289" s="501"/>
    </row>
    <row r="290" spans="1:8">
      <c r="A290" s="995"/>
      <c r="B290" s="496" t="s">
        <v>2427</v>
      </c>
      <c r="C290" s="766">
        <v>2021</v>
      </c>
      <c r="D290" s="972" t="s">
        <v>2415</v>
      </c>
      <c r="E290" s="290" t="s">
        <v>2423</v>
      </c>
      <c r="F290" s="290" t="s">
        <v>2417</v>
      </c>
      <c r="G290" s="290" t="s">
        <v>2414</v>
      </c>
      <c r="H290" s="501"/>
    </row>
    <row r="291" spans="1:8" ht="31">
      <c r="A291" s="995"/>
      <c r="B291" s="496" t="s">
        <v>2427</v>
      </c>
      <c r="C291" s="766">
        <v>2021</v>
      </c>
      <c r="D291" s="972" t="s">
        <v>2409</v>
      </c>
      <c r="E291" s="290" t="s">
        <v>2423</v>
      </c>
      <c r="F291" s="290" t="s">
        <v>2417</v>
      </c>
      <c r="G291" s="290" t="s">
        <v>2416</v>
      </c>
      <c r="H291" s="501"/>
    </row>
    <row r="292" spans="1:8" ht="31">
      <c r="A292" s="995"/>
      <c r="B292" s="496" t="s">
        <v>2427</v>
      </c>
      <c r="C292" s="766">
        <v>2021</v>
      </c>
      <c r="D292" s="972" t="s">
        <v>2415</v>
      </c>
      <c r="E292" s="290" t="s">
        <v>2423</v>
      </c>
      <c r="F292" s="290" t="s">
        <v>2417</v>
      </c>
      <c r="G292" s="290" t="s">
        <v>2416</v>
      </c>
      <c r="H292" s="501"/>
    </row>
    <row r="293" spans="1:8" s="768" customFormat="1">
      <c r="B293" s="773"/>
      <c r="C293" s="770"/>
      <c r="D293" s="972"/>
      <c r="E293" s="290"/>
      <c r="F293" s="292"/>
      <c r="G293" s="292"/>
      <c r="H293" s="772"/>
    </row>
    <row r="294" spans="1:8">
      <c r="A294" s="995">
        <v>15</v>
      </c>
      <c r="B294" s="496" t="s">
        <v>2428</v>
      </c>
      <c r="C294" s="766">
        <v>2021</v>
      </c>
      <c r="D294" s="972" t="s">
        <v>2409</v>
      </c>
      <c r="E294" s="290" t="s">
        <v>2410</v>
      </c>
      <c r="F294" s="290" t="s">
        <v>2411</v>
      </c>
      <c r="G294" s="290" t="s">
        <v>2414</v>
      </c>
      <c r="H294" s="344">
        <v>156</v>
      </c>
    </row>
    <row r="295" spans="1:8">
      <c r="A295" s="995"/>
      <c r="B295" s="496" t="s">
        <v>2428</v>
      </c>
      <c r="C295" s="766">
        <v>2021</v>
      </c>
      <c r="D295" s="972" t="s">
        <v>2415</v>
      </c>
      <c r="E295" s="290" t="s">
        <v>2410</v>
      </c>
      <c r="F295" s="290" t="s">
        <v>2411</v>
      </c>
      <c r="G295" s="290" t="s">
        <v>2414</v>
      </c>
      <c r="H295" s="344">
        <v>13</v>
      </c>
    </row>
    <row r="296" spans="1:8" ht="31">
      <c r="A296" s="995"/>
      <c r="B296" s="496" t="s">
        <v>2428</v>
      </c>
      <c r="C296" s="766">
        <v>2021</v>
      </c>
      <c r="D296" s="972" t="s">
        <v>2409</v>
      </c>
      <c r="E296" s="290" t="s">
        <v>2410</v>
      </c>
      <c r="F296" s="290" t="s">
        <v>2411</v>
      </c>
      <c r="G296" s="290" t="s">
        <v>2416</v>
      </c>
      <c r="H296" s="344">
        <v>14</v>
      </c>
    </row>
    <row r="297" spans="1:8" ht="31">
      <c r="A297" s="995"/>
      <c r="B297" s="496" t="s">
        <v>2428</v>
      </c>
      <c r="C297" s="766">
        <v>2021</v>
      </c>
      <c r="D297" s="972" t="s">
        <v>2415</v>
      </c>
      <c r="E297" s="290" t="s">
        <v>2410</v>
      </c>
      <c r="F297" s="290" t="s">
        <v>2411</v>
      </c>
      <c r="G297" s="290" t="s">
        <v>2416</v>
      </c>
      <c r="H297" s="344">
        <v>3</v>
      </c>
    </row>
    <row r="298" spans="1:8">
      <c r="A298" s="995"/>
      <c r="B298" s="496" t="s">
        <v>2428</v>
      </c>
      <c r="C298" s="766">
        <v>2021</v>
      </c>
      <c r="D298" s="972" t="s">
        <v>2409</v>
      </c>
      <c r="E298" s="290" t="s">
        <v>2410</v>
      </c>
      <c r="F298" s="290" t="s">
        <v>2417</v>
      </c>
      <c r="G298" s="290" t="s">
        <v>2414</v>
      </c>
      <c r="H298" s="501"/>
    </row>
    <row r="299" spans="1:8">
      <c r="A299" s="995"/>
      <c r="B299" s="496" t="s">
        <v>2428</v>
      </c>
      <c r="C299" s="766">
        <v>2021</v>
      </c>
      <c r="D299" s="972" t="s">
        <v>2415</v>
      </c>
      <c r="E299" s="290" t="s">
        <v>2410</v>
      </c>
      <c r="F299" s="290" t="s">
        <v>2417</v>
      </c>
      <c r="G299" s="290" t="s">
        <v>2414</v>
      </c>
      <c r="H299" s="501"/>
    </row>
    <row r="300" spans="1:8" ht="31">
      <c r="A300" s="995"/>
      <c r="B300" s="496" t="s">
        <v>2428</v>
      </c>
      <c r="C300" s="766">
        <v>2021</v>
      </c>
      <c r="D300" s="972" t="s">
        <v>2409</v>
      </c>
      <c r="E300" s="290" t="s">
        <v>2410</v>
      </c>
      <c r="F300" s="290" t="s">
        <v>2417</v>
      </c>
      <c r="G300" s="290" t="s">
        <v>2416</v>
      </c>
      <c r="H300" s="501"/>
    </row>
    <row r="301" spans="1:8" ht="31">
      <c r="A301" s="995"/>
      <c r="B301" s="496" t="s">
        <v>2428</v>
      </c>
      <c r="C301" s="766">
        <v>2021</v>
      </c>
      <c r="D301" s="972" t="s">
        <v>2415</v>
      </c>
      <c r="E301" s="290" t="s">
        <v>2410</v>
      </c>
      <c r="F301" s="290" t="s">
        <v>2417</v>
      </c>
      <c r="G301" s="290" t="s">
        <v>2416</v>
      </c>
      <c r="H301" s="501"/>
    </row>
    <row r="302" spans="1:8">
      <c r="A302" s="995"/>
      <c r="B302" s="496" t="s">
        <v>2428</v>
      </c>
      <c r="C302" s="766">
        <v>2021</v>
      </c>
      <c r="D302" s="972" t="s">
        <v>2409</v>
      </c>
      <c r="E302" s="290" t="s">
        <v>2413</v>
      </c>
      <c r="F302" s="290" t="s">
        <v>2411</v>
      </c>
      <c r="G302" s="290" t="s">
        <v>2414</v>
      </c>
      <c r="H302" s="344">
        <v>43</v>
      </c>
    </row>
    <row r="303" spans="1:8">
      <c r="A303" s="995"/>
      <c r="B303" s="496" t="s">
        <v>2428</v>
      </c>
      <c r="C303" s="766">
        <v>2021</v>
      </c>
      <c r="D303" s="972" t="s">
        <v>2415</v>
      </c>
      <c r="E303" s="290" t="s">
        <v>2413</v>
      </c>
      <c r="F303" s="290" t="s">
        <v>2411</v>
      </c>
      <c r="G303" s="290" t="s">
        <v>2414</v>
      </c>
      <c r="H303" s="344">
        <v>1</v>
      </c>
    </row>
    <row r="304" spans="1:8" ht="31">
      <c r="A304" s="995"/>
      <c r="B304" s="496" t="s">
        <v>2428</v>
      </c>
      <c r="C304" s="766">
        <v>2021</v>
      </c>
      <c r="D304" s="972" t="s">
        <v>2409</v>
      </c>
      <c r="E304" s="290" t="s">
        <v>2413</v>
      </c>
      <c r="F304" s="290" t="s">
        <v>2411</v>
      </c>
      <c r="G304" s="290" t="s">
        <v>2416</v>
      </c>
      <c r="H304" s="344">
        <v>1</v>
      </c>
    </row>
    <row r="305" spans="1:8" ht="31">
      <c r="A305" s="995"/>
      <c r="B305" s="496" t="s">
        <v>2428</v>
      </c>
      <c r="C305" s="766">
        <v>2021</v>
      </c>
      <c r="D305" s="972" t="s">
        <v>2415</v>
      </c>
      <c r="E305" s="290" t="s">
        <v>2413</v>
      </c>
      <c r="F305" s="290" t="s">
        <v>2411</v>
      </c>
      <c r="G305" s="290" t="s">
        <v>2416</v>
      </c>
      <c r="H305" s="344">
        <v>1</v>
      </c>
    </row>
    <row r="306" spans="1:8">
      <c r="A306" s="995"/>
      <c r="B306" s="496" t="s">
        <v>2428</v>
      </c>
      <c r="C306" s="766">
        <v>2021</v>
      </c>
      <c r="D306" s="972" t="s">
        <v>2409</v>
      </c>
      <c r="E306" s="290" t="s">
        <v>2413</v>
      </c>
      <c r="F306" s="290" t="s">
        <v>2417</v>
      </c>
      <c r="G306" s="290" t="s">
        <v>2414</v>
      </c>
      <c r="H306" s="344"/>
    </row>
    <row r="307" spans="1:8">
      <c r="A307" s="995"/>
      <c r="B307" s="496" t="s">
        <v>2428</v>
      </c>
      <c r="C307" s="766">
        <v>2021</v>
      </c>
      <c r="D307" s="972" t="s">
        <v>2415</v>
      </c>
      <c r="E307" s="290" t="s">
        <v>2413</v>
      </c>
      <c r="F307" s="290" t="s">
        <v>2417</v>
      </c>
      <c r="G307" s="290" t="s">
        <v>2414</v>
      </c>
      <c r="H307" s="344">
        <v>3</v>
      </c>
    </row>
    <row r="308" spans="1:8" ht="31">
      <c r="A308" s="995"/>
      <c r="B308" s="496" t="s">
        <v>2428</v>
      </c>
      <c r="C308" s="766">
        <v>2021</v>
      </c>
      <c r="D308" s="972" t="s">
        <v>2409</v>
      </c>
      <c r="E308" s="290" t="s">
        <v>2413</v>
      </c>
      <c r="F308" s="290" t="s">
        <v>2417</v>
      </c>
      <c r="G308" s="290" t="s">
        <v>2416</v>
      </c>
      <c r="H308" s="501"/>
    </row>
    <row r="309" spans="1:8" ht="31">
      <c r="A309" s="995"/>
      <c r="B309" s="496" t="s">
        <v>2428</v>
      </c>
      <c r="C309" s="766">
        <v>2021</v>
      </c>
      <c r="D309" s="972" t="s">
        <v>2415</v>
      </c>
      <c r="E309" s="290" t="s">
        <v>2413</v>
      </c>
      <c r="F309" s="290" t="s">
        <v>2417</v>
      </c>
      <c r="G309" s="290" t="s">
        <v>2416</v>
      </c>
      <c r="H309" s="501"/>
    </row>
    <row r="310" spans="1:8">
      <c r="A310" s="995"/>
      <c r="B310" s="496" t="s">
        <v>2428</v>
      </c>
      <c r="C310" s="766">
        <v>2021</v>
      </c>
      <c r="D310" s="972" t="s">
        <v>2409</v>
      </c>
      <c r="E310" s="290" t="s">
        <v>2423</v>
      </c>
      <c r="F310" s="290" t="s">
        <v>2411</v>
      </c>
      <c r="G310" s="290" t="s">
        <v>2414</v>
      </c>
      <c r="H310" s="501">
        <v>6</v>
      </c>
    </row>
    <row r="311" spans="1:8">
      <c r="A311" s="995"/>
      <c r="B311" s="496" t="s">
        <v>2428</v>
      </c>
      <c r="C311" s="766">
        <v>2021</v>
      </c>
      <c r="D311" s="972" t="s">
        <v>2415</v>
      </c>
      <c r="E311" s="290" t="s">
        <v>2423</v>
      </c>
      <c r="F311" s="290" t="s">
        <v>2411</v>
      </c>
      <c r="G311" s="290" t="s">
        <v>2414</v>
      </c>
      <c r="H311" s="501"/>
    </row>
    <row r="312" spans="1:8" ht="31">
      <c r="A312" s="995"/>
      <c r="B312" s="496" t="s">
        <v>2428</v>
      </c>
      <c r="C312" s="766">
        <v>2021</v>
      </c>
      <c r="D312" s="972" t="s">
        <v>2409</v>
      </c>
      <c r="E312" s="290" t="s">
        <v>2423</v>
      </c>
      <c r="F312" s="290" t="s">
        <v>2411</v>
      </c>
      <c r="G312" s="290" t="s">
        <v>2416</v>
      </c>
      <c r="H312" s="501"/>
    </row>
    <row r="313" spans="1:8" ht="31">
      <c r="A313" s="995"/>
      <c r="B313" s="496" t="s">
        <v>2428</v>
      </c>
      <c r="C313" s="766">
        <v>2021</v>
      </c>
      <c r="D313" s="972" t="s">
        <v>2415</v>
      </c>
      <c r="E313" s="290" t="s">
        <v>2423</v>
      </c>
      <c r="F313" s="290" t="s">
        <v>2411</v>
      </c>
      <c r="G313" s="290" t="s">
        <v>2416</v>
      </c>
      <c r="H313" s="501"/>
    </row>
    <row r="314" spans="1:8">
      <c r="A314" s="995"/>
      <c r="B314" s="496" t="s">
        <v>2428</v>
      </c>
      <c r="C314" s="766">
        <v>2021</v>
      </c>
      <c r="D314" s="972" t="s">
        <v>2409</v>
      </c>
      <c r="E314" s="290" t="s">
        <v>2423</v>
      </c>
      <c r="F314" s="290" t="s">
        <v>2417</v>
      </c>
      <c r="G314" s="290" t="s">
        <v>2414</v>
      </c>
      <c r="H314" s="501"/>
    </row>
    <row r="315" spans="1:8">
      <c r="A315" s="995"/>
      <c r="B315" s="496" t="s">
        <v>2428</v>
      </c>
      <c r="C315" s="766">
        <v>2021</v>
      </c>
      <c r="D315" s="972" t="s">
        <v>2415</v>
      </c>
      <c r="E315" s="290" t="s">
        <v>2423</v>
      </c>
      <c r="F315" s="290" t="s">
        <v>2417</v>
      </c>
      <c r="G315" s="290" t="s">
        <v>2414</v>
      </c>
      <c r="H315" s="501"/>
    </row>
    <row r="316" spans="1:8" ht="31">
      <c r="A316" s="995"/>
      <c r="B316" s="496" t="s">
        <v>2428</v>
      </c>
      <c r="C316" s="766">
        <v>2021</v>
      </c>
      <c r="D316" s="972" t="s">
        <v>2409</v>
      </c>
      <c r="E316" s="290" t="s">
        <v>2423</v>
      </c>
      <c r="F316" s="290" t="s">
        <v>2417</v>
      </c>
      <c r="G316" s="290" t="s">
        <v>2416</v>
      </c>
      <c r="H316" s="501"/>
    </row>
    <row r="317" spans="1:8" ht="31">
      <c r="A317" s="995"/>
      <c r="B317" s="496" t="s">
        <v>2428</v>
      </c>
      <c r="C317" s="766">
        <v>2021</v>
      </c>
      <c r="D317" s="972" t="s">
        <v>2415</v>
      </c>
      <c r="E317" s="290" t="s">
        <v>2423</v>
      </c>
      <c r="F317" s="290" t="s">
        <v>2417</v>
      </c>
      <c r="G317" s="290" t="s">
        <v>2416</v>
      </c>
      <c r="H317" s="501"/>
    </row>
    <row r="318" spans="1:8" s="768" customFormat="1">
      <c r="B318" s="773"/>
      <c r="C318" s="770"/>
      <c r="D318" s="972"/>
      <c r="E318" s="290"/>
      <c r="F318" s="292"/>
      <c r="G318" s="292"/>
      <c r="H318" s="772"/>
    </row>
    <row r="319" spans="1:8">
      <c r="A319" s="995">
        <v>16</v>
      </c>
      <c r="B319" s="496" t="s">
        <v>2429</v>
      </c>
      <c r="C319" s="766">
        <v>2021</v>
      </c>
      <c r="D319" s="972" t="s">
        <v>2409</v>
      </c>
      <c r="E319" s="290" t="s">
        <v>2410</v>
      </c>
      <c r="F319" s="290" t="s">
        <v>2411</v>
      </c>
      <c r="G319" s="290" t="s">
        <v>2414</v>
      </c>
      <c r="H319" s="344">
        <v>168</v>
      </c>
    </row>
    <row r="320" spans="1:8">
      <c r="A320" s="995"/>
      <c r="B320" s="496" t="s">
        <v>2429</v>
      </c>
      <c r="C320" s="766">
        <v>2021</v>
      </c>
      <c r="D320" s="972" t="s">
        <v>2415</v>
      </c>
      <c r="E320" s="290" t="s">
        <v>2410</v>
      </c>
      <c r="F320" s="290" t="s">
        <v>2411</v>
      </c>
      <c r="G320" s="290" t="s">
        <v>2414</v>
      </c>
      <c r="H320" s="344">
        <v>23</v>
      </c>
    </row>
    <row r="321" spans="1:8" ht="31">
      <c r="A321" s="995"/>
      <c r="B321" s="496" t="s">
        <v>2429</v>
      </c>
      <c r="C321" s="766">
        <v>2021</v>
      </c>
      <c r="D321" s="972" t="s">
        <v>2409</v>
      </c>
      <c r="E321" s="290" t="s">
        <v>2410</v>
      </c>
      <c r="F321" s="290" t="s">
        <v>2411</v>
      </c>
      <c r="G321" s="290" t="s">
        <v>2416</v>
      </c>
      <c r="H321" s="344">
        <v>9</v>
      </c>
    </row>
    <row r="322" spans="1:8" ht="31">
      <c r="A322" s="995"/>
      <c r="B322" s="496" t="s">
        <v>2429</v>
      </c>
      <c r="C322" s="766">
        <v>2021</v>
      </c>
      <c r="D322" s="972" t="s">
        <v>2415</v>
      </c>
      <c r="E322" s="290" t="s">
        <v>2410</v>
      </c>
      <c r="F322" s="290" t="s">
        <v>2411</v>
      </c>
      <c r="G322" s="290" t="s">
        <v>2416</v>
      </c>
      <c r="H322" s="344">
        <v>8</v>
      </c>
    </row>
    <row r="323" spans="1:8">
      <c r="A323" s="995"/>
      <c r="B323" s="496" t="s">
        <v>2429</v>
      </c>
      <c r="C323" s="766">
        <v>2021</v>
      </c>
      <c r="D323" s="972" t="s">
        <v>2409</v>
      </c>
      <c r="E323" s="290" t="s">
        <v>2410</v>
      </c>
      <c r="F323" s="290" t="s">
        <v>2417</v>
      </c>
      <c r="G323" s="290" t="s">
        <v>2414</v>
      </c>
      <c r="H323" s="501"/>
    </row>
    <row r="324" spans="1:8">
      <c r="A324" s="995"/>
      <c r="B324" s="496" t="s">
        <v>2429</v>
      </c>
      <c r="C324" s="766">
        <v>2021</v>
      </c>
      <c r="D324" s="972" t="s">
        <v>2415</v>
      </c>
      <c r="E324" s="290" t="s">
        <v>2410</v>
      </c>
      <c r="F324" s="290" t="s">
        <v>2417</v>
      </c>
      <c r="G324" s="290" t="s">
        <v>2414</v>
      </c>
      <c r="H324" s="501"/>
    </row>
    <row r="325" spans="1:8" ht="31">
      <c r="A325" s="995"/>
      <c r="B325" s="496" t="s">
        <v>2429</v>
      </c>
      <c r="C325" s="766">
        <v>2021</v>
      </c>
      <c r="D325" s="972" t="s">
        <v>2409</v>
      </c>
      <c r="E325" s="290" t="s">
        <v>2410</v>
      </c>
      <c r="F325" s="290" t="s">
        <v>2417</v>
      </c>
      <c r="G325" s="290" t="s">
        <v>2416</v>
      </c>
      <c r="H325" s="501"/>
    </row>
    <row r="326" spans="1:8" ht="31">
      <c r="A326" s="995"/>
      <c r="B326" s="496" t="s">
        <v>2429</v>
      </c>
      <c r="C326" s="766">
        <v>2021</v>
      </c>
      <c r="D326" s="972" t="s">
        <v>2415</v>
      </c>
      <c r="E326" s="290" t="s">
        <v>2410</v>
      </c>
      <c r="F326" s="290" t="s">
        <v>2417</v>
      </c>
      <c r="G326" s="290" t="s">
        <v>2416</v>
      </c>
      <c r="H326" s="501"/>
    </row>
    <row r="327" spans="1:8">
      <c r="A327" s="995"/>
      <c r="B327" s="496" t="s">
        <v>2429</v>
      </c>
      <c r="C327" s="766">
        <v>2021</v>
      </c>
      <c r="D327" s="972" t="s">
        <v>2409</v>
      </c>
      <c r="E327" s="290" t="s">
        <v>2413</v>
      </c>
      <c r="F327" s="290" t="s">
        <v>2411</v>
      </c>
      <c r="G327" s="290" t="s">
        <v>2414</v>
      </c>
      <c r="H327" s="344">
        <v>43</v>
      </c>
    </row>
    <row r="328" spans="1:8">
      <c r="A328" s="995"/>
      <c r="B328" s="496" t="s">
        <v>2429</v>
      </c>
      <c r="C328" s="766">
        <v>2021</v>
      </c>
      <c r="D328" s="972" t="s">
        <v>2415</v>
      </c>
      <c r="E328" s="290" t="s">
        <v>2413</v>
      </c>
      <c r="F328" s="290" t="s">
        <v>2411</v>
      </c>
      <c r="G328" s="290" t="s">
        <v>2414</v>
      </c>
      <c r="H328" s="344">
        <v>0</v>
      </c>
    </row>
    <row r="329" spans="1:8" ht="31">
      <c r="A329" s="995"/>
      <c r="B329" s="496" t="s">
        <v>2429</v>
      </c>
      <c r="C329" s="766">
        <v>2021</v>
      </c>
      <c r="D329" s="972" t="s">
        <v>2409</v>
      </c>
      <c r="E329" s="290" t="s">
        <v>2413</v>
      </c>
      <c r="F329" s="290" t="s">
        <v>2411</v>
      </c>
      <c r="G329" s="290" t="s">
        <v>2416</v>
      </c>
      <c r="H329" s="344">
        <v>1</v>
      </c>
    </row>
    <row r="330" spans="1:8" ht="31">
      <c r="A330" s="995"/>
      <c r="B330" s="496" t="s">
        <v>2429</v>
      </c>
      <c r="C330" s="766">
        <v>2021</v>
      </c>
      <c r="D330" s="972" t="s">
        <v>2415</v>
      </c>
      <c r="E330" s="290" t="s">
        <v>2413</v>
      </c>
      <c r="F330" s="290" t="s">
        <v>2411</v>
      </c>
      <c r="G330" s="290" t="s">
        <v>2416</v>
      </c>
      <c r="H330" s="344">
        <v>0</v>
      </c>
    </row>
    <row r="331" spans="1:8">
      <c r="A331" s="995"/>
      <c r="B331" s="496" t="s">
        <v>2429</v>
      </c>
      <c r="C331" s="766">
        <v>2021</v>
      </c>
      <c r="D331" s="972" t="s">
        <v>2409</v>
      </c>
      <c r="E331" s="290" t="s">
        <v>2413</v>
      </c>
      <c r="F331" s="290" t="s">
        <v>2417</v>
      </c>
      <c r="G331" s="290" t="s">
        <v>2414</v>
      </c>
      <c r="H331" s="501"/>
    </row>
    <row r="332" spans="1:8">
      <c r="A332" s="995"/>
      <c r="B332" s="496" t="s">
        <v>2429</v>
      </c>
      <c r="C332" s="766">
        <v>2021</v>
      </c>
      <c r="D332" s="972" t="s">
        <v>2415</v>
      </c>
      <c r="E332" s="290" t="s">
        <v>2413</v>
      </c>
      <c r="F332" s="290" t="s">
        <v>2417</v>
      </c>
      <c r="G332" s="290" t="s">
        <v>2414</v>
      </c>
      <c r="H332" s="501"/>
    </row>
    <row r="333" spans="1:8" ht="31">
      <c r="A333" s="995"/>
      <c r="B333" s="496" t="s">
        <v>2429</v>
      </c>
      <c r="C333" s="766">
        <v>2021</v>
      </c>
      <c r="D333" s="972" t="s">
        <v>2409</v>
      </c>
      <c r="E333" s="290" t="s">
        <v>2413</v>
      </c>
      <c r="F333" s="290" t="s">
        <v>2417</v>
      </c>
      <c r="G333" s="290" t="s">
        <v>2416</v>
      </c>
      <c r="H333" s="501"/>
    </row>
    <row r="334" spans="1:8" ht="31">
      <c r="A334" s="995"/>
      <c r="B334" s="496" t="s">
        <v>2429</v>
      </c>
      <c r="C334" s="766">
        <v>2021</v>
      </c>
      <c r="D334" s="972" t="s">
        <v>2415</v>
      </c>
      <c r="E334" s="290" t="s">
        <v>2413</v>
      </c>
      <c r="F334" s="290" t="s">
        <v>2417</v>
      </c>
      <c r="G334" s="290" t="s">
        <v>2416</v>
      </c>
      <c r="H334" s="501"/>
    </row>
    <row r="335" spans="1:8">
      <c r="A335" s="995"/>
      <c r="B335" s="496" t="s">
        <v>2429</v>
      </c>
      <c r="C335" s="766">
        <v>2021</v>
      </c>
      <c r="D335" s="972" t="s">
        <v>2409</v>
      </c>
      <c r="E335" s="290" t="s">
        <v>2423</v>
      </c>
      <c r="F335" s="290" t="s">
        <v>2411</v>
      </c>
      <c r="G335" s="290" t="s">
        <v>2414</v>
      </c>
      <c r="H335" s="344">
        <v>6</v>
      </c>
    </row>
    <row r="336" spans="1:8">
      <c r="A336" s="995"/>
      <c r="B336" s="496" t="s">
        <v>2429</v>
      </c>
      <c r="C336" s="766">
        <v>2021</v>
      </c>
      <c r="D336" s="972" t="s">
        <v>2415</v>
      </c>
      <c r="E336" s="290" t="s">
        <v>2423</v>
      </c>
      <c r="F336" s="290" t="s">
        <v>2411</v>
      </c>
      <c r="G336" s="290" t="s">
        <v>2414</v>
      </c>
      <c r="H336" s="344">
        <v>0</v>
      </c>
    </row>
    <row r="337" spans="1:8" ht="31">
      <c r="A337" s="995"/>
      <c r="B337" s="496" t="s">
        <v>2429</v>
      </c>
      <c r="C337" s="766">
        <v>2021</v>
      </c>
      <c r="D337" s="972" t="s">
        <v>2409</v>
      </c>
      <c r="E337" s="290" t="s">
        <v>2423</v>
      </c>
      <c r="F337" s="290" t="s">
        <v>2411</v>
      </c>
      <c r="G337" s="290" t="s">
        <v>2416</v>
      </c>
      <c r="H337" s="501"/>
    </row>
    <row r="338" spans="1:8" ht="31">
      <c r="A338" s="995"/>
      <c r="B338" s="496" t="s">
        <v>2429</v>
      </c>
      <c r="C338" s="766">
        <v>2021</v>
      </c>
      <c r="D338" s="972" t="s">
        <v>2415</v>
      </c>
      <c r="E338" s="290" t="s">
        <v>2423</v>
      </c>
      <c r="F338" s="290" t="s">
        <v>2411</v>
      </c>
      <c r="G338" s="290" t="s">
        <v>2416</v>
      </c>
      <c r="H338" s="501"/>
    </row>
    <row r="339" spans="1:8">
      <c r="A339" s="995"/>
      <c r="B339" s="496" t="s">
        <v>2429</v>
      </c>
      <c r="C339" s="766">
        <v>2021</v>
      </c>
      <c r="D339" s="972" t="s">
        <v>2409</v>
      </c>
      <c r="E339" s="290" t="s">
        <v>2423</v>
      </c>
      <c r="F339" s="290" t="s">
        <v>2417</v>
      </c>
      <c r="G339" s="290" t="s">
        <v>2414</v>
      </c>
      <c r="H339" s="501"/>
    </row>
    <row r="340" spans="1:8">
      <c r="A340" s="995"/>
      <c r="B340" s="496" t="s">
        <v>2429</v>
      </c>
      <c r="C340" s="766">
        <v>2021</v>
      </c>
      <c r="D340" s="972" t="s">
        <v>2415</v>
      </c>
      <c r="E340" s="290" t="s">
        <v>2423</v>
      </c>
      <c r="F340" s="290" t="s">
        <v>2417</v>
      </c>
      <c r="G340" s="290" t="s">
        <v>2414</v>
      </c>
      <c r="H340" s="501"/>
    </row>
    <row r="341" spans="1:8" ht="31">
      <c r="A341" s="995"/>
      <c r="B341" s="496" t="s">
        <v>2429</v>
      </c>
      <c r="C341" s="766">
        <v>2021</v>
      </c>
      <c r="D341" s="972" t="s">
        <v>2409</v>
      </c>
      <c r="E341" s="290" t="s">
        <v>2423</v>
      </c>
      <c r="F341" s="290" t="s">
        <v>2417</v>
      </c>
      <c r="G341" s="290" t="s">
        <v>2416</v>
      </c>
      <c r="H341" s="501"/>
    </row>
    <row r="342" spans="1:8" ht="31">
      <c r="A342" s="995"/>
      <c r="B342" s="496" t="s">
        <v>2429</v>
      </c>
      <c r="C342" s="766">
        <v>2021</v>
      </c>
      <c r="D342" s="972" t="s">
        <v>2415</v>
      </c>
      <c r="E342" s="290" t="s">
        <v>2423</v>
      </c>
      <c r="F342" s="290" t="s">
        <v>2417</v>
      </c>
      <c r="G342" s="290" t="s">
        <v>2416</v>
      </c>
      <c r="H342" s="501"/>
    </row>
    <row r="343" spans="1:8" s="768" customFormat="1">
      <c r="B343" s="773"/>
      <c r="C343" s="770"/>
      <c r="D343" s="972"/>
      <c r="E343" s="290"/>
      <c r="F343" s="292"/>
      <c r="G343" s="292"/>
      <c r="H343" s="772"/>
    </row>
    <row r="344" spans="1:8">
      <c r="A344" s="995">
        <v>17</v>
      </c>
      <c r="B344" s="496" t="s">
        <v>2430</v>
      </c>
      <c r="C344" s="766">
        <v>2021</v>
      </c>
      <c r="D344" s="972" t="s">
        <v>2409</v>
      </c>
      <c r="E344" s="290" t="s">
        <v>2410</v>
      </c>
      <c r="F344" s="290" t="s">
        <v>2411</v>
      </c>
      <c r="G344" s="290" t="s">
        <v>2414</v>
      </c>
      <c r="H344" s="344">
        <v>109</v>
      </c>
    </row>
    <row r="345" spans="1:8">
      <c r="A345" s="995"/>
      <c r="B345" s="496" t="s">
        <v>2430</v>
      </c>
      <c r="C345" s="766">
        <v>2021</v>
      </c>
      <c r="D345" s="972" t="s">
        <v>2415</v>
      </c>
      <c r="E345" s="290" t="s">
        <v>2410</v>
      </c>
      <c r="F345" s="290" t="s">
        <v>2411</v>
      </c>
      <c r="G345" s="290" t="s">
        <v>2414</v>
      </c>
      <c r="H345" s="344">
        <v>19</v>
      </c>
    </row>
    <row r="346" spans="1:8" ht="31">
      <c r="A346" s="995"/>
      <c r="B346" s="496" t="s">
        <v>2430</v>
      </c>
      <c r="C346" s="766">
        <v>2021</v>
      </c>
      <c r="D346" s="972" t="s">
        <v>2409</v>
      </c>
      <c r="E346" s="290" t="s">
        <v>2410</v>
      </c>
      <c r="F346" s="290" t="s">
        <v>2411</v>
      </c>
      <c r="G346" s="290" t="s">
        <v>2416</v>
      </c>
      <c r="H346" s="344">
        <v>14</v>
      </c>
    </row>
    <row r="347" spans="1:8" ht="31">
      <c r="A347" s="995"/>
      <c r="B347" s="496" t="s">
        <v>2430</v>
      </c>
      <c r="C347" s="766">
        <v>2021</v>
      </c>
      <c r="D347" s="972" t="s">
        <v>2415</v>
      </c>
      <c r="E347" s="290" t="s">
        <v>2410</v>
      </c>
      <c r="F347" s="290" t="s">
        <v>2411</v>
      </c>
      <c r="G347" s="290" t="s">
        <v>2416</v>
      </c>
      <c r="H347" s="344">
        <v>13</v>
      </c>
    </row>
    <row r="348" spans="1:8">
      <c r="A348" s="995"/>
      <c r="B348" s="496" t="s">
        <v>2430</v>
      </c>
      <c r="C348" s="766">
        <v>2021</v>
      </c>
      <c r="D348" s="972" t="s">
        <v>2409</v>
      </c>
      <c r="E348" s="290" t="s">
        <v>2410</v>
      </c>
      <c r="F348" s="290" t="s">
        <v>2417</v>
      </c>
      <c r="G348" s="290" t="s">
        <v>2414</v>
      </c>
      <c r="H348" s="501"/>
    </row>
    <row r="349" spans="1:8">
      <c r="A349" s="995"/>
      <c r="B349" s="496" t="s">
        <v>2430</v>
      </c>
      <c r="C349" s="766">
        <v>2021</v>
      </c>
      <c r="D349" s="972" t="s">
        <v>2415</v>
      </c>
      <c r="E349" s="290" t="s">
        <v>2410</v>
      </c>
      <c r="F349" s="290" t="s">
        <v>2417</v>
      </c>
      <c r="G349" s="290" t="s">
        <v>2414</v>
      </c>
      <c r="H349" s="501"/>
    </row>
    <row r="350" spans="1:8" ht="31">
      <c r="A350" s="995"/>
      <c r="B350" s="496" t="s">
        <v>2430</v>
      </c>
      <c r="C350" s="766">
        <v>2021</v>
      </c>
      <c r="D350" s="972" t="s">
        <v>2409</v>
      </c>
      <c r="E350" s="290" t="s">
        <v>2410</v>
      </c>
      <c r="F350" s="290" t="s">
        <v>2417</v>
      </c>
      <c r="G350" s="290" t="s">
        <v>2416</v>
      </c>
      <c r="H350" s="501"/>
    </row>
    <row r="351" spans="1:8" ht="31">
      <c r="A351" s="995"/>
      <c r="B351" s="496" t="s">
        <v>2430</v>
      </c>
      <c r="C351" s="766">
        <v>2021</v>
      </c>
      <c r="D351" s="972" t="s">
        <v>2415</v>
      </c>
      <c r="E351" s="290" t="s">
        <v>2410</v>
      </c>
      <c r="F351" s="290" t="s">
        <v>2417</v>
      </c>
      <c r="G351" s="290" t="s">
        <v>2416</v>
      </c>
      <c r="H351" s="776"/>
    </row>
    <row r="352" spans="1:8">
      <c r="A352" s="995"/>
      <c r="B352" s="496" t="s">
        <v>2430</v>
      </c>
      <c r="C352" s="766">
        <v>2021</v>
      </c>
      <c r="D352" s="972" t="s">
        <v>2409</v>
      </c>
      <c r="E352" s="290" t="s">
        <v>2413</v>
      </c>
      <c r="F352" s="290" t="s">
        <v>2411</v>
      </c>
      <c r="G352" s="290" t="s">
        <v>2414</v>
      </c>
      <c r="H352" s="344">
        <v>45</v>
      </c>
    </row>
    <row r="353" spans="1:8">
      <c r="A353" s="995"/>
      <c r="B353" s="496" t="s">
        <v>2430</v>
      </c>
      <c r="C353" s="766">
        <v>2021</v>
      </c>
      <c r="D353" s="972" t="s">
        <v>2415</v>
      </c>
      <c r="E353" s="290" t="s">
        <v>2413</v>
      </c>
      <c r="F353" s="290" t="s">
        <v>2411</v>
      </c>
      <c r="G353" s="290" t="s">
        <v>2414</v>
      </c>
      <c r="H353" s="344">
        <v>1</v>
      </c>
    </row>
    <row r="354" spans="1:8" ht="31">
      <c r="A354" s="995"/>
      <c r="B354" s="496" t="s">
        <v>2430</v>
      </c>
      <c r="C354" s="766">
        <v>2021</v>
      </c>
      <c r="D354" s="972" t="s">
        <v>2409</v>
      </c>
      <c r="E354" s="290" t="s">
        <v>2413</v>
      </c>
      <c r="F354" s="290" t="s">
        <v>2411</v>
      </c>
      <c r="G354" s="290" t="s">
        <v>2416</v>
      </c>
      <c r="H354" s="344">
        <v>8</v>
      </c>
    </row>
    <row r="355" spans="1:8" ht="31">
      <c r="A355" s="995"/>
      <c r="B355" s="496" t="s">
        <v>2430</v>
      </c>
      <c r="C355" s="766">
        <v>2021</v>
      </c>
      <c r="D355" s="972" t="s">
        <v>2415</v>
      </c>
      <c r="E355" s="290" t="s">
        <v>2413</v>
      </c>
      <c r="F355" s="290" t="s">
        <v>2411</v>
      </c>
      <c r="G355" s="290" t="s">
        <v>2416</v>
      </c>
      <c r="H355" s="344">
        <v>1</v>
      </c>
    </row>
    <row r="356" spans="1:8">
      <c r="A356" s="995"/>
      <c r="B356" s="496" t="s">
        <v>2430</v>
      </c>
      <c r="C356" s="766">
        <v>2021</v>
      </c>
      <c r="D356" s="972" t="s">
        <v>2409</v>
      </c>
      <c r="E356" s="290" t="s">
        <v>2413</v>
      </c>
      <c r="F356" s="290" t="s">
        <v>2417</v>
      </c>
      <c r="G356" s="290" t="s">
        <v>2414</v>
      </c>
      <c r="H356" s="767"/>
    </row>
    <row r="357" spans="1:8">
      <c r="A357" s="995"/>
      <c r="B357" s="496" t="s">
        <v>2430</v>
      </c>
      <c r="C357" s="766">
        <v>2021</v>
      </c>
      <c r="D357" s="972" t="s">
        <v>2415</v>
      </c>
      <c r="E357" s="290" t="s">
        <v>2413</v>
      </c>
      <c r="F357" s="290" t="s">
        <v>2417</v>
      </c>
      <c r="G357" s="290" t="s">
        <v>2414</v>
      </c>
      <c r="H357" s="767"/>
    </row>
    <row r="358" spans="1:8" ht="31">
      <c r="A358" s="995"/>
      <c r="B358" s="496" t="s">
        <v>2430</v>
      </c>
      <c r="C358" s="766">
        <v>2021</v>
      </c>
      <c r="D358" s="972" t="s">
        <v>2409</v>
      </c>
      <c r="E358" s="290" t="s">
        <v>2413</v>
      </c>
      <c r="F358" s="290" t="s">
        <v>2417</v>
      </c>
      <c r="G358" s="290" t="s">
        <v>2416</v>
      </c>
      <c r="H358" s="767"/>
    </row>
    <row r="359" spans="1:8" ht="31">
      <c r="A359" s="995"/>
      <c r="B359" s="496" t="s">
        <v>2430</v>
      </c>
      <c r="C359" s="766">
        <v>2021</v>
      </c>
      <c r="D359" s="972" t="s">
        <v>2415</v>
      </c>
      <c r="E359" s="290" t="s">
        <v>2413</v>
      </c>
      <c r="F359" s="290" t="s">
        <v>2417</v>
      </c>
      <c r="G359" s="290" t="s">
        <v>2416</v>
      </c>
      <c r="H359" s="767"/>
    </row>
    <row r="360" spans="1:8">
      <c r="A360" s="995"/>
      <c r="B360" s="496" t="s">
        <v>2430</v>
      </c>
      <c r="C360" s="766">
        <v>2021</v>
      </c>
      <c r="D360" s="972" t="s">
        <v>2409</v>
      </c>
      <c r="E360" s="290" t="s">
        <v>2423</v>
      </c>
      <c r="F360" s="290" t="s">
        <v>2411</v>
      </c>
      <c r="G360" s="290" t="s">
        <v>2414</v>
      </c>
      <c r="H360" s="767"/>
    </row>
    <row r="361" spans="1:8">
      <c r="A361" s="995"/>
      <c r="B361" s="496" t="s">
        <v>2430</v>
      </c>
      <c r="C361" s="766">
        <v>2021</v>
      </c>
      <c r="D361" s="972" t="s">
        <v>2415</v>
      </c>
      <c r="E361" s="290" t="s">
        <v>2423</v>
      </c>
      <c r="F361" s="290" t="s">
        <v>2411</v>
      </c>
      <c r="G361" s="290" t="s">
        <v>2414</v>
      </c>
      <c r="H361" s="767"/>
    </row>
    <row r="362" spans="1:8" ht="31">
      <c r="A362" s="995"/>
      <c r="B362" s="496" t="s">
        <v>2430</v>
      </c>
      <c r="C362" s="766">
        <v>2021</v>
      </c>
      <c r="D362" s="972" t="s">
        <v>2409</v>
      </c>
      <c r="E362" s="290" t="s">
        <v>2423</v>
      </c>
      <c r="F362" s="290" t="s">
        <v>2411</v>
      </c>
      <c r="G362" s="290" t="s">
        <v>2416</v>
      </c>
      <c r="H362" s="767"/>
    </row>
    <row r="363" spans="1:8" ht="31">
      <c r="A363" s="995"/>
      <c r="B363" s="496" t="s">
        <v>2430</v>
      </c>
      <c r="C363" s="766">
        <v>2021</v>
      </c>
      <c r="D363" s="972" t="s">
        <v>2415</v>
      </c>
      <c r="E363" s="290" t="s">
        <v>2423</v>
      </c>
      <c r="F363" s="290" t="s">
        <v>2411</v>
      </c>
      <c r="G363" s="290" t="s">
        <v>2416</v>
      </c>
      <c r="H363" s="767"/>
    </row>
    <row r="364" spans="1:8">
      <c r="A364" s="995"/>
      <c r="B364" s="496" t="s">
        <v>2430</v>
      </c>
      <c r="C364" s="766">
        <v>2021</v>
      </c>
      <c r="D364" s="972" t="s">
        <v>2409</v>
      </c>
      <c r="E364" s="290" t="s">
        <v>2423</v>
      </c>
      <c r="F364" s="290" t="s">
        <v>2417</v>
      </c>
      <c r="G364" s="290" t="s">
        <v>2414</v>
      </c>
      <c r="H364" s="767"/>
    </row>
    <row r="365" spans="1:8">
      <c r="A365" s="995"/>
      <c r="B365" s="496" t="s">
        <v>2430</v>
      </c>
      <c r="C365" s="766">
        <v>2021</v>
      </c>
      <c r="D365" s="972" t="s">
        <v>2415</v>
      </c>
      <c r="E365" s="290" t="s">
        <v>2423</v>
      </c>
      <c r="F365" s="290" t="s">
        <v>2417</v>
      </c>
      <c r="G365" s="290" t="s">
        <v>2414</v>
      </c>
      <c r="H365" s="767"/>
    </row>
    <row r="366" spans="1:8" ht="31">
      <c r="A366" s="995"/>
      <c r="B366" s="496" t="s">
        <v>2430</v>
      </c>
      <c r="C366" s="766">
        <v>2021</v>
      </c>
      <c r="D366" s="972" t="s">
        <v>2409</v>
      </c>
      <c r="E366" s="290" t="s">
        <v>2423</v>
      </c>
      <c r="F366" s="290" t="s">
        <v>2417</v>
      </c>
      <c r="G366" s="290" t="s">
        <v>2416</v>
      </c>
      <c r="H366" s="767"/>
    </row>
    <row r="367" spans="1:8" ht="31">
      <c r="A367" s="995"/>
      <c r="B367" s="496" t="s">
        <v>2430</v>
      </c>
      <c r="C367" s="766">
        <v>2021</v>
      </c>
      <c r="D367" s="972" t="s">
        <v>2415</v>
      </c>
      <c r="E367" s="290" t="s">
        <v>2423</v>
      </c>
      <c r="F367" s="290" t="s">
        <v>2417</v>
      </c>
      <c r="G367" s="290" t="s">
        <v>2416</v>
      </c>
      <c r="H367" s="767"/>
    </row>
    <row r="368" spans="1:8" s="768" customFormat="1">
      <c r="B368" s="773"/>
      <c r="C368" s="770"/>
      <c r="D368" s="972"/>
      <c r="E368" s="290"/>
      <c r="F368" s="292"/>
      <c r="G368" s="292"/>
      <c r="H368" s="775"/>
    </row>
    <row r="369" spans="1:8">
      <c r="A369" s="995">
        <v>18</v>
      </c>
      <c r="B369" s="496" t="s">
        <v>2431</v>
      </c>
      <c r="C369" s="766">
        <v>2021</v>
      </c>
      <c r="D369" s="972" t="s">
        <v>2409</v>
      </c>
      <c r="E369" s="290" t="s">
        <v>2410</v>
      </c>
      <c r="F369" s="290" t="s">
        <v>2411</v>
      </c>
      <c r="G369" s="290" t="s">
        <v>2414</v>
      </c>
      <c r="H369" s="767"/>
    </row>
    <row r="370" spans="1:8">
      <c r="A370" s="995"/>
      <c r="B370" s="496" t="s">
        <v>2431</v>
      </c>
      <c r="C370" s="766">
        <v>2021</v>
      </c>
      <c r="D370" s="972" t="s">
        <v>2415</v>
      </c>
      <c r="E370" s="290" t="s">
        <v>2410</v>
      </c>
      <c r="F370" s="290" t="s">
        <v>2411</v>
      </c>
      <c r="G370" s="290" t="s">
        <v>2414</v>
      </c>
      <c r="H370" s="767"/>
    </row>
    <row r="371" spans="1:8" ht="31">
      <c r="A371" s="995"/>
      <c r="B371" s="496" t="s">
        <v>2431</v>
      </c>
      <c r="C371" s="766">
        <v>2021</v>
      </c>
      <c r="D371" s="972" t="s">
        <v>2409</v>
      </c>
      <c r="E371" s="290" t="s">
        <v>2410</v>
      </c>
      <c r="F371" s="290" t="s">
        <v>2411</v>
      </c>
      <c r="G371" s="290" t="s">
        <v>2416</v>
      </c>
      <c r="H371" s="767"/>
    </row>
    <row r="372" spans="1:8" ht="31">
      <c r="A372" s="995"/>
      <c r="B372" s="496" t="s">
        <v>2431</v>
      </c>
      <c r="C372" s="766">
        <v>2021</v>
      </c>
      <c r="D372" s="972" t="s">
        <v>2415</v>
      </c>
      <c r="E372" s="290" t="s">
        <v>2410</v>
      </c>
      <c r="F372" s="290" t="s">
        <v>2411</v>
      </c>
      <c r="G372" s="290" t="s">
        <v>2416</v>
      </c>
      <c r="H372" s="767"/>
    </row>
    <row r="373" spans="1:8">
      <c r="A373" s="995"/>
      <c r="B373" s="496" t="s">
        <v>2431</v>
      </c>
      <c r="C373" s="766">
        <v>2021</v>
      </c>
      <c r="D373" s="972" t="s">
        <v>2409</v>
      </c>
      <c r="E373" s="290" t="s">
        <v>2410</v>
      </c>
      <c r="F373" s="290" t="s">
        <v>2417</v>
      </c>
      <c r="G373" s="290" t="s">
        <v>2414</v>
      </c>
      <c r="H373" s="344">
        <v>115</v>
      </c>
    </row>
    <row r="374" spans="1:8">
      <c r="A374" s="995"/>
      <c r="B374" s="496" t="s">
        <v>2431</v>
      </c>
      <c r="C374" s="766">
        <v>2021</v>
      </c>
      <c r="D374" s="972" t="s">
        <v>2415</v>
      </c>
      <c r="E374" s="290" t="s">
        <v>2410</v>
      </c>
      <c r="F374" s="290" t="s">
        <v>2417</v>
      </c>
      <c r="G374" s="290" t="s">
        <v>2414</v>
      </c>
      <c r="H374" s="344">
        <v>15</v>
      </c>
    </row>
    <row r="375" spans="1:8" ht="31">
      <c r="A375" s="995"/>
      <c r="B375" s="496" t="s">
        <v>2431</v>
      </c>
      <c r="C375" s="766">
        <v>2021</v>
      </c>
      <c r="D375" s="972" t="s">
        <v>2409</v>
      </c>
      <c r="E375" s="290" t="s">
        <v>2410</v>
      </c>
      <c r="F375" s="290" t="s">
        <v>2417</v>
      </c>
      <c r="G375" s="290" t="s">
        <v>2416</v>
      </c>
      <c r="H375" s="344">
        <v>12</v>
      </c>
    </row>
    <row r="376" spans="1:8" ht="31">
      <c r="A376" s="995"/>
      <c r="B376" s="496" t="s">
        <v>2431</v>
      </c>
      <c r="C376" s="766">
        <v>2021</v>
      </c>
      <c r="D376" s="972" t="s">
        <v>2415</v>
      </c>
      <c r="E376" s="290" t="s">
        <v>2410</v>
      </c>
      <c r="F376" s="290" t="s">
        <v>2417</v>
      </c>
      <c r="G376" s="290" t="s">
        <v>2416</v>
      </c>
      <c r="H376" s="344">
        <v>9</v>
      </c>
    </row>
    <row r="377" spans="1:8">
      <c r="A377" s="995"/>
      <c r="B377" s="496" t="s">
        <v>2431</v>
      </c>
      <c r="C377" s="766">
        <v>2021</v>
      </c>
      <c r="D377" s="972" t="s">
        <v>2409</v>
      </c>
      <c r="E377" s="290" t="s">
        <v>2413</v>
      </c>
      <c r="F377" s="290" t="s">
        <v>2411</v>
      </c>
      <c r="G377" s="290" t="s">
        <v>2414</v>
      </c>
      <c r="H377" s="344">
        <v>12</v>
      </c>
    </row>
    <row r="378" spans="1:8">
      <c r="A378" s="995"/>
      <c r="B378" s="496" t="s">
        <v>2431</v>
      </c>
      <c r="C378" s="766">
        <v>2021</v>
      </c>
      <c r="D378" s="972" t="s">
        <v>2415</v>
      </c>
      <c r="E378" s="290" t="s">
        <v>2413</v>
      </c>
      <c r="F378" s="290" t="s">
        <v>2411</v>
      </c>
      <c r="G378" s="290" t="s">
        <v>2414</v>
      </c>
      <c r="H378" s="344">
        <v>1</v>
      </c>
    </row>
    <row r="379" spans="1:8" ht="31">
      <c r="A379" s="995"/>
      <c r="B379" s="496" t="s">
        <v>2431</v>
      </c>
      <c r="C379" s="766">
        <v>2021</v>
      </c>
      <c r="D379" s="972" t="s">
        <v>2409</v>
      </c>
      <c r="E379" s="290" t="s">
        <v>2413</v>
      </c>
      <c r="F379" s="290" t="s">
        <v>2411</v>
      </c>
      <c r="G379" s="290" t="s">
        <v>2416</v>
      </c>
      <c r="H379" s="767">
        <v>1</v>
      </c>
    </row>
    <row r="380" spans="1:8" ht="31">
      <c r="A380" s="995"/>
      <c r="B380" s="496" t="s">
        <v>2431</v>
      </c>
      <c r="C380" s="766">
        <v>2021</v>
      </c>
      <c r="D380" s="972" t="s">
        <v>2415</v>
      </c>
      <c r="E380" s="290" t="s">
        <v>2413</v>
      </c>
      <c r="F380" s="290" t="s">
        <v>2411</v>
      </c>
      <c r="G380" s="290" t="s">
        <v>2416</v>
      </c>
      <c r="H380" s="767"/>
    </row>
    <row r="381" spans="1:8">
      <c r="A381" s="995"/>
      <c r="B381" s="496" t="s">
        <v>2431</v>
      </c>
      <c r="C381" s="766">
        <v>2021</v>
      </c>
      <c r="D381" s="972" t="s">
        <v>2409</v>
      </c>
      <c r="E381" s="290" t="s">
        <v>2413</v>
      </c>
      <c r="F381" s="290" t="s">
        <v>2417</v>
      </c>
      <c r="G381" s="290" t="s">
        <v>2414</v>
      </c>
      <c r="H381" s="767"/>
    </row>
    <row r="382" spans="1:8">
      <c r="A382" s="995"/>
      <c r="B382" s="496" t="s">
        <v>2431</v>
      </c>
      <c r="C382" s="766">
        <v>2021</v>
      </c>
      <c r="D382" s="972" t="s">
        <v>2415</v>
      </c>
      <c r="E382" s="290" t="s">
        <v>2413</v>
      </c>
      <c r="F382" s="290" t="s">
        <v>2417</v>
      </c>
      <c r="G382" s="290" t="s">
        <v>2414</v>
      </c>
      <c r="H382" s="767"/>
    </row>
    <row r="383" spans="1:8" ht="31">
      <c r="A383" s="995"/>
      <c r="B383" s="496" t="s">
        <v>2431</v>
      </c>
      <c r="C383" s="766">
        <v>2021</v>
      </c>
      <c r="D383" s="972" t="s">
        <v>2409</v>
      </c>
      <c r="E383" s="290" t="s">
        <v>2413</v>
      </c>
      <c r="F383" s="290" t="s">
        <v>2417</v>
      </c>
      <c r="G383" s="290" t="s">
        <v>2416</v>
      </c>
      <c r="H383" s="767"/>
    </row>
    <row r="384" spans="1:8" ht="31">
      <c r="A384" s="995"/>
      <c r="B384" s="496" t="s">
        <v>2431</v>
      </c>
      <c r="C384" s="766">
        <v>2021</v>
      </c>
      <c r="D384" s="972" t="s">
        <v>2415</v>
      </c>
      <c r="E384" s="290" t="s">
        <v>2413</v>
      </c>
      <c r="F384" s="290" t="s">
        <v>2417</v>
      </c>
      <c r="G384" s="290" t="s">
        <v>2416</v>
      </c>
      <c r="H384" s="767"/>
    </row>
    <row r="385" spans="1:8">
      <c r="A385" s="995"/>
      <c r="B385" s="496" t="s">
        <v>2431</v>
      </c>
      <c r="C385" s="766">
        <v>2021</v>
      </c>
      <c r="D385" s="972" t="s">
        <v>2409</v>
      </c>
      <c r="E385" s="290" t="s">
        <v>2423</v>
      </c>
      <c r="F385" s="290" t="s">
        <v>2411</v>
      </c>
      <c r="G385" s="290" t="s">
        <v>2414</v>
      </c>
      <c r="H385" s="767"/>
    </row>
    <row r="386" spans="1:8">
      <c r="A386" s="995"/>
      <c r="B386" s="496" t="s">
        <v>2431</v>
      </c>
      <c r="C386" s="766">
        <v>2021</v>
      </c>
      <c r="D386" s="972" t="s">
        <v>2415</v>
      </c>
      <c r="E386" s="290" t="s">
        <v>2423</v>
      </c>
      <c r="F386" s="290" t="s">
        <v>2411</v>
      </c>
      <c r="G386" s="290" t="s">
        <v>2414</v>
      </c>
      <c r="H386" s="767"/>
    </row>
    <row r="387" spans="1:8" ht="31">
      <c r="A387" s="995"/>
      <c r="B387" s="496" t="s">
        <v>2431</v>
      </c>
      <c r="C387" s="766">
        <v>2021</v>
      </c>
      <c r="D387" s="972" t="s">
        <v>2409</v>
      </c>
      <c r="E387" s="290" t="s">
        <v>2423</v>
      </c>
      <c r="F387" s="290" t="s">
        <v>2411</v>
      </c>
      <c r="G387" s="290" t="s">
        <v>2416</v>
      </c>
      <c r="H387" s="767"/>
    </row>
    <row r="388" spans="1:8" ht="31">
      <c r="A388" s="995"/>
      <c r="B388" s="496" t="s">
        <v>2431</v>
      </c>
      <c r="C388" s="766">
        <v>2021</v>
      </c>
      <c r="D388" s="972" t="s">
        <v>2415</v>
      </c>
      <c r="E388" s="290" t="s">
        <v>2423</v>
      </c>
      <c r="F388" s="290" t="s">
        <v>2411</v>
      </c>
      <c r="G388" s="290" t="s">
        <v>2416</v>
      </c>
      <c r="H388" s="767"/>
    </row>
    <row r="389" spans="1:8">
      <c r="A389" s="995"/>
      <c r="B389" s="496" t="s">
        <v>2431</v>
      </c>
      <c r="C389" s="766">
        <v>2021</v>
      </c>
      <c r="D389" s="972" t="s">
        <v>2409</v>
      </c>
      <c r="E389" s="290" t="s">
        <v>2423</v>
      </c>
      <c r="F389" s="290" t="s">
        <v>2417</v>
      </c>
      <c r="G389" s="290" t="s">
        <v>2414</v>
      </c>
      <c r="H389" s="767"/>
    </row>
    <row r="390" spans="1:8">
      <c r="A390" s="995"/>
      <c r="B390" s="496" t="s">
        <v>2431</v>
      </c>
      <c r="C390" s="766">
        <v>2021</v>
      </c>
      <c r="D390" s="972" t="s">
        <v>2415</v>
      </c>
      <c r="E390" s="290" t="s">
        <v>2423</v>
      </c>
      <c r="F390" s="290" t="s">
        <v>2417</v>
      </c>
      <c r="G390" s="290" t="s">
        <v>2414</v>
      </c>
      <c r="H390" s="767"/>
    </row>
    <row r="391" spans="1:8" ht="31">
      <c r="A391" s="995"/>
      <c r="B391" s="496" t="s">
        <v>2431</v>
      </c>
      <c r="C391" s="766">
        <v>2021</v>
      </c>
      <c r="D391" s="972" t="s">
        <v>2409</v>
      </c>
      <c r="E391" s="290" t="s">
        <v>2423</v>
      </c>
      <c r="F391" s="290" t="s">
        <v>2417</v>
      </c>
      <c r="G391" s="290" t="s">
        <v>2416</v>
      </c>
      <c r="H391" s="767"/>
    </row>
    <row r="392" spans="1:8" ht="31">
      <c r="A392" s="995"/>
      <c r="B392" s="496" t="s">
        <v>2431</v>
      </c>
      <c r="C392" s="766">
        <v>2021</v>
      </c>
      <c r="D392" s="972" t="s">
        <v>2415</v>
      </c>
      <c r="E392" s="290" t="s">
        <v>2423</v>
      </c>
      <c r="F392" s="290" t="s">
        <v>2417</v>
      </c>
      <c r="G392" s="290" t="s">
        <v>2416</v>
      </c>
      <c r="H392" s="767"/>
    </row>
    <row r="393" spans="1:8" s="768" customFormat="1">
      <c r="B393" s="773"/>
      <c r="C393" s="770"/>
      <c r="D393" s="972"/>
      <c r="E393" s="290"/>
      <c r="F393" s="292"/>
      <c r="G393" s="292"/>
      <c r="H393" s="775"/>
    </row>
    <row r="394" spans="1:8">
      <c r="A394" s="995">
        <v>19</v>
      </c>
      <c r="B394" s="293" t="s">
        <v>2432</v>
      </c>
      <c r="C394" s="293">
        <v>2021</v>
      </c>
      <c r="D394" s="972" t="s">
        <v>2409</v>
      </c>
      <c r="E394" s="290" t="s">
        <v>2410</v>
      </c>
      <c r="F394" s="290" t="s">
        <v>2411</v>
      </c>
      <c r="G394" s="290" t="s">
        <v>2414</v>
      </c>
      <c r="H394" s="777">
        <v>26</v>
      </c>
    </row>
    <row r="395" spans="1:8">
      <c r="A395" s="995"/>
      <c r="B395" s="293" t="s">
        <v>2432</v>
      </c>
      <c r="C395" s="293">
        <v>2021</v>
      </c>
      <c r="D395" s="972" t="s">
        <v>2415</v>
      </c>
      <c r="E395" s="290" t="s">
        <v>2410</v>
      </c>
      <c r="F395" s="290" t="s">
        <v>2411</v>
      </c>
      <c r="G395" s="290" t="s">
        <v>2414</v>
      </c>
      <c r="H395" s="777">
        <v>3</v>
      </c>
    </row>
    <row r="396" spans="1:8" ht="31">
      <c r="A396" s="995"/>
      <c r="B396" s="293" t="s">
        <v>2432</v>
      </c>
      <c r="C396" s="293">
        <v>2021</v>
      </c>
      <c r="D396" s="972" t="s">
        <v>2409</v>
      </c>
      <c r="E396" s="290" t="s">
        <v>2410</v>
      </c>
      <c r="F396" s="290" t="s">
        <v>2411</v>
      </c>
      <c r="G396" s="290" t="s">
        <v>2416</v>
      </c>
      <c r="H396" s="777">
        <v>2</v>
      </c>
    </row>
    <row r="397" spans="1:8" ht="31">
      <c r="A397" s="995"/>
      <c r="B397" s="293" t="s">
        <v>2432</v>
      </c>
      <c r="C397" s="293">
        <v>2021</v>
      </c>
      <c r="D397" s="972" t="s">
        <v>2415</v>
      </c>
      <c r="E397" s="290" t="s">
        <v>2410</v>
      </c>
      <c r="F397" s="290" t="s">
        <v>2411</v>
      </c>
      <c r="G397" s="290" t="s">
        <v>2416</v>
      </c>
      <c r="H397" s="777">
        <v>2</v>
      </c>
    </row>
    <row r="398" spans="1:8">
      <c r="A398" s="995"/>
      <c r="B398" s="293" t="s">
        <v>2432</v>
      </c>
      <c r="C398" s="293">
        <v>2021</v>
      </c>
      <c r="D398" s="972" t="s">
        <v>2409</v>
      </c>
      <c r="E398" s="290" t="s">
        <v>2410</v>
      </c>
      <c r="F398" s="290" t="s">
        <v>2417</v>
      </c>
      <c r="G398" s="290" t="s">
        <v>2414</v>
      </c>
      <c r="H398" s="767"/>
    </row>
    <row r="399" spans="1:8">
      <c r="A399" s="995"/>
      <c r="B399" s="293" t="s">
        <v>2432</v>
      </c>
      <c r="C399" s="293">
        <v>2021</v>
      </c>
      <c r="D399" s="972" t="s">
        <v>2415</v>
      </c>
      <c r="E399" s="290" t="s">
        <v>2410</v>
      </c>
      <c r="F399" s="290" t="s">
        <v>2417</v>
      </c>
      <c r="G399" s="290" t="s">
        <v>2414</v>
      </c>
      <c r="H399" s="767"/>
    </row>
    <row r="400" spans="1:8" ht="31">
      <c r="A400" s="995"/>
      <c r="B400" s="293" t="s">
        <v>2432</v>
      </c>
      <c r="C400" s="293">
        <v>2021</v>
      </c>
      <c r="D400" s="972" t="s">
        <v>2409</v>
      </c>
      <c r="E400" s="290" t="s">
        <v>2410</v>
      </c>
      <c r="F400" s="290" t="s">
        <v>2417</v>
      </c>
      <c r="G400" s="290" t="s">
        <v>2416</v>
      </c>
      <c r="H400" s="767"/>
    </row>
    <row r="401" spans="1:8" ht="31">
      <c r="A401" s="995"/>
      <c r="B401" s="293" t="s">
        <v>2432</v>
      </c>
      <c r="C401" s="293">
        <v>2021</v>
      </c>
      <c r="D401" s="972" t="s">
        <v>2415</v>
      </c>
      <c r="E401" s="290" t="s">
        <v>2410</v>
      </c>
      <c r="F401" s="290" t="s">
        <v>2417</v>
      </c>
      <c r="G401" s="290" t="s">
        <v>2416</v>
      </c>
      <c r="H401" s="767"/>
    </row>
    <row r="402" spans="1:8">
      <c r="A402" s="995"/>
      <c r="B402" s="293" t="s">
        <v>2432</v>
      </c>
      <c r="C402" s="766">
        <v>2021</v>
      </c>
      <c r="D402" s="972" t="s">
        <v>2409</v>
      </c>
      <c r="E402" s="290" t="s">
        <v>2413</v>
      </c>
      <c r="F402" s="290" t="s">
        <v>2411</v>
      </c>
      <c r="G402" s="290" t="s">
        <v>2414</v>
      </c>
      <c r="H402" s="777">
        <v>270</v>
      </c>
    </row>
    <row r="403" spans="1:8">
      <c r="A403" s="995"/>
      <c r="B403" s="293" t="s">
        <v>2432</v>
      </c>
      <c r="C403" s="766">
        <v>2021</v>
      </c>
      <c r="D403" s="972" t="s">
        <v>2415</v>
      </c>
      <c r="E403" s="290" t="s">
        <v>2413</v>
      </c>
      <c r="F403" s="290" t="s">
        <v>2411</v>
      </c>
      <c r="G403" s="290" t="s">
        <v>2414</v>
      </c>
      <c r="H403" s="777">
        <v>12</v>
      </c>
    </row>
    <row r="404" spans="1:8" ht="31">
      <c r="A404" s="995"/>
      <c r="B404" s="293" t="s">
        <v>2432</v>
      </c>
      <c r="C404" s="766">
        <v>2021</v>
      </c>
      <c r="D404" s="972" t="s">
        <v>2409</v>
      </c>
      <c r="E404" s="290" t="s">
        <v>2413</v>
      </c>
      <c r="F404" s="290" t="s">
        <v>2411</v>
      </c>
      <c r="G404" s="290" t="s">
        <v>2416</v>
      </c>
      <c r="H404" s="777">
        <v>19</v>
      </c>
    </row>
    <row r="405" spans="1:8" ht="31">
      <c r="A405" s="995"/>
      <c r="B405" s="293" t="s">
        <v>2432</v>
      </c>
      <c r="C405" s="766">
        <v>2021</v>
      </c>
      <c r="D405" s="972" t="s">
        <v>2415</v>
      </c>
      <c r="E405" s="290" t="s">
        <v>2413</v>
      </c>
      <c r="F405" s="290" t="s">
        <v>2411</v>
      </c>
      <c r="G405" s="290" t="s">
        <v>2416</v>
      </c>
      <c r="H405" s="777">
        <v>3</v>
      </c>
    </row>
    <row r="406" spans="1:8">
      <c r="A406" s="995"/>
      <c r="B406" s="293" t="s">
        <v>2432</v>
      </c>
      <c r="C406" s="766">
        <v>2021</v>
      </c>
      <c r="D406" s="972" t="s">
        <v>2409</v>
      </c>
      <c r="E406" s="290" t="s">
        <v>2413</v>
      </c>
      <c r="F406" s="290" t="s">
        <v>2417</v>
      </c>
      <c r="G406" s="290" t="s">
        <v>2414</v>
      </c>
      <c r="H406" s="767"/>
    </row>
    <row r="407" spans="1:8">
      <c r="A407" s="995"/>
      <c r="B407" s="293" t="s">
        <v>2432</v>
      </c>
      <c r="C407" s="766">
        <v>2021</v>
      </c>
      <c r="D407" s="972" t="s">
        <v>2415</v>
      </c>
      <c r="E407" s="290" t="s">
        <v>2413</v>
      </c>
      <c r="F407" s="290" t="s">
        <v>2417</v>
      </c>
      <c r="G407" s="290" t="s">
        <v>2414</v>
      </c>
      <c r="H407" s="767"/>
    </row>
    <row r="408" spans="1:8" ht="31">
      <c r="A408" s="995"/>
      <c r="B408" s="293" t="s">
        <v>2432</v>
      </c>
      <c r="C408" s="766">
        <v>2021</v>
      </c>
      <c r="D408" s="972" t="s">
        <v>2409</v>
      </c>
      <c r="E408" s="290" t="s">
        <v>2413</v>
      </c>
      <c r="F408" s="290" t="s">
        <v>2417</v>
      </c>
      <c r="G408" s="290" t="s">
        <v>2416</v>
      </c>
      <c r="H408" s="767"/>
    </row>
    <row r="409" spans="1:8" ht="31">
      <c r="A409" s="995"/>
      <c r="B409" s="293" t="s">
        <v>2432</v>
      </c>
      <c r="C409" s="766">
        <v>2021</v>
      </c>
      <c r="D409" s="972" t="s">
        <v>2415</v>
      </c>
      <c r="E409" s="290" t="s">
        <v>2413</v>
      </c>
      <c r="F409" s="290" t="s">
        <v>2417</v>
      </c>
      <c r="G409" s="290" t="s">
        <v>2416</v>
      </c>
      <c r="H409" s="767"/>
    </row>
    <row r="410" spans="1:8">
      <c r="A410" s="995"/>
      <c r="B410" s="293" t="s">
        <v>2432</v>
      </c>
      <c r="C410" s="766">
        <v>2021</v>
      </c>
      <c r="D410" s="972" t="s">
        <v>2409</v>
      </c>
      <c r="E410" s="290" t="s">
        <v>2423</v>
      </c>
      <c r="F410" s="290" t="s">
        <v>2411</v>
      </c>
      <c r="G410" s="290" t="s">
        <v>2414</v>
      </c>
      <c r="H410" s="767"/>
    </row>
    <row r="411" spans="1:8">
      <c r="A411" s="995"/>
      <c r="B411" s="293" t="s">
        <v>2432</v>
      </c>
      <c r="C411" s="766">
        <v>2021</v>
      </c>
      <c r="D411" s="972" t="s">
        <v>2415</v>
      </c>
      <c r="E411" s="290" t="s">
        <v>2423</v>
      </c>
      <c r="F411" s="290" t="s">
        <v>2411</v>
      </c>
      <c r="G411" s="290" t="s">
        <v>2414</v>
      </c>
      <c r="H411" s="767"/>
    </row>
    <row r="412" spans="1:8" ht="31">
      <c r="A412" s="995"/>
      <c r="B412" s="293" t="s">
        <v>2432</v>
      </c>
      <c r="C412" s="766">
        <v>2021</v>
      </c>
      <c r="D412" s="972" t="s">
        <v>2409</v>
      </c>
      <c r="E412" s="290" t="s">
        <v>2423</v>
      </c>
      <c r="F412" s="290" t="s">
        <v>2411</v>
      </c>
      <c r="G412" s="290" t="s">
        <v>2416</v>
      </c>
      <c r="H412" s="767"/>
    </row>
    <row r="413" spans="1:8" ht="31">
      <c r="A413" s="995"/>
      <c r="B413" s="293" t="s">
        <v>2432</v>
      </c>
      <c r="C413" s="766">
        <v>2021</v>
      </c>
      <c r="D413" s="972" t="s">
        <v>2415</v>
      </c>
      <c r="E413" s="290" t="s">
        <v>2423</v>
      </c>
      <c r="F413" s="290" t="s">
        <v>2411</v>
      </c>
      <c r="G413" s="290" t="s">
        <v>2416</v>
      </c>
      <c r="H413" s="767"/>
    </row>
    <row r="414" spans="1:8">
      <c r="A414" s="995"/>
      <c r="B414" s="293" t="s">
        <v>2432</v>
      </c>
      <c r="C414" s="766">
        <v>2021</v>
      </c>
      <c r="D414" s="972" t="s">
        <v>2409</v>
      </c>
      <c r="E414" s="290" t="s">
        <v>2423</v>
      </c>
      <c r="F414" s="290" t="s">
        <v>2417</v>
      </c>
      <c r="G414" s="290" t="s">
        <v>2414</v>
      </c>
      <c r="H414" s="767"/>
    </row>
    <row r="415" spans="1:8">
      <c r="A415" s="995"/>
      <c r="B415" s="293" t="s">
        <v>2432</v>
      </c>
      <c r="C415" s="766">
        <v>2021</v>
      </c>
      <c r="D415" s="972" t="s">
        <v>2415</v>
      </c>
      <c r="E415" s="290" t="s">
        <v>2423</v>
      </c>
      <c r="F415" s="290" t="s">
        <v>2417</v>
      </c>
      <c r="G415" s="290" t="s">
        <v>2414</v>
      </c>
      <c r="H415" s="767"/>
    </row>
    <row r="416" spans="1:8" ht="31">
      <c r="A416" s="995"/>
      <c r="B416" s="293" t="s">
        <v>2432</v>
      </c>
      <c r="C416" s="766">
        <v>2021</v>
      </c>
      <c r="D416" s="972" t="s">
        <v>2409</v>
      </c>
      <c r="E416" s="290" t="s">
        <v>2423</v>
      </c>
      <c r="F416" s="290" t="s">
        <v>2417</v>
      </c>
      <c r="G416" s="290" t="s">
        <v>2416</v>
      </c>
      <c r="H416" s="767"/>
    </row>
    <row r="417" spans="1:8" ht="31">
      <c r="A417" s="995"/>
      <c r="B417" s="293" t="s">
        <v>2432</v>
      </c>
      <c r="C417" s="766">
        <v>2021</v>
      </c>
      <c r="D417" s="972" t="s">
        <v>2415</v>
      </c>
      <c r="E417" s="290" t="s">
        <v>2423</v>
      </c>
      <c r="F417" s="290" t="s">
        <v>2417</v>
      </c>
      <c r="G417" s="290" t="s">
        <v>2416</v>
      </c>
      <c r="H417" s="767"/>
    </row>
    <row r="418" spans="1:8" s="768" customFormat="1">
      <c r="B418" s="769"/>
      <c r="C418" s="770"/>
      <c r="D418" s="972"/>
      <c r="E418" s="290"/>
      <c r="F418" s="292"/>
      <c r="G418" s="292"/>
      <c r="H418" s="775"/>
    </row>
    <row r="419" spans="1:8">
      <c r="A419" s="995">
        <v>20</v>
      </c>
      <c r="B419" s="765" t="s">
        <v>2433</v>
      </c>
      <c r="C419" s="293">
        <v>2021</v>
      </c>
      <c r="D419" s="972" t="s">
        <v>2409</v>
      </c>
      <c r="E419" s="290" t="s">
        <v>2410</v>
      </c>
      <c r="F419" s="290" t="s">
        <v>2411</v>
      </c>
      <c r="G419" s="290" t="s">
        <v>2414</v>
      </c>
      <c r="H419" s="777">
        <v>81</v>
      </c>
    </row>
    <row r="420" spans="1:8">
      <c r="A420" s="995"/>
      <c r="B420" s="765" t="s">
        <v>2433</v>
      </c>
      <c r="C420" s="293">
        <v>2021</v>
      </c>
      <c r="D420" s="972" t="s">
        <v>2415</v>
      </c>
      <c r="E420" s="290" t="s">
        <v>2410</v>
      </c>
      <c r="F420" s="290" t="s">
        <v>2411</v>
      </c>
      <c r="G420" s="290" t="s">
        <v>2414</v>
      </c>
      <c r="H420" s="777">
        <v>3</v>
      </c>
    </row>
    <row r="421" spans="1:8" ht="31">
      <c r="A421" s="995"/>
      <c r="B421" s="765" t="s">
        <v>2433</v>
      </c>
      <c r="C421" s="293">
        <v>2021</v>
      </c>
      <c r="D421" s="972" t="s">
        <v>2409</v>
      </c>
      <c r="E421" s="290" t="s">
        <v>2410</v>
      </c>
      <c r="F421" s="290" t="s">
        <v>2411</v>
      </c>
      <c r="G421" s="290" t="s">
        <v>2416</v>
      </c>
      <c r="H421" s="767">
        <v>1</v>
      </c>
    </row>
    <row r="422" spans="1:8" ht="31">
      <c r="A422" s="995"/>
      <c r="B422" s="765" t="s">
        <v>2433</v>
      </c>
      <c r="C422" s="293">
        <v>2021</v>
      </c>
      <c r="D422" s="972" t="s">
        <v>2415</v>
      </c>
      <c r="E422" s="290" t="s">
        <v>2410</v>
      </c>
      <c r="F422" s="290" t="s">
        <v>2411</v>
      </c>
      <c r="G422" s="290" t="s">
        <v>2416</v>
      </c>
      <c r="H422" s="767">
        <v>1</v>
      </c>
    </row>
    <row r="423" spans="1:8">
      <c r="A423" s="995"/>
      <c r="B423" s="765" t="s">
        <v>2433</v>
      </c>
      <c r="C423" s="293">
        <v>2021</v>
      </c>
      <c r="D423" s="972" t="s">
        <v>2409</v>
      </c>
      <c r="E423" s="290" t="s">
        <v>2410</v>
      </c>
      <c r="F423" s="290" t="s">
        <v>2417</v>
      </c>
      <c r="G423" s="290" t="s">
        <v>2414</v>
      </c>
      <c r="H423" s="767"/>
    </row>
    <row r="424" spans="1:8">
      <c r="A424" s="995"/>
      <c r="B424" s="765" t="s">
        <v>2433</v>
      </c>
      <c r="C424" s="293">
        <v>2021</v>
      </c>
      <c r="D424" s="972" t="s">
        <v>2415</v>
      </c>
      <c r="E424" s="290" t="s">
        <v>2410</v>
      </c>
      <c r="F424" s="290" t="s">
        <v>2417</v>
      </c>
      <c r="G424" s="290" t="s">
        <v>2414</v>
      </c>
      <c r="H424" s="767"/>
    </row>
    <row r="425" spans="1:8" ht="31">
      <c r="A425" s="995"/>
      <c r="B425" s="765" t="s">
        <v>2433</v>
      </c>
      <c r="C425" s="293">
        <v>2021</v>
      </c>
      <c r="D425" s="972" t="s">
        <v>2409</v>
      </c>
      <c r="E425" s="290" t="s">
        <v>2410</v>
      </c>
      <c r="F425" s="290" t="s">
        <v>2417</v>
      </c>
      <c r="G425" s="290" t="s">
        <v>2416</v>
      </c>
      <c r="H425" s="767"/>
    </row>
    <row r="426" spans="1:8" ht="31">
      <c r="A426" s="995"/>
      <c r="B426" s="765" t="s">
        <v>2433</v>
      </c>
      <c r="C426" s="293">
        <v>2021</v>
      </c>
      <c r="D426" s="972" t="s">
        <v>2415</v>
      </c>
      <c r="E426" s="290" t="s">
        <v>2410</v>
      </c>
      <c r="F426" s="290" t="s">
        <v>2417</v>
      </c>
      <c r="G426" s="290" t="s">
        <v>2416</v>
      </c>
      <c r="H426" s="767"/>
    </row>
    <row r="427" spans="1:8">
      <c r="A427" s="995"/>
      <c r="B427" s="765" t="s">
        <v>2433</v>
      </c>
      <c r="C427" s="766">
        <v>2021</v>
      </c>
      <c r="D427" s="972" t="s">
        <v>2409</v>
      </c>
      <c r="E427" s="290" t="s">
        <v>2413</v>
      </c>
      <c r="F427" s="290" t="s">
        <v>2411</v>
      </c>
      <c r="G427" s="290" t="s">
        <v>2414</v>
      </c>
      <c r="H427" s="767">
        <v>5</v>
      </c>
    </row>
    <row r="428" spans="1:8">
      <c r="A428" s="995"/>
      <c r="B428" s="765" t="s">
        <v>2433</v>
      </c>
      <c r="C428" s="766">
        <v>2021</v>
      </c>
      <c r="D428" s="972" t="s">
        <v>2415</v>
      </c>
      <c r="E428" s="290" t="s">
        <v>2413</v>
      </c>
      <c r="F428" s="290" t="s">
        <v>2411</v>
      </c>
      <c r="G428" s="290" t="s">
        <v>2414</v>
      </c>
      <c r="H428" s="767"/>
    </row>
    <row r="429" spans="1:8" ht="31">
      <c r="A429" s="995"/>
      <c r="B429" s="765" t="s">
        <v>2433</v>
      </c>
      <c r="C429" s="766">
        <v>2021</v>
      </c>
      <c r="D429" s="972" t="s">
        <v>2409</v>
      </c>
      <c r="E429" s="290" t="s">
        <v>2413</v>
      </c>
      <c r="F429" s="290" t="s">
        <v>2411</v>
      </c>
      <c r="G429" s="290" t="s">
        <v>2416</v>
      </c>
      <c r="H429" s="767">
        <v>2</v>
      </c>
    </row>
    <row r="430" spans="1:8" ht="31">
      <c r="A430" s="995"/>
      <c r="B430" s="765" t="s">
        <v>2433</v>
      </c>
      <c r="C430" s="766">
        <v>2021</v>
      </c>
      <c r="D430" s="972" t="s">
        <v>2415</v>
      </c>
      <c r="E430" s="290" t="s">
        <v>2413</v>
      </c>
      <c r="F430" s="290" t="s">
        <v>2411</v>
      </c>
      <c r="G430" s="290" t="s">
        <v>2416</v>
      </c>
      <c r="H430" s="767"/>
    </row>
    <row r="431" spans="1:8">
      <c r="A431" s="995"/>
      <c r="B431" s="765" t="s">
        <v>2433</v>
      </c>
      <c r="C431" s="766">
        <v>2021</v>
      </c>
      <c r="D431" s="972" t="s">
        <v>2409</v>
      </c>
      <c r="E431" s="290" t="s">
        <v>2413</v>
      </c>
      <c r="F431" s="290" t="s">
        <v>2417</v>
      </c>
      <c r="G431" s="290" t="s">
        <v>2414</v>
      </c>
      <c r="H431" s="767"/>
    </row>
    <row r="432" spans="1:8">
      <c r="A432" s="995"/>
      <c r="B432" s="765" t="s">
        <v>2433</v>
      </c>
      <c r="C432" s="766">
        <v>2021</v>
      </c>
      <c r="D432" s="972" t="s">
        <v>2415</v>
      </c>
      <c r="E432" s="290" t="s">
        <v>2413</v>
      </c>
      <c r="F432" s="290" t="s">
        <v>2417</v>
      </c>
      <c r="G432" s="290" t="s">
        <v>2414</v>
      </c>
      <c r="H432" s="767"/>
    </row>
    <row r="433" spans="1:8" ht="31">
      <c r="A433" s="995"/>
      <c r="B433" s="765" t="s">
        <v>2433</v>
      </c>
      <c r="C433" s="766">
        <v>2021</v>
      </c>
      <c r="D433" s="972" t="s">
        <v>2409</v>
      </c>
      <c r="E433" s="290" t="s">
        <v>2413</v>
      </c>
      <c r="F433" s="290" t="s">
        <v>2417</v>
      </c>
      <c r="G433" s="290" t="s">
        <v>2416</v>
      </c>
      <c r="H433" s="767"/>
    </row>
    <row r="434" spans="1:8" ht="31">
      <c r="A434" s="995"/>
      <c r="B434" s="765" t="s">
        <v>2433</v>
      </c>
      <c r="C434" s="766">
        <v>2021</v>
      </c>
      <c r="D434" s="972" t="s">
        <v>2415</v>
      </c>
      <c r="E434" s="290" t="s">
        <v>2413</v>
      </c>
      <c r="F434" s="290" t="s">
        <v>2417</v>
      </c>
      <c r="G434" s="290" t="s">
        <v>2416</v>
      </c>
      <c r="H434" s="767"/>
    </row>
    <row r="435" spans="1:8">
      <c r="A435" s="995"/>
      <c r="B435" s="765" t="s">
        <v>2433</v>
      </c>
      <c r="C435" s="766">
        <v>2021</v>
      </c>
      <c r="D435" s="972" t="s">
        <v>2409</v>
      </c>
      <c r="E435" s="290" t="s">
        <v>2423</v>
      </c>
      <c r="F435" s="290" t="s">
        <v>2411</v>
      </c>
      <c r="G435" s="290" t="s">
        <v>2414</v>
      </c>
      <c r="H435" s="767"/>
    </row>
    <row r="436" spans="1:8">
      <c r="A436" s="995"/>
      <c r="B436" s="765" t="s">
        <v>2433</v>
      </c>
      <c r="C436" s="766">
        <v>2021</v>
      </c>
      <c r="D436" s="972" t="s">
        <v>2415</v>
      </c>
      <c r="E436" s="290" t="s">
        <v>2423</v>
      </c>
      <c r="F436" s="290" t="s">
        <v>2411</v>
      </c>
      <c r="G436" s="290" t="s">
        <v>2414</v>
      </c>
      <c r="H436" s="767"/>
    </row>
    <row r="437" spans="1:8" ht="31">
      <c r="A437" s="995"/>
      <c r="B437" s="765" t="s">
        <v>2433</v>
      </c>
      <c r="C437" s="766">
        <v>2021</v>
      </c>
      <c r="D437" s="972" t="s">
        <v>2409</v>
      </c>
      <c r="E437" s="290" t="s">
        <v>2423</v>
      </c>
      <c r="F437" s="290" t="s">
        <v>2411</v>
      </c>
      <c r="G437" s="290" t="s">
        <v>2416</v>
      </c>
      <c r="H437" s="767"/>
    </row>
    <row r="438" spans="1:8" ht="31">
      <c r="A438" s="995"/>
      <c r="B438" s="765" t="s">
        <v>2433</v>
      </c>
      <c r="C438" s="766">
        <v>2021</v>
      </c>
      <c r="D438" s="972" t="s">
        <v>2415</v>
      </c>
      <c r="E438" s="290" t="s">
        <v>2423</v>
      </c>
      <c r="F438" s="290" t="s">
        <v>2411</v>
      </c>
      <c r="G438" s="290" t="s">
        <v>2416</v>
      </c>
      <c r="H438" s="767"/>
    </row>
    <row r="439" spans="1:8">
      <c r="A439" s="995"/>
      <c r="B439" s="765" t="s">
        <v>2433</v>
      </c>
      <c r="C439" s="766">
        <v>2021</v>
      </c>
      <c r="D439" s="972" t="s">
        <v>2409</v>
      </c>
      <c r="E439" s="290" t="s">
        <v>2423</v>
      </c>
      <c r="F439" s="290" t="s">
        <v>2417</v>
      </c>
      <c r="G439" s="290" t="s">
        <v>2414</v>
      </c>
      <c r="H439" s="767"/>
    </row>
    <row r="440" spans="1:8">
      <c r="A440" s="995"/>
      <c r="B440" s="765" t="s">
        <v>2433</v>
      </c>
      <c r="C440" s="766">
        <v>2021</v>
      </c>
      <c r="D440" s="972" t="s">
        <v>2415</v>
      </c>
      <c r="E440" s="290" t="s">
        <v>2423</v>
      </c>
      <c r="F440" s="290" t="s">
        <v>2417</v>
      </c>
      <c r="G440" s="290" t="s">
        <v>2414</v>
      </c>
      <c r="H440" s="767"/>
    </row>
    <row r="441" spans="1:8" ht="31">
      <c r="A441" s="995"/>
      <c r="B441" s="765" t="s">
        <v>2433</v>
      </c>
      <c r="C441" s="766">
        <v>2021</v>
      </c>
      <c r="D441" s="972" t="s">
        <v>2409</v>
      </c>
      <c r="E441" s="290" t="s">
        <v>2423</v>
      </c>
      <c r="F441" s="290" t="s">
        <v>2417</v>
      </c>
      <c r="G441" s="290" t="s">
        <v>2416</v>
      </c>
      <c r="H441" s="767"/>
    </row>
    <row r="442" spans="1:8" ht="31">
      <c r="A442" s="995"/>
      <c r="B442" s="765" t="s">
        <v>2433</v>
      </c>
      <c r="C442" s="766">
        <v>2021</v>
      </c>
      <c r="D442" s="972" t="s">
        <v>2415</v>
      </c>
      <c r="E442" s="290" t="s">
        <v>2423</v>
      </c>
      <c r="F442" s="290" t="s">
        <v>2417</v>
      </c>
      <c r="G442" s="290" t="s">
        <v>2416</v>
      </c>
      <c r="H442" s="767"/>
    </row>
    <row r="443" spans="1:8" s="768" customFormat="1">
      <c r="B443" s="769"/>
      <c r="C443" s="770"/>
      <c r="D443" s="972"/>
      <c r="E443" s="290"/>
      <c r="F443" s="292"/>
      <c r="G443" s="292"/>
      <c r="H443" s="775"/>
    </row>
    <row r="444" spans="1:8">
      <c r="A444" s="995">
        <v>21</v>
      </c>
      <c r="B444" s="765" t="s">
        <v>2434</v>
      </c>
      <c r="C444" s="293">
        <v>2021</v>
      </c>
      <c r="D444" s="972" t="s">
        <v>2409</v>
      </c>
      <c r="E444" s="290" t="s">
        <v>2410</v>
      </c>
      <c r="F444" s="290" t="s">
        <v>2411</v>
      </c>
      <c r="G444" s="290" t="s">
        <v>2414</v>
      </c>
      <c r="H444" s="777">
        <v>29</v>
      </c>
    </row>
    <row r="445" spans="1:8">
      <c r="A445" s="995"/>
      <c r="B445" s="765" t="s">
        <v>2434</v>
      </c>
      <c r="C445" s="293">
        <v>2021</v>
      </c>
      <c r="D445" s="972" t="s">
        <v>2415</v>
      </c>
      <c r="E445" s="290" t="s">
        <v>2410</v>
      </c>
      <c r="F445" s="290" t="s">
        <v>2411</v>
      </c>
      <c r="G445" s="290" t="s">
        <v>2414</v>
      </c>
      <c r="H445" s="778">
        <v>11</v>
      </c>
    </row>
    <row r="446" spans="1:8" ht="31">
      <c r="A446" s="995"/>
      <c r="B446" s="765" t="s">
        <v>2434</v>
      </c>
      <c r="C446" s="293">
        <v>2021</v>
      </c>
      <c r="D446" s="972" t="s">
        <v>2409</v>
      </c>
      <c r="E446" s="290" t="s">
        <v>2410</v>
      </c>
      <c r="F446" s="290" t="s">
        <v>2411</v>
      </c>
      <c r="G446" s="290" t="s">
        <v>2416</v>
      </c>
      <c r="H446" s="777">
        <v>3</v>
      </c>
    </row>
    <row r="447" spans="1:8" ht="31">
      <c r="A447" s="995"/>
      <c r="B447" s="765" t="s">
        <v>2434</v>
      </c>
      <c r="C447" s="293">
        <v>2021</v>
      </c>
      <c r="D447" s="972" t="s">
        <v>2415</v>
      </c>
      <c r="E447" s="290" t="s">
        <v>2410</v>
      </c>
      <c r="F447" s="290" t="s">
        <v>2411</v>
      </c>
      <c r="G447" s="290" t="s">
        <v>2416</v>
      </c>
      <c r="H447" s="777">
        <v>6</v>
      </c>
    </row>
    <row r="448" spans="1:8">
      <c r="A448" s="995"/>
      <c r="B448" s="765" t="s">
        <v>2434</v>
      </c>
      <c r="C448" s="293">
        <v>2021</v>
      </c>
      <c r="D448" s="972" t="s">
        <v>2409</v>
      </c>
      <c r="E448" s="290" t="s">
        <v>2410</v>
      </c>
      <c r="F448" s="290" t="s">
        <v>2417</v>
      </c>
      <c r="G448" s="290" t="s">
        <v>2414</v>
      </c>
      <c r="H448" s="767"/>
    </row>
    <row r="449" spans="1:8">
      <c r="A449" s="995"/>
      <c r="B449" s="765" t="s">
        <v>2434</v>
      </c>
      <c r="C449" s="293">
        <v>2021</v>
      </c>
      <c r="D449" s="972" t="s">
        <v>2415</v>
      </c>
      <c r="E449" s="290" t="s">
        <v>2410</v>
      </c>
      <c r="F449" s="290" t="s">
        <v>2417</v>
      </c>
      <c r="G449" s="290" t="s">
        <v>2414</v>
      </c>
      <c r="H449" s="767"/>
    </row>
    <row r="450" spans="1:8" ht="31">
      <c r="A450" s="995"/>
      <c r="B450" s="765" t="s">
        <v>2434</v>
      </c>
      <c r="C450" s="293">
        <v>2021</v>
      </c>
      <c r="D450" s="972" t="s">
        <v>2409</v>
      </c>
      <c r="E450" s="290" t="s">
        <v>2410</v>
      </c>
      <c r="F450" s="290" t="s">
        <v>2417</v>
      </c>
      <c r="G450" s="290" t="s">
        <v>2416</v>
      </c>
      <c r="H450" s="767"/>
    </row>
    <row r="451" spans="1:8" ht="31">
      <c r="A451" s="995"/>
      <c r="B451" s="765" t="s">
        <v>2434</v>
      </c>
      <c r="C451" s="293">
        <v>2021</v>
      </c>
      <c r="D451" s="972" t="s">
        <v>2415</v>
      </c>
      <c r="E451" s="290" t="s">
        <v>2410</v>
      </c>
      <c r="F451" s="290" t="s">
        <v>2417</v>
      </c>
      <c r="G451" s="290" t="s">
        <v>2416</v>
      </c>
      <c r="H451" s="767"/>
    </row>
    <row r="452" spans="1:8">
      <c r="A452" s="995"/>
      <c r="B452" s="765" t="s">
        <v>2434</v>
      </c>
      <c r="C452" s="766">
        <v>2021</v>
      </c>
      <c r="D452" s="972" t="s">
        <v>2409</v>
      </c>
      <c r="E452" s="290" t="s">
        <v>2413</v>
      </c>
      <c r="F452" s="290" t="s">
        <v>2411</v>
      </c>
      <c r="G452" s="290" t="s">
        <v>2414</v>
      </c>
      <c r="H452" s="777">
        <v>12</v>
      </c>
    </row>
    <row r="453" spans="1:8">
      <c r="A453" s="995"/>
      <c r="B453" s="765" t="s">
        <v>2434</v>
      </c>
      <c r="C453" s="766">
        <v>2021</v>
      </c>
      <c r="D453" s="972" t="s">
        <v>2415</v>
      </c>
      <c r="E453" s="290" t="s">
        <v>2413</v>
      </c>
      <c r="F453" s="290" t="s">
        <v>2411</v>
      </c>
      <c r="G453" s="290" t="s">
        <v>2414</v>
      </c>
      <c r="H453" s="777">
        <v>3</v>
      </c>
    </row>
    <row r="454" spans="1:8" ht="31">
      <c r="A454" s="995"/>
      <c r="B454" s="765" t="s">
        <v>2434</v>
      </c>
      <c r="C454" s="766">
        <v>2021</v>
      </c>
      <c r="D454" s="972" t="s">
        <v>2409</v>
      </c>
      <c r="E454" s="290" t="s">
        <v>2413</v>
      </c>
      <c r="F454" s="290" t="s">
        <v>2411</v>
      </c>
      <c r="G454" s="290" t="s">
        <v>2416</v>
      </c>
      <c r="H454" s="767"/>
    </row>
    <row r="455" spans="1:8" ht="31">
      <c r="A455" s="995"/>
      <c r="B455" s="765" t="s">
        <v>2434</v>
      </c>
      <c r="C455" s="766">
        <v>2021</v>
      </c>
      <c r="D455" s="972" t="s">
        <v>2415</v>
      </c>
      <c r="E455" s="290" t="s">
        <v>2413</v>
      </c>
      <c r="F455" s="290" t="s">
        <v>2411</v>
      </c>
      <c r="G455" s="290" t="s">
        <v>2416</v>
      </c>
      <c r="H455" s="767"/>
    </row>
    <row r="456" spans="1:8">
      <c r="A456" s="995"/>
      <c r="B456" s="765" t="s">
        <v>2434</v>
      </c>
      <c r="C456" s="766">
        <v>2021</v>
      </c>
      <c r="D456" s="972" t="s">
        <v>2409</v>
      </c>
      <c r="E456" s="290" t="s">
        <v>2413</v>
      </c>
      <c r="F456" s="290" t="s">
        <v>2417</v>
      </c>
      <c r="G456" s="290" t="s">
        <v>2414</v>
      </c>
      <c r="H456" s="767"/>
    </row>
    <row r="457" spans="1:8">
      <c r="A457" s="995"/>
      <c r="B457" s="765" t="s">
        <v>2434</v>
      </c>
      <c r="C457" s="766">
        <v>2021</v>
      </c>
      <c r="D457" s="972" t="s">
        <v>2415</v>
      </c>
      <c r="E457" s="290" t="s">
        <v>2413</v>
      </c>
      <c r="F457" s="290" t="s">
        <v>2417</v>
      </c>
      <c r="G457" s="290" t="s">
        <v>2414</v>
      </c>
      <c r="H457" s="767"/>
    </row>
    <row r="458" spans="1:8" ht="31">
      <c r="A458" s="995"/>
      <c r="B458" s="765" t="s">
        <v>2434</v>
      </c>
      <c r="C458" s="766">
        <v>2021</v>
      </c>
      <c r="D458" s="972" t="s">
        <v>2409</v>
      </c>
      <c r="E458" s="290" t="s">
        <v>2413</v>
      </c>
      <c r="F458" s="290" t="s">
        <v>2417</v>
      </c>
      <c r="G458" s="290" t="s">
        <v>2416</v>
      </c>
      <c r="H458" s="767"/>
    </row>
    <row r="459" spans="1:8" ht="31">
      <c r="A459" s="995"/>
      <c r="B459" s="765" t="s">
        <v>2434</v>
      </c>
      <c r="C459" s="766">
        <v>2021</v>
      </c>
      <c r="D459" s="972" t="s">
        <v>2415</v>
      </c>
      <c r="E459" s="290" t="s">
        <v>2413</v>
      </c>
      <c r="F459" s="290" t="s">
        <v>2417</v>
      </c>
      <c r="G459" s="290" t="s">
        <v>2416</v>
      </c>
      <c r="H459" s="767"/>
    </row>
    <row r="460" spans="1:8">
      <c r="A460" s="995"/>
      <c r="B460" s="765" t="s">
        <v>2434</v>
      </c>
      <c r="C460" s="766">
        <v>2021</v>
      </c>
      <c r="D460" s="972" t="s">
        <v>2409</v>
      </c>
      <c r="E460" s="290" t="s">
        <v>2423</v>
      </c>
      <c r="F460" s="290" t="s">
        <v>2411</v>
      </c>
      <c r="G460" s="290" t="s">
        <v>2414</v>
      </c>
      <c r="H460" s="767"/>
    </row>
    <row r="461" spans="1:8">
      <c r="A461" s="995"/>
      <c r="B461" s="765" t="s">
        <v>2434</v>
      </c>
      <c r="C461" s="766">
        <v>2021</v>
      </c>
      <c r="D461" s="972" t="s">
        <v>2415</v>
      </c>
      <c r="E461" s="290" t="s">
        <v>2423</v>
      </c>
      <c r="F461" s="290" t="s">
        <v>2411</v>
      </c>
      <c r="G461" s="290" t="s">
        <v>2414</v>
      </c>
      <c r="H461" s="767"/>
    </row>
    <row r="462" spans="1:8" ht="31">
      <c r="A462" s="995"/>
      <c r="B462" s="765" t="s">
        <v>2434</v>
      </c>
      <c r="C462" s="766">
        <v>2021</v>
      </c>
      <c r="D462" s="972" t="s">
        <v>2409</v>
      </c>
      <c r="E462" s="290" t="s">
        <v>2423</v>
      </c>
      <c r="F462" s="290" t="s">
        <v>2411</v>
      </c>
      <c r="G462" s="290" t="s">
        <v>2416</v>
      </c>
      <c r="H462" s="767"/>
    </row>
    <row r="463" spans="1:8" ht="31">
      <c r="A463" s="995"/>
      <c r="B463" s="765" t="s">
        <v>2434</v>
      </c>
      <c r="C463" s="766">
        <v>2021</v>
      </c>
      <c r="D463" s="972" t="s">
        <v>2415</v>
      </c>
      <c r="E463" s="290" t="s">
        <v>2423</v>
      </c>
      <c r="F463" s="290" t="s">
        <v>2411</v>
      </c>
      <c r="G463" s="290" t="s">
        <v>2416</v>
      </c>
      <c r="H463" s="767"/>
    </row>
    <row r="464" spans="1:8">
      <c r="A464" s="995"/>
      <c r="B464" s="765" t="s">
        <v>2434</v>
      </c>
      <c r="C464" s="766">
        <v>2021</v>
      </c>
      <c r="D464" s="972" t="s">
        <v>2409</v>
      </c>
      <c r="E464" s="290" t="s">
        <v>2423</v>
      </c>
      <c r="F464" s="290" t="s">
        <v>2417</v>
      </c>
      <c r="G464" s="290" t="s">
        <v>2414</v>
      </c>
      <c r="H464" s="767"/>
    </row>
    <row r="465" spans="1:8">
      <c r="A465" s="995"/>
      <c r="B465" s="765" t="s">
        <v>2434</v>
      </c>
      <c r="C465" s="766">
        <v>2021</v>
      </c>
      <c r="D465" s="972" t="s">
        <v>2415</v>
      </c>
      <c r="E465" s="290" t="s">
        <v>2423</v>
      </c>
      <c r="F465" s="290" t="s">
        <v>2417</v>
      </c>
      <c r="G465" s="290" t="s">
        <v>2414</v>
      </c>
      <c r="H465" s="767"/>
    </row>
    <row r="466" spans="1:8" ht="31">
      <c r="A466" s="995"/>
      <c r="B466" s="765" t="s">
        <v>2434</v>
      </c>
      <c r="C466" s="766">
        <v>2021</v>
      </c>
      <c r="D466" s="972" t="s">
        <v>2409</v>
      </c>
      <c r="E466" s="290" t="s">
        <v>2423</v>
      </c>
      <c r="F466" s="290" t="s">
        <v>2417</v>
      </c>
      <c r="G466" s="290" t="s">
        <v>2416</v>
      </c>
      <c r="H466" s="767"/>
    </row>
    <row r="467" spans="1:8" ht="31">
      <c r="A467" s="995"/>
      <c r="B467" s="765" t="s">
        <v>2434</v>
      </c>
      <c r="C467" s="766">
        <v>2021</v>
      </c>
      <c r="D467" s="972" t="s">
        <v>2415</v>
      </c>
      <c r="E467" s="290" t="s">
        <v>2423</v>
      </c>
      <c r="F467" s="290" t="s">
        <v>2417</v>
      </c>
      <c r="G467" s="290" t="s">
        <v>2416</v>
      </c>
      <c r="H467" s="767"/>
    </row>
    <row r="468" spans="1:8" s="768" customFormat="1">
      <c r="B468" s="769"/>
      <c r="C468" s="342"/>
      <c r="D468" s="972"/>
      <c r="E468" s="290"/>
      <c r="F468" s="292"/>
      <c r="G468" s="292"/>
      <c r="H468" s="775"/>
    </row>
    <row r="469" spans="1:8">
      <c r="A469" s="995">
        <v>22</v>
      </c>
      <c r="B469" s="765" t="s">
        <v>2435</v>
      </c>
      <c r="C469" s="293">
        <v>2021</v>
      </c>
      <c r="D469" s="972" t="s">
        <v>2409</v>
      </c>
      <c r="E469" s="290" t="s">
        <v>2410</v>
      </c>
      <c r="F469" s="290" t="s">
        <v>2411</v>
      </c>
      <c r="G469" s="290" t="s">
        <v>2414</v>
      </c>
      <c r="H469" s="777">
        <v>56</v>
      </c>
    </row>
    <row r="470" spans="1:8">
      <c r="A470" s="995"/>
      <c r="B470" s="765" t="s">
        <v>2435</v>
      </c>
      <c r="C470" s="293">
        <v>2021</v>
      </c>
      <c r="D470" s="972" t="s">
        <v>2415</v>
      </c>
      <c r="E470" s="290" t="s">
        <v>2410</v>
      </c>
      <c r="F470" s="290" t="s">
        <v>2411</v>
      </c>
      <c r="G470" s="290" t="s">
        <v>2414</v>
      </c>
      <c r="H470" s="777">
        <v>8</v>
      </c>
    </row>
    <row r="471" spans="1:8" ht="31">
      <c r="A471" s="995"/>
      <c r="B471" s="765" t="s">
        <v>2435</v>
      </c>
      <c r="C471" s="293">
        <v>2021</v>
      </c>
      <c r="D471" s="972" t="s">
        <v>2409</v>
      </c>
      <c r="E471" s="290" t="s">
        <v>2410</v>
      </c>
      <c r="F471" s="290" t="s">
        <v>2411</v>
      </c>
      <c r="G471" s="290" t="s">
        <v>2416</v>
      </c>
      <c r="H471" s="777">
        <v>7</v>
      </c>
    </row>
    <row r="472" spans="1:8" ht="31">
      <c r="A472" s="995"/>
      <c r="B472" s="765" t="s">
        <v>2435</v>
      </c>
      <c r="C472" s="293">
        <v>2021</v>
      </c>
      <c r="D472" s="972" t="s">
        <v>2415</v>
      </c>
      <c r="E472" s="290" t="s">
        <v>2410</v>
      </c>
      <c r="F472" s="290" t="s">
        <v>2411</v>
      </c>
      <c r="G472" s="290" t="s">
        <v>2416</v>
      </c>
      <c r="H472" s="777">
        <v>4</v>
      </c>
    </row>
    <row r="473" spans="1:8">
      <c r="A473" s="995"/>
      <c r="B473" s="765" t="s">
        <v>2435</v>
      </c>
      <c r="C473" s="293">
        <v>2021</v>
      </c>
      <c r="D473" s="972" t="s">
        <v>2409</v>
      </c>
      <c r="E473" s="290" t="s">
        <v>2410</v>
      </c>
      <c r="F473" s="290" t="s">
        <v>2417</v>
      </c>
      <c r="G473" s="290" t="s">
        <v>2414</v>
      </c>
      <c r="H473" s="767"/>
    </row>
    <row r="474" spans="1:8">
      <c r="A474" s="995"/>
      <c r="B474" s="765" t="s">
        <v>2435</v>
      </c>
      <c r="C474" s="293">
        <v>2021</v>
      </c>
      <c r="D474" s="972" t="s">
        <v>2415</v>
      </c>
      <c r="E474" s="290" t="s">
        <v>2410</v>
      </c>
      <c r="F474" s="290" t="s">
        <v>2417</v>
      </c>
      <c r="G474" s="290" t="s">
        <v>2414</v>
      </c>
      <c r="H474" s="767"/>
    </row>
    <row r="475" spans="1:8" ht="31">
      <c r="A475" s="995"/>
      <c r="B475" s="765" t="s">
        <v>2435</v>
      </c>
      <c r="C475" s="293">
        <v>2021</v>
      </c>
      <c r="D475" s="972" t="s">
        <v>2409</v>
      </c>
      <c r="E475" s="290" t="s">
        <v>2410</v>
      </c>
      <c r="F475" s="290" t="s">
        <v>2417</v>
      </c>
      <c r="G475" s="290" t="s">
        <v>2416</v>
      </c>
      <c r="H475" s="767"/>
    </row>
    <row r="476" spans="1:8" ht="31">
      <c r="A476" s="995"/>
      <c r="B476" s="765" t="s">
        <v>2435</v>
      </c>
      <c r="C476" s="293">
        <v>2021</v>
      </c>
      <c r="D476" s="972" t="s">
        <v>2415</v>
      </c>
      <c r="E476" s="290" t="s">
        <v>2410</v>
      </c>
      <c r="F476" s="290" t="s">
        <v>2417</v>
      </c>
      <c r="G476" s="290" t="s">
        <v>2416</v>
      </c>
      <c r="H476" s="767"/>
    </row>
    <row r="477" spans="1:8">
      <c r="A477" s="995"/>
      <c r="B477" s="765" t="s">
        <v>2435</v>
      </c>
      <c r="C477" s="766">
        <v>2021</v>
      </c>
      <c r="D477" s="972" t="s">
        <v>2409</v>
      </c>
      <c r="E477" s="290" t="s">
        <v>2413</v>
      </c>
      <c r="F477" s="290" t="s">
        <v>2411</v>
      </c>
      <c r="G477" s="290" t="s">
        <v>2414</v>
      </c>
      <c r="H477" s="777">
        <v>3</v>
      </c>
    </row>
    <row r="478" spans="1:8">
      <c r="A478" s="995"/>
      <c r="B478" s="765" t="s">
        <v>2435</v>
      </c>
      <c r="C478" s="766">
        <v>2021</v>
      </c>
      <c r="D478" s="972" t="s">
        <v>2415</v>
      </c>
      <c r="E478" s="290" t="s">
        <v>2413</v>
      </c>
      <c r="F478" s="290" t="s">
        <v>2411</v>
      </c>
      <c r="G478" s="290" t="s">
        <v>2414</v>
      </c>
      <c r="H478" s="777">
        <v>1</v>
      </c>
    </row>
    <row r="479" spans="1:8" ht="31">
      <c r="A479" s="995"/>
      <c r="B479" s="765" t="s">
        <v>2435</v>
      </c>
      <c r="C479" s="766">
        <v>2021</v>
      </c>
      <c r="D479" s="972" t="s">
        <v>2409</v>
      </c>
      <c r="E479" s="290" t="s">
        <v>2413</v>
      </c>
      <c r="F479" s="290" t="s">
        <v>2411</v>
      </c>
      <c r="G479" s="290" t="s">
        <v>2416</v>
      </c>
      <c r="H479" s="767">
        <v>2</v>
      </c>
    </row>
    <row r="480" spans="1:8" ht="31">
      <c r="A480" s="995"/>
      <c r="B480" s="765" t="s">
        <v>2435</v>
      </c>
      <c r="C480" s="766">
        <v>2021</v>
      </c>
      <c r="D480" s="972" t="s">
        <v>2415</v>
      </c>
      <c r="E480" s="290" t="s">
        <v>2413</v>
      </c>
      <c r="F480" s="290" t="s">
        <v>2411</v>
      </c>
      <c r="G480" s="290" t="s">
        <v>2416</v>
      </c>
      <c r="H480" s="767"/>
    </row>
    <row r="481" spans="1:8">
      <c r="A481" s="995"/>
      <c r="B481" s="765" t="s">
        <v>2435</v>
      </c>
      <c r="C481" s="766">
        <v>2021</v>
      </c>
      <c r="D481" s="972" t="s">
        <v>2409</v>
      </c>
      <c r="E481" s="290" t="s">
        <v>2413</v>
      </c>
      <c r="F481" s="290" t="s">
        <v>2417</v>
      </c>
      <c r="G481" s="290" t="s">
        <v>2414</v>
      </c>
      <c r="H481" s="767"/>
    </row>
    <row r="482" spans="1:8">
      <c r="A482" s="995"/>
      <c r="B482" s="765" t="s">
        <v>2435</v>
      </c>
      <c r="C482" s="766">
        <v>2021</v>
      </c>
      <c r="D482" s="972" t="s">
        <v>2415</v>
      </c>
      <c r="E482" s="290" t="s">
        <v>2413</v>
      </c>
      <c r="F482" s="290" t="s">
        <v>2417</v>
      </c>
      <c r="G482" s="290" t="s">
        <v>2414</v>
      </c>
      <c r="H482" s="767"/>
    </row>
    <row r="483" spans="1:8" ht="31">
      <c r="A483" s="995"/>
      <c r="B483" s="765" t="s">
        <v>2435</v>
      </c>
      <c r="C483" s="766">
        <v>2021</v>
      </c>
      <c r="D483" s="972" t="s">
        <v>2409</v>
      </c>
      <c r="E483" s="290" t="s">
        <v>2413</v>
      </c>
      <c r="F483" s="290" t="s">
        <v>2417</v>
      </c>
      <c r="G483" s="290" t="s">
        <v>2416</v>
      </c>
      <c r="H483" s="767"/>
    </row>
    <row r="484" spans="1:8" ht="31">
      <c r="A484" s="995"/>
      <c r="B484" s="765" t="s">
        <v>2435</v>
      </c>
      <c r="C484" s="766">
        <v>2021</v>
      </c>
      <c r="D484" s="972" t="s">
        <v>2415</v>
      </c>
      <c r="E484" s="290" t="s">
        <v>2413</v>
      </c>
      <c r="F484" s="290" t="s">
        <v>2417</v>
      </c>
      <c r="G484" s="290" t="s">
        <v>2416</v>
      </c>
      <c r="H484" s="767"/>
    </row>
    <row r="485" spans="1:8">
      <c r="A485" s="995"/>
      <c r="B485" s="765" t="s">
        <v>2435</v>
      </c>
      <c r="C485" s="766">
        <v>2021</v>
      </c>
      <c r="D485" s="972" t="s">
        <v>2409</v>
      </c>
      <c r="E485" s="290" t="s">
        <v>2423</v>
      </c>
      <c r="F485" s="290" t="s">
        <v>2411</v>
      </c>
      <c r="G485" s="290" t="s">
        <v>2414</v>
      </c>
      <c r="H485" s="767"/>
    </row>
    <row r="486" spans="1:8">
      <c r="A486" s="995"/>
      <c r="B486" s="765" t="s">
        <v>2435</v>
      </c>
      <c r="C486" s="766">
        <v>2021</v>
      </c>
      <c r="D486" s="972" t="s">
        <v>2415</v>
      </c>
      <c r="E486" s="290" t="s">
        <v>2423</v>
      </c>
      <c r="F486" s="290" t="s">
        <v>2411</v>
      </c>
      <c r="G486" s="290" t="s">
        <v>2414</v>
      </c>
      <c r="H486" s="767"/>
    </row>
    <row r="487" spans="1:8" ht="31">
      <c r="A487" s="995"/>
      <c r="B487" s="765" t="s">
        <v>2435</v>
      </c>
      <c r="C487" s="766">
        <v>2021</v>
      </c>
      <c r="D487" s="972" t="s">
        <v>2409</v>
      </c>
      <c r="E487" s="290" t="s">
        <v>2423</v>
      </c>
      <c r="F487" s="290" t="s">
        <v>2411</v>
      </c>
      <c r="G487" s="290" t="s">
        <v>2416</v>
      </c>
      <c r="H487" s="767"/>
    </row>
    <row r="488" spans="1:8" ht="31">
      <c r="A488" s="995"/>
      <c r="B488" s="765" t="s">
        <v>2435</v>
      </c>
      <c r="C488" s="766">
        <v>2021</v>
      </c>
      <c r="D488" s="972" t="s">
        <v>2415</v>
      </c>
      <c r="E488" s="290" t="s">
        <v>2423</v>
      </c>
      <c r="F488" s="290" t="s">
        <v>2411</v>
      </c>
      <c r="G488" s="290" t="s">
        <v>2416</v>
      </c>
      <c r="H488" s="767"/>
    </row>
    <row r="489" spans="1:8">
      <c r="A489" s="995"/>
      <c r="B489" s="765" t="s">
        <v>2435</v>
      </c>
      <c r="C489" s="766">
        <v>2021</v>
      </c>
      <c r="D489" s="972" t="s">
        <v>2409</v>
      </c>
      <c r="E489" s="290" t="s">
        <v>2423</v>
      </c>
      <c r="F489" s="290" t="s">
        <v>2417</v>
      </c>
      <c r="G489" s="290" t="s">
        <v>2414</v>
      </c>
      <c r="H489" s="767"/>
    </row>
    <row r="490" spans="1:8">
      <c r="A490" s="995"/>
      <c r="B490" s="765" t="s">
        <v>2435</v>
      </c>
      <c r="C490" s="766">
        <v>2021</v>
      </c>
      <c r="D490" s="972" t="s">
        <v>2415</v>
      </c>
      <c r="E490" s="290" t="s">
        <v>2423</v>
      </c>
      <c r="F490" s="290" t="s">
        <v>2417</v>
      </c>
      <c r="G490" s="290" t="s">
        <v>2414</v>
      </c>
      <c r="H490" s="767"/>
    </row>
    <row r="491" spans="1:8" ht="31">
      <c r="A491" s="995"/>
      <c r="B491" s="765" t="s">
        <v>2435</v>
      </c>
      <c r="C491" s="766">
        <v>2021</v>
      </c>
      <c r="D491" s="972" t="s">
        <v>2409</v>
      </c>
      <c r="E491" s="290" t="s">
        <v>2423</v>
      </c>
      <c r="F491" s="290" t="s">
        <v>2417</v>
      </c>
      <c r="G491" s="290" t="s">
        <v>2416</v>
      </c>
      <c r="H491" s="767"/>
    </row>
    <row r="492" spans="1:8" ht="31">
      <c r="A492" s="995"/>
      <c r="B492" s="765" t="s">
        <v>2435</v>
      </c>
      <c r="C492" s="766">
        <v>2021</v>
      </c>
      <c r="D492" s="972" t="s">
        <v>2415</v>
      </c>
      <c r="E492" s="290" t="s">
        <v>2423</v>
      </c>
      <c r="F492" s="290" t="s">
        <v>2417</v>
      </c>
      <c r="G492" s="290" t="s">
        <v>2416</v>
      </c>
      <c r="H492" s="767"/>
    </row>
    <row r="493" spans="1:8" s="768" customFormat="1">
      <c r="B493" s="769"/>
      <c r="C493" s="342"/>
      <c r="D493" s="972"/>
      <c r="E493" s="290"/>
      <c r="F493" s="292"/>
      <c r="G493" s="292"/>
      <c r="H493" s="775"/>
    </row>
    <row r="494" spans="1:8">
      <c r="A494" s="995">
        <v>23</v>
      </c>
      <c r="B494" s="765" t="s">
        <v>2436</v>
      </c>
      <c r="C494" s="293">
        <v>2021</v>
      </c>
      <c r="D494" s="972" t="s">
        <v>2409</v>
      </c>
      <c r="E494" s="290" t="s">
        <v>2410</v>
      </c>
      <c r="F494" s="290" t="s">
        <v>2411</v>
      </c>
      <c r="G494" s="290" t="s">
        <v>2414</v>
      </c>
      <c r="H494" s="777">
        <v>10</v>
      </c>
    </row>
    <row r="495" spans="1:8">
      <c r="A495" s="995"/>
      <c r="B495" s="765" t="s">
        <v>2436</v>
      </c>
      <c r="C495" s="293">
        <v>2021</v>
      </c>
      <c r="D495" s="972" t="s">
        <v>2415</v>
      </c>
      <c r="E495" s="290" t="s">
        <v>2410</v>
      </c>
      <c r="F495" s="290" t="s">
        <v>2411</v>
      </c>
      <c r="G495" s="290" t="s">
        <v>2414</v>
      </c>
      <c r="H495" s="777">
        <v>5</v>
      </c>
    </row>
    <row r="496" spans="1:8" ht="31">
      <c r="A496" s="995"/>
      <c r="B496" s="765" t="s">
        <v>2436</v>
      </c>
      <c r="C496" s="293">
        <v>2021</v>
      </c>
      <c r="D496" s="972" t="s">
        <v>2409</v>
      </c>
      <c r="E496" s="290" t="s">
        <v>2410</v>
      </c>
      <c r="F496" s="290" t="s">
        <v>2411</v>
      </c>
      <c r="G496" s="290" t="s">
        <v>2416</v>
      </c>
      <c r="H496" s="777">
        <v>4</v>
      </c>
    </row>
    <row r="497" spans="1:8" ht="31">
      <c r="A497" s="995"/>
      <c r="B497" s="765" t="s">
        <v>2436</v>
      </c>
      <c r="C497" s="293">
        <v>2021</v>
      </c>
      <c r="D497" s="972" t="s">
        <v>2415</v>
      </c>
      <c r="E497" s="290" t="s">
        <v>2410</v>
      </c>
      <c r="F497" s="290" t="s">
        <v>2411</v>
      </c>
      <c r="G497" s="290" t="s">
        <v>2416</v>
      </c>
      <c r="H497" s="777">
        <v>3</v>
      </c>
    </row>
    <row r="498" spans="1:8">
      <c r="A498" s="995"/>
      <c r="B498" s="765" t="s">
        <v>2436</v>
      </c>
      <c r="C498" s="293">
        <v>2021</v>
      </c>
      <c r="D498" s="972" t="s">
        <v>2409</v>
      </c>
      <c r="E498" s="290" t="s">
        <v>2410</v>
      </c>
      <c r="F498" s="290" t="s">
        <v>2417</v>
      </c>
      <c r="G498" s="290" t="s">
        <v>2414</v>
      </c>
      <c r="H498" s="767"/>
    </row>
    <row r="499" spans="1:8">
      <c r="A499" s="995"/>
      <c r="B499" s="765" t="s">
        <v>2436</v>
      </c>
      <c r="C499" s="293">
        <v>2021</v>
      </c>
      <c r="D499" s="972" t="s">
        <v>2415</v>
      </c>
      <c r="E499" s="290" t="s">
        <v>2410</v>
      </c>
      <c r="F499" s="290" t="s">
        <v>2417</v>
      </c>
      <c r="G499" s="290" t="s">
        <v>2414</v>
      </c>
      <c r="H499" s="767"/>
    </row>
    <row r="500" spans="1:8" ht="31">
      <c r="A500" s="995"/>
      <c r="B500" s="765" t="s">
        <v>2436</v>
      </c>
      <c r="C500" s="293">
        <v>2021</v>
      </c>
      <c r="D500" s="972" t="s">
        <v>2409</v>
      </c>
      <c r="E500" s="290" t="s">
        <v>2410</v>
      </c>
      <c r="F500" s="290" t="s">
        <v>2417</v>
      </c>
      <c r="G500" s="290" t="s">
        <v>2416</v>
      </c>
      <c r="H500" s="767"/>
    </row>
    <row r="501" spans="1:8" ht="31">
      <c r="A501" s="995"/>
      <c r="B501" s="765" t="s">
        <v>2436</v>
      </c>
      <c r="C501" s="293">
        <v>2021</v>
      </c>
      <c r="D501" s="972" t="s">
        <v>2415</v>
      </c>
      <c r="E501" s="290" t="s">
        <v>2410</v>
      </c>
      <c r="F501" s="290" t="s">
        <v>2417</v>
      </c>
      <c r="G501" s="290" t="s">
        <v>2416</v>
      </c>
      <c r="H501" s="767"/>
    </row>
    <row r="502" spans="1:8">
      <c r="A502" s="995"/>
      <c r="B502" s="765" t="s">
        <v>2436</v>
      </c>
      <c r="C502" s="766">
        <v>2021</v>
      </c>
      <c r="D502" s="972" t="s">
        <v>2409</v>
      </c>
      <c r="E502" s="290" t="s">
        <v>2413</v>
      </c>
      <c r="F502" s="290" t="s">
        <v>2411</v>
      </c>
      <c r="G502" s="290" t="s">
        <v>2414</v>
      </c>
      <c r="H502" s="767"/>
    </row>
    <row r="503" spans="1:8">
      <c r="A503" s="995"/>
      <c r="B503" s="765" t="s">
        <v>2436</v>
      </c>
      <c r="C503" s="766">
        <v>2021</v>
      </c>
      <c r="D503" s="972" t="s">
        <v>2415</v>
      </c>
      <c r="E503" s="290" t="s">
        <v>2413</v>
      </c>
      <c r="F503" s="290" t="s">
        <v>2411</v>
      </c>
      <c r="G503" s="290" t="s">
        <v>2414</v>
      </c>
      <c r="H503" s="767"/>
    </row>
    <row r="504" spans="1:8" ht="31">
      <c r="A504" s="995"/>
      <c r="B504" s="765" t="s">
        <v>2436</v>
      </c>
      <c r="C504" s="766">
        <v>2021</v>
      </c>
      <c r="D504" s="972" t="s">
        <v>2409</v>
      </c>
      <c r="E504" s="290" t="s">
        <v>2413</v>
      </c>
      <c r="F504" s="290" t="s">
        <v>2411</v>
      </c>
      <c r="G504" s="290" t="s">
        <v>2416</v>
      </c>
      <c r="H504" s="767"/>
    </row>
    <row r="505" spans="1:8" ht="31">
      <c r="A505" s="995"/>
      <c r="B505" s="765" t="s">
        <v>2436</v>
      </c>
      <c r="C505" s="766">
        <v>2021</v>
      </c>
      <c r="D505" s="972" t="s">
        <v>2415</v>
      </c>
      <c r="E505" s="290" t="s">
        <v>2413</v>
      </c>
      <c r="F505" s="290" t="s">
        <v>2411</v>
      </c>
      <c r="G505" s="290" t="s">
        <v>2416</v>
      </c>
      <c r="H505" s="767"/>
    </row>
    <row r="506" spans="1:8">
      <c r="A506" s="995"/>
      <c r="B506" s="765" t="s">
        <v>2436</v>
      </c>
      <c r="C506" s="766">
        <v>2021</v>
      </c>
      <c r="D506" s="972" t="s">
        <v>2409</v>
      </c>
      <c r="E506" s="290" t="s">
        <v>2413</v>
      </c>
      <c r="F506" s="290" t="s">
        <v>2417</v>
      </c>
      <c r="G506" s="290" t="s">
        <v>2414</v>
      </c>
      <c r="H506" s="767"/>
    </row>
    <row r="507" spans="1:8">
      <c r="A507" s="995"/>
      <c r="B507" s="765" t="s">
        <v>2436</v>
      </c>
      <c r="C507" s="766">
        <v>2021</v>
      </c>
      <c r="D507" s="972" t="s">
        <v>2415</v>
      </c>
      <c r="E507" s="290" t="s">
        <v>2413</v>
      </c>
      <c r="F507" s="290" t="s">
        <v>2417</v>
      </c>
      <c r="G507" s="290" t="s">
        <v>2414</v>
      </c>
      <c r="H507" s="767"/>
    </row>
    <row r="508" spans="1:8" ht="31">
      <c r="A508" s="995"/>
      <c r="B508" s="765" t="s">
        <v>2436</v>
      </c>
      <c r="C508" s="766">
        <v>2021</v>
      </c>
      <c r="D508" s="972" t="s">
        <v>2409</v>
      </c>
      <c r="E508" s="290" t="s">
        <v>2413</v>
      </c>
      <c r="F508" s="290" t="s">
        <v>2417</v>
      </c>
      <c r="G508" s="290" t="s">
        <v>2416</v>
      </c>
      <c r="H508" s="767"/>
    </row>
    <row r="509" spans="1:8" ht="31">
      <c r="A509" s="995"/>
      <c r="B509" s="765" t="s">
        <v>2436</v>
      </c>
      <c r="C509" s="766">
        <v>2021</v>
      </c>
      <c r="D509" s="972" t="s">
        <v>2415</v>
      </c>
      <c r="E509" s="290" t="s">
        <v>2413</v>
      </c>
      <c r="F509" s="290" t="s">
        <v>2417</v>
      </c>
      <c r="G509" s="290" t="s">
        <v>2416</v>
      </c>
      <c r="H509" s="767"/>
    </row>
    <row r="510" spans="1:8">
      <c r="A510" s="995"/>
      <c r="B510" s="765" t="s">
        <v>2436</v>
      </c>
      <c r="C510" s="766">
        <v>2021</v>
      </c>
      <c r="D510" s="972" t="s">
        <v>2409</v>
      </c>
      <c r="E510" s="290" t="s">
        <v>2423</v>
      </c>
      <c r="F510" s="290" t="s">
        <v>2411</v>
      </c>
      <c r="G510" s="290" t="s">
        <v>2414</v>
      </c>
      <c r="H510" s="767">
        <v>20</v>
      </c>
    </row>
    <row r="511" spans="1:8">
      <c r="A511" s="995"/>
      <c r="B511" s="765" t="s">
        <v>2436</v>
      </c>
      <c r="C511" s="766">
        <v>2021</v>
      </c>
      <c r="D511" s="972" t="s">
        <v>2415</v>
      </c>
      <c r="E511" s="290" t="s">
        <v>2423</v>
      </c>
      <c r="F511" s="290" t="s">
        <v>2411</v>
      </c>
      <c r="G511" s="290" t="s">
        <v>2414</v>
      </c>
      <c r="H511" s="767"/>
    </row>
    <row r="512" spans="1:8" ht="31">
      <c r="A512" s="995"/>
      <c r="B512" s="765" t="s">
        <v>2436</v>
      </c>
      <c r="C512" s="766">
        <v>2021</v>
      </c>
      <c r="D512" s="972" t="s">
        <v>2409</v>
      </c>
      <c r="E512" s="290" t="s">
        <v>2423</v>
      </c>
      <c r="F512" s="290" t="s">
        <v>2411</v>
      </c>
      <c r="G512" s="290" t="s">
        <v>2416</v>
      </c>
      <c r="H512" s="767">
        <v>1</v>
      </c>
    </row>
    <row r="513" spans="1:8" ht="31">
      <c r="A513" s="995"/>
      <c r="B513" s="765" t="s">
        <v>2436</v>
      </c>
      <c r="C513" s="766">
        <v>2021</v>
      </c>
      <c r="D513" s="972" t="s">
        <v>2415</v>
      </c>
      <c r="E513" s="290" t="s">
        <v>2423</v>
      </c>
      <c r="F513" s="290" t="s">
        <v>2411</v>
      </c>
      <c r="G513" s="290" t="s">
        <v>2416</v>
      </c>
      <c r="H513" s="767"/>
    </row>
    <row r="514" spans="1:8">
      <c r="A514" s="995"/>
      <c r="B514" s="765" t="s">
        <v>2436</v>
      </c>
      <c r="C514" s="766">
        <v>2021</v>
      </c>
      <c r="D514" s="972" t="s">
        <v>2409</v>
      </c>
      <c r="E514" s="290" t="s">
        <v>2423</v>
      </c>
      <c r="F514" s="290" t="s">
        <v>2417</v>
      </c>
      <c r="G514" s="290" t="s">
        <v>2414</v>
      </c>
      <c r="H514" s="767"/>
    </row>
    <row r="515" spans="1:8">
      <c r="A515" s="995"/>
      <c r="B515" s="765" t="s">
        <v>2436</v>
      </c>
      <c r="C515" s="766">
        <v>2021</v>
      </c>
      <c r="D515" s="972" t="s">
        <v>2415</v>
      </c>
      <c r="E515" s="290" t="s">
        <v>2423</v>
      </c>
      <c r="F515" s="290" t="s">
        <v>2417</v>
      </c>
      <c r="G515" s="290" t="s">
        <v>2414</v>
      </c>
      <c r="H515" s="767"/>
    </row>
    <row r="516" spans="1:8" ht="31">
      <c r="A516" s="995"/>
      <c r="B516" s="765" t="s">
        <v>2436</v>
      </c>
      <c r="C516" s="766">
        <v>2021</v>
      </c>
      <c r="D516" s="972" t="s">
        <v>2409</v>
      </c>
      <c r="E516" s="290" t="s">
        <v>2423</v>
      </c>
      <c r="F516" s="290" t="s">
        <v>2417</v>
      </c>
      <c r="G516" s="290" t="s">
        <v>2416</v>
      </c>
      <c r="H516" s="767"/>
    </row>
    <row r="517" spans="1:8" ht="31">
      <c r="A517" s="995"/>
      <c r="B517" s="765" t="s">
        <v>2436</v>
      </c>
      <c r="C517" s="766">
        <v>2021</v>
      </c>
      <c r="D517" s="972" t="s">
        <v>2415</v>
      </c>
      <c r="E517" s="290" t="s">
        <v>2423</v>
      </c>
      <c r="F517" s="290" t="s">
        <v>2417</v>
      </c>
      <c r="G517" s="290" t="s">
        <v>2416</v>
      </c>
      <c r="H517" s="767"/>
    </row>
    <row r="518" spans="1:8" s="768" customFormat="1">
      <c r="B518" s="769"/>
      <c r="C518" s="779"/>
      <c r="D518" s="344"/>
      <c r="E518" s="974"/>
      <c r="F518" s="343"/>
      <c r="G518" s="343"/>
      <c r="H518" s="772"/>
    </row>
    <row r="519" spans="1:8">
      <c r="A519" s="995">
        <v>24</v>
      </c>
      <c r="B519" s="765" t="s">
        <v>2437</v>
      </c>
      <c r="C519" s="293">
        <v>2021</v>
      </c>
      <c r="D519" s="972" t="s">
        <v>2409</v>
      </c>
      <c r="E519" s="290" t="s">
        <v>2410</v>
      </c>
      <c r="F519" s="290" t="s">
        <v>2411</v>
      </c>
      <c r="G519" s="290" t="s">
        <v>2414</v>
      </c>
      <c r="H519" s="777">
        <v>3574</v>
      </c>
    </row>
    <row r="520" spans="1:8">
      <c r="A520" s="995"/>
      <c r="B520" s="765" t="s">
        <v>2437</v>
      </c>
      <c r="C520" s="293">
        <v>2021</v>
      </c>
      <c r="D520" s="972" t="s">
        <v>2415</v>
      </c>
      <c r="E520" s="290" t="s">
        <v>2410</v>
      </c>
      <c r="F520" s="290" t="s">
        <v>2411</v>
      </c>
      <c r="G520" s="290" t="s">
        <v>2414</v>
      </c>
      <c r="H520" s="777">
        <v>15</v>
      </c>
    </row>
    <row r="521" spans="1:8" ht="31">
      <c r="A521" s="995"/>
      <c r="B521" s="765" t="s">
        <v>2437</v>
      </c>
      <c r="C521" s="293">
        <v>2021</v>
      </c>
      <c r="D521" s="972" t="s">
        <v>2409</v>
      </c>
      <c r="E521" s="290" t="s">
        <v>2410</v>
      </c>
      <c r="F521" s="290" t="s">
        <v>2411</v>
      </c>
      <c r="G521" s="290" t="s">
        <v>2416</v>
      </c>
      <c r="H521" s="777">
        <v>269</v>
      </c>
    </row>
    <row r="522" spans="1:8" ht="31">
      <c r="A522" s="995"/>
      <c r="B522" s="765" t="s">
        <v>2437</v>
      </c>
      <c r="C522" s="293">
        <v>2021</v>
      </c>
      <c r="D522" s="972" t="s">
        <v>2415</v>
      </c>
      <c r="E522" s="290" t="s">
        <v>2410</v>
      </c>
      <c r="F522" s="290" t="s">
        <v>2411</v>
      </c>
      <c r="G522" s="290" t="s">
        <v>2416</v>
      </c>
      <c r="H522" s="777">
        <v>5</v>
      </c>
    </row>
    <row r="523" spans="1:8">
      <c r="A523" s="995"/>
      <c r="B523" s="765" t="s">
        <v>2437</v>
      </c>
      <c r="C523" s="293">
        <v>2021</v>
      </c>
      <c r="D523" s="972" t="s">
        <v>2409</v>
      </c>
      <c r="E523" s="290" t="s">
        <v>2410</v>
      </c>
      <c r="F523" s="290" t="s">
        <v>2417</v>
      </c>
      <c r="G523" s="290" t="s">
        <v>2414</v>
      </c>
      <c r="H523" s="767">
        <v>1</v>
      </c>
    </row>
    <row r="524" spans="1:8">
      <c r="A524" s="995"/>
      <c r="B524" s="765" t="s">
        <v>2437</v>
      </c>
      <c r="C524" s="293">
        <v>2021</v>
      </c>
      <c r="D524" s="972" t="s">
        <v>2415</v>
      </c>
      <c r="E524" s="290" t="s">
        <v>2410</v>
      </c>
      <c r="F524" s="290" t="s">
        <v>2417</v>
      </c>
      <c r="G524" s="290" t="s">
        <v>2414</v>
      </c>
      <c r="H524" s="767"/>
    </row>
    <row r="525" spans="1:8" ht="31">
      <c r="A525" s="995"/>
      <c r="B525" s="765" t="s">
        <v>2437</v>
      </c>
      <c r="C525" s="293">
        <v>2021</v>
      </c>
      <c r="D525" s="972" t="s">
        <v>2409</v>
      </c>
      <c r="E525" s="290" t="s">
        <v>2410</v>
      </c>
      <c r="F525" s="290" t="s">
        <v>2417</v>
      </c>
      <c r="G525" s="290" t="s">
        <v>2416</v>
      </c>
      <c r="H525" s="767">
        <v>1</v>
      </c>
    </row>
    <row r="526" spans="1:8" ht="31">
      <c r="A526" s="995"/>
      <c r="B526" s="765" t="s">
        <v>2437</v>
      </c>
      <c r="C526" s="293">
        <v>2021</v>
      </c>
      <c r="D526" s="972" t="s">
        <v>2415</v>
      </c>
      <c r="E526" s="290" t="s">
        <v>2410</v>
      </c>
      <c r="F526" s="290" t="s">
        <v>2417</v>
      </c>
      <c r="G526" s="290" t="s">
        <v>2416</v>
      </c>
      <c r="H526" s="767"/>
    </row>
    <row r="527" spans="1:8">
      <c r="A527" s="995"/>
      <c r="B527" s="765" t="s">
        <v>2437</v>
      </c>
      <c r="C527" s="766">
        <v>2021</v>
      </c>
      <c r="D527" s="972" t="s">
        <v>2409</v>
      </c>
      <c r="E527" s="290" t="s">
        <v>2413</v>
      </c>
      <c r="F527" s="290" t="s">
        <v>2411</v>
      </c>
      <c r="G527" s="290" t="s">
        <v>2414</v>
      </c>
      <c r="H527" s="767">
        <v>150</v>
      </c>
    </row>
    <row r="528" spans="1:8">
      <c r="A528" s="995"/>
      <c r="B528" s="765" t="s">
        <v>2437</v>
      </c>
      <c r="C528" s="766">
        <v>2021</v>
      </c>
      <c r="D528" s="972" t="s">
        <v>2415</v>
      </c>
      <c r="E528" s="290" t="s">
        <v>2413</v>
      </c>
      <c r="F528" s="290" t="s">
        <v>2411</v>
      </c>
      <c r="G528" s="290" t="s">
        <v>2414</v>
      </c>
      <c r="H528" s="767">
        <v>6</v>
      </c>
    </row>
    <row r="529" spans="1:8" ht="31">
      <c r="A529" s="995"/>
      <c r="B529" s="765" t="s">
        <v>2437</v>
      </c>
      <c r="C529" s="766">
        <v>2021</v>
      </c>
      <c r="D529" s="972" t="s">
        <v>2409</v>
      </c>
      <c r="E529" s="290" t="s">
        <v>2413</v>
      </c>
      <c r="F529" s="290" t="s">
        <v>2411</v>
      </c>
      <c r="G529" s="290" t="s">
        <v>2416</v>
      </c>
      <c r="H529" s="767">
        <v>13</v>
      </c>
    </row>
    <row r="530" spans="1:8" ht="31">
      <c r="A530" s="995"/>
      <c r="B530" s="765" t="s">
        <v>2437</v>
      </c>
      <c r="C530" s="766">
        <v>2021</v>
      </c>
      <c r="D530" s="972" t="s">
        <v>2415</v>
      </c>
      <c r="E530" s="290" t="s">
        <v>2413</v>
      </c>
      <c r="F530" s="290" t="s">
        <v>2411</v>
      </c>
      <c r="G530" s="290" t="s">
        <v>2416</v>
      </c>
      <c r="H530" s="767"/>
    </row>
    <row r="531" spans="1:8">
      <c r="A531" s="995"/>
      <c r="B531" s="765" t="s">
        <v>2437</v>
      </c>
      <c r="C531" s="766">
        <v>2021</v>
      </c>
      <c r="D531" s="972" t="s">
        <v>2409</v>
      </c>
      <c r="E531" s="290" t="s">
        <v>2413</v>
      </c>
      <c r="F531" s="290" t="s">
        <v>2417</v>
      </c>
      <c r="G531" s="290" t="s">
        <v>2414</v>
      </c>
      <c r="H531" s="767"/>
    </row>
    <row r="532" spans="1:8">
      <c r="A532" s="995"/>
      <c r="B532" s="765" t="s">
        <v>2437</v>
      </c>
      <c r="C532" s="766">
        <v>2021</v>
      </c>
      <c r="D532" s="972" t="s">
        <v>2415</v>
      </c>
      <c r="E532" s="290" t="s">
        <v>2413</v>
      </c>
      <c r="F532" s="290" t="s">
        <v>2417</v>
      </c>
      <c r="G532" s="290" t="s">
        <v>2414</v>
      </c>
      <c r="H532" s="767"/>
    </row>
    <row r="533" spans="1:8" ht="31">
      <c r="A533" s="995"/>
      <c r="B533" s="765" t="s">
        <v>2437</v>
      </c>
      <c r="C533" s="766">
        <v>2021</v>
      </c>
      <c r="D533" s="972" t="s">
        <v>2409</v>
      </c>
      <c r="E533" s="290" t="s">
        <v>2413</v>
      </c>
      <c r="F533" s="290" t="s">
        <v>2417</v>
      </c>
      <c r="G533" s="290" t="s">
        <v>2416</v>
      </c>
      <c r="H533" s="767"/>
    </row>
    <row r="534" spans="1:8" ht="31">
      <c r="A534" s="995"/>
      <c r="B534" s="765" t="s">
        <v>2437</v>
      </c>
      <c r="C534" s="766">
        <v>2021</v>
      </c>
      <c r="D534" s="972" t="s">
        <v>2415</v>
      </c>
      <c r="E534" s="290" t="s">
        <v>2413</v>
      </c>
      <c r="F534" s="290" t="s">
        <v>2417</v>
      </c>
      <c r="G534" s="290" t="s">
        <v>2416</v>
      </c>
      <c r="H534" s="767"/>
    </row>
    <row r="535" spans="1:8">
      <c r="A535" s="995"/>
      <c r="B535" s="765" t="s">
        <v>2437</v>
      </c>
      <c r="C535" s="766">
        <v>2021</v>
      </c>
      <c r="D535" s="972" t="s">
        <v>2409</v>
      </c>
      <c r="E535" s="290" t="s">
        <v>2423</v>
      </c>
      <c r="F535" s="290" t="s">
        <v>2411</v>
      </c>
      <c r="G535" s="290" t="s">
        <v>2414</v>
      </c>
      <c r="H535" s="767">
        <v>1156</v>
      </c>
    </row>
    <row r="536" spans="1:8">
      <c r="A536" s="995"/>
      <c r="B536" s="765" t="s">
        <v>2437</v>
      </c>
      <c r="C536" s="766">
        <v>2021</v>
      </c>
      <c r="D536" s="972" t="s">
        <v>2415</v>
      </c>
      <c r="E536" s="290" t="s">
        <v>2423</v>
      </c>
      <c r="F536" s="290" t="s">
        <v>2411</v>
      </c>
      <c r="G536" s="290" t="s">
        <v>2414</v>
      </c>
      <c r="H536" s="767"/>
    </row>
    <row r="537" spans="1:8" ht="31">
      <c r="A537" s="995"/>
      <c r="B537" s="765" t="s">
        <v>2437</v>
      </c>
      <c r="C537" s="766">
        <v>2021</v>
      </c>
      <c r="D537" s="972" t="s">
        <v>2409</v>
      </c>
      <c r="E537" s="290" t="s">
        <v>2423</v>
      </c>
      <c r="F537" s="290" t="s">
        <v>2411</v>
      </c>
      <c r="G537" s="290" t="s">
        <v>2416</v>
      </c>
      <c r="H537" s="767">
        <v>73</v>
      </c>
    </row>
    <row r="538" spans="1:8" ht="31">
      <c r="A538" s="995"/>
      <c r="B538" s="765" t="s">
        <v>2437</v>
      </c>
      <c r="C538" s="766">
        <v>2021</v>
      </c>
      <c r="D538" s="972" t="s">
        <v>2415</v>
      </c>
      <c r="E538" s="290" t="s">
        <v>2423</v>
      </c>
      <c r="F538" s="290" t="s">
        <v>2411</v>
      </c>
      <c r="G538" s="290" t="s">
        <v>2416</v>
      </c>
      <c r="H538" s="767"/>
    </row>
    <row r="539" spans="1:8">
      <c r="A539" s="995"/>
      <c r="B539" s="765" t="s">
        <v>2437</v>
      </c>
      <c r="C539" s="766">
        <v>2021</v>
      </c>
      <c r="D539" s="972" t="s">
        <v>2409</v>
      </c>
      <c r="E539" s="290" t="s">
        <v>2423</v>
      </c>
      <c r="F539" s="290" t="s">
        <v>2417</v>
      </c>
      <c r="G539" s="290" t="s">
        <v>2414</v>
      </c>
      <c r="H539" s="767"/>
    </row>
    <row r="540" spans="1:8">
      <c r="A540" s="995"/>
      <c r="B540" s="765" t="s">
        <v>2437</v>
      </c>
      <c r="C540" s="766">
        <v>2021</v>
      </c>
      <c r="D540" s="972" t="s">
        <v>2415</v>
      </c>
      <c r="E540" s="290" t="s">
        <v>2423</v>
      </c>
      <c r="F540" s="290" t="s">
        <v>2417</v>
      </c>
      <c r="G540" s="290" t="s">
        <v>2414</v>
      </c>
      <c r="H540" s="767"/>
    </row>
    <row r="541" spans="1:8" ht="31">
      <c r="A541" s="995"/>
      <c r="B541" s="765" t="s">
        <v>2437</v>
      </c>
      <c r="C541" s="766">
        <v>2021</v>
      </c>
      <c r="D541" s="972" t="s">
        <v>2409</v>
      </c>
      <c r="E541" s="290" t="s">
        <v>2423</v>
      </c>
      <c r="F541" s="290" t="s">
        <v>2417</v>
      </c>
      <c r="G541" s="290" t="s">
        <v>2416</v>
      </c>
      <c r="H541" s="767"/>
    </row>
    <row r="542" spans="1:8" ht="31">
      <c r="A542" s="995"/>
      <c r="B542" s="765" t="s">
        <v>2437</v>
      </c>
      <c r="C542" s="766">
        <v>2021</v>
      </c>
      <c r="D542" s="972" t="s">
        <v>2415</v>
      </c>
      <c r="E542" s="290" t="s">
        <v>2423</v>
      </c>
      <c r="F542" s="290" t="s">
        <v>2417</v>
      </c>
      <c r="G542" s="290" t="s">
        <v>2416</v>
      </c>
      <c r="H542" s="767"/>
    </row>
    <row r="543" spans="1:8" s="768" customFormat="1">
      <c r="B543" s="773"/>
      <c r="C543" s="779"/>
      <c r="D543" s="344"/>
      <c r="E543" s="974"/>
      <c r="F543" s="343"/>
      <c r="G543" s="343"/>
      <c r="H543" s="772"/>
    </row>
    <row r="544" spans="1:8">
      <c r="A544" s="995">
        <v>25</v>
      </c>
      <c r="B544" s="496" t="s">
        <v>2438</v>
      </c>
      <c r="C544" s="293">
        <v>2021</v>
      </c>
      <c r="D544" s="972" t="s">
        <v>2409</v>
      </c>
      <c r="E544" s="290" t="s">
        <v>2410</v>
      </c>
      <c r="F544" s="290" t="s">
        <v>2411</v>
      </c>
      <c r="G544" s="290" t="s">
        <v>2414</v>
      </c>
      <c r="H544" s="767">
        <v>8</v>
      </c>
    </row>
    <row r="545" spans="1:8">
      <c r="A545" s="995"/>
      <c r="B545" s="496" t="s">
        <v>2438</v>
      </c>
      <c r="C545" s="293">
        <v>2021</v>
      </c>
      <c r="D545" s="972" t="s">
        <v>2415</v>
      </c>
      <c r="E545" s="290" t="s">
        <v>2410</v>
      </c>
      <c r="F545" s="290" t="s">
        <v>2411</v>
      </c>
      <c r="G545" s="290" t="s">
        <v>2414</v>
      </c>
      <c r="H545" s="767">
        <v>4</v>
      </c>
    </row>
    <row r="546" spans="1:8" ht="31">
      <c r="A546" s="995"/>
      <c r="B546" s="496" t="s">
        <v>2438</v>
      </c>
      <c r="C546" s="293">
        <v>2021</v>
      </c>
      <c r="D546" s="972" t="s">
        <v>2409</v>
      </c>
      <c r="E546" s="290" t="s">
        <v>2410</v>
      </c>
      <c r="F546" s="290" t="s">
        <v>2411</v>
      </c>
      <c r="G546" s="290" t="s">
        <v>2416</v>
      </c>
      <c r="H546" s="767">
        <v>1</v>
      </c>
    </row>
    <row r="547" spans="1:8" ht="31">
      <c r="A547" s="995"/>
      <c r="B547" s="496" t="s">
        <v>2438</v>
      </c>
      <c r="C547" s="293">
        <v>2021</v>
      </c>
      <c r="D547" s="972" t="s">
        <v>2415</v>
      </c>
      <c r="E547" s="290" t="s">
        <v>2410</v>
      </c>
      <c r="F547" s="290" t="s">
        <v>2411</v>
      </c>
      <c r="G547" s="290" t="s">
        <v>2416</v>
      </c>
      <c r="H547" s="767"/>
    </row>
    <row r="548" spans="1:8">
      <c r="A548" s="995"/>
      <c r="B548" s="496" t="s">
        <v>2438</v>
      </c>
      <c r="C548" s="293">
        <v>2021</v>
      </c>
      <c r="D548" s="972" t="s">
        <v>2409</v>
      </c>
      <c r="E548" s="290" t="s">
        <v>2410</v>
      </c>
      <c r="F548" s="290" t="s">
        <v>2417</v>
      </c>
      <c r="G548" s="290" t="s">
        <v>2414</v>
      </c>
      <c r="H548" s="767"/>
    </row>
    <row r="549" spans="1:8">
      <c r="A549" s="995"/>
      <c r="B549" s="496" t="s">
        <v>2438</v>
      </c>
      <c r="C549" s="293">
        <v>2021</v>
      </c>
      <c r="D549" s="972" t="s">
        <v>2415</v>
      </c>
      <c r="E549" s="290" t="s">
        <v>2410</v>
      </c>
      <c r="F549" s="290" t="s">
        <v>2417</v>
      </c>
      <c r="G549" s="290" t="s">
        <v>2414</v>
      </c>
      <c r="H549" s="767"/>
    </row>
    <row r="550" spans="1:8" ht="31">
      <c r="A550" s="995"/>
      <c r="B550" s="496" t="s">
        <v>2438</v>
      </c>
      <c r="C550" s="293">
        <v>2021</v>
      </c>
      <c r="D550" s="972" t="s">
        <v>2409</v>
      </c>
      <c r="E550" s="290" t="s">
        <v>2410</v>
      </c>
      <c r="F550" s="290" t="s">
        <v>2417</v>
      </c>
      <c r="G550" s="290" t="s">
        <v>2416</v>
      </c>
      <c r="H550" s="767"/>
    </row>
    <row r="551" spans="1:8" ht="31">
      <c r="A551" s="995"/>
      <c r="B551" s="496" t="s">
        <v>2438</v>
      </c>
      <c r="C551" s="293">
        <v>2021</v>
      </c>
      <c r="D551" s="972" t="s">
        <v>2415</v>
      </c>
      <c r="E551" s="290" t="s">
        <v>2410</v>
      </c>
      <c r="F551" s="290" t="s">
        <v>2417</v>
      </c>
      <c r="G551" s="290" t="s">
        <v>2416</v>
      </c>
      <c r="H551" s="767"/>
    </row>
    <row r="552" spans="1:8">
      <c r="A552" s="995"/>
      <c r="B552" s="496" t="s">
        <v>2438</v>
      </c>
      <c r="C552" s="766">
        <v>2021</v>
      </c>
      <c r="D552" s="972" t="s">
        <v>2409</v>
      </c>
      <c r="E552" s="290" t="s">
        <v>2413</v>
      </c>
      <c r="F552" s="290" t="s">
        <v>2411</v>
      </c>
      <c r="G552" s="290" t="s">
        <v>2414</v>
      </c>
      <c r="H552" s="767">
        <v>10</v>
      </c>
    </row>
    <row r="553" spans="1:8">
      <c r="A553" s="995"/>
      <c r="B553" s="496" t="s">
        <v>2438</v>
      </c>
      <c r="C553" s="766">
        <v>2021</v>
      </c>
      <c r="D553" s="972" t="s">
        <v>2415</v>
      </c>
      <c r="E553" s="290" t="s">
        <v>2413</v>
      </c>
      <c r="F553" s="290" t="s">
        <v>2411</v>
      </c>
      <c r="G553" s="290" t="s">
        <v>2414</v>
      </c>
      <c r="H553" s="767"/>
    </row>
    <row r="554" spans="1:8" ht="31">
      <c r="A554" s="995"/>
      <c r="B554" s="496" t="s">
        <v>2438</v>
      </c>
      <c r="C554" s="766">
        <v>2021</v>
      </c>
      <c r="D554" s="972" t="s">
        <v>2409</v>
      </c>
      <c r="E554" s="290" t="s">
        <v>2413</v>
      </c>
      <c r="F554" s="290" t="s">
        <v>2411</v>
      </c>
      <c r="G554" s="290" t="s">
        <v>2416</v>
      </c>
      <c r="H554" s="767"/>
    </row>
    <row r="555" spans="1:8" ht="31">
      <c r="A555" s="995"/>
      <c r="B555" s="496" t="s">
        <v>2438</v>
      </c>
      <c r="C555" s="766">
        <v>2021</v>
      </c>
      <c r="D555" s="972" t="s">
        <v>2415</v>
      </c>
      <c r="E555" s="290" t="s">
        <v>2413</v>
      </c>
      <c r="F555" s="290" t="s">
        <v>2411</v>
      </c>
      <c r="G555" s="290" t="s">
        <v>2416</v>
      </c>
      <c r="H555" s="767"/>
    </row>
    <row r="556" spans="1:8">
      <c r="A556" s="995"/>
      <c r="B556" s="496" t="s">
        <v>2438</v>
      </c>
      <c r="C556" s="766">
        <v>2021</v>
      </c>
      <c r="D556" s="972" t="s">
        <v>2409</v>
      </c>
      <c r="E556" s="290" t="s">
        <v>2413</v>
      </c>
      <c r="F556" s="290" t="s">
        <v>2417</v>
      </c>
      <c r="G556" s="290" t="s">
        <v>2414</v>
      </c>
      <c r="H556" s="767"/>
    </row>
    <row r="557" spans="1:8">
      <c r="A557" s="995"/>
      <c r="B557" s="496" t="s">
        <v>2438</v>
      </c>
      <c r="C557" s="766">
        <v>2021</v>
      </c>
      <c r="D557" s="972" t="s">
        <v>2415</v>
      </c>
      <c r="E557" s="290" t="s">
        <v>2413</v>
      </c>
      <c r="F557" s="290" t="s">
        <v>2417</v>
      </c>
      <c r="G557" s="290" t="s">
        <v>2414</v>
      </c>
      <c r="H557" s="767"/>
    </row>
    <row r="558" spans="1:8" ht="31">
      <c r="A558" s="995"/>
      <c r="B558" s="496" t="s">
        <v>2438</v>
      </c>
      <c r="C558" s="766">
        <v>2021</v>
      </c>
      <c r="D558" s="972" t="s">
        <v>2409</v>
      </c>
      <c r="E558" s="290" t="s">
        <v>2413</v>
      </c>
      <c r="F558" s="290" t="s">
        <v>2417</v>
      </c>
      <c r="G558" s="290" t="s">
        <v>2416</v>
      </c>
      <c r="H558" s="767"/>
    </row>
    <row r="559" spans="1:8" ht="31">
      <c r="A559" s="995"/>
      <c r="B559" s="496" t="s">
        <v>2438</v>
      </c>
      <c r="C559" s="766">
        <v>2021</v>
      </c>
      <c r="D559" s="972" t="s">
        <v>2415</v>
      </c>
      <c r="E559" s="290" t="s">
        <v>2413</v>
      </c>
      <c r="F559" s="290" t="s">
        <v>2417</v>
      </c>
      <c r="G559" s="290" t="s">
        <v>2416</v>
      </c>
      <c r="H559" s="767"/>
    </row>
    <row r="560" spans="1:8">
      <c r="A560" s="995"/>
      <c r="B560" s="496" t="s">
        <v>2438</v>
      </c>
      <c r="C560" s="766">
        <v>2021</v>
      </c>
      <c r="D560" s="972" t="s">
        <v>2409</v>
      </c>
      <c r="E560" s="290" t="s">
        <v>2423</v>
      </c>
      <c r="F560" s="290" t="s">
        <v>2411</v>
      </c>
      <c r="G560" s="290" t="s">
        <v>2414</v>
      </c>
      <c r="H560" s="767"/>
    </row>
    <row r="561" spans="1:8">
      <c r="A561" s="995"/>
      <c r="B561" s="496" t="s">
        <v>2438</v>
      </c>
      <c r="C561" s="766">
        <v>2021</v>
      </c>
      <c r="D561" s="972" t="s">
        <v>2415</v>
      </c>
      <c r="E561" s="290" t="s">
        <v>2423</v>
      </c>
      <c r="F561" s="290" t="s">
        <v>2411</v>
      </c>
      <c r="G561" s="290" t="s">
        <v>2414</v>
      </c>
      <c r="H561" s="767"/>
    </row>
    <row r="562" spans="1:8" ht="31">
      <c r="A562" s="995"/>
      <c r="B562" s="496" t="s">
        <v>2438</v>
      </c>
      <c r="C562" s="766">
        <v>2021</v>
      </c>
      <c r="D562" s="972" t="s">
        <v>2409</v>
      </c>
      <c r="E562" s="290" t="s">
        <v>2423</v>
      </c>
      <c r="F562" s="290" t="s">
        <v>2411</v>
      </c>
      <c r="G562" s="290" t="s">
        <v>2416</v>
      </c>
      <c r="H562" s="767"/>
    </row>
    <row r="563" spans="1:8" ht="31">
      <c r="A563" s="995"/>
      <c r="B563" s="496" t="s">
        <v>2438</v>
      </c>
      <c r="C563" s="766">
        <v>2021</v>
      </c>
      <c r="D563" s="972" t="s">
        <v>2415</v>
      </c>
      <c r="E563" s="290" t="s">
        <v>2423</v>
      </c>
      <c r="F563" s="290" t="s">
        <v>2411</v>
      </c>
      <c r="G563" s="290" t="s">
        <v>2416</v>
      </c>
      <c r="H563" s="767"/>
    </row>
    <row r="564" spans="1:8">
      <c r="A564" s="995"/>
      <c r="B564" s="496" t="s">
        <v>2438</v>
      </c>
      <c r="C564" s="766">
        <v>2021</v>
      </c>
      <c r="D564" s="972" t="s">
        <v>2409</v>
      </c>
      <c r="E564" s="290" t="s">
        <v>2423</v>
      </c>
      <c r="F564" s="290" t="s">
        <v>2417</v>
      </c>
      <c r="G564" s="290" t="s">
        <v>2414</v>
      </c>
      <c r="H564" s="767"/>
    </row>
    <row r="565" spans="1:8">
      <c r="A565" s="995"/>
      <c r="B565" s="496" t="s">
        <v>2438</v>
      </c>
      <c r="C565" s="766">
        <v>2021</v>
      </c>
      <c r="D565" s="972" t="s">
        <v>2415</v>
      </c>
      <c r="E565" s="290" t="s">
        <v>2423</v>
      </c>
      <c r="F565" s="290" t="s">
        <v>2417</v>
      </c>
      <c r="G565" s="290" t="s">
        <v>2414</v>
      </c>
      <c r="H565" s="767"/>
    </row>
    <row r="566" spans="1:8" ht="31">
      <c r="A566" s="995"/>
      <c r="B566" s="496" t="s">
        <v>2438</v>
      </c>
      <c r="C566" s="766">
        <v>2021</v>
      </c>
      <c r="D566" s="972" t="s">
        <v>2409</v>
      </c>
      <c r="E566" s="290" t="s">
        <v>2423</v>
      </c>
      <c r="F566" s="290" t="s">
        <v>2417</v>
      </c>
      <c r="G566" s="290" t="s">
        <v>2416</v>
      </c>
      <c r="H566" s="767"/>
    </row>
    <row r="567" spans="1:8" ht="31">
      <c r="A567" s="995"/>
      <c r="B567" s="496" t="s">
        <v>2438</v>
      </c>
      <c r="C567" s="766">
        <v>2021</v>
      </c>
      <c r="D567" s="972" t="s">
        <v>2415</v>
      </c>
      <c r="E567" s="290" t="s">
        <v>2423</v>
      </c>
      <c r="F567" s="290" t="s">
        <v>2417</v>
      </c>
      <c r="G567" s="290" t="s">
        <v>2416</v>
      </c>
      <c r="H567" s="767"/>
    </row>
    <row r="568" spans="1:8" s="768" customFormat="1">
      <c r="B568" s="773"/>
      <c r="C568" s="779"/>
      <c r="D568" s="344"/>
      <c r="E568" s="974"/>
      <c r="F568" s="343"/>
      <c r="G568" s="343"/>
      <c r="H568" s="772"/>
    </row>
    <row r="569" spans="1:8">
      <c r="A569" s="995">
        <v>26</v>
      </c>
      <c r="B569" s="496" t="s">
        <v>2439</v>
      </c>
      <c r="C569" s="293">
        <v>2021</v>
      </c>
      <c r="D569" s="972" t="s">
        <v>2409</v>
      </c>
      <c r="E569" s="290" t="s">
        <v>2410</v>
      </c>
      <c r="F569" s="290" t="s">
        <v>2411</v>
      </c>
      <c r="G569" s="290" t="s">
        <v>2414</v>
      </c>
      <c r="H569" s="501">
        <v>46</v>
      </c>
    </row>
    <row r="570" spans="1:8">
      <c r="A570" s="995"/>
      <c r="B570" s="496" t="s">
        <v>2439</v>
      </c>
      <c r="C570" s="293">
        <v>2021</v>
      </c>
      <c r="D570" s="972" t="s">
        <v>2415</v>
      </c>
      <c r="E570" s="290" t="s">
        <v>2410</v>
      </c>
      <c r="F570" s="290" t="s">
        <v>2411</v>
      </c>
      <c r="G570" s="290" t="s">
        <v>2414</v>
      </c>
      <c r="H570" s="501">
        <v>4</v>
      </c>
    </row>
    <row r="571" spans="1:8" ht="31">
      <c r="A571" s="995"/>
      <c r="B571" s="496" t="s">
        <v>2439</v>
      </c>
      <c r="C571" s="293">
        <v>2021</v>
      </c>
      <c r="D571" s="972" t="s">
        <v>2409</v>
      </c>
      <c r="E571" s="290" t="s">
        <v>2410</v>
      </c>
      <c r="F571" s="290" t="s">
        <v>2411</v>
      </c>
      <c r="G571" s="290" t="s">
        <v>2416</v>
      </c>
      <c r="H571" s="501">
        <v>3</v>
      </c>
    </row>
    <row r="572" spans="1:8" ht="31">
      <c r="A572" s="995"/>
      <c r="B572" s="496" t="s">
        <v>2439</v>
      </c>
      <c r="C572" s="293">
        <v>2021</v>
      </c>
      <c r="D572" s="972" t="s">
        <v>2415</v>
      </c>
      <c r="E572" s="290" t="s">
        <v>2410</v>
      </c>
      <c r="F572" s="290" t="s">
        <v>2411</v>
      </c>
      <c r="G572" s="290" t="s">
        <v>2416</v>
      </c>
      <c r="H572" s="501">
        <v>3</v>
      </c>
    </row>
    <row r="573" spans="1:8">
      <c r="A573" s="995"/>
      <c r="B573" s="496" t="s">
        <v>2439</v>
      </c>
      <c r="C573" s="293">
        <v>2021</v>
      </c>
      <c r="D573" s="972" t="s">
        <v>2409</v>
      </c>
      <c r="E573" s="290" t="s">
        <v>2410</v>
      </c>
      <c r="F573" s="290" t="s">
        <v>2417</v>
      </c>
      <c r="G573" s="290" t="s">
        <v>2414</v>
      </c>
      <c r="H573" s="501">
        <v>0</v>
      </c>
    </row>
    <row r="574" spans="1:8">
      <c r="A574" s="995"/>
      <c r="B574" s="496" t="s">
        <v>2439</v>
      </c>
      <c r="C574" s="293">
        <v>2021</v>
      </c>
      <c r="D574" s="972" t="s">
        <v>2415</v>
      </c>
      <c r="E574" s="290" t="s">
        <v>2410</v>
      </c>
      <c r="F574" s="290" t="s">
        <v>2417</v>
      </c>
      <c r="G574" s="290" t="s">
        <v>2414</v>
      </c>
      <c r="H574" s="501">
        <v>1</v>
      </c>
    </row>
    <row r="575" spans="1:8" ht="31">
      <c r="A575" s="995"/>
      <c r="B575" s="496" t="s">
        <v>2439</v>
      </c>
      <c r="C575" s="293">
        <v>2021</v>
      </c>
      <c r="D575" s="972" t="s">
        <v>2409</v>
      </c>
      <c r="E575" s="290" t="s">
        <v>2410</v>
      </c>
      <c r="F575" s="290" t="s">
        <v>2417</v>
      </c>
      <c r="G575" s="290" t="s">
        <v>2416</v>
      </c>
      <c r="H575" s="501">
        <v>0</v>
      </c>
    </row>
    <row r="576" spans="1:8" ht="31">
      <c r="A576" s="995"/>
      <c r="B576" s="496" t="s">
        <v>2439</v>
      </c>
      <c r="C576" s="293">
        <v>2021</v>
      </c>
      <c r="D576" s="972" t="s">
        <v>2415</v>
      </c>
      <c r="E576" s="290" t="s">
        <v>2410</v>
      </c>
      <c r="F576" s="290" t="s">
        <v>2417</v>
      </c>
      <c r="G576" s="290" t="s">
        <v>2416</v>
      </c>
      <c r="H576" s="501">
        <v>0</v>
      </c>
    </row>
    <row r="577" spans="1:8">
      <c r="A577" s="995"/>
      <c r="B577" s="496" t="s">
        <v>2439</v>
      </c>
      <c r="C577" s="766">
        <v>2021</v>
      </c>
      <c r="D577" s="972" t="s">
        <v>2409</v>
      </c>
      <c r="E577" s="290" t="s">
        <v>2413</v>
      </c>
      <c r="F577" s="290" t="s">
        <v>2411</v>
      </c>
      <c r="G577" s="290" t="s">
        <v>2414</v>
      </c>
      <c r="H577" s="501">
        <v>131</v>
      </c>
    </row>
    <row r="578" spans="1:8">
      <c r="A578" s="995"/>
      <c r="B578" s="496" t="s">
        <v>2439</v>
      </c>
      <c r="C578" s="766">
        <v>2021</v>
      </c>
      <c r="D578" s="972" t="s">
        <v>2415</v>
      </c>
      <c r="E578" s="290" t="s">
        <v>2413</v>
      </c>
      <c r="F578" s="290" t="s">
        <v>2411</v>
      </c>
      <c r="G578" s="290" t="s">
        <v>2414</v>
      </c>
      <c r="H578" s="501">
        <v>0</v>
      </c>
    </row>
    <row r="579" spans="1:8" ht="31">
      <c r="A579" s="995"/>
      <c r="B579" s="496" t="s">
        <v>2439</v>
      </c>
      <c r="C579" s="766">
        <v>2021</v>
      </c>
      <c r="D579" s="972" t="s">
        <v>2409</v>
      </c>
      <c r="E579" s="290" t="s">
        <v>2413</v>
      </c>
      <c r="F579" s="290" t="s">
        <v>2411</v>
      </c>
      <c r="G579" s="290" t="s">
        <v>2416</v>
      </c>
      <c r="H579" s="501">
        <v>2</v>
      </c>
    </row>
    <row r="580" spans="1:8" ht="31">
      <c r="A580" s="995"/>
      <c r="B580" s="496" t="s">
        <v>2439</v>
      </c>
      <c r="C580" s="766">
        <v>2021</v>
      </c>
      <c r="D580" s="972" t="s">
        <v>2415</v>
      </c>
      <c r="E580" s="290" t="s">
        <v>2413</v>
      </c>
      <c r="F580" s="290" t="s">
        <v>2411</v>
      </c>
      <c r="G580" s="290" t="s">
        <v>2416</v>
      </c>
      <c r="H580" s="501">
        <v>0</v>
      </c>
    </row>
    <row r="581" spans="1:8">
      <c r="A581" s="995"/>
      <c r="B581" s="496" t="s">
        <v>2439</v>
      </c>
      <c r="C581" s="766">
        <v>2021</v>
      </c>
      <c r="D581" s="972" t="s">
        <v>2409</v>
      </c>
      <c r="E581" s="290" t="s">
        <v>2413</v>
      </c>
      <c r="F581" s="290" t="s">
        <v>2417</v>
      </c>
      <c r="G581" s="290" t="s">
        <v>2414</v>
      </c>
      <c r="H581" s="501">
        <v>0</v>
      </c>
    </row>
    <row r="582" spans="1:8">
      <c r="A582" s="995"/>
      <c r="B582" s="496" t="s">
        <v>2439</v>
      </c>
      <c r="C582" s="766">
        <v>2021</v>
      </c>
      <c r="D582" s="972" t="s">
        <v>2415</v>
      </c>
      <c r="E582" s="290" t="s">
        <v>2413</v>
      </c>
      <c r="F582" s="290" t="s">
        <v>2417</v>
      </c>
      <c r="G582" s="290" t="s">
        <v>2414</v>
      </c>
      <c r="H582" s="501">
        <v>0</v>
      </c>
    </row>
    <row r="583" spans="1:8" ht="31">
      <c r="A583" s="995"/>
      <c r="B583" s="496" t="s">
        <v>2439</v>
      </c>
      <c r="C583" s="766">
        <v>2021</v>
      </c>
      <c r="D583" s="972" t="s">
        <v>2409</v>
      </c>
      <c r="E583" s="290" t="s">
        <v>2413</v>
      </c>
      <c r="F583" s="290" t="s">
        <v>2417</v>
      </c>
      <c r="G583" s="290" t="s">
        <v>2416</v>
      </c>
      <c r="H583" s="501">
        <v>0</v>
      </c>
    </row>
    <row r="584" spans="1:8" ht="31">
      <c r="A584" s="995"/>
      <c r="B584" s="496" t="s">
        <v>2439</v>
      </c>
      <c r="C584" s="766">
        <v>2021</v>
      </c>
      <c r="D584" s="972" t="s">
        <v>2415</v>
      </c>
      <c r="E584" s="290" t="s">
        <v>2413</v>
      </c>
      <c r="F584" s="290" t="s">
        <v>2417</v>
      </c>
      <c r="G584" s="290" t="s">
        <v>2416</v>
      </c>
      <c r="H584" s="501">
        <v>0</v>
      </c>
    </row>
    <row r="585" spans="1:8">
      <c r="A585" s="995"/>
      <c r="B585" s="496" t="s">
        <v>2439</v>
      </c>
      <c r="C585" s="766">
        <v>2021</v>
      </c>
      <c r="D585" s="972" t="s">
        <v>2409</v>
      </c>
      <c r="E585" s="290" t="s">
        <v>2423</v>
      </c>
      <c r="F585" s="290" t="s">
        <v>2411</v>
      </c>
      <c r="G585" s="290" t="s">
        <v>2414</v>
      </c>
      <c r="H585" s="501">
        <v>0</v>
      </c>
    </row>
    <row r="586" spans="1:8">
      <c r="A586" s="995"/>
      <c r="B586" s="496" t="s">
        <v>2439</v>
      </c>
      <c r="C586" s="766">
        <v>2021</v>
      </c>
      <c r="D586" s="972" t="s">
        <v>2415</v>
      </c>
      <c r="E586" s="290" t="s">
        <v>2423</v>
      </c>
      <c r="F586" s="290" t="s">
        <v>2411</v>
      </c>
      <c r="G586" s="290" t="s">
        <v>2414</v>
      </c>
      <c r="H586" s="501">
        <v>0</v>
      </c>
    </row>
    <row r="587" spans="1:8" ht="31">
      <c r="A587" s="995"/>
      <c r="B587" s="496" t="s">
        <v>2439</v>
      </c>
      <c r="C587" s="766">
        <v>2021</v>
      </c>
      <c r="D587" s="972" t="s">
        <v>2409</v>
      </c>
      <c r="E587" s="290" t="s">
        <v>2423</v>
      </c>
      <c r="F587" s="290" t="s">
        <v>2411</v>
      </c>
      <c r="G587" s="290" t="s">
        <v>2416</v>
      </c>
      <c r="H587" s="501">
        <v>0</v>
      </c>
    </row>
    <row r="588" spans="1:8" ht="31">
      <c r="A588" s="995"/>
      <c r="B588" s="496" t="s">
        <v>2439</v>
      </c>
      <c r="C588" s="766">
        <v>2021</v>
      </c>
      <c r="D588" s="972" t="s">
        <v>2415</v>
      </c>
      <c r="E588" s="290" t="s">
        <v>2423</v>
      </c>
      <c r="F588" s="290" t="s">
        <v>2411</v>
      </c>
      <c r="G588" s="290" t="s">
        <v>2416</v>
      </c>
      <c r="H588" s="501">
        <v>0</v>
      </c>
    </row>
    <row r="589" spans="1:8">
      <c r="A589" s="995"/>
      <c r="B589" s="496" t="s">
        <v>2439</v>
      </c>
      <c r="C589" s="766">
        <v>2021</v>
      </c>
      <c r="D589" s="972" t="s">
        <v>2409</v>
      </c>
      <c r="E589" s="290" t="s">
        <v>2423</v>
      </c>
      <c r="F589" s="290" t="s">
        <v>2417</v>
      </c>
      <c r="G589" s="290" t="s">
        <v>2414</v>
      </c>
      <c r="H589" s="501">
        <v>0</v>
      </c>
    </row>
    <row r="590" spans="1:8">
      <c r="A590" s="995"/>
      <c r="B590" s="496" t="s">
        <v>2439</v>
      </c>
      <c r="C590" s="766">
        <v>2021</v>
      </c>
      <c r="D590" s="972" t="s">
        <v>2415</v>
      </c>
      <c r="E590" s="290" t="s">
        <v>2423</v>
      </c>
      <c r="F590" s="290" t="s">
        <v>2417</v>
      </c>
      <c r="G590" s="290" t="s">
        <v>2414</v>
      </c>
      <c r="H590" s="501">
        <v>0</v>
      </c>
    </row>
    <row r="591" spans="1:8" ht="31">
      <c r="A591" s="995"/>
      <c r="B591" s="496" t="s">
        <v>2439</v>
      </c>
      <c r="C591" s="766">
        <v>2021</v>
      </c>
      <c r="D591" s="972" t="s">
        <v>2409</v>
      </c>
      <c r="E591" s="290" t="s">
        <v>2423</v>
      </c>
      <c r="F591" s="290" t="s">
        <v>2417</v>
      </c>
      <c r="G591" s="290" t="s">
        <v>2416</v>
      </c>
      <c r="H591" s="501">
        <v>0</v>
      </c>
    </row>
    <row r="592" spans="1:8" ht="31">
      <c r="A592" s="995"/>
      <c r="B592" s="496" t="s">
        <v>2439</v>
      </c>
      <c r="C592" s="766">
        <v>2021</v>
      </c>
      <c r="D592" s="972" t="s">
        <v>2415</v>
      </c>
      <c r="E592" s="290" t="s">
        <v>2423</v>
      </c>
      <c r="F592" s="290" t="s">
        <v>2417</v>
      </c>
      <c r="G592" s="290" t="s">
        <v>2416</v>
      </c>
      <c r="H592" s="501">
        <v>0</v>
      </c>
    </row>
    <row r="593" spans="1:8" s="768" customFormat="1">
      <c r="B593" s="773"/>
      <c r="C593" s="770"/>
      <c r="D593" s="972"/>
      <c r="E593" s="290"/>
      <c r="F593" s="292"/>
      <c r="G593" s="292"/>
      <c r="H593" s="772"/>
    </row>
    <row r="594" spans="1:8">
      <c r="A594" s="995">
        <v>27</v>
      </c>
      <c r="B594" s="496" t="s">
        <v>2440</v>
      </c>
      <c r="C594" s="293">
        <v>2021</v>
      </c>
      <c r="D594" s="972" t="s">
        <v>2409</v>
      </c>
      <c r="E594" s="290" t="s">
        <v>2410</v>
      </c>
      <c r="F594" s="290" t="s">
        <v>2411</v>
      </c>
      <c r="G594" s="290" t="s">
        <v>2414</v>
      </c>
      <c r="H594" s="501">
        <v>517</v>
      </c>
    </row>
    <row r="595" spans="1:8">
      <c r="A595" s="995"/>
      <c r="B595" s="496" t="s">
        <v>2440</v>
      </c>
      <c r="C595" s="293">
        <v>2021</v>
      </c>
      <c r="D595" s="972" t="s">
        <v>2415</v>
      </c>
      <c r="E595" s="290" t="s">
        <v>2410</v>
      </c>
      <c r="F595" s="290" t="s">
        <v>2411</v>
      </c>
      <c r="G595" s="290" t="s">
        <v>2414</v>
      </c>
      <c r="H595" s="501">
        <v>27</v>
      </c>
    </row>
    <row r="596" spans="1:8" ht="31">
      <c r="A596" s="995"/>
      <c r="B596" s="496" t="s">
        <v>2440</v>
      </c>
      <c r="C596" s="293">
        <v>2021</v>
      </c>
      <c r="D596" s="972" t="s">
        <v>2409</v>
      </c>
      <c r="E596" s="290" t="s">
        <v>2410</v>
      </c>
      <c r="F596" s="290" t="s">
        <v>2411</v>
      </c>
      <c r="G596" s="290" t="s">
        <v>2416</v>
      </c>
      <c r="H596" s="501">
        <v>72</v>
      </c>
    </row>
    <row r="597" spans="1:8" ht="31">
      <c r="A597" s="995"/>
      <c r="B597" s="496" t="s">
        <v>2440</v>
      </c>
      <c r="C597" s="293">
        <v>2021</v>
      </c>
      <c r="D597" s="972" t="s">
        <v>2415</v>
      </c>
      <c r="E597" s="290" t="s">
        <v>2410</v>
      </c>
      <c r="F597" s="290" t="s">
        <v>2411</v>
      </c>
      <c r="G597" s="290" t="s">
        <v>2416</v>
      </c>
      <c r="H597" s="501">
        <v>43</v>
      </c>
    </row>
    <row r="598" spans="1:8">
      <c r="A598" s="995"/>
      <c r="B598" s="496" t="s">
        <v>2440</v>
      </c>
      <c r="C598" s="293">
        <v>2021</v>
      </c>
      <c r="D598" s="972" t="s">
        <v>2409</v>
      </c>
      <c r="E598" s="290" t="s">
        <v>2410</v>
      </c>
      <c r="F598" s="290" t="s">
        <v>2417</v>
      </c>
      <c r="G598" s="290" t="s">
        <v>2414</v>
      </c>
      <c r="H598" s="501">
        <v>0</v>
      </c>
    </row>
    <row r="599" spans="1:8">
      <c r="A599" s="995"/>
      <c r="B599" s="496" t="s">
        <v>2440</v>
      </c>
      <c r="C599" s="293">
        <v>2021</v>
      </c>
      <c r="D599" s="972" t="s">
        <v>2415</v>
      </c>
      <c r="E599" s="290" t="s">
        <v>2410</v>
      </c>
      <c r="F599" s="290" t="s">
        <v>2417</v>
      </c>
      <c r="G599" s="290" t="s">
        <v>2414</v>
      </c>
      <c r="H599" s="501">
        <v>0</v>
      </c>
    </row>
    <row r="600" spans="1:8" ht="31">
      <c r="A600" s="995"/>
      <c r="B600" s="496" t="s">
        <v>2440</v>
      </c>
      <c r="C600" s="293">
        <v>2021</v>
      </c>
      <c r="D600" s="972" t="s">
        <v>2409</v>
      </c>
      <c r="E600" s="290" t="s">
        <v>2410</v>
      </c>
      <c r="F600" s="290" t="s">
        <v>2417</v>
      </c>
      <c r="G600" s="290" t="s">
        <v>2416</v>
      </c>
      <c r="H600" s="501">
        <v>0</v>
      </c>
    </row>
    <row r="601" spans="1:8" ht="31">
      <c r="A601" s="995"/>
      <c r="B601" s="496" t="s">
        <v>2440</v>
      </c>
      <c r="C601" s="293">
        <v>2021</v>
      </c>
      <c r="D601" s="972" t="s">
        <v>2415</v>
      </c>
      <c r="E601" s="290" t="s">
        <v>2410</v>
      </c>
      <c r="F601" s="290" t="s">
        <v>2417</v>
      </c>
      <c r="G601" s="290" t="s">
        <v>2416</v>
      </c>
      <c r="H601" s="501">
        <v>0</v>
      </c>
    </row>
    <row r="602" spans="1:8">
      <c r="A602" s="995"/>
      <c r="B602" s="496" t="s">
        <v>2440</v>
      </c>
      <c r="C602" s="766">
        <v>2021</v>
      </c>
      <c r="D602" s="972" t="s">
        <v>2409</v>
      </c>
      <c r="E602" s="290" t="s">
        <v>2413</v>
      </c>
      <c r="F602" s="290" t="s">
        <v>2411</v>
      </c>
      <c r="G602" s="290" t="s">
        <v>2414</v>
      </c>
      <c r="H602" s="501">
        <v>1</v>
      </c>
    </row>
    <row r="603" spans="1:8">
      <c r="A603" s="995"/>
      <c r="B603" s="496" t="s">
        <v>2440</v>
      </c>
      <c r="C603" s="766">
        <v>2021</v>
      </c>
      <c r="D603" s="972" t="s">
        <v>2415</v>
      </c>
      <c r="E603" s="290" t="s">
        <v>2413</v>
      </c>
      <c r="F603" s="290" t="s">
        <v>2411</v>
      </c>
      <c r="G603" s="290" t="s">
        <v>2414</v>
      </c>
      <c r="H603" s="501">
        <v>0</v>
      </c>
    </row>
    <row r="604" spans="1:8" ht="31">
      <c r="A604" s="995"/>
      <c r="B604" s="496" t="s">
        <v>2440</v>
      </c>
      <c r="C604" s="766">
        <v>2021</v>
      </c>
      <c r="D604" s="972" t="s">
        <v>2409</v>
      </c>
      <c r="E604" s="290" t="s">
        <v>2413</v>
      </c>
      <c r="F604" s="290" t="s">
        <v>2411</v>
      </c>
      <c r="G604" s="290" t="s">
        <v>2416</v>
      </c>
      <c r="H604" s="501">
        <v>0</v>
      </c>
    </row>
    <row r="605" spans="1:8" ht="31">
      <c r="A605" s="995"/>
      <c r="B605" s="496" t="s">
        <v>2440</v>
      </c>
      <c r="C605" s="766">
        <v>2021</v>
      </c>
      <c r="D605" s="972" t="s">
        <v>2415</v>
      </c>
      <c r="E605" s="290" t="s">
        <v>2413</v>
      </c>
      <c r="F605" s="290" t="s">
        <v>2411</v>
      </c>
      <c r="G605" s="290" t="s">
        <v>2416</v>
      </c>
      <c r="H605" s="501">
        <v>0</v>
      </c>
    </row>
    <row r="606" spans="1:8">
      <c r="A606" s="995"/>
      <c r="B606" s="496" t="s">
        <v>2440</v>
      </c>
      <c r="C606" s="766">
        <v>2021</v>
      </c>
      <c r="D606" s="972" t="s">
        <v>2409</v>
      </c>
      <c r="E606" s="290" t="s">
        <v>2413</v>
      </c>
      <c r="F606" s="290" t="s">
        <v>2417</v>
      </c>
      <c r="G606" s="290" t="s">
        <v>2414</v>
      </c>
      <c r="H606" s="501">
        <v>13</v>
      </c>
    </row>
    <row r="607" spans="1:8">
      <c r="A607" s="995"/>
      <c r="B607" s="496" t="s">
        <v>2440</v>
      </c>
      <c r="C607" s="766">
        <v>2021</v>
      </c>
      <c r="D607" s="972" t="s">
        <v>2415</v>
      </c>
      <c r="E607" s="290" t="s">
        <v>2413</v>
      </c>
      <c r="F607" s="290" t="s">
        <v>2417</v>
      </c>
      <c r="G607" s="290" t="s">
        <v>2414</v>
      </c>
      <c r="H607" s="501">
        <v>0</v>
      </c>
    </row>
    <row r="608" spans="1:8" ht="31">
      <c r="A608" s="995"/>
      <c r="B608" s="496" t="s">
        <v>2440</v>
      </c>
      <c r="C608" s="766">
        <v>2021</v>
      </c>
      <c r="D608" s="972" t="s">
        <v>2409</v>
      </c>
      <c r="E608" s="290" t="s">
        <v>2413</v>
      </c>
      <c r="F608" s="290" t="s">
        <v>2417</v>
      </c>
      <c r="G608" s="290" t="s">
        <v>2416</v>
      </c>
      <c r="H608" s="501">
        <v>0</v>
      </c>
    </row>
    <row r="609" spans="1:8" ht="31">
      <c r="A609" s="995"/>
      <c r="B609" s="496" t="s">
        <v>2440</v>
      </c>
      <c r="C609" s="766">
        <v>2021</v>
      </c>
      <c r="D609" s="972" t="s">
        <v>2415</v>
      </c>
      <c r="E609" s="290" t="s">
        <v>2413</v>
      </c>
      <c r="F609" s="290" t="s">
        <v>2417</v>
      </c>
      <c r="G609" s="290" t="s">
        <v>2416</v>
      </c>
      <c r="H609" s="501">
        <v>0</v>
      </c>
    </row>
    <row r="610" spans="1:8">
      <c r="A610" s="995"/>
      <c r="B610" s="496" t="s">
        <v>2440</v>
      </c>
      <c r="C610" s="766">
        <v>2021</v>
      </c>
      <c r="D610" s="972" t="s">
        <v>2409</v>
      </c>
      <c r="E610" s="290" t="s">
        <v>2423</v>
      </c>
      <c r="F610" s="290" t="s">
        <v>2411</v>
      </c>
      <c r="G610" s="290" t="s">
        <v>2414</v>
      </c>
      <c r="H610" s="501">
        <v>53</v>
      </c>
    </row>
    <row r="611" spans="1:8">
      <c r="A611" s="995"/>
      <c r="B611" s="496" t="s">
        <v>2440</v>
      </c>
      <c r="C611" s="766">
        <v>2021</v>
      </c>
      <c r="D611" s="972" t="s">
        <v>2415</v>
      </c>
      <c r="E611" s="290" t="s">
        <v>2423</v>
      </c>
      <c r="F611" s="290" t="s">
        <v>2411</v>
      </c>
      <c r="G611" s="290" t="s">
        <v>2414</v>
      </c>
      <c r="H611" s="501">
        <v>0</v>
      </c>
    </row>
    <row r="612" spans="1:8" ht="31">
      <c r="A612" s="995"/>
      <c r="B612" s="496" t="s">
        <v>2440</v>
      </c>
      <c r="C612" s="766">
        <v>2021</v>
      </c>
      <c r="D612" s="972" t="s">
        <v>2409</v>
      </c>
      <c r="E612" s="290" t="s">
        <v>2423</v>
      </c>
      <c r="F612" s="290" t="s">
        <v>2411</v>
      </c>
      <c r="G612" s="290" t="s">
        <v>2416</v>
      </c>
      <c r="H612" s="501">
        <v>1</v>
      </c>
    </row>
    <row r="613" spans="1:8" ht="31">
      <c r="A613" s="995"/>
      <c r="B613" s="496" t="s">
        <v>2440</v>
      </c>
      <c r="C613" s="766">
        <v>2021</v>
      </c>
      <c r="D613" s="972" t="s">
        <v>2415</v>
      </c>
      <c r="E613" s="290" t="s">
        <v>2423</v>
      </c>
      <c r="F613" s="290" t="s">
        <v>2411</v>
      </c>
      <c r="G613" s="290" t="s">
        <v>2416</v>
      </c>
      <c r="H613" s="501">
        <v>0</v>
      </c>
    </row>
    <row r="614" spans="1:8">
      <c r="A614" s="995"/>
      <c r="B614" s="496" t="s">
        <v>2440</v>
      </c>
      <c r="C614" s="766">
        <v>2021</v>
      </c>
      <c r="D614" s="972" t="s">
        <v>2409</v>
      </c>
      <c r="E614" s="290" t="s">
        <v>2423</v>
      </c>
      <c r="F614" s="290" t="s">
        <v>2417</v>
      </c>
      <c r="G614" s="290" t="s">
        <v>2414</v>
      </c>
      <c r="H614" s="501">
        <v>0</v>
      </c>
    </row>
    <row r="615" spans="1:8">
      <c r="A615" s="995"/>
      <c r="B615" s="496" t="s">
        <v>2440</v>
      </c>
      <c r="C615" s="766">
        <v>2021</v>
      </c>
      <c r="D615" s="972" t="s">
        <v>2415</v>
      </c>
      <c r="E615" s="290" t="s">
        <v>2423</v>
      </c>
      <c r="F615" s="290" t="s">
        <v>2417</v>
      </c>
      <c r="G615" s="290" t="s">
        <v>2414</v>
      </c>
      <c r="H615" s="501">
        <v>0</v>
      </c>
    </row>
    <row r="616" spans="1:8" ht="31">
      <c r="A616" s="995"/>
      <c r="B616" s="496" t="s">
        <v>2440</v>
      </c>
      <c r="C616" s="766">
        <v>2021</v>
      </c>
      <c r="D616" s="972" t="s">
        <v>2409</v>
      </c>
      <c r="E616" s="290" t="s">
        <v>2423</v>
      </c>
      <c r="F616" s="290" t="s">
        <v>2417</v>
      </c>
      <c r="G616" s="290" t="s">
        <v>2416</v>
      </c>
      <c r="H616" s="501">
        <v>0</v>
      </c>
    </row>
    <row r="617" spans="1:8" ht="31">
      <c r="A617" s="995"/>
      <c r="B617" s="496" t="s">
        <v>2440</v>
      </c>
      <c r="C617" s="766">
        <v>2021</v>
      </c>
      <c r="D617" s="972" t="s">
        <v>2415</v>
      </c>
      <c r="E617" s="290" t="s">
        <v>2423</v>
      </c>
      <c r="F617" s="290" t="s">
        <v>2417</v>
      </c>
      <c r="G617" s="290" t="s">
        <v>2416</v>
      </c>
      <c r="H617" s="501">
        <v>0</v>
      </c>
    </row>
    <row r="618" spans="1:8" s="768" customFormat="1">
      <c r="B618" s="773"/>
      <c r="C618" s="770"/>
      <c r="D618" s="972"/>
      <c r="E618" s="290"/>
      <c r="F618" s="292"/>
      <c r="G618" s="292"/>
      <c r="H618" s="772"/>
    </row>
    <row r="619" spans="1:8">
      <c r="A619" s="995">
        <v>28</v>
      </c>
      <c r="B619" s="496" t="s">
        <v>2441</v>
      </c>
      <c r="C619" s="293">
        <v>2021</v>
      </c>
      <c r="D619" s="972" t="s">
        <v>2409</v>
      </c>
      <c r="E619" s="290" t="s">
        <v>2410</v>
      </c>
      <c r="F619" s="290" t="s">
        <v>2411</v>
      </c>
      <c r="G619" s="290" t="s">
        <v>2414</v>
      </c>
      <c r="H619" s="501">
        <v>167</v>
      </c>
    </row>
    <row r="620" spans="1:8">
      <c r="A620" s="995"/>
      <c r="B620" s="496" t="s">
        <v>2441</v>
      </c>
      <c r="C620" s="293">
        <v>2021</v>
      </c>
      <c r="D620" s="972" t="s">
        <v>2415</v>
      </c>
      <c r="E620" s="290" t="s">
        <v>2410</v>
      </c>
      <c r="F620" s="290" t="s">
        <v>2411</v>
      </c>
      <c r="G620" s="290" t="s">
        <v>2414</v>
      </c>
      <c r="H620" s="501">
        <v>0</v>
      </c>
    </row>
    <row r="621" spans="1:8" ht="31">
      <c r="A621" s="995"/>
      <c r="B621" s="496" t="s">
        <v>2441</v>
      </c>
      <c r="C621" s="293">
        <v>2021</v>
      </c>
      <c r="D621" s="972" t="s">
        <v>2409</v>
      </c>
      <c r="E621" s="290" t="s">
        <v>2410</v>
      </c>
      <c r="F621" s="290" t="s">
        <v>2411</v>
      </c>
      <c r="G621" s="290" t="s">
        <v>2416</v>
      </c>
      <c r="H621" s="501">
        <v>10</v>
      </c>
    </row>
    <row r="622" spans="1:8" ht="31">
      <c r="A622" s="995"/>
      <c r="B622" s="496" t="s">
        <v>2441</v>
      </c>
      <c r="C622" s="293">
        <v>2021</v>
      </c>
      <c r="D622" s="972" t="s">
        <v>2415</v>
      </c>
      <c r="E622" s="290" t="s">
        <v>2410</v>
      </c>
      <c r="F622" s="290" t="s">
        <v>2411</v>
      </c>
      <c r="G622" s="290" t="s">
        <v>2416</v>
      </c>
      <c r="H622" s="501">
        <v>0</v>
      </c>
    </row>
    <row r="623" spans="1:8">
      <c r="A623" s="995"/>
      <c r="B623" s="496" t="s">
        <v>2441</v>
      </c>
      <c r="C623" s="293">
        <v>2021</v>
      </c>
      <c r="D623" s="972" t="s">
        <v>2409</v>
      </c>
      <c r="E623" s="290" t="s">
        <v>2410</v>
      </c>
      <c r="F623" s="290" t="s">
        <v>2417</v>
      </c>
      <c r="G623" s="290" t="s">
        <v>2414</v>
      </c>
      <c r="H623" s="501">
        <v>0</v>
      </c>
    </row>
    <row r="624" spans="1:8">
      <c r="A624" s="995"/>
      <c r="B624" s="496" t="s">
        <v>2441</v>
      </c>
      <c r="C624" s="293">
        <v>2021</v>
      </c>
      <c r="D624" s="972" t="s">
        <v>2415</v>
      </c>
      <c r="E624" s="290" t="s">
        <v>2410</v>
      </c>
      <c r="F624" s="290" t="s">
        <v>2417</v>
      </c>
      <c r="G624" s="290" t="s">
        <v>2414</v>
      </c>
      <c r="H624" s="501">
        <v>0</v>
      </c>
    </row>
    <row r="625" spans="1:8" ht="31">
      <c r="A625" s="995"/>
      <c r="B625" s="496" t="s">
        <v>2441</v>
      </c>
      <c r="C625" s="293">
        <v>2021</v>
      </c>
      <c r="D625" s="972" t="s">
        <v>2409</v>
      </c>
      <c r="E625" s="290" t="s">
        <v>2410</v>
      </c>
      <c r="F625" s="290" t="s">
        <v>2417</v>
      </c>
      <c r="G625" s="290" t="s">
        <v>2416</v>
      </c>
      <c r="H625" s="501">
        <v>0</v>
      </c>
    </row>
    <row r="626" spans="1:8" ht="31">
      <c r="A626" s="995"/>
      <c r="B626" s="496" t="s">
        <v>2441</v>
      </c>
      <c r="C626" s="293">
        <v>2021</v>
      </c>
      <c r="D626" s="972" t="s">
        <v>2415</v>
      </c>
      <c r="E626" s="290" t="s">
        <v>2410</v>
      </c>
      <c r="F626" s="290" t="s">
        <v>2417</v>
      </c>
      <c r="G626" s="290" t="s">
        <v>2416</v>
      </c>
      <c r="H626" s="501">
        <v>0</v>
      </c>
    </row>
    <row r="627" spans="1:8">
      <c r="A627" s="995"/>
      <c r="B627" s="496" t="s">
        <v>2441</v>
      </c>
      <c r="C627" s="766">
        <v>2021</v>
      </c>
      <c r="D627" s="972" t="s">
        <v>2409</v>
      </c>
      <c r="E627" s="290" t="s">
        <v>2413</v>
      </c>
      <c r="F627" s="290" t="s">
        <v>2411</v>
      </c>
      <c r="G627" s="290" t="s">
        <v>2414</v>
      </c>
      <c r="H627" s="501">
        <v>0</v>
      </c>
    </row>
    <row r="628" spans="1:8">
      <c r="A628" s="995"/>
      <c r="B628" s="496" t="s">
        <v>2441</v>
      </c>
      <c r="C628" s="766">
        <v>2021</v>
      </c>
      <c r="D628" s="972" t="s">
        <v>2415</v>
      </c>
      <c r="E628" s="290" t="s">
        <v>2413</v>
      </c>
      <c r="F628" s="290" t="s">
        <v>2411</v>
      </c>
      <c r="G628" s="290" t="s">
        <v>2414</v>
      </c>
      <c r="H628" s="501">
        <v>0</v>
      </c>
    </row>
    <row r="629" spans="1:8" ht="31">
      <c r="A629" s="995"/>
      <c r="B629" s="496" t="s">
        <v>2441</v>
      </c>
      <c r="C629" s="766">
        <v>2021</v>
      </c>
      <c r="D629" s="972" t="s">
        <v>2409</v>
      </c>
      <c r="E629" s="290" t="s">
        <v>2413</v>
      </c>
      <c r="F629" s="290" t="s">
        <v>2411</v>
      </c>
      <c r="G629" s="290" t="s">
        <v>2416</v>
      </c>
      <c r="H629" s="501">
        <v>1</v>
      </c>
    </row>
    <row r="630" spans="1:8" ht="31">
      <c r="A630" s="995"/>
      <c r="B630" s="496" t="s">
        <v>2441</v>
      </c>
      <c r="C630" s="766">
        <v>2021</v>
      </c>
      <c r="D630" s="972" t="s">
        <v>2415</v>
      </c>
      <c r="E630" s="290" t="s">
        <v>2413</v>
      </c>
      <c r="F630" s="290" t="s">
        <v>2411</v>
      </c>
      <c r="G630" s="290" t="s">
        <v>2416</v>
      </c>
      <c r="H630" s="501">
        <v>0</v>
      </c>
    </row>
    <row r="631" spans="1:8">
      <c r="A631" s="995"/>
      <c r="B631" s="496" t="s">
        <v>2441</v>
      </c>
      <c r="C631" s="766">
        <v>2021</v>
      </c>
      <c r="D631" s="972" t="s">
        <v>2409</v>
      </c>
      <c r="E631" s="290" t="s">
        <v>2413</v>
      </c>
      <c r="F631" s="290" t="s">
        <v>2417</v>
      </c>
      <c r="G631" s="290" t="s">
        <v>2414</v>
      </c>
      <c r="H631" s="501">
        <v>1</v>
      </c>
    </row>
    <row r="632" spans="1:8">
      <c r="A632" s="995"/>
      <c r="B632" s="496" t="s">
        <v>2441</v>
      </c>
      <c r="C632" s="766">
        <v>2021</v>
      </c>
      <c r="D632" s="972" t="s">
        <v>2415</v>
      </c>
      <c r="E632" s="290" t="s">
        <v>2413</v>
      </c>
      <c r="F632" s="290" t="s">
        <v>2417</v>
      </c>
      <c r="G632" s="290" t="s">
        <v>2414</v>
      </c>
      <c r="H632" s="501">
        <v>0</v>
      </c>
    </row>
    <row r="633" spans="1:8" ht="31">
      <c r="A633" s="995"/>
      <c r="B633" s="496" t="s">
        <v>2441</v>
      </c>
      <c r="C633" s="766">
        <v>2021</v>
      </c>
      <c r="D633" s="972" t="s">
        <v>2409</v>
      </c>
      <c r="E633" s="290" t="s">
        <v>2413</v>
      </c>
      <c r="F633" s="290" t="s">
        <v>2417</v>
      </c>
      <c r="G633" s="290" t="s">
        <v>2416</v>
      </c>
      <c r="H633" s="501">
        <v>0</v>
      </c>
    </row>
    <row r="634" spans="1:8" ht="31">
      <c r="A634" s="995"/>
      <c r="B634" s="496" t="s">
        <v>2441</v>
      </c>
      <c r="C634" s="766">
        <v>2021</v>
      </c>
      <c r="D634" s="972" t="s">
        <v>2415</v>
      </c>
      <c r="E634" s="290" t="s">
        <v>2413</v>
      </c>
      <c r="F634" s="290" t="s">
        <v>2417</v>
      </c>
      <c r="G634" s="290" t="s">
        <v>2416</v>
      </c>
      <c r="H634" s="501">
        <v>1</v>
      </c>
    </row>
    <row r="635" spans="1:8">
      <c r="A635" s="995"/>
      <c r="B635" s="496" t="s">
        <v>2441</v>
      </c>
      <c r="C635" s="766">
        <v>2021</v>
      </c>
      <c r="D635" s="972" t="s">
        <v>2409</v>
      </c>
      <c r="E635" s="290" t="s">
        <v>2423</v>
      </c>
      <c r="F635" s="290" t="s">
        <v>2411</v>
      </c>
      <c r="G635" s="290" t="s">
        <v>2414</v>
      </c>
      <c r="H635" s="501">
        <v>75</v>
      </c>
    </row>
    <row r="636" spans="1:8">
      <c r="A636" s="995"/>
      <c r="B636" s="496" t="s">
        <v>2441</v>
      </c>
      <c r="C636" s="766">
        <v>2021</v>
      </c>
      <c r="D636" s="972" t="s">
        <v>2415</v>
      </c>
      <c r="E636" s="290" t="s">
        <v>2423</v>
      </c>
      <c r="F636" s="290" t="s">
        <v>2411</v>
      </c>
      <c r="G636" s="290" t="s">
        <v>2414</v>
      </c>
      <c r="H636" s="501">
        <v>0</v>
      </c>
    </row>
    <row r="637" spans="1:8" ht="31">
      <c r="A637" s="995"/>
      <c r="B637" s="496" t="s">
        <v>2441</v>
      </c>
      <c r="C637" s="766">
        <v>2021</v>
      </c>
      <c r="D637" s="972" t="s">
        <v>2409</v>
      </c>
      <c r="E637" s="290" t="s">
        <v>2423</v>
      </c>
      <c r="F637" s="290" t="s">
        <v>2411</v>
      </c>
      <c r="G637" s="290" t="s">
        <v>2416</v>
      </c>
      <c r="H637" s="501">
        <v>3</v>
      </c>
    </row>
    <row r="638" spans="1:8" ht="31">
      <c r="A638" s="995"/>
      <c r="B638" s="496" t="s">
        <v>2441</v>
      </c>
      <c r="C638" s="766">
        <v>2021</v>
      </c>
      <c r="D638" s="972" t="s">
        <v>2415</v>
      </c>
      <c r="E638" s="290" t="s">
        <v>2423</v>
      </c>
      <c r="F638" s="290" t="s">
        <v>2411</v>
      </c>
      <c r="G638" s="290" t="s">
        <v>2416</v>
      </c>
      <c r="H638" s="501">
        <v>0</v>
      </c>
    </row>
    <row r="639" spans="1:8">
      <c r="A639" s="995"/>
      <c r="B639" s="496" t="s">
        <v>2441</v>
      </c>
      <c r="C639" s="766">
        <v>2021</v>
      </c>
      <c r="D639" s="972" t="s">
        <v>2409</v>
      </c>
      <c r="E639" s="290" t="s">
        <v>2423</v>
      </c>
      <c r="F639" s="290" t="s">
        <v>2417</v>
      </c>
      <c r="G639" s="290" t="s">
        <v>2414</v>
      </c>
      <c r="H639" s="501">
        <v>0</v>
      </c>
    </row>
    <row r="640" spans="1:8">
      <c r="A640" s="995"/>
      <c r="B640" s="496" t="s">
        <v>2441</v>
      </c>
      <c r="C640" s="766">
        <v>2021</v>
      </c>
      <c r="D640" s="972" t="s">
        <v>2415</v>
      </c>
      <c r="E640" s="290" t="s">
        <v>2423</v>
      </c>
      <c r="F640" s="290" t="s">
        <v>2417</v>
      </c>
      <c r="G640" s="290" t="s">
        <v>2414</v>
      </c>
      <c r="H640" s="501">
        <v>0</v>
      </c>
    </row>
    <row r="641" spans="1:8" ht="31">
      <c r="A641" s="995"/>
      <c r="B641" s="496" t="s">
        <v>2441</v>
      </c>
      <c r="C641" s="766">
        <v>2021</v>
      </c>
      <c r="D641" s="972" t="s">
        <v>2409</v>
      </c>
      <c r="E641" s="290" t="s">
        <v>2423</v>
      </c>
      <c r="F641" s="290" t="s">
        <v>2417</v>
      </c>
      <c r="G641" s="290" t="s">
        <v>2416</v>
      </c>
      <c r="H641" s="501">
        <v>0</v>
      </c>
    </row>
    <row r="642" spans="1:8" ht="31">
      <c r="A642" s="995"/>
      <c r="B642" s="496" t="s">
        <v>2441</v>
      </c>
      <c r="C642" s="766">
        <v>2021</v>
      </c>
      <c r="D642" s="972" t="s">
        <v>2415</v>
      </c>
      <c r="E642" s="290" t="s">
        <v>2423</v>
      </c>
      <c r="F642" s="290" t="s">
        <v>2417</v>
      </c>
      <c r="G642" s="290" t="s">
        <v>2416</v>
      </c>
      <c r="H642" s="501">
        <v>0</v>
      </c>
    </row>
    <row r="643" spans="1:8" s="768" customFormat="1">
      <c r="B643" s="780"/>
      <c r="C643" s="781"/>
      <c r="D643" s="975"/>
      <c r="E643" s="976"/>
      <c r="F643" s="782"/>
      <c r="G643" s="782"/>
      <c r="H643" s="783"/>
    </row>
    <row r="644" spans="1:8">
      <c r="A644" s="995">
        <v>29</v>
      </c>
      <c r="B644" s="784" t="s">
        <v>2442</v>
      </c>
      <c r="C644" s="293">
        <v>2021</v>
      </c>
      <c r="D644" s="972" t="s">
        <v>2409</v>
      </c>
      <c r="E644" s="290" t="s">
        <v>2410</v>
      </c>
      <c r="F644" s="290" t="s">
        <v>2411</v>
      </c>
      <c r="G644" s="290" t="s">
        <v>2414</v>
      </c>
      <c r="H644" s="776">
        <v>119</v>
      </c>
    </row>
    <row r="645" spans="1:8">
      <c r="A645" s="995"/>
      <c r="B645" s="784" t="s">
        <v>2442</v>
      </c>
      <c r="C645" s="293">
        <v>2021</v>
      </c>
      <c r="D645" s="972" t="s">
        <v>2415</v>
      </c>
      <c r="E645" s="290" t="s">
        <v>2410</v>
      </c>
      <c r="F645" s="290" t="s">
        <v>2411</v>
      </c>
      <c r="G645" s="290" t="s">
        <v>2414</v>
      </c>
      <c r="H645" s="767">
        <v>11</v>
      </c>
    </row>
    <row r="646" spans="1:8" ht="31">
      <c r="A646" s="995"/>
      <c r="B646" s="784" t="s">
        <v>2442</v>
      </c>
      <c r="C646" s="293">
        <v>2021</v>
      </c>
      <c r="D646" s="972" t="s">
        <v>2409</v>
      </c>
      <c r="E646" s="290" t="s">
        <v>2410</v>
      </c>
      <c r="F646" s="290" t="s">
        <v>2411</v>
      </c>
      <c r="G646" s="290" t="s">
        <v>2416</v>
      </c>
      <c r="H646" s="767">
        <v>11</v>
      </c>
    </row>
    <row r="647" spans="1:8" ht="31">
      <c r="A647" s="995"/>
      <c r="B647" s="784" t="s">
        <v>2442</v>
      </c>
      <c r="C647" s="293">
        <v>2021</v>
      </c>
      <c r="D647" s="972" t="s">
        <v>2415</v>
      </c>
      <c r="E647" s="290" t="s">
        <v>2410</v>
      </c>
      <c r="F647" s="290" t="s">
        <v>2411</v>
      </c>
      <c r="G647" s="290" t="s">
        <v>2416</v>
      </c>
      <c r="H647" s="767">
        <v>2</v>
      </c>
    </row>
    <row r="648" spans="1:8">
      <c r="A648" s="995"/>
      <c r="B648" s="784" t="s">
        <v>2442</v>
      </c>
      <c r="C648" s="293">
        <v>2021</v>
      </c>
      <c r="D648" s="972" t="s">
        <v>2409</v>
      </c>
      <c r="E648" s="290" t="s">
        <v>2410</v>
      </c>
      <c r="F648" s="290" t="s">
        <v>2417</v>
      </c>
      <c r="G648" s="290" t="s">
        <v>2414</v>
      </c>
      <c r="H648" s="767">
        <v>0</v>
      </c>
    </row>
    <row r="649" spans="1:8">
      <c r="A649" s="995"/>
      <c r="B649" s="784" t="s">
        <v>2442</v>
      </c>
      <c r="C649" s="293">
        <v>2021</v>
      </c>
      <c r="D649" s="972" t="s">
        <v>2415</v>
      </c>
      <c r="E649" s="290" t="s">
        <v>2410</v>
      </c>
      <c r="F649" s="290" t="s">
        <v>2417</v>
      </c>
      <c r="G649" s="290" t="s">
        <v>2414</v>
      </c>
      <c r="H649" s="767">
        <v>0</v>
      </c>
    </row>
    <row r="650" spans="1:8" ht="31">
      <c r="A650" s="995"/>
      <c r="B650" s="784" t="s">
        <v>2442</v>
      </c>
      <c r="C650" s="293">
        <v>2021</v>
      </c>
      <c r="D650" s="972" t="s">
        <v>2409</v>
      </c>
      <c r="E650" s="290" t="s">
        <v>2410</v>
      </c>
      <c r="F650" s="290" t="s">
        <v>2417</v>
      </c>
      <c r="G650" s="290" t="s">
        <v>2416</v>
      </c>
      <c r="H650" s="767">
        <v>0</v>
      </c>
    </row>
    <row r="651" spans="1:8" ht="31">
      <c r="A651" s="995"/>
      <c r="B651" s="784" t="s">
        <v>2442</v>
      </c>
      <c r="C651" s="293">
        <v>2021</v>
      </c>
      <c r="D651" s="972" t="s">
        <v>2415</v>
      </c>
      <c r="E651" s="290" t="s">
        <v>2410</v>
      </c>
      <c r="F651" s="290" t="s">
        <v>2417</v>
      </c>
      <c r="G651" s="290" t="s">
        <v>2416</v>
      </c>
      <c r="H651" s="767">
        <v>0</v>
      </c>
    </row>
    <row r="652" spans="1:8">
      <c r="A652" s="995"/>
      <c r="B652" s="784" t="s">
        <v>2442</v>
      </c>
      <c r="C652" s="766">
        <v>2021</v>
      </c>
      <c r="D652" s="972" t="s">
        <v>2409</v>
      </c>
      <c r="E652" s="290" t="s">
        <v>2413</v>
      </c>
      <c r="F652" s="290" t="s">
        <v>2411</v>
      </c>
      <c r="G652" s="290" t="s">
        <v>2414</v>
      </c>
      <c r="H652" s="767">
        <v>0</v>
      </c>
    </row>
    <row r="653" spans="1:8">
      <c r="A653" s="995"/>
      <c r="B653" s="784" t="s">
        <v>2442</v>
      </c>
      <c r="C653" s="766">
        <v>2021</v>
      </c>
      <c r="D653" s="972" t="s">
        <v>2415</v>
      </c>
      <c r="E653" s="290" t="s">
        <v>2413</v>
      </c>
      <c r="F653" s="290" t="s">
        <v>2411</v>
      </c>
      <c r="G653" s="290" t="s">
        <v>2414</v>
      </c>
      <c r="H653" s="767">
        <v>0</v>
      </c>
    </row>
    <row r="654" spans="1:8" ht="31">
      <c r="A654" s="995"/>
      <c r="B654" s="784" t="s">
        <v>2442</v>
      </c>
      <c r="C654" s="766">
        <v>2021</v>
      </c>
      <c r="D654" s="972" t="s">
        <v>2409</v>
      </c>
      <c r="E654" s="290" t="s">
        <v>2413</v>
      </c>
      <c r="F654" s="290" t="s">
        <v>2411</v>
      </c>
      <c r="G654" s="290" t="s">
        <v>2416</v>
      </c>
      <c r="H654" s="767">
        <v>0</v>
      </c>
    </row>
    <row r="655" spans="1:8" ht="31">
      <c r="A655" s="995"/>
      <c r="B655" s="784" t="s">
        <v>2442</v>
      </c>
      <c r="C655" s="766">
        <v>2021</v>
      </c>
      <c r="D655" s="972" t="s">
        <v>2415</v>
      </c>
      <c r="E655" s="290" t="s">
        <v>2413</v>
      </c>
      <c r="F655" s="290" t="s">
        <v>2411</v>
      </c>
      <c r="G655" s="290" t="s">
        <v>2416</v>
      </c>
      <c r="H655" s="767">
        <v>0</v>
      </c>
    </row>
    <row r="656" spans="1:8">
      <c r="A656" s="995"/>
      <c r="B656" s="784" t="s">
        <v>2442</v>
      </c>
      <c r="C656" s="766">
        <v>2021</v>
      </c>
      <c r="D656" s="972" t="s">
        <v>2409</v>
      </c>
      <c r="E656" s="290" t="s">
        <v>2413</v>
      </c>
      <c r="F656" s="290" t="s">
        <v>2417</v>
      </c>
      <c r="G656" s="290" t="s">
        <v>2414</v>
      </c>
      <c r="H656" s="767">
        <v>1</v>
      </c>
    </row>
    <row r="657" spans="1:8">
      <c r="A657" s="995"/>
      <c r="B657" s="784" t="s">
        <v>2442</v>
      </c>
      <c r="C657" s="766">
        <v>2021</v>
      </c>
      <c r="D657" s="972" t="s">
        <v>2415</v>
      </c>
      <c r="E657" s="290" t="s">
        <v>2413</v>
      </c>
      <c r="F657" s="290" t="s">
        <v>2417</v>
      </c>
      <c r="G657" s="290" t="s">
        <v>2414</v>
      </c>
      <c r="H657" s="785">
        <v>0</v>
      </c>
    </row>
    <row r="658" spans="1:8" ht="31">
      <c r="A658" s="995"/>
      <c r="B658" s="784" t="s">
        <v>2442</v>
      </c>
      <c r="C658" s="766">
        <v>2021</v>
      </c>
      <c r="D658" s="972" t="s">
        <v>2409</v>
      </c>
      <c r="E658" s="290" t="s">
        <v>2413</v>
      </c>
      <c r="F658" s="290" t="s">
        <v>2417</v>
      </c>
      <c r="G658" s="290" t="s">
        <v>2416</v>
      </c>
      <c r="H658" s="767">
        <v>0</v>
      </c>
    </row>
    <row r="659" spans="1:8" ht="31">
      <c r="A659" s="995"/>
      <c r="B659" s="784" t="s">
        <v>2442</v>
      </c>
      <c r="C659" s="766">
        <v>2021</v>
      </c>
      <c r="D659" s="972" t="s">
        <v>2415</v>
      </c>
      <c r="E659" s="290" t="s">
        <v>2413</v>
      </c>
      <c r="F659" s="290" t="s">
        <v>2417</v>
      </c>
      <c r="G659" s="290" t="s">
        <v>2416</v>
      </c>
      <c r="H659" s="767">
        <v>0</v>
      </c>
    </row>
    <row r="660" spans="1:8">
      <c r="A660" s="995"/>
      <c r="B660" s="784" t="s">
        <v>2442</v>
      </c>
      <c r="C660" s="766">
        <v>2021</v>
      </c>
      <c r="D660" s="972" t="s">
        <v>2409</v>
      </c>
      <c r="E660" s="290" t="s">
        <v>2423</v>
      </c>
      <c r="F660" s="290" t="s">
        <v>2411</v>
      </c>
      <c r="G660" s="290" t="s">
        <v>2414</v>
      </c>
      <c r="H660" s="767">
        <v>0</v>
      </c>
    </row>
    <row r="661" spans="1:8">
      <c r="A661" s="995"/>
      <c r="B661" s="784" t="s">
        <v>2442</v>
      </c>
      <c r="C661" s="766">
        <v>2021</v>
      </c>
      <c r="D661" s="972" t="s">
        <v>2415</v>
      </c>
      <c r="E661" s="290" t="s">
        <v>2423</v>
      </c>
      <c r="F661" s="290" t="s">
        <v>2411</v>
      </c>
      <c r="G661" s="290" t="s">
        <v>2414</v>
      </c>
      <c r="H661" s="767">
        <v>0</v>
      </c>
    </row>
    <row r="662" spans="1:8" ht="31">
      <c r="A662" s="995"/>
      <c r="B662" s="784" t="s">
        <v>2442</v>
      </c>
      <c r="C662" s="766">
        <v>2021</v>
      </c>
      <c r="D662" s="972" t="s">
        <v>2409</v>
      </c>
      <c r="E662" s="290" t="s">
        <v>2423</v>
      </c>
      <c r="F662" s="290" t="s">
        <v>2411</v>
      </c>
      <c r="G662" s="290" t="s">
        <v>2416</v>
      </c>
      <c r="H662" s="767">
        <v>0</v>
      </c>
    </row>
    <row r="663" spans="1:8" ht="31">
      <c r="A663" s="995"/>
      <c r="B663" s="784" t="s">
        <v>2442</v>
      </c>
      <c r="C663" s="766">
        <v>2021</v>
      </c>
      <c r="D663" s="972" t="s">
        <v>2415</v>
      </c>
      <c r="E663" s="290" t="s">
        <v>2423</v>
      </c>
      <c r="F663" s="290" t="s">
        <v>2411</v>
      </c>
      <c r="G663" s="290" t="s">
        <v>2416</v>
      </c>
      <c r="H663" s="767">
        <v>0</v>
      </c>
    </row>
    <row r="664" spans="1:8">
      <c r="A664" s="995"/>
      <c r="B664" s="784" t="s">
        <v>2442</v>
      </c>
      <c r="C664" s="766">
        <v>2021</v>
      </c>
      <c r="D664" s="972" t="s">
        <v>2409</v>
      </c>
      <c r="E664" s="290" t="s">
        <v>2423</v>
      </c>
      <c r="F664" s="290" t="s">
        <v>2417</v>
      </c>
      <c r="G664" s="290" t="s">
        <v>2414</v>
      </c>
      <c r="H664" s="767">
        <v>0</v>
      </c>
    </row>
    <row r="665" spans="1:8">
      <c r="A665" s="995"/>
      <c r="B665" s="784" t="s">
        <v>2442</v>
      </c>
      <c r="C665" s="766">
        <v>2021</v>
      </c>
      <c r="D665" s="972" t="s">
        <v>2415</v>
      </c>
      <c r="E665" s="290" t="s">
        <v>2423</v>
      </c>
      <c r="F665" s="290" t="s">
        <v>2417</v>
      </c>
      <c r="G665" s="290" t="s">
        <v>2414</v>
      </c>
      <c r="H665" s="767">
        <v>0</v>
      </c>
    </row>
    <row r="666" spans="1:8" ht="31">
      <c r="A666" s="995"/>
      <c r="B666" s="784" t="s">
        <v>2442</v>
      </c>
      <c r="C666" s="766">
        <v>2021</v>
      </c>
      <c r="D666" s="972" t="s">
        <v>2409</v>
      </c>
      <c r="E666" s="290" t="s">
        <v>2423</v>
      </c>
      <c r="F666" s="290" t="s">
        <v>2417</v>
      </c>
      <c r="G666" s="290" t="s">
        <v>2416</v>
      </c>
      <c r="H666" s="767">
        <v>0</v>
      </c>
    </row>
    <row r="667" spans="1:8" ht="31">
      <c r="A667" s="995"/>
      <c r="B667" s="784" t="s">
        <v>2442</v>
      </c>
      <c r="C667" s="766">
        <v>2021</v>
      </c>
      <c r="D667" s="972" t="s">
        <v>2415</v>
      </c>
      <c r="E667" s="290" t="s">
        <v>2423</v>
      </c>
      <c r="F667" s="290" t="s">
        <v>2417</v>
      </c>
      <c r="G667" s="290" t="s">
        <v>2416</v>
      </c>
      <c r="H667" s="767">
        <v>0</v>
      </c>
    </row>
    <row r="668" spans="1:8" s="768" customFormat="1">
      <c r="B668" s="769"/>
      <c r="C668" s="342"/>
      <c r="D668" s="972"/>
      <c r="E668" s="290"/>
      <c r="F668" s="292"/>
      <c r="G668" s="292"/>
      <c r="H668" s="775"/>
    </row>
    <row r="669" spans="1:8">
      <c r="A669" s="995">
        <v>30</v>
      </c>
      <c r="B669" s="765" t="s">
        <v>2443</v>
      </c>
      <c r="C669" s="293">
        <v>2021</v>
      </c>
      <c r="D669" s="972" t="s">
        <v>2409</v>
      </c>
      <c r="E669" s="290" t="s">
        <v>2410</v>
      </c>
      <c r="F669" s="290" t="s">
        <v>2411</v>
      </c>
      <c r="G669" s="290" t="s">
        <v>2414</v>
      </c>
      <c r="H669" s="767">
        <v>63</v>
      </c>
    </row>
    <row r="670" spans="1:8">
      <c r="A670" s="995"/>
      <c r="B670" s="765" t="s">
        <v>2443</v>
      </c>
      <c r="C670" s="293">
        <v>2021</v>
      </c>
      <c r="D670" s="972" t="s">
        <v>2415</v>
      </c>
      <c r="E670" s="290" t="s">
        <v>2410</v>
      </c>
      <c r="F670" s="290" t="s">
        <v>2411</v>
      </c>
      <c r="G670" s="290" t="s">
        <v>2414</v>
      </c>
      <c r="H670" s="767">
        <v>1</v>
      </c>
    </row>
    <row r="671" spans="1:8" ht="31">
      <c r="A671" s="995"/>
      <c r="B671" s="765" t="s">
        <v>2443</v>
      </c>
      <c r="C671" s="293">
        <v>2021</v>
      </c>
      <c r="D671" s="972" t="s">
        <v>2409</v>
      </c>
      <c r="E671" s="290" t="s">
        <v>2410</v>
      </c>
      <c r="F671" s="290" t="s">
        <v>2411</v>
      </c>
      <c r="G671" s="290" t="s">
        <v>2416</v>
      </c>
      <c r="H671" s="767">
        <v>2</v>
      </c>
    </row>
    <row r="672" spans="1:8" ht="31">
      <c r="A672" s="995"/>
      <c r="B672" s="765" t="s">
        <v>2443</v>
      </c>
      <c r="C672" s="293">
        <v>2021</v>
      </c>
      <c r="D672" s="972" t="s">
        <v>2415</v>
      </c>
      <c r="E672" s="290" t="s">
        <v>2410</v>
      </c>
      <c r="F672" s="290" t="s">
        <v>2411</v>
      </c>
      <c r="G672" s="290" t="s">
        <v>2416</v>
      </c>
      <c r="H672" s="767">
        <v>2</v>
      </c>
    </row>
    <row r="673" spans="1:8">
      <c r="A673" s="995"/>
      <c r="B673" s="765" t="s">
        <v>2443</v>
      </c>
      <c r="C673" s="293">
        <v>2021</v>
      </c>
      <c r="D673" s="972" t="s">
        <v>2409</v>
      </c>
      <c r="E673" s="290" t="s">
        <v>2410</v>
      </c>
      <c r="F673" s="290" t="s">
        <v>2417</v>
      </c>
      <c r="G673" s="290" t="s">
        <v>2414</v>
      </c>
      <c r="H673" s="767">
        <v>0</v>
      </c>
    </row>
    <row r="674" spans="1:8">
      <c r="A674" s="995"/>
      <c r="B674" s="765" t="s">
        <v>2443</v>
      </c>
      <c r="C674" s="293">
        <v>2021</v>
      </c>
      <c r="D674" s="972" t="s">
        <v>2415</v>
      </c>
      <c r="E674" s="290" t="s">
        <v>2410</v>
      </c>
      <c r="F674" s="290" t="s">
        <v>2417</v>
      </c>
      <c r="G674" s="290" t="s">
        <v>2414</v>
      </c>
      <c r="H674" s="767">
        <v>0</v>
      </c>
    </row>
    <row r="675" spans="1:8" ht="31">
      <c r="A675" s="995"/>
      <c r="B675" s="765" t="s">
        <v>2443</v>
      </c>
      <c r="C675" s="293">
        <v>2021</v>
      </c>
      <c r="D675" s="972" t="s">
        <v>2409</v>
      </c>
      <c r="E675" s="290" t="s">
        <v>2410</v>
      </c>
      <c r="F675" s="290" t="s">
        <v>2417</v>
      </c>
      <c r="G675" s="290" t="s">
        <v>2416</v>
      </c>
      <c r="H675" s="767">
        <v>0</v>
      </c>
    </row>
    <row r="676" spans="1:8" ht="31">
      <c r="A676" s="995"/>
      <c r="B676" s="765" t="s">
        <v>2443</v>
      </c>
      <c r="C676" s="293">
        <v>2021</v>
      </c>
      <c r="D676" s="972" t="s">
        <v>2415</v>
      </c>
      <c r="E676" s="290" t="s">
        <v>2410</v>
      </c>
      <c r="F676" s="290" t="s">
        <v>2417</v>
      </c>
      <c r="G676" s="290" t="s">
        <v>2416</v>
      </c>
      <c r="H676" s="767">
        <v>0</v>
      </c>
    </row>
    <row r="677" spans="1:8">
      <c r="A677" s="995"/>
      <c r="B677" s="765" t="s">
        <v>2443</v>
      </c>
      <c r="C677" s="766">
        <v>2021</v>
      </c>
      <c r="D677" s="972" t="s">
        <v>2409</v>
      </c>
      <c r="E677" s="290" t="s">
        <v>2413</v>
      </c>
      <c r="F677" s="290" t="s">
        <v>2411</v>
      </c>
      <c r="G677" s="290" t="s">
        <v>2414</v>
      </c>
      <c r="H677" s="767">
        <v>0</v>
      </c>
    </row>
    <row r="678" spans="1:8">
      <c r="A678" s="995"/>
      <c r="B678" s="765" t="s">
        <v>2443</v>
      </c>
      <c r="C678" s="766">
        <v>2021</v>
      </c>
      <c r="D678" s="972" t="s">
        <v>2415</v>
      </c>
      <c r="E678" s="290" t="s">
        <v>2413</v>
      </c>
      <c r="F678" s="290" t="s">
        <v>2411</v>
      </c>
      <c r="G678" s="290" t="s">
        <v>2414</v>
      </c>
      <c r="H678" s="767">
        <v>0</v>
      </c>
    </row>
    <row r="679" spans="1:8" ht="31">
      <c r="A679" s="995"/>
      <c r="B679" s="765" t="s">
        <v>2443</v>
      </c>
      <c r="C679" s="766">
        <v>2021</v>
      </c>
      <c r="D679" s="972" t="s">
        <v>2409</v>
      </c>
      <c r="E679" s="290" t="s">
        <v>2413</v>
      </c>
      <c r="F679" s="290" t="s">
        <v>2411</v>
      </c>
      <c r="G679" s="290" t="s">
        <v>2416</v>
      </c>
      <c r="H679" s="767">
        <v>0</v>
      </c>
    </row>
    <row r="680" spans="1:8" ht="31">
      <c r="A680" s="995"/>
      <c r="B680" s="765" t="s">
        <v>2443</v>
      </c>
      <c r="C680" s="766">
        <v>2021</v>
      </c>
      <c r="D680" s="972" t="s">
        <v>2415</v>
      </c>
      <c r="E680" s="290" t="s">
        <v>2413</v>
      </c>
      <c r="F680" s="290" t="s">
        <v>2411</v>
      </c>
      <c r="G680" s="290" t="s">
        <v>2416</v>
      </c>
      <c r="H680" s="767">
        <v>0</v>
      </c>
    </row>
    <row r="681" spans="1:8">
      <c r="A681" s="995"/>
      <c r="B681" s="765" t="s">
        <v>2443</v>
      </c>
      <c r="C681" s="766">
        <v>2021</v>
      </c>
      <c r="D681" s="972" t="s">
        <v>2409</v>
      </c>
      <c r="E681" s="290" t="s">
        <v>2413</v>
      </c>
      <c r="F681" s="290" t="s">
        <v>2417</v>
      </c>
      <c r="G681" s="290" t="s">
        <v>2414</v>
      </c>
      <c r="H681" s="767">
        <v>0</v>
      </c>
    </row>
    <row r="682" spans="1:8">
      <c r="A682" s="995"/>
      <c r="B682" s="765" t="s">
        <v>2443</v>
      </c>
      <c r="C682" s="766">
        <v>2021</v>
      </c>
      <c r="D682" s="972" t="s">
        <v>2415</v>
      </c>
      <c r="E682" s="290" t="s">
        <v>2413</v>
      </c>
      <c r="F682" s="290" t="s">
        <v>2417</v>
      </c>
      <c r="G682" s="290" t="s">
        <v>2414</v>
      </c>
      <c r="H682" s="767">
        <v>0</v>
      </c>
    </row>
    <row r="683" spans="1:8" ht="31">
      <c r="A683" s="995"/>
      <c r="B683" s="765" t="s">
        <v>2443</v>
      </c>
      <c r="C683" s="766">
        <v>2021</v>
      </c>
      <c r="D683" s="972" t="s">
        <v>2409</v>
      </c>
      <c r="E683" s="290" t="s">
        <v>2413</v>
      </c>
      <c r="F683" s="290" t="s">
        <v>2417</v>
      </c>
      <c r="G683" s="290" t="s">
        <v>2416</v>
      </c>
      <c r="H683" s="767">
        <v>0</v>
      </c>
    </row>
    <row r="684" spans="1:8" ht="31">
      <c r="A684" s="995"/>
      <c r="B684" s="765" t="s">
        <v>2443</v>
      </c>
      <c r="C684" s="766">
        <v>2021</v>
      </c>
      <c r="D684" s="972" t="s">
        <v>2415</v>
      </c>
      <c r="E684" s="290" t="s">
        <v>2413</v>
      </c>
      <c r="F684" s="290" t="s">
        <v>2417</v>
      </c>
      <c r="G684" s="290" t="s">
        <v>2416</v>
      </c>
      <c r="H684" s="767">
        <v>0</v>
      </c>
    </row>
    <row r="685" spans="1:8">
      <c r="A685" s="995"/>
      <c r="B685" s="765" t="s">
        <v>2443</v>
      </c>
      <c r="C685" s="766">
        <v>2021</v>
      </c>
      <c r="D685" s="972" t="s">
        <v>2409</v>
      </c>
      <c r="E685" s="290" t="s">
        <v>2423</v>
      </c>
      <c r="F685" s="290" t="s">
        <v>2411</v>
      </c>
      <c r="G685" s="290" t="s">
        <v>2414</v>
      </c>
      <c r="H685" s="767">
        <v>0</v>
      </c>
    </row>
    <row r="686" spans="1:8">
      <c r="A686" s="995"/>
      <c r="B686" s="765" t="s">
        <v>2443</v>
      </c>
      <c r="C686" s="766">
        <v>2021</v>
      </c>
      <c r="D686" s="972" t="s">
        <v>2415</v>
      </c>
      <c r="E686" s="290" t="s">
        <v>2423</v>
      </c>
      <c r="F686" s="290" t="s">
        <v>2411</v>
      </c>
      <c r="G686" s="290" t="s">
        <v>2414</v>
      </c>
      <c r="H686" s="767">
        <v>0</v>
      </c>
    </row>
    <row r="687" spans="1:8" ht="31">
      <c r="A687" s="995"/>
      <c r="B687" s="765" t="s">
        <v>2443</v>
      </c>
      <c r="C687" s="766">
        <v>2021</v>
      </c>
      <c r="D687" s="972" t="s">
        <v>2409</v>
      </c>
      <c r="E687" s="290" t="s">
        <v>2423</v>
      </c>
      <c r="F687" s="290" t="s">
        <v>2411</v>
      </c>
      <c r="G687" s="290" t="s">
        <v>2416</v>
      </c>
      <c r="H687" s="767">
        <v>0</v>
      </c>
    </row>
    <row r="688" spans="1:8" ht="31">
      <c r="A688" s="995"/>
      <c r="B688" s="765" t="s">
        <v>2443</v>
      </c>
      <c r="C688" s="766">
        <v>2021</v>
      </c>
      <c r="D688" s="972" t="s">
        <v>2415</v>
      </c>
      <c r="E688" s="290" t="s">
        <v>2423</v>
      </c>
      <c r="F688" s="290" t="s">
        <v>2411</v>
      </c>
      <c r="G688" s="290" t="s">
        <v>2416</v>
      </c>
      <c r="H688" s="767">
        <v>0</v>
      </c>
    </row>
    <row r="689" spans="1:8">
      <c r="A689" s="995"/>
      <c r="B689" s="765" t="s">
        <v>2443</v>
      </c>
      <c r="C689" s="766">
        <v>2021</v>
      </c>
      <c r="D689" s="972" t="s">
        <v>2409</v>
      </c>
      <c r="E689" s="290" t="s">
        <v>2423</v>
      </c>
      <c r="F689" s="290" t="s">
        <v>2417</v>
      </c>
      <c r="G689" s="290" t="s">
        <v>2414</v>
      </c>
      <c r="H689" s="767">
        <v>0</v>
      </c>
    </row>
    <row r="690" spans="1:8">
      <c r="A690" s="995"/>
      <c r="B690" s="765" t="s">
        <v>2443</v>
      </c>
      <c r="C690" s="766">
        <v>2021</v>
      </c>
      <c r="D690" s="972" t="s">
        <v>2415</v>
      </c>
      <c r="E690" s="290" t="s">
        <v>2423</v>
      </c>
      <c r="F690" s="290" t="s">
        <v>2417</v>
      </c>
      <c r="G690" s="290" t="s">
        <v>2414</v>
      </c>
      <c r="H690" s="767">
        <v>0</v>
      </c>
    </row>
    <row r="691" spans="1:8" ht="31">
      <c r="A691" s="995"/>
      <c r="B691" s="765" t="s">
        <v>2443</v>
      </c>
      <c r="C691" s="766">
        <v>2021</v>
      </c>
      <c r="D691" s="972" t="s">
        <v>2409</v>
      </c>
      <c r="E691" s="290" t="s">
        <v>2423</v>
      </c>
      <c r="F691" s="290" t="s">
        <v>2417</v>
      </c>
      <c r="G691" s="290" t="s">
        <v>2416</v>
      </c>
      <c r="H691" s="767">
        <v>0</v>
      </c>
    </row>
    <row r="692" spans="1:8" ht="31">
      <c r="A692" s="995"/>
      <c r="B692" s="765" t="s">
        <v>2443</v>
      </c>
      <c r="C692" s="766">
        <v>2021</v>
      </c>
      <c r="D692" s="972" t="s">
        <v>2415</v>
      </c>
      <c r="E692" s="290" t="s">
        <v>2423</v>
      </c>
      <c r="F692" s="290" t="s">
        <v>2417</v>
      </c>
      <c r="G692" s="290" t="s">
        <v>2416</v>
      </c>
      <c r="H692" s="767">
        <v>0</v>
      </c>
    </row>
    <row r="693" spans="1:8" s="768" customFormat="1">
      <c r="B693" s="769"/>
      <c r="C693" s="770"/>
      <c r="D693" s="972"/>
      <c r="E693" s="290"/>
      <c r="F693" s="292"/>
      <c r="G693" s="292"/>
      <c r="H693" s="775"/>
    </row>
    <row r="694" spans="1:8">
      <c r="A694" s="995">
        <v>31</v>
      </c>
      <c r="B694" s="765" t="s">
        <v>2444</v>
      </c>
      <c r="C694" s="293">
        <v>2021</v>
      </c>
      <c r="D694" s="972" t="s">
        <v>2409</v>
      </c>
      <c r="E694" s="290" t="s">
        <v>2410</v>
      </c>
      <c r="F694" s="290" t="s">
        <v>2411</v>
      </c>
      <c r="G694" s="290" t="s">
        <v>2414</v>
      </c>
      <c r="H694" s="767">
        <v>14</v>
      </c>
    </row>
    <row r="695" spans="1:8">
      <c r="A695" s="995"/>
      <c r="B695" s="765" t="s">
        <v>2444</v>
      </c>
      <c r="C695" s="293">
        <v>2021</v>
      </c>
      <c r="D695" s="972" t="s">
        <v>2415</v>
      </c>
      <c r="E695" s="290" t="s">
        <v>2410</v>
      </c>
      <c r="F695" s="290" t="s">
        <v>2411</v>
      </c>
      <c r="G695" s="290" t="s">
        <v>2414</v>
      </c>
      <c r="H695" s="767">
        <v>1</v>
      </c>
    </row>
    <row r="696" spans="1:8" ht="31">
      <c r="A696" s="995"/>
      <c r="B696" s="765" t="s">
        <v>2444</v>
      </c>
      <c r="C696" s="293">
        <v>2021</v>
      </c>
      <c r="D696" s="972" t="s">
        <v>2409</v>
      </c>
      <c r="E696" s="290" t="s">
        <v>2410</v>
      </c>
      <c r="F696" s="290" t="s">
        <v>2411</v>
      </c>
      <c r="G696" s="290" t="s">
        <v>2416</v>
      </c>
      <c r="H696" s="767">
        <v>2</v>
      </c>
    </row>
    <row r="697" spans="1:8" ht="31">
      <c r="A697" s="995"/>
      <c r="B697" s="765" t="s">
        <v>2444</v>
      </c>
      <c r="C697" s="293">
        <v>2021</v>
      </c>
      <c r="D697" s="972" t="s">
        <v>2415</v>
      </c>
      <c r="E697" s="290" t="s">
        <v>2410</v>
      </c>
      <c r="F697" s="290" t="s">
        <v>2411</v>
      </c>
      <c r="G697" s="290" t="s">
        <v>2416</v>
      </c>
      <c r="H697" s="767">
        <v>4</v>
      </c>
    </row>
    <row r="698" spans="1:8">
      <c r="A698" s="995"/>
      <c r="B698" s="765" t="s">
        <v>2444</v>
      </c>
      <c r="C698" s="293">
        <v>2021</v>
      </c>
      <c r="D698" s="972" t="s">
        <v>2409</v>
      </c>
      <c r="E698" s="290" t="s">
        <v>2410</v>
      </c>
      <c r="F698" s="290" t="s">
        <v>2417</v>
      </c>
      <c r="G698" s="290" t="s">
        <v>2414</v>
      </c>
      <c r="H698" s="767">
        <v>0</v>
      </c>
    </row>
    <row r="699" spans="1:8">
      <c r="A699" s="995"/>
      <c r="B699" s="765" t="s">
        <v>2444</v>
      </c>
      <c r="C699" s="293">
        <v>2021</v>
      </c>
      <c r="D699" s="972" t="s">
        <v>2415</v>
      </c>
      <c r="E699" s="290" t="s">
        <v>2410</v>
      </c>
      <c r="F699" s="290" t="s">
        <v>2417</v>
      </c>
      <c r="G699" s="290" t="s">
        <v>2414</v>
      </c>
      <c r="H699" s="767">
        <v>6</v>
      </c>
    </row>
    <row r="700" spans="1:8" ht="31">
      <c r="A700" s="995"/>
      <c r="B700" s="765" t="s">
        <v>2444</v>
      </c>
      <c r="C700" s="293">
        <v>2021</v>
      </c>
      <c r="D700" s="972" t="s">
        <v>2409</v>
      </c>
      <c r="E700" s="290" t="s">
        <v>2410</v>
      </c>
      <c r="F700" s="290" t="s">
        <v>2417</v>
      </c>
      <c r="G700" s="290" t="s">
        <v>2416</v>
      </c>
      <c r="H700" s="767">
        <v>0</v>
      </c>
    </row>
    <row r="701" spans="1:8" ht="31">
      <c r="A701" s="995"/>
      <c r="B701" s="765" t="s">
        <v>2444</v>
      </c>
      <c r="C701" s="293">
        <v>2021</v>
      </c>
      <c r="D701" s="972" t="s">
        <v>2415</v>
      </c>
      <c r="E701" s="290" t="s">
        <v>2410</v>
      </c>
      <c r="F701" s="290" t="s">
        <v>2417</v>
      </c>
      <c r="G701" s="290" t="s">
        <v>2416</v>
      </c>
      <c r="H701" s="767">
        <v>0</v>
      </c>
    </row>
    <row r="702" spans="1:8">
      <c r="A702" s="995"/>
      <c r="B702" s="765" t="s">
        <v>2444</v>
      </c>
      <c r="C702" s="766">
        <v>2021</v>
      </c>
      <c r="D702" s="972" t="s">
        <v>2409</v>
      </c>
      <c r="E702" s="290" t="s">
        <v>2413</v>
      </c>
      <c r="F702" s="290" t="s">
        <v>2411</v>
      </c>
      <c r="G702" s="290" t="s">
        <v>2414</v>
      </c>
      <c r="H702" s="767">
        <v>1</v>
      </c>
    </row>
    <row r="703" spans="1:8">
      <c r="A703" s="995"/>
      <c r="B703" s="765" t="s">
        <v>2444</v>
      </c>
      <c r="C703" s="766">
        <v>2021</v>
      </c>
      <c r="D703" s="972" t="s">
        <v>2415</v>
      </c>
      <c r="E703" s="290" t="s">
        <v>2413</v>
      </c>
      <c r="F703" s="290" t="s">
        <v>2411</v>
      </c>
      <c r="G703" s="290" t="s">
        <v>2414</v>
      </c>
      <c r="H703" s="767">
        <v>2</v>
      </c>
    </row>
    <row r="704" spans="1:8" ht="31">
      <c r="A704" s="995"/>
      <c r="B704" s="765" t="s">
        <v>2444</v>
      </c>
      <c r="C704" s="766">
        <v>2021</v>
      </c>
      <c r="D704" s="972" t="s">
        <v>2409</v>
      </c>
      <c r="E704" s="290" t="s">
        <v>2413</v>
      </c>
      <c r="F704" s="290" t="s">
        <v>2411</v>
      </c>
      <c r="G704" s="290" t="s">
        <v>2416</v>
      </c>
      <c r="H704" s="767">
        <v>1</v>
      </c>
    </row>
    <row r="705" spans="1:8" ht="31">
      <c r="A705" s="995"/>
      <c r="B705" s="765" t="s">
        <v>2444</v>
      </c>
      <c r="C705" s="766">
        <v>2021</v>
      </c>
      <c r="D705" s="972" t="s">
        <v>2415</v>
      </c>
      <c r="E705" s="290" t="s">
        <v>2413</v>
      </c>
      <c r="F705" s="290" t="s">
        <v>2411</v>
      </c>
      <c r="G705" s="290" t="s">
        <v>2416</v>
      </c>
      <c r="H705" s="767">
        <v>0</v>
      </c>
    </row>
    <row r="706" spans="1:8">
      <c r="A706" s="995"/>
      <c r="B706" s="765" t="s">
        <v>2444</v>
      </c>
      <c r="C706" s="766">
        <v>2021</v>
      </c>
      <c r="D706" s="972" t="s">
        <v>2409</v>
      </c>
      <c r="E706" s="290" t="s">
        <v>2413</v>
      </c>
      <c r="F706" s="290" t="s">
        <v>2417</v>
      </c>
      <c r="G706" s="290" t="s">
        <v>2414</v>
      </c>
      <c r="H706" s="767">
        <v>0</v>
      </c>
    </row>
    <row r="707" spans="1:8">
      <c r="A707" s="995"/>
      <c r="B707" s="765" t="s">
        <v>2444</v>
      </c>
      <c r="C707" s="766">
        <v>2021</v>
      </c>
      <c r="D707" s="972" t="s">
        <v>2415</v>
      </c>
      <c r="E707" s="290" t="s">
        <v>2413</v>
      </c>
      <c r="F707" s="290" t="s">
        <v>2417</v>
      </c>
      <c r="G707" s="290" t="s">
        <v>2414</v>
      </c>
      <c r="H707" s="767">
        <v>0</v>
      </c>
    </row>
    <row r="708" spans="1:8" ht="31">
      <c r="A708" s="995"/>
      <c r="B708" s="765" t="s">
        <v>2444</v>
      </c>
      <c r="C708" s="766">
        <v>2021</v>
      </c>
      <c r="D708" s="972" t="s">
        <v>2409</v>
      </c>
      <c r="E708" s="290" t="s">
        <v>2413</v>
      </c>
      <c r="F708" s="290" t="s">
        <v>2417</v>
      </c>
      <c r="G708" s="290" t="s">
        <v>2416</v>
      </c>
      <c r="H708" s="767">
        <v>0</v>
      </c>
    </row>
    <row r="709" spans="1:8" ht="31">
      <c r="A709" s="995"/>
      <c r="B709" s="765" t="s">
        <v>2444</v>
      </c>
      <c r="C709" s="766">
        <v>2021</v>
      </c>
      <c r="D709" s="972" t="s">
        <v>2415</v>
      </c>
      <c r="E709" s="290" t="s">
        <v>2413</v>
      </c>
      <c r="F709" s="290" t="s">
        <v>2417</v>
      </c>
      <c r="G709" s="290" t="s">
        <v>2416</v>
      </c>
      <c r="H709" s="767">
        <v>0</v>
      </c>
    </row>
    <row r="710" spans="1:8">
      <c r="A710" s="995"/>
      <c r="B710" s="765" t="s">
        <v>2444</v>
      </c>
      <c r="C710" s="766">
        <v>2021</v>
      </c>
      <c r="D710" s="972" t="s">
        <v>2409</v>
      </c>
      <c r="E710" s="290" t="s">
        <v>2423</v>
      </c>
      <c r="F710" s="290" t="s">
        <v>2411</v>
      </c>
      <c r="G710" s="290" t="s">
        <v>2414</v>
      </c>
      <c r="H710" s="767">
        <v>0</v>
      </c>
    </row>
    <row r="711" spans="1:8">
      <c r="A711" s="995"/>
      <c r="B711" s="765" t="s">
        <v>2444</v>
      </c>
      <c r="C711" s="766">
        <v>2021</v>
      </c>
      <c r="D711" s="972" t="s">
        <v>2415</v>
      </c>
      <c r="E711" s="290" t="s">
        <v>2423</v>
      </c>
      <c r="F711" s="290" t="s">
        <v>2411</v>
      </c>
      <c r="G711" s="290" t="s">
        <v>2414</v>
      </c>
      <c r="H711" s="767">
        <v>0</v>
      </c>
    </row>
    <row r="712" spans="1:8" ht="31">
      <c r="A712" s="995"/>
      <c r="B712" s="765" t="s">
        <v>2444</v>
      </c>
      <c r="C712" s="766">
        <v>2021</v>
      </c>
      <c r="D712" s="972" t="s">
        <v>2409</v>
      </c>
      <c r="E712" s="290" t="s">
        <v>2423</v>
      </c>
      <c r="F712" s="290" t="s">
        <v>2411</v>
      </c>
      <c r="G712" s="290" t="s">
        <v>2416</v>
      </c>
      <c r="H712" s="767">
        <v>0</v>
      </c>
    </row>
    <row r="713" spans="1:8" ht="31">
      <c r="A713" s="995"/>
      <c r="B713" s="765" t="s">
        <v>2444</v>
      </c>
      <c r="C713" s="766">
        <v>2021</v>
      </c>
      <c r="D713" s="972" t="s">
        <v>2415</v>
      </c>
      <c r="E713" s="290" t="s">
        <v>2423</v>
      </c>
      <c r="F713" s="290" t="s">
        <v>2411</v>
      </c>
      <c r="G713" s="290" t="s">
        <v>2416</v>
      </c>
      <c r="H713" s="767">
        <v>0</v>
      </c>
    </row>
    <row r="714" spans="1:8">
      <c r="A714" s="995"/>
      <c r="B714" s="765" t="s">
        <v>2444</v>
      </c>
      <c r="C714" s="766">
        <v>2021</v>
      </c>
      <c r="D714" s="972" t="s">
        <v>2409</v>
      </c>
      <c r="E714" s="290" t="s">
        <v>2423</v>
      </c>
      <c r="F714" s="290" t="s">
        <v>2417</v>
      </c>
      <c r="G714" s="290" t="s">
        <v>2414</v>
      </c>
      <c r="H714" s="767">
        <v>0</v>
      </c>
    </row>
    <row r="715" spans="1:8">
      <c r="A715" s="995"/>
      <c r="B715" s="765" t="s">
        <v>2444</v>
      </c>
      <c r="C715" s="766">
        <v>2021</v>
      </c>
      <c r="D715" s="972" t="s">
        <v>2415</v>
      </c>
      <c r="E715" s="290" t="s">
        <v>2423</v>
      </c>
      <c r="F715" s="290" t="s">
        <v>2417</v>
      </c>
      <c r="G715" s="290" t="s">
        <v>2414</v>
      </c>
      <c r="H715" s="767">
        <v>0</v>
      </c>
    </row>
    <row r="716" spans="1:8" ht="31">
      <c r="A716" s="995"/>
      <c r="B716" s="765" t="s">
        <v>2444</v>
      </c>
      <c r="C716" s="766">
        <v>2021</v>
      </c>
      <c r="D716" s="972" t="s">
        <v>2409</v>
      </c>
      <c r="E716" s="290" t="s">
        <v>2423</v>
      </c>
      <c r="F716" s="290" t="s">
        <v>2417</v>
      </c>
      <c r="G716" s="290" t="s">
        <v>2416</v>
      </c>
      <c r="H716" s="767">
        <v>0</v>
      </c>
    </row>
    <row r="717" spans="1:8" ht="31">
      <c r="A717" s="995"/>
      <c r="B717" s="765" t="s">
        <v>2444</v>
      </c>
      <c r="C717" s="766">
        <v>2021</v>
      </c>
      <c r="D717" s="972" t="s">
        <v>2415</v>
      </c>
      <c r="E717" s="290" t="s">
        <v>2423</v>
      </c>
      <c r="F717" s="290" t="s">
        <v>2417</v>
      </c>
      <c r="G717" s="290" t="s">
        <v>2416</v>
      </c>
      <c r="H717" s="767">
        <v>0</v>
      </c>
    </row>
    <row r="718" spans="1:8" s="768" customFormat="1">
      <c r="B718" s="769"/>
      <c r="C718" s="770"/>
      <c r="D718" s="972"/>
      <c r="E718" s="290"/>
      <c r="F718" s="292"/>
      <c r="G718" s="292"/>
      <c r="H718" s="775"/>
    </row>
    <row r="719" spans="1:8">
      <c r="A719" s="995">
        <v>32</v>
      </c>
      <c r="B719" s="765" t="s">
        <v>2445</v>
      </c>
      <c r="C719" s="293">
        <v>2021</v>
      </c>
      <c r="D719" s="972" t="s">
        <v>2409</v>
      </c>
      <c r="E719" s="290" t="s">
        <v>2410</v>
      </c>
      <c r="F719" s="290" t="s">
        <v>2411</v>
      </c>
      <c r="G719" s="290" t="s">
        <v>2414</v>
      </c>
      <c r="H719" s="767">
        <v>125</v>
      </c>
    </row>
    <row r="720" spans="1:8">
      <c r="A720" s="995"/>
      <c r="B720" s="765" t="s">
        <v>2445</v>
      </c>
      <c r="C720" s="293">
        <v>2021</v>
      </c>
      <c r="D720" s="972" t="s">
        <v>2415</v>
      </c>
      <c r="E720" s="290" t="s">
        <v>2410</v>
      </c>
      <c r="F720" s="290" t="s">
        <v>2411</v>
      </c>
      <c r="G720" s="290" t="s">
        <v>2414</v>
      </c>
      <c r="H720" s="767">
        <v>9</v>
      </c>
    </row>
    <row r="721" spans="1:8" ht="31">
      <c r="A721" s="995"/>
      <c r="B721" s="765" t="s">
        <v>2445</v>
      </c>
      <c r="C721" s="293">
        <v>2021</v>
      </c>
      <c r="D721" s="972" t="s">
        <v>2409</v>
      </c>
      <c r="E721" s="290" t="s">
        <v>2410</v>
      </c>
      <c r="F721" s="290" t="s">
        <v>2411</v>
      </c>
      <c r="G721" s="290" t="s">
        <v>2416</v>
      </c>
      <c r="H721" s="767">
        <v>22</v>
      </c>
    </row>
    <row r="722" spans="1:8" ht="31">
      <c r="A722" s="995"/>
      <c r="B722" s="765" t="s">
        <v>2445</v>
      </c>
      <c r="C722" s="293">
        <v>2021</v>
      </c>
      <c r="D722" s="972" t="s">
        <v>2415</v>
      </c>
      <c r="E722" s="290" t="s">
        <v>2410</v>
      </c>
      <c r="F722" s="290" t="s">
        <v>2411</v>
      </c>
      <c r="G722" s="290" t="s">
        <v>2416</v>
      </c>
      <c r="H722" s="767">
        <v>8</v>
      </c>
    </row>
    <row r="723" spans="1:8">
      <c r="A723" s="995"/>
      <c r="B723" s="765" t="s">
        <v>2445</v>
      </c>
      <c r="C723" s="293">
        <v>2021</v>
      </c>
      <c r="D723" s="972" t="s">
        <v>2409</v>
      </c>
      <c r="E723" s="290" t="s">
        <v>2410</v>
      </c>
      <c r="F723" s="290" t="s">
        <v>2417</v>
      </c>
      <c r="G723" s="290" t="s">
        <v>2414</v>
      </c>
      <c r="H723" s="767">
        <v>0</v>
      </c>
    </row>
    <row r="724" spans="1:8">
      <c r="A724" s="995"/>
      <c r="B724" s="765" t="s">
        <v>2445</v>
      </c>
      <c r="C724" s="293">
        <v>2021</v>
      </c>
      <c r="D724" s="972" t="s">
        <v>2415</v>
      </c>
      <c r="E724" s="290" t="s">
        <v>2410</v>
      </c>
      <c r="F724" s="290" t="s">
        <v>2417</v>
      </c>
      <c r="G724" s="290" t="s">
        <v>2414</v>
      </c>
      <c r="H724" s="767">
        <v>0</v>
      </c>
    </row>
    <row r="725" spans="1:8" ht="31">
      <c r="A725" s="995"/>
      <c r="B725" s="765" t="s">
        <v>2445</v>
      </c>
      <c r="C725" s="293">
        <v>2021</v>
      </c>
      <c r="D725" s="972" t="s">
        <v>2409</v>
      </c>
      <c r="E725" s="290" t="s">
        <v>2410</v>
      </c>
      <c r="F725" s="290" t="s">
        <v>2417</v>
      </c>
      <c r="G725" s="290" t="s">
        <v>2416</v>
      </c>
      <c r="H725" s="767">
        <v>0</v>
      </c>
    </row>
    <row r="726" spans="1:8" ht="31">
      <c r="A726" s="995"/>
      <c r="B726" s="765" t="s">
        <v>2445</v>
      </c>
      <c r="C726" s="293">
        <v>2021</v>
      </c>
      <c r="D726" s="972" t="s">
        <v>2415</v>
      </c>
      <c r="E726" s="290" t="s">
        <v>2410</v>
      </c>
      <c r="F726" s="290" t="s">
        <v>2417</v>
      </c>
      <c r="G726" s="290" t="s">
        <v>2416</v>
      </c>
      <c r="H726" s="767">
        <v>0</v>
      </c>
    </row>
    <row r="727" spans="1:8">
      <c r="A727" s="995"/>
      <c r="B727" s="765" t="s">
        <v>2445</v>
      </c>
      <c r="C727" s="766">
        <v>2021</v>
      </c>
      <c r="D727" s="972" t="s">
        <v>2409</v>
      </c>
      <c r="E727" s="290" t="s">
        <v>2413</v>
      </c>
      <c r="F727" s="290" t="s">
        <v>2411</v>
      </c>
      <c r="G727" s="290" t="s">
        <v>2414</v>
      </c>
      <c r="H727" s="767">
        <v>5</v>
      </c>
    </row>
    <row r="728" spans="1:8">
      <c r="A728" s="995"/>
      <c r="B728" s="765" t="s">
        <v>2445</v>
      </c>
      <c r="C728" s="766">
        <v>2021</v>
      </c>
      <c r="D728" s="972" t="s">
        <v>2415</v>
      </c>
      <c r="E728" s="290" t="s">
        <v>2413</v>
      </c>
      <c r="F728" s="290" t="s">
        <v>2411</v>
      </c>
      <c r="G728" s="290" t="s">
        <v>2414</v>
      </c>
      <c r="H728" s="767">
        <v>0</v>
      </c>
    </row>
    <row r="729" spans="1:8" ht="31">
      <c r="A729" s="995"/>
      <c r="B729" s="765" t="s">
        <v>2445</v>
      </c>
      <c r="C729" s="766">
        <v>2021</v>
      </c>
      <c r="D729" s="972" t="s">
        <v>2409</v>
      </c>
      <c r="E729" s="290" t="s">
        <v>2413</v>
      </c>
      <c r="F729" s="290" t="s">
        <v>2411</v>
      </c>
      <c r="G729" s="290" t="s">
        <v>2416</v>
      </c>
      <c r="H729" s="767">
        <v>1</v>
      </c>
    </row>
    <row r="730" spans="1:8" ht="31">
      <c r="A730" s="995"/>
      <c r="B730" s="765" t="s">
        <v>2445</v>
      </c>
      <c r="C730" s="766">
        <v>2021</v>
      </c>
      <c r="D730" s="972" t="s">
        <v>2415</v>
      </c>
      <c r="E730" s="290" t="s">
        <v>2413</v>
      </c>
      <c r="F730" s="290" t="s">
        <v>2411</v>
      </c>
      <c r="G730" s="290" t="s">
        <v>2416</v>
      </c>
      <c r="H730" s="767">
        <v>0</v>
      </c>
    </row>
    <row r="731" spans="1:8">
      <c r="A731" s="995"/>
      <c r="B731" s="765" t="s">
        <v>2445</v>
      </c>
      <c r="C731" s="766">
        <v>2021</v>
      </c>
      <c r="D731" s="972" t="s">
        <v>2409</v>
      </c>
      <c r="E731" s="290" t="s">
        <v>2413</v>
      </c>
      <c r="F731" s="290" t="s">
        <v>2417</v>
      </c>
      <c r="G731" s="290" t="s">
        <v>2414</v>
      </c>
      <c r="H731" s="767">
        <v>2</v>
      </c>
    </row>
    <row r="732" spans="1:8">
      <c r="A732" s="995"/>
      <c r="B732" s="765" t="s">
        <v>2445</v>
      </c>
      <c r="C732" s="766">
        <v>2021</v>
      </c>
      <c r="D732" s="972" t="s">
        <v>2415</v>
      </c>
      <c r="E732" s="290" t="s">
        <v>2413</v>
      </c>
      <c r="F732" s="290" t="s">
        <v>2417</v>
      </c>
      <c r="G732" s="290" t="s">
        <v>2414</v>
      </c>
      <c r="H732" s="767">
        <v>0</v>
      </c>
    </row>
    <row r="733" spans="1:8" ht="31">
      <c r="A733" s="995"/>
      <c r="B733" s="765" t="s">
        <v>2445</v>
      </c>
      <c r="C733" s="766">
        <v>2021</v>
      </c>
      <c r="D733" s="972" t="s">
        <v>2409</v>
      </c>
      <c r="E733" s="290" t="s">
        <v>2413</v>
      </c>
      <c r="F733" s="290" t="s">
        <v>2417</v>
      </c>
      <c r="G733" s="290" t="s">
        <v>2416</v>
      </c>
      <c r="H733" s="767">
        <v>0</v>
      </c>
    </row>
    <row r="734" spans="1:8" ht="31">
      <c r="A734" s="995"/>
      <c r="B734" s="765" t="s">
        <v>2445</v>
      </c>
      <c r="C734" s="766">
        <v>2021</v>
      </c>
      <c r="D734" s="972" t="s">
        <v>2415</v>
      </c>
      <c r="E734" s="290" t="s">
        <v>2413</v>
      </c>
      <c r="F734" s="290" t="s">
        <v>2417</v>
      </c>
      <c r="G734" s="290" t="s">
        <v>2416</v>
      </c>
      <c r="H734" s="767">
        <v>0</v>
      </c>
    </row>
    <row r="735" spans="1:8">
      <c r="A735" s="995"/>
      <c r="B735" s="765" t="s">
        <v>2445</v>
      </c>
      <c r="C735" s="766">
        <v>2021</v>
      </c>
      <c r="D735" s="972" t="s">
        <v>2409</v>
      </c>
      <c r="E735" s="290" t="s">
        <v>2423</v>
      </c>
      <c r="F735" s="290" t="s">
        <v>2411</v>
      </c>
      <c r="G735" s="290" t="s">
        <v>2414</v>
      </c>
      <c r="H735" s="767">
        <v>19</v>
      </c>
    </row>
    <row r="736" spans="1:8">
      <c r="A736" s="995"/>
      <c r="B736" s="765" t="s">
        <v>2445</v>
      </c>
      <c r="C736" s="766">
        <v>2021</v>
      </c>
      <c r="D736" s="972" t="s">
        <v>2415</v>
      </c>
      <c r="E736" s="290" t="s">
        <v>2423</v>
      </c>
      <c r="F736" s="290" t="s">
        <v>2411</v>
      </c>
      <c r="G736" s="290" t="s">
        <v>2414</v>
      </c>
      <c r="H736" s="767">
        <v>0</v>
      </c>
    </row>
    <row r="737" spans="1:8" ht="31">
      <c r="A737" s="995"/>
      <c r="B737" s="765" t="s">
        <v>2445</v>
      </c>
      <c r="C737" s="766">
        <v>2021</v>
      </c>
      <c r="D737" s="972" t="s">
        <v>2409</v>
      </c>
      <c r="E737" s="290" t="s">
        <v>2423</v>
      </c>
      <c r="F737" s="290" t="s">
        <v>2411</v>
      </c>
      <c r="G737" s="290" t="s">
        <v>2416</v>
      </c>
      <c r="H737" s="767">
        <v>0</v>
      </c>
    </row>
    <row r="738" spans="1:8" ht="31">
      <c r="A738" s="995"/>
      <c r="B738" s="765" t="s">
        <v>2445</v>
      </c>
      <c r="C738" s="766">
        <v>2021</v>
      </c>
      <c r="D738" s="972" t="s">
        <v>2415</v>
      </c>
      <c r="E738" s="290" t="s">
        <v>2423</v>
      </c>
      <c r="F738" s="290" t="s">
        <v>2411</v>
      </c>
      <c r="G738" s="290" t="s">
        <v>2416</v>
      </c>
      <c r="H738" s="767">
        <v>0</v>
      </c>
    </row>
    <row r="739" spans="1:8">
      <c r="A739" s="995"/>
      <c r="B739" s="765" t="s">
        <v>2445</v>
      </c>
      <c r="C739" s="766">
        <v>2021</v>
      </c>
      <c r="D739" s="972" t="s">
        <v>2409</v>
      </c>
      <c r="E739" s="290" t="s">
        <v>2423</v>
      </c>
      <c r="F739" s="290" t="s">
        <v>2417</v>
      </c>
      <c r="G739" s="290" t="s">
        <v>2414</v>
      </c>
      <c r="H739" s="767">
        <v>0</v>
      </c>
    </row>
    <row r="740" spans="1:8">
      <c r="A740" s="995"/>
      <c r="B740" s="765" t="s">
        <v>2445</v>
      </c>
      <c r="C740" s="766">
        <v>2021</v>
      </c>
      <c r="D740" s="972" t="s">
        <v>2415</v>
      </c>
      <c r="E740" s="290" t="s">
        <v>2423</v>
      </c>
      <c r="F740" s="290" t="s">
        <v>2417</v>
      </c>
      <c r="G740" s="290" t="s">
        <v>2414</v>
      </c>
      <c r="H740" s="767">
        <v>0</v>
      </c>
    </row>
    <row r="741" spans="1:8" ht="31">
      <c r="A741" s="995"/>
      <c r="B741" s="765" t="s">
        <v>2445</v>
      </c>
      <c r="C741" s="766">
        <v>2021</v>
      </c>
      <c r="D741" s="972" t="s">
        <v>2409</v>
      </c>
      <c r="E741" s="290" t="s">
        <v>2423</v>
      </c>
      <c r="F741" s="290" t="s">
        <v>2417</v>
      </c>
      <c r="G741" s="290" t="s">
        <v>2416</v>
      </c>
      <c r="H741" s="540">
        <v>0</v>
      </c>
    </row>
    <row r="742" spans="1:8" ht="31">
      <c r="A742" s="995"/>
      <c r="B742" s="765" t="s">
        <v>2445</v>
      </c>
      <c r="C742" s="766">
        <v>2021</v>
      </c>
      <c r="D742" s="972" t="s">
        <v>2415</v>
      </c>
      <c r="E742" s="290" t="s">
        <v>2423</v>
      </c>
      <c r="F742" s="290" t="s">
        <v>2417</v>
      </c>
      <c r="G742" s="290" t="s">
        <v>2416</v>
      </c>
      <c r="H742" s="501">
        <v>0</v>
      </c>
    </row>
    <row r="743" spans="1:8" s="768" customFormat="1">
      <c r="B743" s="769"/>
      <c r="C743" s="770"/>
      <c r="D743" s="972"/>
      <c r="E743" s="290"/>
      <c r="F743" s="292"/>
      <c r="G743" s="292"/>
      <c r="H743" s="772"/>
    </row>
    <row r="744" spans="1:8">
      <c r="A744" s="995">
        <v>33</v>
      </c>
      <c r="B744" s="496" t="s">
        <v>1042</v>
      </c>
      <c r="C744" s="293">
        <v>2021</v>
      </c>
      <c r="D744" s="972" t="s">
        <v>2409</v>
      </c>
      <c r="E744" s="290" t="s">
        <v>2410</v>
      </c>
      <c r="F744" s="290" t="s">
        <v>2411</v>
      </c>
      <c r="G744" s="290" t="s">
        <v>2414</v>
      </c>
      <c r="H744" s="501">
        <v>160</v>
      </c>
    </row>
    <row r="745" spans="1:8">
      <c r="A745" s="995"/>
      <c r="B745" s="496" t="s">
        <v>1042</v>
      </c>
      <c r="C745" s="293">
        <v>2021</v>
      </c>
      <c r="D745" s="972" t="s">
        <v>2415</v>
      </c>
      <c r="E745" s="290" t="s">
        <v>2410</v>
      </c>
      <c r="F745" s="290" t="s">
        <v>2411</v>
      </c>
      <c r="G745" s="290" t="s">
        <v>2414</v>
      </c>
      <c r="H745" s="501">
        <v>0</v>
      </c>
    </row>
    <row r="746" spans="1:8" ht="31">
      <c r="A746" s="995"/>
      <c r="B746" s="496" t="s">
        <v>1042</v>
      </c>
      <c r="C746" s="293">
        <v>2021</v>
      </c>
      <c r="D746" s="972" t="s">
        <v>2409</v>
      </c>
      <c r="E746" s="290" t="s">
        <v>2410</v>
      </c>
      <c r="F746" s="290" t="s">
        <v>2411</v>
      </c>
      <c r="G746" s="290" t="s">
        <v>2416</v>
      </c>
      <c r="H746" s="501">
        <v>4</v>
      </c>
    </row>
    <row r="747" spans="1:8" ht="31">
      <c r="A747" s="995"/>
      <c r="B747" s="496" t="s">
        <v>1042</v>
      </c>
      <c r="C747" s="293">
        <v>2021</v>
      </c>
      <c r="D747" s="972" t="s">
        <v>2415</v>
      </c>
      <c r="E747" s="290" t="s">
        <v>2410</v>
      </c>
      <c r="F747" s="290" t="s">
        <v>2411</v>
      </c>
      <c r="G747" s="290" t="s">
        <v>2416</v>
      </c>
      <c r="H747" s="501">
        <v>0</v>
      </c>
    </row>
    <row r="748" spans="1:8">
      <c r="A748" s="995"/>
      <c r="B748" s="496" t="s">
        <v>1042</v>
      </c>
      <c r="C748" s="293">
        <v>2021</v>
      </c>
      <c r="D748" s="972" t="s">
        <v>2409</v>
      </c>
      <c r="E748" s="290" t="s">
        <v>2410</v>
      </c>
      <c r="F748" s="290" t="s">
        <v>2417</v>
      </c>
      <c r="G748" s="290" t="s">
        <v>2414</v>
      </c>
      <c r="H748" s="501">
        <v>0</v>
      </c>
    </row>
    <row r="749" spans="1:8">
      <c r="A749" s="995"/>
      <c r="B749" s="496" t="s">
        <v>1042</v>
      </c>
      <c r="C749" s="293">
        <v>2021</v>
      </c>
      <c r="D749" s="972" t="s">
        <v>2415</v>
      </c>
      <c r="E749" s="290" t="s">
        <v>2410</v>
      </c>
      <c r="F749" s="290" t="s">
        <v>2417</v>
      </c>
      <c r="G749" s="290" t="s">
        <v>2414</v>
      </c>
      <c r="H749" s="501">
        <v>0</v>
      </c>
    </row>
    <row r="750" spans="1:8" ht="31">
      <c r="A750" s="995"/>
      <c r="B750" s="496" t="s">
        <v>1042</v>
      </c>
      <c r="C750" s="293">
        <v>2021</v>
      </c>
      <c r="D750" s="972" t="s">
        <v>2409</v>
      </c>
      <c r="E750" s="290" t="s">
        <v>2410</v>
      </c>
      <c r="F750" s="290" t="s">
        <v>2417</v>
      </c>
      <c r="G750" s="290" t="s">
        <v>2416</v>
      </c>
      <c r="H750" s="501">
        <v>0</v>
      </c>
    </row>
    <row r="751" spans="1:8" ht="31">
      <c r="A751" s="995"/>
      <c r="B751" s="496" t="s">
        <v>1042</v>
      </c>
      <c r="C751" s="293">
        <v>2021</v>
      </c>
      <c r="D751" s="972" t="s">
        <v>2415</v>
      </c>
      <c r="E751" s="290" t="s">
        <v>2410</v>
      </c>
      <c r="F751" s="290" t="s">
        <v>2417</v>
      </c>
      <c r="G751" s="290" t="s">
        <v>2416</v>
      </c>
      <c r="H751" s="501">
        <v>0</v>
      </c>
    </row>
    <row r="752" spans="1:8">
      <c r="A752" s="995"/>
      <c r="B752" s="496" t="s">
        <v>1042</v>
      </c>
      <c r="C752" s="766">
        <v>2021</v>
      </c>
      <c r="D752" s="972" t="s">
        <v>2409</v>
      </c>
      <c r="E752" s="290" t="s">
        <v>2413</v>
      </c>
      <c r="F752" s="290" t="s">
        <v>2411</v>
      </c>
      <c r="G752" s="290" t="s">
        <v>2414</v>
      </c>
      <c r="H752" s="501">
        <v>50</v>
      </c>
    </row>
    <row r="753" spans="1:8">
      <c r="A753" s="995"/>
      <c r="B753" s="496" t="s">
        <v>1042</v>
      </c>
      <c r="C753" s="766">
        <v>2021</v>
      </c>
      <c r="D753" s="972" t="s">
        <v>2415</v>
      </c>
      <c r="E753" s="290" t="s">
        <v>2413</v>
      </c>
      <c r="F753" s="290" t="s">
        <v>2411</v>
      </c>
      <c r="G753" s="290" t="s">
        <v>2414</v>
      </c>
      <c r="H753" s="501">
        <v>0</v>
      </c>
    </row>
    <row r="754" spans="1:8" ht="31">
      <c r="A754" s="995"/>
      <c r="B754" s="496" t="s">
        <v>1042</v>
      </c>
      <c r="C754" s="766">
        <v>2021</v>
      </c>
      <c r="D754" s="972" t="s">
        <v>2409</v>
      </c>
      <c r="E754" s="290" t="s">
        <v>2413</v>
      </c>
      <c r="F754" s="290" t="s">
        <v>2411</v>
      </c>
      <c r="G754" s="290" t="s">
        <v>2416</v>
      </c>
      <c r="H754" s="501">
        <v>7</v>
      </c>
    </row>
    <row r="755" spans="1:8" ht="31">
      <c r="A755" s="995"/>
      <c r="B755" s="496" t="s">
        <v>1042</v>
      </c>
      <c r="C755" s="766">
        <v>2021</v>
      </c>
      <c r="D755" s="972" t="s">
        <v>2415</v>
      </c>
      <c r="E755" s="290" t="s">
        <v>2413</v>
      </c>
      <c r="F755" s="290" t="s">
        <v>2411</v>
      </c>
      <c r="G755" s="290" t="s">
        <v>2416</v>
      </c>
      <c r="H755" s="501">
        <v>0</v>
      </c>
    </row>
    <row r="756" spans="1:8">
      <c r="A756" s="995"/>
      <c r="B756" s="496" t="s">
        <v>1042</v>
      </c>
      <c r="C756" s="766">
        <v>2021</v>
      </c>
      <c r="D756" s="972" t="s">
        <v>2409</v>
      </c>
      <c r="E756" s="290" t="s">
        <v>2413</v>
      </c>
      <c r="F756" s="290" t="s">
        <v>2417</v>
      </c>
      <c r="G756" s="290" t="s">
        <v>2414</v>
      </c>
      <c r="H756" s="501">
        <v>0</v>
      </c>
    </row>
    <row r="757" spans="1:8">
      <c r="A757" s="995"/>
      <c r="B757" s="496" t="s">
        <v>1042</v>
      </c>
      <c r="C757" s="766">
        <v>2021</v>
      </c>
      <c r="D757" s="972" t="s">
        <v>2415</v>
      </c>
      <c r="E757" s="290" t="s">
        <v>2413</v>
      </c>
      <c r="F757" s="290" t="s">
        <v>2417</v>
      </c>
      <c r="G757" s="290" t="s">
        <v>2414</v>
      </c>
      <c r="H757" s="501">
        <v>0</v>
      </c>
    </row>
    <row r="758" spans="1:8" ht="31">
      <c r="A758" s="995"/>
      <c r="B758" s="496" t="s">
        <v>1042</v>
      </c>
      <c r="C758" s="766">
        <v>2021</v>
      </c>
      <c r="D758" s="972" t="s">
        <v>2409</v>
      </c>
      <c r="E758" s="290" t="s">
        <v>2413</v>
      </c>
      <c r="F758" s="290" t="s">
        <v>2417</v>
      </c>
      <c r="G758" s="290" t="s">
        <v>2416</v>
      </c>
      <c r="H758" s="501">
        <v>0</v>
      </c>
    </row>
    <row r="759" spans="1:8" ht="31">
      <c r="A759" s="995"/>
      <c r="B759" s="496" t="s">
        <v>1042</v>
      </c>
      <c r="C759" s="766">
        <v>2021</v>
      </c>
      <c r="D759" s="972" t="s">
        <v>2415</v>
      </c>
      <c r="E759" s="290" t="s">
        <v>2413</v>
      </c>
      <c r="F759" s="290" t="s">
        <v>2417</v>
      </c>
      <c r="G759" s="290" t="s">
        <v>2416</v>
      </c>
      <c r="H759" s="501">
        <v>0</v>
      </c>
    </row>
    <row r="760" spans="1:8">
      <c r="A760" s="995"/>
      <c r="B760" s="496" t="s">
        <v>1042</v>
      </c>
      <c r="C760" s="766">
        <v>2021</v>
      </c>
      <c r="D760" s="972" t="s">
        <v>2409</v>
      </c>
      <c r="E760" s="290" t="s">
        <v>2423</v>
      </c>
      <c r="F760" s="290" t="s">
        <v>2411</v>
      </c>
      <c r="G760" s="290" t="s">
        <v>2414</v>
      </c>
      <c r="H760" s="501">
        <v>0</v>
      </c>
    </row>
    <row r="761" spans="1:8">
      <c r="A761" s="995"/>
      <c r="B761" s="496" t="s">
        <v>1042</v>
      </c>
      <c r="C761" s="766">
        <v>2021</v>
      </c>
      <c r="D761" s="972" t="s">
        <v>2415</v>
      </c>
      <c r="E761" s="290" t="s">
        <v>2423</v>
      </c>
      <c r="F761" s="290" t="s">
        <v>2411</v>
      </c>
      <c r="G761" s="290" t="s">
        <v>2414</v>
      </c>
      <c r="H761" s="501">
        <v>0</v>
      </c>
    </row>
    <row r="762" spans="1:8" ht="31">
      <c r="A762" s="995"/>
      <c r="B762" s="496" t="s">
        <v>1042</v>
      </c>
      <c r="C762" s="766">
        <v>2021</v>
      </c>
      <c r="D762" s="972" t="s">
        <v>2409</v>
      </c>
      <c r="E762" s="290" t="s">
        <v>2423</v>
      </c>
      <c r="F762" s="290" t="s">
        <v>2411</v>
      </c>
      <c r="G762" s="290" t="s">
        <v>2416</v>
      </c>
      <c r="H762" s="501">
        <v>0</v>
      </c>
    </row>
    <row r="763" spans="1:8" ht="31">
      <c r="A763" s="995"/>
      <c r="B763" s="496" t="s">
        <v>1042</v>
      </c>
      <c r="C763" s="766">
        <v>2021</v>
      </c>
      <c r="D763" s="972" t="s">
        <v>2415</v>
      </c>
      <c r="E763" s="290" t="s">
        <v>2423</v>
      </c>
      <c r="F763" s="290" t="s">
        <v>2411</v>
      </c>
      <c r="G763" s="290" t="s">
        <v>2416</v>
      </c>
      <c r="H763" s="501">
        <v>0</v>
      </c>
    </row>
    <row r="764" spans="1:8">
      <c r="A764" s="995"/>
      <c r="B764" s="496" t="s">
        <v>1042</v>
      </c>
      <c r="C764" s="766">
        <v>2021</v>
      </c>
      <c r="D764" s="972" t="s">
        <v>2409</v>
      </c>
      <c r="E764" s="290" t="s">
        <v>2423</v>
      </c>
      <c r="F764" s="290" t="s">
        <v>2417</v>
      </c>
      <c r="G764" s="290" t="s">
        <v>2414</v>
      </c>
      <c r="H764" s="501">
        <v>0</v>
      </c>
    </row>
    <row r="765" spans="1:8">
      <c r="A765" s="995"/>
      <c r="B765" s="496" t="s">
        <v>1042</v>
      </c>
      <c r="C765" s="766">
        <v>2021</v>
      </c>
      <c r="D765" s="972" t="s">
        <v>2415</v>
      </c>
      <c r="E765" s="290" t="s">
        <v>2423</v>
      </c>
      <c r="F765" s="290" t="s">
        <v>2417</v>
      </c>
      <c r="G765" s="290" t="s">
        <v>2414</v>
      </c>
      <c r="H765" s="501">
        <v>0</v>
      </c>
    </row>
    <row r="766" spans="1:8" ht="31">
      <c r="A766" s="995"/>
      <c r="B766" s="496" t="s">
        <v>1042</v>
      </c>
      <c r="C766" s="766">
        <v>2021</v>
      </c>
      <c r="D766" s="972" t="s">
        <v>2409</v>
      </c>
      <c r="E766" s="290" t="s">
        <v>2423</v>
      </c>
      <c r="F766" s="290" t="s">
        <v>2417</v>
      </c>
      <c r="G766" s="290" t="s">
        <v>2416</v>
      </c>
      <c r="H766" s="501">
        <v>0</v>
      </c>
    </row>
    <row r="767" spans="1:8" ht="31">
      <c r="A767" s="995"/>
      <c r="B767" s="496" t="s">
        <v>1042</v>
      </c>
      <c r="C767" s="766">
        <v>2021</v>
      </c>
      <c r="D767" s="972" t="s">
        <v>2415</v>
      </c>
      <c r="E767" s="290" t="s">
        <v>2423</v>
      </c>
      <c r="F767" s="290" t="s">
        <v>2417</v>
      </c>
      <c r="G767" s="290" t="s">
        <v>2416</v>
      </c>
      <c r="H767" s="501">
        <v>0</v>
      </c>
    </row>
    <row r="768" spans="1:8" s="768" customFormat="1">
      <c r="B768" s="773"/>
      <c r="C768" s="779"/>
      <c r="D768" s="344"/>
      <c r="E768" s="974"/>
      <c r="F768" s="343"/>
      <c r="G768" s="343"/>
      <c r="H768" s="772"/>
    </row>
    <row r="769" spans="1:8">
      <c r="A769" s="995">
        <v>34</v>
      </c>
      <c r="B769" s="496" t="s">
        <v>2446</v>
      </c>
      <c r="C769" s="293">
        <v>2021</v>
      </c>
      <c r="D769" s="972" t="s">
        <v>2409</v>
      </c>
      <c r="E769" s="290" t="s">
        <v>2410</v>
      </c>
      <c r="F769" s="290" t="s">
        <v>2411</v>
      </c>
      <c r="G769" s="290" t="s">
        <v>2414</v>
      </c>
      <c r="H769" s="501">
        <v>2143</v>
      </c>
    </row>
    <row r="770" spans="1:8">
      <c r="A770" s="995"/>
      <c r="B770" s="496" t="s">
        <v>2446</v>
      </c>
      <c r="C770" s="293">
        <v>2021</v>
      </c>
      <c r="D770" s="972" t="s">
        <v>2415</v>
      </c>
      <c r="E770" s="290" t="s">
        <v>2410</v>
      </c>
      <c r="F770" s="290" t="s">
        <v>2411</v>
      </c>
      <c r="G770" s="290" t="s">
        <v>2414</v>
      </c>
      <c r="H770" s="501">
        <v>457</v>
      </c>
    </row>
    <row r="771" spans="1:8" ht="31">
      <c r="A771" s="995"/>
      <c r="B771" s="496" t="s">
        <v>2446</v>
      </c>
      <c r="C771" s="293">
        <v>2021</v>
      </c>
      <c r="D771" s="972" t="s">
        <v>2409</v>
      </c>
      <c r="E771" s="290" t="s">
        <v>2410</v>
      </c>
      <c r="F771" s="290" t="s">
        <v>2411</v>
      </c>
      <c r="G771" s="290" t="s">
        <v>2416</v>
      </c>
      <c r="H771" s="501">
        <v>135</v>
      </c>
    </row>
    <row r="772" spans="1:8" ht="31">
      <c r="A772" s="995"/>
      <c r="B772" s="496" t="s">
        <v>2446</v>
      </c>
      <c r="C772" s="293">
        <v>2021</v>
      </c>
      <c r="D772" s="972" t="s">
        <v>2415</v>
      </c>
      <c r="E772" s="290" t="s">
        <v>2410</v>
      </c>
      <c r="F772" s="290" t="s">
        <v>2411</v>
      </c>
      <c r="G772" s="290" t="s">
        <v>2416</v>
      </c>
      <c r="H772" s="501">
        <v>167</v>
      </c>
    </row>
    <row r="773" spans="1:8">
      <c r="A773" s="995"/>
      <c r="B773" s="496" t="s">
        <v>2446</v>
      </c>
      <c r="C773" s="293">
        <v>2021</v>
      </c>
      <c r="D773" s="972" t="s">
        <v>2409</v>
      </c>
      <c r="E773" s="290" t="s">
        <v>2410</v>
      </c>
      <c r="F773" s="290" t="s">
        <v>2417</v>
      </c>
      <c r="G773" s="290" t="s">
        <v>2414</v>
      </c>
      <c r="H773" s="501">
        <v>0</v>
      </c>
    </row>
    <row r="774" spans="1:8">
      <c r="A774" s="995"/>
      <c r="B774" s="496" t="s">
        <v>2446</v>
      </c>
      <c r="C774" s="293">
        <v>2021</v>
      </c>
      <c r="D774" s="972" t="s">
        <v>2415</v>
      </c>
      <c r="E774" s="290" t="s">
        <v>2410</v>
      </c>
      <c r="F774" s="290" t="s">
        <v>2417</v>
      </c>
      <c r="G774" s="290" t="s">
        <v>2414</v>
      </c>
      <c r="H774" s="501">
        <v>0</v>
      </c>
    </row>
    <row r="775" spans="1:8" ht="31">
      <c r="A775" s="995"/>
      <c r="B775" s="496" t="s">
        <v>2446</v>
      </c>
      <c r="C775" s="293">
        <v>2021</v>
      </c>
      <c r="D775" s="972" t="s">
        <v>2409</v>
      </c>
      <c r="E775" s="290" t="s">
        <v>2410</v>
      </c>
      <c r="F775" s="290" t="s">
        <v>2417</v>
      </c>
      <c r="G775" s="290" t="s">
        <v>2416</v>
      </c>
      <c r="H775" s="501">
        <v>0</v>
      </c>
    </row>
    <row r="776" spans="1:8" ht="31">
      <c r="A776" s="995"/>
      <c r="B776" s="496" t="s">
        <v>2446</v>
      </c>
      <c r="C776" s="293">
        <v>2021</v>
      </c>
      <c r="D776" s="972" t="s">
        <v>2415</v>
      </c>
      <c r="E776" s="290" t="s">
        <v>2410</v>
      </c>
      <c r="F776" s="290" t="s">
        <v>2417</v>
      </c>
      <c r="G776" s="290" t="s">
        <v>2416</v>
      </c>
      <c r="H776" s="501">
        <v>0</v>
      </c>
    </row>
    <row r="777" spans="1:8">
      <c r="A777" s="995"/>
      <c r="B777" s="496" t="s">
        <v>2446</v>
      </c>
      <c r="C777" s="766">
        <v>2021</v>
      </c>
      <c r="D777" s="972" t="s">
        <v>2409</v>
      </c>
      <c r="E777" s="290" t="s">
        <v>2413</v>
      </c>
      <c r="F777" s="290" t="s">
        <v>2411</v>
      </c>
      <c r="G777" s="290" t="s">
        <v>2414</v>
      </c>
      <c r="H777" s="501">
        <v>4</v>
      </c>
    </row>
    <row r="778" spans="1:8">
      <c r="A778" s="995"/>
      <c r="B778" s="496" t="s">
        <v>2446</v>
      </c>
      <c r="C778" s="766">
        <v>2021</v>
      </c>
      <c r="D778" s="972" t="s">
        <v>2415</v>
      </c>
      <c r="E778" s="290" t="s">
        <v>2413</v>
      </c>
      <c r="F778" s="290" t="s">
        <v>2411</v>
      </c>
      <c r="G778" s="290" t="s">
        <v>2414</v>
      </c>
      <c r="H778" s="501">
        <v>35</v>
      </c>
    </row>
    <row r="779" spans="1:8" ht="31">
      <c r="A779" s="995"/>
      <c r="B779" s="496" t="s">
        <v>2446</v>
      </c>
      <c r="C779" s="766">
        <v>2021</v>
      </c>
      <c r="D779" s="972" t="s">
        <v>2409</v>
      </c>
      <c r="E779" s="290" t="s">
        <v>2413</v>
      </c>
      <c r="F779" s="290" t="s">
        <v>2411</v>
      </c>
      <c r="G779" s="290" t="s">
        <v>2416</v>
      </c>
      <c r="H779" s="501">
        <v>0</v>
      </c>
    </row>
    <row r="780" spans="1:8" ht="31">
      <c r="A780" s="995"/>
      <c r="B780" s="496" t="s">
        <v>2446</v>
      </c>
      <c r="C780" s="766">
        <v>2021</v>
      </c>
      <c r="D780" s="972" t="s">
        <v>2415</v>
      </c>
      <c r="E780" s="290" t="s">
        <v>2413</v>
      </c>
      <c r="F780" s="290" t="s">
        <v>2411</v>
      </c>
      <c r="G780" s="290" t="s">
        <v>2416</v>
      </c>
      <c r="H780" s="501">
        <v>11</v>
      </c>
    </row>
    <row r="781" spans="1:8">
      <c r="A781" s="995"/>
      <c r="B781" s="496" t="s">
        <v>2446</v>
      </c>
      <c r="C781" s="766">
        <v>2021</v>
      </c>
      <c r="D781" s="972" t="s">
        <v>2409</v>
      </c>
      <c r="E781" s="290" t="s">
        <v>2413</v>
      </c>
      <c r="F781" s="290" t="s">
        <v>2417</v>
      </c>
      <c r="G781" s="290" t="s">
        <v>2414</v>
      </c>
      <c r="H781" s="501">
        <v>0</v>
      </c>
    </row>
    <row r="782" spans="1:8">
      <c r="A782" s="995"/>
      <c r="B782" s="496" t="s">
        <v>2446</v>
      </c>
      <c r="C782" s="766">
        <v>2021</v>
      </c>
      <c r="D782" s="972" t="s">
        <v>2415</v>
      </c>
      <c r="E782" s="290" t="s">
        <v>2413</v>
      </c>
      <c r="F782" s="290" t="s">
        <v>2417</v>
      </c>
      <c r="G782" s="290" t="s">
        <v>2414</v>
      </c>
      <c r="H782" s="501">
        <v>0</v>
      </c>
    </row>
    <row r="783" spans="1:8" ht="31">
      <c r="A783" s="995"/>
      <c r="B783" s="496" t="s">
        <v>2446</v>
      </c>
      <c r="C783" s="766">
        <v>2021</v>
      </c>
      <c r="D783" s="972" t="s">
        <v>2409</v>
      </c>
      <c r="E783" s="290" t="s">
        <v>2413</v>
      </c>
      <c r="F783" s="290" t="s">
        <v>2417</v>
      </c>
      <c r="G783" s="290" t="s">
        <v>2416</v>
      </c>
      <c r="H783" s="501">
        <v>0</v>
      </c>
    </row>
    <row r="784" spans="1:8" ht="31">
      <c r="A784" s="995"/>
      <c r="B784" s="496" t="s">
        <v>2446</v>
      </c>
      <c r="C784" s="766">
        <v>2021</v>
      </c>
      <c r="D784" s="972" t="s">
        <v>2415</v>
      </c>
      <c r="E784" s="290" t="s">
        <v>2413</v>
      </c>
      <c r="F784" s="290" t="s">
        <v>2417</v>
      </c>
      <c r="G784" s="290" t="s">
        <v>2416</v>
      </c>
      <c r="H784" s="501">
        <v>0</v>
      </c>
    </row>
    <row r="785" spans="1:8">
      <c r="A785" s="995"/>
      <c r="B785" s="496" t="s">
        <v>2446</v>
      </c>
      <c r="C785" s="766">
        <v>2021</v>
      </c>
      <c r="D785" s="972" t="s">
        <v>2409</v>
      </c>
      <c r="E785" s="290" t="s">
        <v>2423</v>
      </c>
      <c r="F785" s="290" t="s">
        <v>2411</v>
      </c>
      <c r="G785" s="290" t="s">
        <v>2414</v>
      </c>
      <c r="H785" s="501">
        <v>5148</v>
      </c>
    </row>
    <row r="786" spans="1:8">
      <c r="A786" s="995"/>
      <c r="B786" s="496" t="s">
        <v>2446</v>
      </c>
      <c r="C786" s="766">
        <v>2021</v>
      </c>
      <c r="D786" s="972" t="s">
        <v>2415</v>
      </c>
      <c r="E786" s="290" t="s">
        <v>2423</v>
      </c>
      <c r="F786" s="290" t="s">
        <v>2411</v>
      </c>
      <c r="G786" s="290" t="s">
        <v>2414</v>
      </c>
      <c r="H786" s="501">
        <v>172</v>
      </c>
    </row>
    <row r="787" spans="1:8" ht="31">
      <c r="A787" s="995"/>
      <c r="B787" s="496" t="s">
        <v>2446</v>
      </c>
      <c r="C787" s="766">
        <v>2021</v>
      </c>
      <c r="D787" s="972" t="s">
        <v>2409</v>
      </c>
      <c r="E787" s="290" t="s">
        <v>2423</v>
      </c>
      <c r="F787" s="290" t="s">
        <v>2411</v>
      </c>
      <c r="G787" s="290" t="s">
        <v>2416</v>
      </c>
      <c r="H787" s="501">
        <v>303</v>
      </c>
    </row>
    <row r="788" spans="1:8" ht="31">
      <c r="A788" s="995"/>
      <c r="B788" s="496" t="s">
        <v>2446</v>
      </c>
      <c r="C788" s="766">
        <v>2021</v>
      </c>
      <c r="D788" s="972" t="s">
        <v>2415</v>
      </c>
      <c r="E788" s="290" t="s">
        <v>2423</v>
      </c>
      <c r="F788" s="290" t="s">
        <v>2411</v>
      </c>
      <c r="G788" s="290" t="s">
        <v>2416</v>
      </c>
      <c r="H788" s="501">
        <v>54</v>
      </c>
    </row>
    <row r="789" spans="1:8">
      <c r="A789" s="995"/>
      <c r="B789" s="496" t="s">
        <v>2446</v>
      </c>
      <c r="C789" s="766">
        <v>2021</v>
      </c>
      <c r="D789" s="972" t="s">
        <v>2409</v>
      </c>
      <c r="E789" s="290" t="s">
        <v>2423</v>
      </c>
      <c r="F789" s="290" t="s">
        <v>2417</v>
      </c>
      <c r="G789" s="290" t="s">
        <v>2414</v>
      </c>
      <c r="H789" s="776">
        <v>0</v>
      </c>
    </row>
    <row r="790" spans="1:8">
      <c r="A790" s="995"/>
      <c r="B790" s="496" t="s">
        <v>2446</v>
      </c>
      <c r="C790" s="766">
        <v>2021</v>
      </c>
      <c r="D790" s="972" t="s">
        <v>2415</v>
      </c>
      <c r="E790" s="290" t="s">
        <v>2423</v>
      </c>
      <c r="F790" s="290" t="s">
        <v>2417</v>
      </c>
      <c r="G790" s="290" t="s">
        <v>2414</v>
      </c>
      <c r="H790" s="767">
        <v>0</v>
      </c>
    </row>
    <row r="791" spans="1:8" ht="31">
      <c r="A791" s="995"/>
      <c r="B791" s="496" t="s">
        <v>2446</v>
      </c>
      <c r="C791" s="766">
        <v>2021</v>
      </c>
      <c r="D791" s="972" t="s">
        <v>2409</v>
      </c>
      <c r="E791" s="290" t="s">
        <v>2423</v>
      </c>
      <c r="F791" s="290" t="s">
        <v>2417</v>
      </c>
      <c r="G791" s="290" t="s">
        <v>2416</v>
      </c>
      <c r="H791" s="767">
        <v>0</v>
      </c>
    </row>
    <row r="792" spans="1:8" ht="31">
      <c r="A792" s="995"/>
      <c r="B792" s="496" t="s">
        <v>2446</v>
      </c>
      <c r="C792" s="766">
        <v>2021</v>
      </c>
      <c r="D792" s="972" t="s">
        <v>2415</v>
      </c>
      <c r="E792" s="290" t="s">
        <v>2423</v>
      </c>
      <c r="F792" s="290" t="s">
        <v>2417</v>
      </c>
      <c r="G792" s="290" t="s">
        <v>2416</v>
      </c>
      <c r="H792" s="767">
        <v>0</v>
      </c>
    </row>
    <row r="793" spans="1:8" s="768" customFormat="1">
      <c r="B793" s="769"/>
      <c r="C793" s="770"/>
      <c r="D793" s="972"/>
      <c r="E793" s="290"/>
      <c r="F793" s="292"/>
      <c r="G793" s="292"/>
      <c r="H793" s="775"/>
    </row>
    <row r="794" spans="1:8">
      <c r="A794" s="995">
        <v>35</v>
      </c>
      <c r="B794" s="765" t="s">
        <v>2447</v>
      </c>
      <c r="C794" s="293">
        <v>2021</v>
      </c>
      <c r="D794" s="972" t="s">
        <v>2409</v>
      </c>
      <c r="E794" s="290" t="s">
        <v>2410</v>
      </c>
      <c r="F794" s="290" t="s">
        <v>2411</v>
      </c>
      <c r="G794" s="290" t="s">
        <v>2414</v>
      </c>
      <c r="H794" s="767">
        <v>295</v>
      </c>
    </row>
    <row r="795" spans="1:8">
      <c r="A795" s="995"/>
      <c r="B795" s="765" t="s">
        <v>2447</v>
      </c>
      <c r="C795" s="293">
        <v>2021</v>
      </c>
      <c r="D795" s="972" t="s">
        <v>2415</v>
      </c>
      <c r="E795" s="290" t="s">
        <v>2410</v>
      </c>
      <c r="F795" s="290" t="s">
        <v>2411</v>
      </c>
      <c r="G795" s="290" t="s">
        <v>2414</v>
      </c>
      <c r="H795" s="767">
        <v>79</v>
      </c>
    </row>
    <row r="796" spans="1:8" ht="31">
      <c r="A796" s="995"/>
      <c r="B796" s="765" t="s">
        <v>2447</v>
      </c>
      <c r="C796" s="293">
        <v>2021</v>
      </c>
      <c r="D796" s="972" t="s">
        <v>2409</v>
      </c>
      <c r="E796" s="290" t="s">
        <v>2410</v>
      </c>
      <c r="F796" s="290" t="s">
        <v>2411</v>
      </c>
      <c r="G796" s="290" t="s">
        <v>2416</v>
      </c>
      <c r="H796" s="767">
        <v>15</v>
      </c>
    </row>
    <row r="797" spans="1:8" ht="31">
      <c r="A797" s="995"/>
      <c r="B797" s="765" t="s">
        <v>2447</v>
      </c>
      <c r="C797" s="293">
        <v>2021</v>
      </c>
      <c r="D797" s="972" t="s">
        <v>2415</v>
      </c>
      <c r="E797" s="290" t="s">
        <v>2410</v>
      </c>
      <c r="F797" s="290" t="s">
        <v>2411</v>
      </c>
      <c r="G797" s="290" t="s">
        <v>2416</v>
      </c>
      <c r="H797" s="767">
        <v>35</v>
      </c>
    </row>
    <row r="798" spans="1:8">
      <c r="A798" s="995"/>
      <c r="B798" s="765" t="s">
        <v>2447</v>
      </c>
      <c r="C798" s="293">
        <v>2021</v>
      </c>
      <c r="D798" s="972" t="s">
        <v>2409</v>
      </c>
      <c r="E798" s="290" t="s">
        <v>2410</v>
      </c>
      <c r="F798" s="290" t="s">
        <v>2417</v>
      </c>
      <c r="G798" s="290" t="s">
        <v>2414</v>
      </c>
      <c r="H798" s="767">
        <v>0</v>
      </c>
    </row>
    <row r="799" spans="1:8">
      <c r="A799" s="995"/>
      <c r="B799" s="765" t="s">
        <v>2447</v>
      </c>
      <c r="C799" s="293">
        <v>2021</v>
      </c>
      <c r="D799" s="972" t="s">
        <v>2415</v>
      </c>
      <c r="E799" s="290" t="s">
        <v>2410</v>
      </c>
      <c r="F799" s="290" t="s">
        <v>2417</v>
      </c>
      <c r="G799" s="290" t="s">
        <v>2414</v>
      </c>
      <c r="H799" s="767">
        <v>3</v>
      </c>
    </row>
    <row r="800" spans="1:8" ht="31">
      <c r="A800" s="995"/>
      <c r="B800" s="765" t="s">
        <v>2447</v>
      </c>
      <c r="C800" s="293">
        <v>2021</v>
      </c>
      <c r="D800" s="972" t="s">
        <v>2409</v>
      </c>
      <c r="E800" s="290" t="s">
        <v>2410</v>
      </c>
      <c r="F800" s="290" t="s">
        <v>2417</v>
      </c>
      <c r="G800" s="290" t="s">
        <v>2416</v>
      </c>
      <c r="H800" s="767">
        <v>0</v>
      </c>
    </row>
    <row r="801" spans="1:8" ht="31">
      <c r="A801" s="995"/>
      <c r="B801" s="765" t="s">
        <v>2447</v>
      </c>
      <c r="C801" s="293">
        <v>2021</v>
      </c>
      <c r="D801" s="972" t="s">
        <v>2415</v>
      </c>
      <c r="E801" s="290" t="s">
        <v>2410</v>
      </c>
      <c r="F801" s="290" t="s">
        <v>2417</v>
      </c>
      <c r="G801" s="290" t="s">
        <v>2416</v>
      </c>
      <c r="H801" s="767">
        <v>0</v>
      </c>
    </row>
    <row r="802" spans="1:8">
      <c r="A802" s="995"/>
      <c r="B802" s="765" t="s">
        <v>2447</v>
      </c>
      <c r="C802" s="766">
        <v>2021</v>
      </c>
      <c r="D802" s="972" t="s">
        <v>2409</v>
      </c>
      <c r="E802" s="290" t="s">
        <v>2413</v>
      </c>
      <c r="F802" s="290" t="s">
        <v>2411</v>
      </c>
      <c r="G802" s="290" t="s">
        <v>2414</v>
      </c>
      <c r="H802" s="767">
        <v>6946</v>
      </c>
    </row>
    <row r="803" spans="1:8">
      <c r="A803" s="995"/>
      <c r="B803" s="765" t="s">
        <v>2447</v>
      </c>
      <c r="C803" s="766">
        <v>2021</v>
      </c>
      <c r="D803" s="972" t="s">
        <v>2415</v>
      </c>
      <c r="E803" s="290" t="s">
        <v>2413</v>
      </c>
      <c r="F803" s="290" t="s">
        <v>2411</v>
      </c>
      <c r="G803" s="290" t="s">
        <v>2414</v>
      </c>
      <c r="H803" s="767">
        <v>0</v>
      </c>
    </row>
    <row r="804" spans="1:8" ht="31">
      <c r="A804" s="995"/>
      <c r="B804" s="765" t="s">
        <v>2447</v>
      </c>
      <c r="C804" s="766">
        <v>2021</v>
      </c>
      <c r="D804" s="972" t="s">
        <v>2409</v>
      </c>
      <c r="E804" s="290" t="s">
        <v>2413</v>
      </c>
      <c r="F804" s="290" t="s">
        <v>2411</v>
      </c>
      <c r="G804" s="290" t="s">
        <v>2416</v>
      </c>
      <c r="H804" s="767">
        <v>1164</v>
      </c>
    </row>
    <row r="805" spans="1:8" ht="31">
      <c r="A805" s="995"/>
      <c r="B805" s="765" t="s">
        <v>2447</v>
      </c>
      <c r="C805" s="766">
        <v>2021</v>
      </c>
      <c r="D805" s="972" t="s">
        <v>2415</v>
      </c>
      <c r="E805" s="290" t="s">
        <v>2413</v>
      </c>
      <c r="F805" s="290" t="s">
        <v>2411</v>
      </c>
      <c r="G805" s="290" t="s">
        <v>2416</v>
      </c>
      <c r="H805" s="767">
        <v>0</v>
      </c>
    </row>
    <row r="806" spans="1:8">
      <c r="A806" s="995"/>
      <c r="B806" s="765" t="s">
        <v>2447</v>
      </c>
      <c r="C806" s="766">
        <v>2021</v>
      </c>
      <c r="D806" s="972" t="s">
        <v>2409</v>
      </c>
      <c r="E806" s="290" t="s">
        <v>2413</v>
      </c>
      <c r="F806" s="290" t="s">
        <v>2417</v>
      </c>
      <c r="G806" s="290" t="s">
        <v>2414</v>
      </c>
      <c r="H806" s="767">
        <v>10</v>
      </c>
    </row>
    <row r="807" spans="1:8">
      <c r="A807" s="995"/>
      <c r="B807" s="765" t="s">
        <v>2447</v>
      </c>
      <c r="C807" s="766">
        <v>2021</v>
      </c>
      <c r="D807" s="972" t="s">
        <v>2415</v>
      </c>
      <c r="E807" s="290" t="s">
        <v>2413</v>
      </c>
      <c r="F807" s="290" t="s">
        <v>2417</v>
      </c>
      <c r="G807" s="290" t="s">
        <v>2414</v>
      </c>
      <c r="H807" s="767">
        <v>0</v>
      </c>
    </row>
    <row r="808" spans="1:8" ht="31">
      <c r="A808" s="995"/>
      <c r="B808" s="765" t="s">
        <v>2447</v>
      </c>
      <c r="C808" s="766">
        <v>2021</v>
      </c>
      <c r="D808" s="972" t="s">
        <v>2409</v>
      </c>
      <c r="E808" s="290" t="s">
        <v>2413</v>
      </c>
      <c r="F808" s="290" t="s">
        <v>2417</v>
      </c>
      <c r="G808" s="290" t="s">
        <v>2416</v>
      </c>
      <c r="H808" s="767">
        <v>0</v>
      </c>
    </row>
    <row r="809" spans="1:8" ht="31">
      <c r="A809" s="995"/>
      <c r="B809" s="765" t="s">
        <v>2447</v>
      </c>
      <c r="C809" s="766">
        <v>2021</v>
      </c>
      <c r="D809" s="972" t="s">
        <v>2415</v>
      </c>
      <c r="E809" s="290" t="s">
        <v>2413</v>
      </c>
      <c r="F809" s="290" t="s">
        <v>2417</v>
      </c>
      <c r="G809" s="290" t="s">
        <v>2416</v>
      </c>
      <c r="H809" s="767">
        <v>0</v>
      </c>
    </row>
    <row r="810" spans="1:8">
      <c r="A810" s="995"/>
      <c r="B810" s="765" t="s">
        <v>2447</v>
      </c>
      <c r="C810" s="766">
        <v>2021</v>
      </c>
      <c r="D810" s="972" t="s">
        <v>2409</v>
      </c>
      <c r="E810" s="290" t="s">
        <v>2423</v>
      </c>
      <c r="F810" s="290" t="s">
        <v>2411</v>
      </c>
      <c r="G810" s="290" t="s">
        <v>2414</v>
      </c>
      <c r="H810" s="767">
        <v>494</v>
      </c>
    </row>
    <row r="811" spans="1:8">
      <c r="A811" s="995"/>
      <c r="B811" s="765" t="s">
        <v>2447</v>
      </c>
      <c r="C811" s="766">
        <v>2021</v>
      </c>
      <c r="D811" s="972" t="s">
        <v>2415</v>
      </c>
      <c r="E811" s="290" t="s">
        <v>2423</v>
      </c>
      <c r="F811" s="290" t="s">
        <v>2411</v>
      </c>
      <c r="G811" s="290" t="s">
        <v>2414</v>
      </c>
      <c r="H811" s="767">
        <v>4</v>
      </c>
    </row>
    <row r="812" spans="1:8" ht="31">
      <c r="A812" s="995"/>
      <c r="B812" s="765" t="s">
        <v>2447</v>
      </c>
      <c r="C812" s="766">
        <v>2021</v>
      </c>
      <c r="D812" s="972" t="s">
        <v>2409</v>
      </c>
      <c r="E812" s="290" t="s">
        <v>2423</v>
      </c>
      <c r="F812" s="290" t="s">
        <v>2411</v>
      </c>
      <c r="G812" s="290" t="s">
        <v>2416</v>
      </c>
      <c r="H812" s="767">
        <v>12</v>
      </c>
    </row>
    <row r="813" spans="1:8" ht="31">
      <c r="A813" s="995"/>
      <c r="B813" s="765" t="s">
        <v>2447</v>
      </c>
      <c r="C813" s="766">
        <v>2021</v>
      </c>
      <c r="D813" s="972" t="s">
        <v>2415</v>
      </c>
      <c r="E813" s="290" t="s">
        <v>2423</v>
      </c>
      <c r="F813" s="290" t="s">
        <v>2411</v>
      </c>
      <c r="G813" s="290" t="s">
        <v>2416</v>
      </c>
      <c r="H813" s="767">
        <v>4</v>
      </c>
    </row>
    <row r="814" spans="1:8">
      <c r="A814" s="995"/>
      <c r="B814" s="765" t="s">
        <v>2447</v>
      </c>
      <c r="C814" s="766">
        <v>2021</v>
      </c>
      <c r="D814" s="972" t="s">
        <v>2409</v>
      </c>
      <c r="E814" s="290" t="s">
        <v>2423</v>
      </c>
      <c r="F814" s="290" t="s">
        <v>2417</v>
      </c>
      <c r="G814" s="290" t="s">
        <v>2414</v>
      </c>
      <c r="H814" s="767">
        <v>0</v>
      </c>
    </row>
    <row r="815" spans="1:8">
      <c r="A815" s="995"/>
      <c r="B815" s="765" t="s">
        <v>2447</v>
      </c>
      <c r="C815" s="766">
        <v>2021</v>
      </c>
      <c r="D815" s="972" t="s">
        <v>2415</v>
      </c>
      <c r="E815" s="290" t="s">
        <v>2423</v>
      </c>
      <c r="F815" s="290" t="s">
        <v>2417</v>
      </c>
      <c r="G815" s="290" t="s">
        <v>2414</v>
      </c>
      <c r="H815" s="767">
        <v>0</v>
      </c>
    </row>
    <row r="816" spans="1:8" ht="31">
      <c r="A816" s="995"/>
      <c r="B816" s="765" t="s">
        <v>2447</v>
      </c>
      <c r="C816" s="766">
        <v>2021</v>
      </c>
      <c r="D816" s="972" t="s">
        <v>2409</v>
      </c>
      <c r="E816" s="290" t="s">
        <v>2423</v>
      </c>
      <c r="F816" s="290" t="s">
        <v>2417</v>
      </c>
      <c r="G816" s="290" t="s">
        <v>2416</v>
      </c>
      <c r="H816" s="767">
        <v>0</v>
      </c>
    </row>
    <row r="817" spans="1:8" ht="31">
      <c r="A817" s="995"/>
      <c r="B817" s="765" t="s">
        <v>2447</v>
      </c>
      <c r="C817" s="766">
        <v>2021</v>
      </c>
      <c r="D817" s="972" t="s">
        <v>2415</v>
      </c>
      <c r="E817" s="290" t="s">
        <v>2423</v>
      </c>
      <c r="F817" s="290" t="s">
        <v>2417</v>
      </c>
      <c r="G817" s="290" t="s">
        <v>2416</v>
      </c>
      <c r="H817" s="767">
        <v>0</v>
      </c>
    </row>
    <row r="818" spans="1:8" s="768" customFormat="1">
      <c r="B818" s="769"/>
      <c r="C818" s="770"/>
      <c r="D818" s="972"/>
      <c r="E818" s="290"/>
      <c r="F818" s="292"/>
      <c r="G818" s="292"/>
      <c r="H818" s="775"/>
    </row>
    <row r="819" spans="1:8" ht="15.65" customHeight="1">
      <c r="A819" s="995">
        <v>36</v>
      </c>
      <c r="B819" s="765" t="s">
        <v>2448</v>
      </c>
      <c r="C819" s="293">
        <v>2021</v>
      </c>
      <c r="D819" s="972" t="s">
        <v>2409</v>
      </c>
      <c r="E819" s="290" t="s">
        <v>2410</v>
      </c>
      <c r="F819" s="290" t="s">
        <v>2411</v>
      </c>
      <c r="G819" s="290" t="s">
        <v>2414</v>
      </c>
      <c r="H819" s="767">
        <v>30</v>
      </c>
    </row>
    <row r="820" spans="1:8" ht="15.65" customHeight="1">
      <c r="A820" s="995"/>
      <c r="B820" s="765" t="s">
        <v>2448</v>
      </c>
      <c r="C820" s="293">
        <v>2021</v>
      </c>
      <c r="D820" s="972" t="s">
        <v>2415</v>
      </c>
      <c r="E820" s="290" t="s">
        <v>2410</v>
      </c>
      <c r="F820" s="290" t="s">
        <v>2411</v>
      </c>
      <c r="G820" s="290" t="s">
        <v>2414</v>
      </c>
      <c r="H820" s="767">
        <v>0</v>
      </c>
    </row>
    <row r="821" spans="1:8" ht="31">
      <c r="A821" s="995"/>
      <c r="B821" s="765" t="s">
        <v>2448</v>
      </c>
      <c r="C821" s="293">
        <v>2021</v>
      </c>
      <c r="D821" s="972" t="s">
        <v>2409</v>
      </c>
      <c r="E821" s="290" t="s">
        <v>2410</v>
      </c>
      <c r="F821" s="290" t="s">
        <v>2411</v>
      </c>
      <c r="G821" s="290" t="s">
        <v>2416</v>
      </c>
      <c r="H821" s="767">
        <v>2</v>
      </c>
    </row>
    <row r="822" spans="1:8" ht="31">
      <c r="A822" s="995"/>
      <c r="B822" s="765" t="s">
        <v>2448</v>
      </c>
      <c r="C822" s="293">
        <v>2021</v>
      </c>
      <c r="D822" s="972" t="s">
        <v>2415</v>
      </c>
      <c r="E822" s="290" t="s">
        <v>2410</v>
      </c>
      <c r="F822" s="290" t="s">
        <v>2411</v>
      </c>
      <c r="G822" s="290" t="s">
        <v>2416</v>
      </c>
      <c r="H822" s="767">
        <v>0</v>
      </c>
    </row>
    <row r="823" spans="1:8" ht="15.65" customHeight="1">
      <c r="A823" s="995"/>
      <c r="B823" s="765" t="s">
        <v>2448</v>
      </c>
      <c r="C823" s="293">
        <v>2021</v>
      </c>
      <c r="D823" s="972" t="s">
        <v>2409</v>
      </c>
      <c r="E823" s="290" t="s">
        <v>2410</v>
      </c>
      <c r="F823" s="290" t="s">
        <v>2417</v>
      </c>
      <c r="G823" s="290" t="s">
        <v>2414</v>
      </c>
      <c r="H823" s="767">
        <v>0</v>
      </c>
    </row>
    <row r="824" spans="1:8" ht="15.65" customHeight="1">
      <c r="A824" s="995"/>
      <c r="B824" s="765" t="s">
        <v>2448</v>
      </c>
      <c r="C824" s="293">
        <v>2021</v>
      </c>
      <c r="D824" s="972" t="s">
        <v>2415</v>
      </c>
      <c r="E824" s="290" t="s">
        <v>2410</v>
      </c>
      <c r="F824" s="290" t="s">
        <v>2417</v>
      </c>
      <c r="G824" s="290" t="s">
        <v>2414</v>
      </c>
      <c r="H824" s="767">
        <v>0</v>
      </c>
    </row>
    <row r="825" spans="1:8" ht="31">
      <c r="A825" s="995"/>
      <c r="B825" s="765" t="s">
        <v>2448</v>
      </c>
      <c r="C825" s="293">
        <v>2021</v>
      </c>
      <c r="D825" s="972" t="s">
        <v>2409</v>
      </c>
      <c r="E825" s="290" t="s">
        <v>2410</v>
      </c>
      <c r="F825" s="290" t="s">
        <v>2417</v>
      </c>
      <c r="G825" s="290" t="s">
        <v>2416</v>
      </c>
      <c r="H825" s="767">
        <v>0</v>
      </c>
    </row>
    <row r="826" spans="1:8" ht="31">
      <c r="A826" s="995"/>
      <c r="B826" s="765" t="s">
        <v>2448</v>
      </c>
      <c r="C826" s="293">
        <v>2021</v>
      </c>
      <c r="D826" s="972" t="s">
        <v>2415</v>
      </c>
      <c r="E826" s="290" t="s">
        <v>2410</v>
      </c>
      <c r="F826" s="290" t="s">
        <v>2417</v>
      </c>
      <c r="G826" s="290" t="s">
        <v>2416</v>
      </c>
      <c r="H826" s="767">
        <v>0</v>
      </c>
    </row>
    <row r="827" spans="1:8" ht="15.65" customHeight="1">
      <c r="A827" s="995"/>
      <c r="B827" s="765" t="s">
        <v>2448</v>
      </c>
      <c r="C827" s="766">
        <v>2021</v>
      </c>
      <c r="D827" s="972" t="s">
        <v>2409</v>
      </c>
      <c r="E827" s="290" t="s">
        <v>2413</v>
      </c>
      <c r="F827" s="290" t="s">
        <v>2411</v>
      </c>
      <c r="G827" s="290" t="s">
        <v>2414</v>
      </c>
      <c r="H827" s="767">
        <v>0</v>
      </c>
    </row>
    <row r="828" spans="1:8" ht="15.65" customHeight="1">
      <c r="A828" s="995"/>
      <c r="B828" s="765" t="s">
        <v>2448</v>
      </c>
      <c r="C828" s="766">
        <v>2021</v>
      </c>
      <c r="D828" s="972" t="s">
        <v>2415</v>
      </c>
      <c r="E828" s="290" t="s">
        <v>2413</v>
      </c>
      <c r="F828" s="290" t="s">
        <v>2411</v>
      </c>
      <c r="G828" s="290" t="s">
        <v>2414</v>
      </c>
      <c r="H828" s="767">
        <v>0</v>
      </c>
    </row>
    <row r="829" spans="1:8" ht="31">
      <c r="A829" s="995"/>
      <c r="B829" s="765" t="s">
        <v>2448</v>
      </c>
      <c r="C829" s="766">
        <v>2021</v>
      </c>
      <c r="D829" s="972" t="s">
        <v>2409</v>
      </c>
      <c r="E829" s="290" t="s">
        <v>2413</v>
      </c>
      <c r="F829" s="290" t="s">
        <v>2411</v>
      </c>
      <c r="G829" s="290" t="s">
        <v>2416</v>
      </c>
      <c r="H829" s="767">
        <v>0</v>
      </c>
    </row>
    <row r="830" spans="1:8" ht="31">
      <c r="A830" s="995"/>
      <c r="B830" s="765" t="s">
        <v>2448</v>
      </c>
      <c r="C830" s="766">
        <v>2021</v>
      </c>
      <c r="D830" s="972" t="s">
        <v>2415</v>
      </c>
      <c r="E830" s="290" t="s">
        <v>2413</v>
      </c>
      <c r="F830" s="290" t="s">
        <v>2411</v>
      </c>
      <c r="G830" s="290" t="s">
        <v>2416</v>
      </c>
      <c r="H830" s="767">
        <v>0</v>
      </c>
    </row>
    <row r="831" spans="1:8" ht="15.65" customHeight="1">
      <c r="A831" s="995"/>
      <c r="B831" s="765" t="s">
        <v>2448</v>
      </c>
      <c r="C831" s="766">
        <v>2021</v>
      </c>
      <c r="D831" s="972" t="s">
        <v>2409</v>
      </c>
      <c r="E831" s="290" t="s">
        <v>2413</v>
      </c>
      <c r="F831" s="290" t="s">
        <v>2417</v>
      </c>
      <c r="G831" s="290" t="s">
        <v>2414</v>
      </c>
      <c r="H831" s="767">
        <v>0</v>
      </c>
    </row>
    <row r="832" spans="1:8" ht="15.65" customHeight="1">
      <c r="A832" s="995"/>
      <c r="B832" s="765" t="s">
        <v>2448</v>
      </c>
      <c r="C832" s="766">
        <v>2021</v>
      </c>
      <c r="D832" s="972" t="s">
        <v>2415</v>
      </c>
      <c r="E832" s="290" t="s">
        <v>2413</v>
      </c>
      <c r="F832" s="290" t="s">
        <v>2417</v>
      </c>
      <c r="G832" s="290" t="s">
        <v>2414</v>
      </c>
      <c r="H832" s="767">
        <v>0</v>
      </c>
    </row>
    <row r="833" spans="1:8" ht="31">
      <c r="A833" s="995"/>
      <c r="B833" s="765" t="s">
        <v>2448</v>
      </c>
      <c r="C833" s="766">
        <v>2021</v>
      </c>
      <c r="D833" s="972" t="s">
        <v>2409</v>
      </c>
      <c r="E833" s="290" t="s">
        <v>2413</v>
      </c>
      <c r="F833" s="290" t="s">
        <v>2417</v>
      </c>
      <c r="G833" s="290" t="s">
        <v>2416</v>
      </c>
      <c r="H833" s="767">
        <v>0</v>
      </c>
    </row>
    <row r="834" spans="1:8" ht="31">
      <c r="A834" s="995"/>
      <c r="B834" s="765" t="s">
        <v>2448</v>
      </c>
      <c r="C834" s="766">
        <v>2021</v>
      </c>
      <c r="D834" s="972" t="s">
        <v>2415</v>
      </c>
      <c r="E834" s="290" t="s">
        <v>2413</v>
      </c>
      <c r="F834" s="290" t="s">
        <v>2417</v>
      </c>
      <c r="G834" s="290" t="s">
        <v>2416</v>
      </c>
      <c r="H834" s="767">
        <v>1</v>
      </c>
    </row>
    <row r="835" spans="1:8" ht="15.65" customHeight="1">
      <c r="A835" s="995"/>
      <c r="B835" s="765" t="s">
        <v>2448</v>
      </c>
      <c r="C835" s="766">
        <v>2021</v>
      </c>
      <c r="D835" s="972" t="s">
        <v>2409</v>
      </c>
      <c r="E835" s="290" t="s">
        <v>2423</v>
      </c>
      <c r="F835" s="290" t="s">
        <v>2411</v>
      </c>
      <c r="G835" s="290" t="s">
        <v>2414</v>
      </c>
      <c r="H835" s="767">
        <v>4</v>
      </c>
    </row>
    <row r="836" spans="1:8" ht="15.65" customHeight="1">
      <c r="A836" s="995"/>
      <c r="B836" s="765" t="s">
        <v>2448</v>
      </c>
      <c r="C836" s="766">
        <v>2021</v>
      </c>
      <c r="D836" s="972" t="s">
        <v>2415</v>
      </c>
      <c r="E836" s="290" t="s">
        <v>2423</v>
      </c>
      <c r="F836" s="290" t="s">
        <v>2411</v>
      </c>
      <c r="G836" s="290" t="s">
        <v>2414</v>
      </c>
      <c r="H836" s="767">
        <v>0</v>
      </c>
    </row>
    <row r="837" spans="1:8" ht="31">
      <c r="A837" s="995"/>
      <c r="B837" s="765" t="s">
        <v>2448</v>
      </c>
      <c r="C837" s="766">
        <v>2021</v>
      </c>
      <c r="D837" s="972" t="s">
        <v>2409</v>
      </c>
      <c r="E837" s="290" t="s">
        <v>2423</v>
      </c>
      <c r="F837" s="290" t="s">
        <v>2411</v>
      </c>
      <c r="G837" s="290" t="s">
        <v>2416</v>
      </c>
      <c r="H837" s="767">
        <v>0</v>
      </c>
    </row>
    <row r="838" spans="1:8" ht="31">
      <c r="A838" s="995"/>
      <c r="B838" s="765" t="s">
        <v>2448</v>
      </c>
      <c r="C838" s="766">
        <v>2021</v>
      </c>
      <c r="D838" s="972" t="s">
        <v>2415</v>
      </c>
      <c r="E838" s="290" t="s">
        <v>2423</v>
      </c>
      <c r="F838" s="290" t="s">
        <v>2411</v>
      </c>
      <c r="G838" s="290" t="s">
        <v>2416</v>
      </c>
      <c r="H838" s="767">
        <v>0</v>
      </c>
    </row>
    <row r="839" spans="1:8" ht="15.65" customHeight="1">
      <c r="A839" s="995"/>
      <c r="B839" s="765" t="s">
        <v>2448</v>
      </c>
      <c r="C839" s="766">
        <v>2021</v>
      </c>
      <c r="D839" s="972" t="s">
        <v>2409</v>
      </c>
      <c r="E839" s="290" t="s">
        <v>2423</v>
      </c>
      <c r="F839" s="290" t="s">
        <v>2417</v>
      </c>
      <c r="G839" s="290" t="s">
        <v>2414</v>
      </c>
      <c r="H839" s="767">
        <v>0</v>
      </c>
    </row>
    <row r="840" spans="1:8" ht="15.65" customHeight="1">
      <c r="A840" s="995"/>
      <c r="B840" s="765" t="s">
        <v>2448</v>
      </c>
      <c r="C840" s="766">
        <v>2021</v>
      </c>
      <c r="D840" s="972" t="s">
        <v>2415</v>
      </c>
      <c r="E840" s="290" t="s">
        <v>2423</v>
      </c>
      <c r="F840" s="290" t="s">
        <v>2417</v>
      </c>
      <c r="G840" s="290" t="s">
        <v>2414</v>
      </c>
      <c r="H840" s="767">
        <v>0</v>
      </c>
    </row>
    <row r="841" spans="1:8" ht="31">
      <c r="A841" s="995"/>
      <c r="B841" s="765" t="s">
        <v>2448</v>
      </c>
      <c r="C841" s="766">
        <v>2021</v>
      </c>
      <c r="D841" s="972" t="s">
        <v>2409</v>
      </c>
      <c r="E841" s="290" t="s">
        <v>2423</v>
      </c>
      <c r="F841" s="290" t="s">
        <v>2417</v>
      </c>
      <c r="G841" s="290" t="s">
        <v>2416</v>
      </c>
      <c r="H841" s="767">
        <v>0</v>
      </c>
    </row>
    <row r="842" spans="1:8" ht="31">
      <c r="A842" s="995"/>
      <c r="B842" s="765" t="s">
        <v>2448</v>
      </c>
      <c r="C842" s="766">
        <v>2021</v>
      </c>
      <c r="D842" s="972" t="s">
        <v>2415</v>
      </c>
      <c r="E842" s="290" t="s">
        <v>2423</v>
      </c>
      <c r="F842" s="290" t="s">
        <v>2417</v>
      </c>
      <c r="G842" s="290" t="s">
        <v>2416</v>
      </c>
      <c r="H842" s="767">
        <v>0</v>
      </c>
    </row>
    <row r="843" spans="1:8" s="768" customFormat="1" ht="15.65" customHeight="1">
      <c r="A843" s="786"/>
      <c r="B843" s="773"/>
      <c r="C843" s="770"/>
      <c r="D843" s="972"/>
      <c r="E843" s="290"/>
      <c r="F843" s="292"/>
      <c r="G843" s="292"/>
      <c r="H843" s="779"/>
    </row>
    <row r="844" spans="1:8">
      <c r="A844" s="995">
        <v>37</v>
      </c>
      <c r="B844" s="496" t="s">
        <v>2449</v>
      </c>
      <c r="C844" s="293">
        <v>2021</v>
      </c>
      <c r="D844" s="972" t="s">
        <v>2409</v>
      </c>
      <c r="E844" s="290" t="s">
        <v>2410</v>
      </c>
      <c r="F844" s="290" t="s">
        <v>2411</v>
      </c>
      <c r="G844" s="290" t="s">
        <v>2414</v>
      </c>
      <c r="H844" s="787">
        <v>74</v>
      </c>
    </row>
    <row r="845" spans="1:8">
      <c r="A845" s="995"/>
      <c r="B845" s="496" t="s">
        <v>2449</v>
      </c>
      <c r="C845" s="293">
        <v>2021</v>
      </c>
      <c r="D845" s="972" t="s">
        <v>2415</v>
      </c>
      <c r="E845" s="290" t="s">
        <v>2410</v>
      </c>
      <c r="F845" s="290" t="s">
        <v>2411</v>
      </c>
      <c r="G845" s="290" t="s">
        <v>2414</v>
      </c>
      <c r="H845" s="787">
        <v>43</v>
      </c>
    </row>
    <row r="846" spans="1:8" ht="31">
      <c r="A846" s="995"/>
      <c r="B846" s="496" t="s">
        <v>2449</v>
      </c>
      <c r="C846" s="293">
        <v>2021</v>
      </c>
      <c r="D846" s="972" t="s">
        <v>2409</v>
      </c>
      <c r="E846" s="290" t="s">
        <v>2410</v>
      </c>
      <c r="F846" s="290" t="s">
        <v>2411</v>
      </c>
      <c r="G846" s="290" t="s">
        <v>2416</v>
      </c>
      <c r="H846" s="787">
        <v>0</v>
      </c>
    </row>
    <row r="847" spans="1:8" ht="31">
      <c r="A847" s="995"/>
      <c r="B847" s="496" t="s">
        <v>2449</v>
      </c>
      <c r="C847" s="293">
        <v>2021</v>
      </c>
      <c r="D847" s="972" t="s">
        <v>2415</v>
      </c>
      <c r="E847" s="290" t="s">
        <v>2410</v>
      </c>
      <c r="F847" s="290" t="s">
        <v>2411</v>
      </c>
      <c r="G847" s="290" t="s">
        <v>2416</v>
      </c>
      <c r="H847" s="787">
        <v>12</v>
      </c>
    </row>
    <row r="848" spans="1:8">
      <c r="A848" s="995"/>
      <c r="B848" s="496" t="s">
        <v>2449</v>
      </c>
      <c r="C848" s="293">
        <v>2021</v>
      </c>
      <c r="D848" s="972" t="s">
        <v>2409</v>
      </c>
      <c r="E848" s="290" t="s">
        <v>2410</v>
      </c>
      <c r="F848" s="290" t="s">
        <v>2417</v>
      </c>
      <c r="G848" s="290" t="s">
        <v>2414</v>
      </c>
      <c r="H848" s="787">
        <v>0</v>
      </c>
    </row>
    <row r="849" spans="1:8">
      <c r="A849" s="995"/>
      <c r="B849" s="496" t="s">
        <v>2449</v>
      </c>
      <c r="C849" s="293">
        <v>2021</v>
      </c>
      <c r="D849" s="972" t="s">
        <v>2415</v>
      </c>
      <c r="E849" s="290" t="s">
        <v>2410</v>
      </c>
      <c r="F849" s="290" t="s">
        <v>2417</v>
      </c>
      <c r="G849" s="290" t="s">
        <v>2414</v>
      </c>
      <c r="H849" s="787">
        <v>0</v>
      </c>
    </row>
    <row r="850" spans="1:8" ht="31">
      <c r="A850" s="995"/>
      <c r="B850" s="496" t="s">
        <v>2449</v>
      </c>
      <c r="C850" s="293">
        <v>2021</v>
      </c>
      <c r="D850" s="972" t="s">
        <v>2409</v>
      </c>
      <c r="E850" s="290" t="s">
        <v>2410</v>
      </c>
      <c r="F850" s="290" t="s">
        <v>2417</v>
      </c>
      <c r="G850" s="290" t="s">
        <v>2416</v>
      </c>
      <c r="H850" s="787">
        <v>0</v>
      </c>
    </row>
    <row r="851" spans="1:8" ht="31">
      <c r="A851" s="995"/>
      <c r="B851" s="496" t="s">
        <v>2449</v>
      </c>
      <c r="C851" s="293">
        <v>2021</v>
      </c>
      <c r="D851" s="972" t="s">
        <v>2415</v>
      </c>
      <c r="E851" s="290" t="s">
        <v>2410</v>
      </c>
      <c r="F851" s="290" t="s">
        <v>2417</v>
      </c>
      <c r="G851" s="290" t="s">
        <v>2416</v>
      </c>
      <c r="H851" s="787">
        <v>0</v>
      </c>
    </row>
    <row r="852" spans="1:8">
      <c r="A852" s="995"/>
      <c r="B852" s="496" t="s">
        <v>2449</v>
      </c>
      <c r="C852" s="766">
        <v>2021</v>
      </c>
      <c r="D852" s="972" t="s">
        <v>2409</v>
      </c>
      <c r="E852" s="290" t="s">
        <v>2413</v>
      </c>
      <c r="F852" s="290" t="s">
        <v>2411</v>
      </c>
      <c r="G852" s="290" t="s">
        <v>2414</v>
      </c>
      <c r="H852" s="787">
        <v>1</v>
      </c>
    </row>
    <row r="853" spans="1:8">
      <c r="A853" s="995"/>
      <c r="B853" s="496" t="s">
        <v>2449</v>
      </c>
      <c r="C853" s="766">
        <v>2021</v>
      </c>
      <c r="D853" s="972" t="s">
        <v>2415</v>
      </c>
      <c r="E853" s="290" t="s">
        <v>2413</v>
      </c>
      <c r="F853" s="290" t="s">
        <v>2411</v>
      </c>
      <c r="G853" s="290" t="s">
        <v>2414</v>
      </c>
      <c r="H853" s="787"/>
    </row>
    <row r="854" spans="1:8" ht="31">
      <c r="A854" s="995"/>
      <c r="B854" s="496" t="s">
        <v>2449</v>
      </c>
      <c r="C854" s="766">
        <v>2021</v>
      </c>
      <c r="D854" s="972" t="s">
        <v>2409</v>
      </c>
      <c r="E854" s="290" t="s">
        <v>2413</v>
      </c>
      <c r="F854" s="290" t="s">
        <v>2411</v>
      </c>
      <c r="G854" s="290" t="s">
        <v>2416</v>
      </c>
      <c r="H854" s="787"/>
    </row>
    <row r="855" spans="1:8" ht="31">
      <c r="A855" s="995"/>
      <c r="B855" s="496" t="s">
        <v>2449</v>
      </c>
      <c r="C855" s="766">
        <v>2021</v>
      </c>
      <c r="D855" s="972" t="s">
        <v>2415</v>
      </c>
      <c r="E855" s="290" t="s">
        <v>2413</v>
      </c>
      <c r="F855" s="290" t="s">
        <v>2411</v>
      </c>
      <c r="G855" s="290" t="s">
        <v>2416</v>
      </c>
      <c r="H855" s="787">
        <v>0</v>
      </c>
    </row>
    <row r="856" spans="1:8">
      <c r="A856" s="995"/>
      <c r="B856" s="496" t="s">
        <v>2449</v>
      </c>
      <c r="C856" s="766">
        <v>2021</v>
      </c>
      <c r="D856" s="972" t="s">
        <v>2409</v>
      </c>
      <c r="E856" s="290" t="s">
        <v>2413</v>
      </c>
      <c r="F856" s="290" t="s">
        <v>2417</v>
      </c>
      <c r="G856" s="290" t="s">
        <v>2414</v>
      </c>
      <c r="H856" s="787">
        <v>0</v>
      </c>
    </row>
    <row r="857" spans="1:8">
      <c r="A857" s="995"/>
      <c r="B857" s="496" t="s">
        <v>2449</v>
      </c>
      <c r="C857" s="766">
        <v>2021</v>
      </c>
      <c r="D857" s="972" t="s">
        <v>2415</v>
      </c>
      <c r="E857" s="290" t="s">
        <v>2413</v>
      </c>
      <c r="F857" s="290" t="s">
        <v>2417</v>
      </c>
      <c r="G857" s="290" t="s">
        <v>2414</v>
      </c>
      <c r="H857" s="787">
        <v>0</v>
      </c>
    </row>
    <row r="858" spans="1:8" ht="31">
      <c r="A858" s="995"/>
      <c r="B858" s="496" t="s">
        <v>2449</v>
      </c>
      <c r="C858" s="766">
        <v>2021</v>
      </c>
      <c r="D858" s="972" t="s">
        <v>2409</v>
      </c>
      <c r="E858" s="290" t="s">
        <v>2413</v>
      </c>
      <c r="F858" s="290" t="s">
        <v>2417</v>
      </c>
      <c r="G858" s="290" t="s">
        <v>2416</v>
      </c>
      <c r="H858" s="787">
        <v>0</v>
      </c>
    </row>
    <row r="859" spans="1:8" ht="31">
      <c r="A859" s="995"/>
      <c r="B859" s="496" t="s">
        <v>2449</v>
      </c>
      <c r="C859" s="766">
        <v>2021</v>
      </c>
      <c r="D859" s="972" t="s">
        <v>2415</v>
      </c>
      <c r="E859" s="290" t="s">
        <v>2413</v>
      </c>
      <c r="F859" s="290" t="s">
        <v>2417</v>
      </c>
      <c r="G859" s="290" t="s">
        <v>2416</v>
      </c>
      <c r="H859" s="787">
        <v>0</v>
      </c>
    </row>
    <row r="860" spans="1:8">
      <c r="A860" s="995"/>
      <c r="B860" s="496" t="s">
        <v>2449</v>
      </c>
      <c r="C860" s="766">
        <v>2021</v>
      </c>
      <c r="D860" s="972" t="s">
        <v>2409</v>
      </c>
      <c r="E860" s="290" t="s">
        <v>2423</v>
      </c>
      <c r="F860" s="290" t="s">
        <v>2411</v>
      </c>
      <c r="G860" s="290" t="s">
        <v>2414</v>
      </c>
      <c r="H860" s="787">
        <v>88</v>
      </c>
    </row>
    <row r="861" spans="1:8">
      <c r="A861" s="995"/>
      <c r="B861" s="496" t="s">
        <v>2449</v>
      </c>
      <c r="C861" s="766">
        <v>2021</v>
      </c>
      <c r="D861" s="972" t="s">
        <v>2415</v>
      </c>
      <c r="E861" s="290" t="s">
        <v>2423</v>
      </c>
      <c r="F861" s="290" t="s">
        <v>2411</v>
      </c>
      <c r="G861" s="290" t="s">
        <v>2414</v>
      </c>
      <c r="H861" s="787">
        <v>8</v>
      </c>
    </row>
    <row r="862" spans="1:8" ht="31">
      <c r="A862" s="995"/>
      <c r="B862" s="496" t="s">
        <v>2449</v>
      </c>
      <c r="C862" s="766">
        <v>2021</v>
      </c>
      <c r="D862" s="972" t="s">
        <v>2409</v>
      </c>
      <c r="E862" s="290" t="s">
        <v>2423</v>
      </c>
      <c r="F862" s="290" t="s">
        <v>2411</v>
      </c>
      <c r="G862" s="290" t="s">
        <v>2416</v>
      </c>
      <c r="H862" s="787">
        <v>0</v>
      </c>
    </row>
    <row r="863" spans="1:8" ht="31">
      <c r="A863" s="995"/>
      <c r="B863" s="496" t="s">
        <v>2449</v>
      </c>
      <c r="C863" s="766">
        <v>2021</v>
      </c>
      <c r="D863" s="972" t="s">
        <v>2415</v>
      </c>
      <c r="E863" s="290" t="s">
        <v>2423</v>
      </c>
      <c r="F863" s="290" t="s">
        <v>2411</v>
      </c>
      <c r="G863" s="290" t="s">
        <v>2416</v>
      </c>
      <c r="H863" s="787">
        <v>4</v>
      </c>
    </row>
    <row r="864" spans="1:8">
      <c r="A864" s="995"/>
      <c r="B864" s="496" t="s">
        <v>2449</v>
      </c>
      <c r="C864" s="766">
        <v>2021</v>
      </c>
      <c r="D864" s="972" t="s">
        <v>2409</v>
      </c>
      <c r="E864" s="290" t="s">
        <v>2423</v>
      </c>
      <c r="F864" s="290" t="s">
        <v>2417</v>
      </c>
      <c r="G864" s="290" t="s">
        <v>2414</v>
      </c>
      <c r="H864" s="787">
        <v>0</v>
      </c>
    </row>
    <row r="865" spans="1:8">
      <c r="A865" s="995"/>
      <c r="B865" s="496" t="s">
        <v>2449</v>
      </c>
      <c r="C865" s="766">
        <v>2021</v>
      </c>
      <c r="D865" s="972" t="s">
        <v>2415</v>
      </c>
      <c r="E865" s="290" t="s">
        <v>2423</v>
      </c>
      <c r="F865" s="290" t="s">
        <v>2417</v>
      </c>
      <c r="G865" s="290" t="s">
        <v>2414</v>
      </c>
      <c r="H865" s="787">
        <v>0</v>
      </c>
    </row>
    <row r="866" spans="1:8" ht="31">
      <c r="A866" s="995"/>
      <c r="B866" s="496" t="s">
        <v>2449</v>
      </c>
      <c r="C866" s="766">
        <v>2021</v>
      </c>
      <c r="D866" s="972" t="s">
        <v>2409</v>
      </c>
      <c r="E866" s="290" t="s">
        <v>2423</v>
      </c>
      <c r="F866" s="290" t="s">
        <v>2417</v>
      </c>
      <c r="G866" s="290" t="s">
        <v>2416</v>
      </c>
      <c r="H866" s="787">
        <v>0</v>
      </c>
    </row>
    <row r="867" spans="1:8" ht="31">
      <c r="A867" s="995"/>
      <c r="B867" s="496" t="s">
        <v>2449</v>
      </c>
      <c r="C867" s="766">
        <v>2021</v>
      </c>
      <c r="D867" s="972" t="s">
        <v>2415</v>
      </c>
      <c r="E867" s="290" t="s">
        <v>2423</v>
      </c>
      <c r="F867" s="290" t="s">
        <v>2417</v>
      </c>
      <c r="G867" s="290" t="s">
        <v>2416</v>
      </c>
      <c r="H867" s="787">
        <v>0</v>
      </c>
    </row>
    <row r="868" spans="1:8" s="768" customFormat="1">
      <c r="B868" s="773"/>
      <c r="C868" s="779"/>
      <c r="D868" s="344"/>
      <c r="E868" s="974"/>
      <c r="F868" s="343"/>
      <c r="G868" s="343"/>
      <c r="H868" s="779"/>
    </row>
    <row r="869" spans="1:8">
      <c r="A869" s="995">
        <v>38</v>
      </c>
      <c r="B869" s="496" t="s">
        <v>2450</v>
      </c>
      <c r="C869" s="293">
        <v>2021</v>
      </c>
      <c r="D869" s="972" t="s">
        <v>2409</v>
      </c>
      <c r="E869" s="290" t="s">
        <v>2410</v>
      </c>
      <c r="F869" s="290" t="s">
        <v>2411</v>
      </c>
      <c r="G869" s="290" t="s">
        <v>2414</v>
      </c>
      <c r="H869" s="787">
        <v>1191</v>
      </c>
    </row>
    <row r="870" spans="1:8">
      <c r="A870" s="995"/>
      <c r="B870" s="496" t="s">
        <v>2450</v>
      </c>
      <c r="C870" s="293">
        <v>2021</v>
      </c>
      <c r="D870" s="972" t="s">
        <v>2415</v>
      </c>
      <c r="E870" s="290" t="s">
        <v>2410</v>
      </c>
      <c r="F870" s="290" t="s">
        <v>2411</v>
      </c>
      <c r="G870" s="290" t="s">
        <v>2414</v>
      </c>
      <c r="H870" s="787">
        <v>328</v>
      </c>
    </row>
    <row r="871" spans="1:8" ht="31">
      <c r="A871" s="995"/>
      <c r="B871" s="496" t="s">
        <v>2450</v>
      </c>
      <c r="C871" s="293">
        <v>2021</v>
      </c>
      <c r="D871" s="972" t="s">
        <v>2409</v>
      </c>
      <c r="E871" s="290" t="s">
        <v>2410</v>
      </c>
      <c r="F871" s="290" t="s">
        <v>2411</v>
      </c>
      <c r="G871" s="290" t="s">
        <v>2416</v>
      </c>
      <c r="H871" s="787">
        <v>145</v>
      </c>
    </row>
    <row r="872" spans="1:8" ht="31">
      <c r="A872" s="995"/>
      <c r="B872" s="496" t="s">
        <v>2450</v>
      </c>
      <c r="C872" s="293">
        <v>2021</v>
      </c>
      <c r="D872" s="972" t="s">
        <v>2415</v>
      </c>
      <c r="E872" s="290" t="s">
        <v>2410</v>
      </c>
      <c r="F872" s="290" t="s">
        <v>2411</v>
      </c>
      <c r="G872" s="290" t="s">
        <v>2416</v>
      </c>
      <c r="H872" s="787">
        <v>163</v>
      </c>
    </row>
    <row r="873" spans="1:8">
      <c r="A873" s="995"/>
      <c r="B873" s="496" t="s">
        <v>2450</v>
      </c>
      <c r="C873" s="293">
        <v>2021</v>
      </c>
      <c r="D873" s="972" t="s">
        <v>2409</v>
      </c>
      <c r="E873" s="290" t="s">
        <v>2410</v>
      </c>
      <c r="F873" s="290" t="s">
        <v>2417</v>
      </c>
      <c r="G873" s="290" t="s">
        <v>2414</v>
      </c>
      <c r="H873" s="787">
        <v>0</v>
      </c>
    </row>
    <row r="874" spans="1:8">
      <c r="A874" s="995"/>
      <c r="B874" s="496" t="s">
        <v>2450</v>
      </c>
      <c r="C874" s="293">
        <v>2021</v>
      </c>
      <c r="D874" s="972" t="s">
        <v>2415</v>
      </c>
      <c r="E874" s="290" t="s">
        <v>2410</v>
      </c>
      <c r="F874" s="290" t="s">
        <v>2417</v>
      </c>
      <c r="G874" s="290" t="s">
        <v>2414</v>
      </c>
      <c r="H874" s="787">
        <v>0</v>
      </c>
    </row>
    <row r="875" spans="1:8" ht="31">
      <c r="A875" s="995"/>
      <c r="B875" s="496" t="s">
        <v>2450</v>
      </c>
      <c r="C875" s="293">
        <v>2021</v>
      </c>
      <c r="D875" s="972" t="s">
        <v>2409</v>
      </c>
      <c r="E875" s="290" t="s">
        <v>2410</v>
      </c>
      <c r="F875" s="290" t="s">
        <v>2417</v>
      </c>
      <c r="G875" s="290" t="s">
        <v>2416</v>
      </c>
      <c r="H875" s="787">
        <v>0</v>
      </c>
    </row>
    <row r="876" spans="1:8" ht="31">
      <c r="A876" s="995"/>
      <c r="B876" s="496" t="s">
        <v>2450</v>
      </c>
      <c r="C876" s="293">
        <v>2021</v>
      </c>
      <c r="D876" s="972" t="s">
        <v>2415</v>
      </c>
      <c r="E876" s="290" t="s">
        <v>2410</v>
      </c>
      <c r="F876" s="290" t="s">
        <v>2417</v>
      </c>
      <c r="G876" s="290" t="s">
        <v>2416</v>
      </c>
      <c r="H876" s="787">
        <v>0</v>
      </c>
    </row>
    <row r="877" spans="1:8">
      <c r="A877" s="995"/>
      <c r="B877" s="496" t="s">
        <v>2450</v>
      </c>
      <c r="C877" s="766">
        <v>2021</v>
      </c>
      <c r="D877" s="972" t="s">
        <v>2409</v>
      </c>
      <c r="E877" s="290" t="s">
        <v>2413</v>
      </c>
      <c r="F877" s="290" t="s">
        <v>2411</v>
      </c>
      <c r="G877" s="290" t="s">
        <v>2414</v>
      </c>
      <c r="H877" s="788">
        <v>40</v>
      </c>
    </row>
    <row r="878" spans="1:8">
      <c r="A878" s="995"/>
      <c r="B878" s="496" t="s">
        <v>2450</v>
      </c>
      <c r="C878" s="766">
        <v>2021</v>
      </c>
      <c r="D878" s="972" t="s">
        <v>2415</v>
      </c>
      <c r="E878" s="290" t="s">
        <v>2413</v>
      </c>
      <c r="F878" s="290" t="s">
        <v>2411</v>
      </c>
      <c r="G878" s="290" t="s">
        <v>2414</v>
      </c>
      <c r="H878" s="788">
        <v>26</v>
      </c>
    </row>
    <row r="879" spans="1:8" ht="31">
      <c r="A879" s="995"/>
      <c r="B879" s="496" t="s">
        <v>2450</v>
      </c>
      <c r="C879" s="766">
        <v>2021</v>
      </c>
      <c r="D879" s="972" t="s">
        <v>2409</v>
      </c>
      <c r="E879" s="290" t="s">
        <v>2413</v>
      </c>
      <c r="F879" s="290" t="s">
        <v>2411</v>
      </c>
      <c r="G879" s="290" t="s">
        <v>2416</v>
      </c>
      <c r="H879" s="788">
        <v>1</v>
      </c>
    </row>
    <row r="880" spans="1:8" ht="31">
      <c r="A880" s="995"/>
      <c r="B880" s="496" t="s">
        <v>2450</v>
      </c>
      <c r="C880" s="766">
        <v>2021</v>
      </c>
      <c r="D880" s="972" t="s">
        <v>2415</v>
      </c>
      <c r="E880" s="290" t="s">
        <v>2413</v>
      </c>
      <c r="F880" s="290" t="s">
        <v>2411</v>
      </c>
      <c r="G880" s="290" t="s">
        <v>2416</v>
      </c>
      <c r="H880" s="788">
        <v>11</v>
      </c>
    </row>
    <row r="881" spans="1:8">
      <c r="A881" s="995"/>
      <c r="B881" s="496" t="s">
        <v>2450</v>
      </c>
      <c r="C881" s="766">
        <v>2021</v>
      </c>
      <c r="D881" s="972" t="s">
        <v>2409</v>
      </c>
      <c r="E881" s="290" t="s">
        <v>2413</v>
      </c>
      <c r="F881" s="290" t="s">
        <v>2417</v>
      </c>
      <c r="G881" s="290" t="s">
        <v>2414</v>
      </c>
      <c r="H881" s="788">
        <v>0</v>
      </c>
    </row>
    <row r="882" spans="1:8">
      <c r="A882" s="995"/>
      <c r="B882" s="496" t="s">
        <v>2450</v>
      </c>
      <c r="C882" s="766">
        <v>2021</v>
      </c>
      <c r="D882" s="972" t="s">
        <v>2415</v>
      </c>
      <c r="E882" s="290" t="s">
        <v>2413</v>
      </c>
      <c r="F882" s="290" t="s">
        <v>2417</v>
      </c>
      <c r="G882" s="290" t="s">
        <v>2414</v>
      </c>
      <c r="H882" s="788">
        <v>0</v>
      </c>
    </row>
    <row r="883" spans="1:8" ht="31">
      <c r="A883" s="995"/>
      <c r="B883" s="496" t="s">
        <v>2450</v>
      </c>
      <c r="C883" s="766">
        <v>2021</v>
      </c>
      <c r="D883" s="972" t="s">
        <v>2409</v>
      </c>
      <c r="E883" s="290" t="s">
        <v>2413</v>
      </c>
      <c r="F883" s="290" t="s">
        <v>2417</v>
      </c>
      <c r="G883" s="290" t="s">
        <v>2416</v>
      </c>
      <c r="H883" s="788">
        <v>0</v>
      </c>
    </row>
    <row r="884" spans="1:8" ht="31">
      <c r="A884" s="995"/>
      <c r="B884" s="496" t="s">
        <v>2450</v>
      </c>
      <c r="C884" s="766">
        <v>2021</v>
      </c>
      <c r="D884" s="972" t="s">
        <v>2415</v>
      </c>
      <c r="E884" s="290" t="s">
        <v>2413</v>
      </c>
      <c r="F884" s="290" t="s">
        <v>2417</v>
      </c>
      <c r="G884" s="290" t="s">
        <v>2416</v>
      </c>
      <c r="H884" s="788">
        <v>0</v>
      </c>
    </row>
    <row r="885" spans="1:8">
      <c r="A885" s="995"/>
      <c r="B885" s="496" t="s">
        <v>2450</v>
      </c>
      <c r="C885" s="766">
        <v>2021</v>
      </c>
      <c r="D885" s="972" t="s">
        <v>2409</v>
      </c>
      <c r="E885" s="290" t="s">
        <v>2423</v>
      </c>
      <c r="F885" s="290" t="s">
        <v>2411</v>
      </c>
      <c r="G885" s="290" t="s">
        <v>2414</v>
      </c>
      <c r="H885" s="788">
        <v>9486</v>
      </c>
    </row>
    <row r="886" spans="1:8">
      <c r="A886" s="995"/>
      <c r="B886" s="496" t="s">
        <v>2450</v>
      </c>
      <c r="C886" s="766">
        <v>2021</v>
      </c>
      <c r="D886" s="972" t="s">
        <v>2415</v>
      </c>
      <c r="E886" s="290" t="s">
        <v>2423</v>
      </c>
      <c r="F886" s="290" t="s">
        <v>2411</v>
      </c>
      <c r="G886" s="290" t="s">
        <v>2414</v>
      </c>
      <c r="H886" s="789">
        <v>631</v>
      </c>
    </row>
    <row r="887" spans="1:8" ht="31">
      <c r="A887" s="995"/>
      <c r="B887" s="496" t="s">
        <v>2450</v>
      </c>
      <c r="C887" s="766">
        <v>2021</v>
      </c>
      <c r="D887" s="972" t="s">
        <v>2409</v>
      </c>
      <c r="E887" s="290" t="s">
        <v>2423</v>
      </c>
      <c r="F887" s="290" t="s">
        <v>2411</v>
      </c>
      <c r="G887" s="290" t="s">
        <v>2416</v>
      </c>
      <c r="H887" s="790">
        <v>255</v>
      </c>
    </row>
    <row r="888" spans="1:8" ht="31">
      <c r="A888" s="995"/>
      <c r="B888" s="496" t="s">
        <v>2450</v>
      </c>
      <c r="C888" s="766">
        <v>2021</v>
      </c>
      <c r="D888" s="972" t="s">
        <v>2415</v>
      </c>
      <c r="E888" s="290" t="s">
        <v>2423</v>
      </c>
      <c r="F888" s="290" t="s">
        <v>2411</v>
      </c>
      <c r="G888" s="290" t="s">
        <v>2416</v>
      </c>
      <c r="H888" s="790">
        <v>136</v>
      </c>
    </row>
    <row r="889" spans="1:8">
      <c r="A889" s="995"/>
      <c r="B889" s="496" t="s">
        <v>2450</v>
      </c>
      <c r="C889" s="766">
        <v>2021</v>
      </c>
      <c r="D889" s="972" t="s">
        <v>2409</v>
      </c>
      <c r="E889" s="290" t="s">
        <v>2423</v>
      </c>
      <c r="F889" s="290" t="s">
        <v>2417</v>
      </c>
      <c r="G889" s="290" t="s">
        <v>2414</v>
      </c>
      <c r="H889" s="790">
        <v>0</v>
      </c>
    </row>
    <row r="890" spans="1:8">
      <c r="A890" s="995"/>
      <c r="B890" s="496" t="s">
        <v>2450</v>
      </c>
      <c r="C890" s="766">
        <v>2021</v>
      </c>
      <c r="D890" s="972" t="s">
        <v>2415</v>
      </c>
      <c r="E890" s="290" t="s">
        <v>2423</v>
      </c>
      <c r="F890" s="290" t="s">
        <v>2417</v>
      </c>
      <c r="G890" s="290" t="s">
        <v>2414</v>
      </c>
      <c r="H890" s="790">
        <v>0</v>
      </c>
    </row>
    <row r="891" spans="1:8" ht="31">
      <c r="A891" s="995"/>
      <c r="B891" s="496" t="s">
        <v>2450</v>
      </c>
      <c r="C891" s="766">
        <v>2021</v>
      </c>
      <c r="D891" s="972" t="s">
        <v>2409</v>
      </c>
      <c r="E891" s="290" t="s">
        <v>2423</v>
      </c>
      <c r="F891" s="290" t="s">
        <v>2417</v>
      </c>
      <c r="G891" s="290" t="s">
        <v>2416</v>
      </c>
      <c r="H891" s="790">
        <v>0</v>
      </c>
    </row>
    <row r="892" spans="1:8" ht="31">
      <c r="A892" s="995"/>
      <c r="B892" s="496" t="s">
        <v>2450</v>
      </c>
      <c r="C892" s="766">
        <v>2021</v>
      </c>
      <c r="D892" s="972" t="s">
        <v>2415</v>
      </c>
      <c r="E892" s="290" t="s">
        <v>2423</v>
      </c>
      <c r="F892" s="290" t="s">
        <v>2417</v>
      </c>
      <c r="G892" s="290" t="s">
        <v>2416</v>
      </c>
      <c r="H892" s="790">
        <v>0</v>
      </c>
    </row>
    <row r="893" spans="1:8" s="768" customFormat="1">
      <c r="B893" s="769"/>
      <c r="C893" s="770"/>
      <c r="D893" s="972"/>
      <c r="E893" s="290"/>
      <c r="F893" s="292"/>
      <c r="G893" s="292"/>
      <c r="H893" s="775"/>
    </row>
    <row r="894" spans="1:8">
      <c r="A894" s="995">
        <v>39</v>
      </c>
      <c r="B894" s="765" t="s">
        <v>2451</v>
      </c>
      <c r="C894" s="293">
        <v>2021</v>
      </c>
      <c r="D894" s="972" t="s">
        <v>2409</v>
      </c>
      <c r="E894" s="290" t="s">
        <v>2410</v>
      </c>
      <c r="F894" s="290" t="s">
        <v>2411</v>
      </c>
      <c r="G894" s="290" t="s">
        <v>2414</v>
      </c>
      <c r="H894" s="767">
        <v>216</v>
      </c>
    </row>
    <row r="895" spans="1:8">
      <c r="A895" s="995"/>
      <c r="B895" s="765" t="s">
        <v>2451</v>
      </c>
      <c r="C895" s="293">
        <v>2021</v>
      </c>
      <c r="D895" s="972" t="s">
        <v>2415</v>
      </c>
      <c r="E895" s="290" t="s">
        <v>2410</v>
      </c>
      <c r="F895" s="290" t="s">
        <v>2411</v>
      </c>
      <c r="G895" s="290" t="s">
        <v>2414</v>
      </c>
      <c r="H895" s="767">
        <v>0</v>
      </c>
    </row>
    <row r="896" spans="1:8" ht="31">
      <c r="A896" s="995"/>
      <c r="B896" s="765" t="s">
        <v>2451</v>
      </c>
      <c r="C896" s="293">
        <v>2021</v>
      </c>
      <c r="D896" s="972" t="s">
        <v>2409</v>
      </c>
      <c r="E896" s="290" t="s">
        <v>2410</v>
      </c>
      <c r="F896" s="290" t="s">
        <v>2411</v>
      </c>
      <c r="G896" s="290" t="s">
        <v>2416</v>
      </c>
      <c r="H896" s="767">
        <v>1</v>
      </c>
    </row>
    <row r="897" spans="1:8" ht="31">
      <c r="A897" s="995"/>
      <c r="B897" s="765" t="s">
        <v>2451</v>
      </c>
      <c r="C897" s="293">
        <v>2021</v>
      </c>
      <c r="D897" s="972" t="s">
        <v>2415</v>
      </c>
      <c r="E897" s="290" t="s">
        <v>2410</v>
      </c>
      <c r="F897" s="290" t="s">
        <v>2411</v>
      </c>
      <c r="G897" s="290" t="s">
        <v>2416</v>
      </c>
      <c r="H897" s="767">
        <v>0</v>
      </c>
    </row>
    <row r="898" spans="1:8">
      <c r="A898" s="995"/>
      <c r="B898" s="765" t="s">
        <v>2451</v>
      </c>
      <c r="C898" s="293">
        <v>2021</v>
      </c>
      <c r="D898" s="972" t="s">
        <v>2409</v>
      </c>
      <c r="E898" s="290" t="s">
        <v>2410</v>
      </c>
      <c r="F898" s="290" t="s">
        <v>2417</v>
      </c>
      <c r="G898" s="290" t="s">
        <v>2414</v>
      </c>
      <c r="H898" s="767">
        <v>0</v>
      </c>
    </row>
    <row r="899" spans="1:8">
      <c r="A899" s="995"/>
      <c r="B899" s="765" t="s">
        <v>2451</v>
      </c>
      <c r="C899" s="293">
        <v>2021</v>
      </c>
      <c r="D899" s="972" t="s">
        <v>2415</v>
      </c>
      <c r="E899" s="290" t="s">
        <v>2410</v>
      </c>
      <c r="F899" s="290" t="s">
        <v>2417</v>
      </c>
      <c r="G899" s="290" t="s">
        <v>2414</v>
      </c>
      <c r="H899" s="767">
        <v>0</v>
      </c>
    </row>
    <row r="900" spans="1:8" ht="31">
      <c r="A900" s="995"/>
      <c r="B900" s="765" t="s">
        <v>2451</v>
      </c>
      <c r="C900" s="293">
        <v>2021</v>
      </c>
      <c r="D900" s="972" t="s">
        <v>2409</v>
      </c>
      <c r="E900" s="290" t="s">
        <v>2410</v>
      </c>
      <c r="F900" s="290" t="s">
        <v>2417</v>
      </c>
      <c r="G900" s="290" t="s">
        <v>2416</v>
      </c>
      <c r="H900" s="767">
        <v>0</v>
      </c>
    </row>
    <row r="901" spans="1:8" ht="31">
      <c r="A901" s="995"/>
      <c r="B901" s="765" t="s">
        <v>2451</v>
      </c>
      <c r="C901" s="293">
        <v>2021</v>
      </c>
      <c r="D901" s="972" t="s">
        <v>2415</v>
      </c>
      <c r="E901" s="290" t="s">
        <v>2410</v>
      </c>
      <c r="F901" s="290" t="s">
        <v>2417</v>
      </c>
      <c r="G901" s="290" t="s">
        <v>2416</v>
      </c>
      <c r="H901" s="767">
        <v>0</v>
      </c>
    </row>
    <row r="902" spans="1:8">
      <c r="A902" s="995"/>
      <c r="B902" s="765" t="s">
        <v>2451</v>
      </c>
      <c r="C902" s="766">
        <v>2021</v>
      </c>
      <c r="D902" s="972" t="s">
        <v>2409</v>
      </c>
      <c r="E902" s="290" t="s">
        <v>2413</v>
      </c>
      <c r="F902" s="290" t="s">
        <v>2411</v>
      </c>
      <c r="G902" s="290" t="s">
        <v>2414</v>
      </c>
      <c r="H902" s="767">
        <v>110</v>
      </c>
    </row>
    <row r="903" spans="1:8">
      <c r="A903" s="995"/>
      <c r="B903" s="765" t="s">
        <v>2451</v>
      </c>
      <c r="C903" s="766">
        <v>2021</v>
      </c>
      <c r="D903" s="972" t="s">
        <v>2415</v>
      </c>
      <c r="E903" s="290" t="s">
        <v>2413</v>
      </c>
      <c r="F903" s="290" t="s">
        <v>2411</v>
      </c>
      <c r="G903" s="290" t="s">
        <v>2414</v>
      </c>
      <c r="H903" s="767">
        <v>0</v>
      </c>
    </row>
    <row r="904" spans="1:8" ht="31">
      <c r="A904" s="995"/>
      <c r="B904" s="765" t="s">
        <v>2451</v>
      </c>
      <c r="C904" s="766">
        <v>2021</v>
      </c>
      <c r="D904" s="972" t="s">
        <v>2409</v>
      </c>
      <c r="E904" s="290" t="s">
        <v>2413</v>
      </c>
      <c r="F904" s="290" t="s">
        <v>2411</v>
      </c>
      <c r="G904" s="290" t="s">
        <v>2416</v>
      </c>
      <c r="H904" s="767">
        <v>5</v>
      </c>
    </row>
    <row r="905" spans="1:8" ht="31">
      <c r="A905" s="995"/>
      <c r="B905" s="765" t="s">
        <v>2451</v>
      </c>
      <c r="C905" s="766">
        <v>2021</v>
      </c>
      <c r="D905" s="972" t="s">
        <v>2415</v>
      </c>
      <c r="E905" s="290" t="s">
        <v>2413</v>
      </c>
      <c r="F905" s="290" t="s">
        <v>2411</v>
      </c>
      <c r="G905" s="290" t="s">
        <v>2416</v>
      </c>
      <c r="H905" s="767">
        <v>0</v>
      </c>
    </row>
    <row r="906" spans="1:8">
      <c r="A906" s="995"/>
      <c r="B906" s="765" t="s">
        <v>2451</v>
      </c>
      <c r="C906" s="766">
        <v>2021</v>
      </c>
      <c r="D906" s="972" t="s">
        <v>2409</v>
      </c>
      <c r="E906" s="290" t="s">
        <v>2413</v>
      </c>
      <c r="F906" s="290" t="s">
        <v>2417</v>
      </c>
      <c r="G906" s="290" t="s">
        <v>2414</v>
      </c>
      <c r="H906" s="767">
        <v>0</v>
      </c>
    </row>
    <row r="907" spans="1:8">
      <c r="A907" s="995"/>
      <c r="B907" s="765" t="s">
        <v>2451</v>
      </c>
      <c r="C907" s="766">
        <v>2021</v>
      </c>
      <c r="D907" s="972" t="s">
        <v>2415</v>
      </c>
      <c r="E907" s="290" t="s">
        <v>2413</v>
      </c>
      <c r="F907" s="290" t="s">
        <v>2417</v>
      </c>
      <c r="G907" s="290" t="s">
        <v>2414</v>
      </c>
      <c r="H907" s="767">
        <v>0</v>
      </c>
    </row>
    <row r="908" spans="1:8" ht="31">
      <c r="A908" s="995"/>
      <c r="B908" s="765" t="s">
        <v>2451</v>
      </c>
      <c r="C908" s="766">
        <v>2021</v>
      </c>
      <c r="D908" s="972" t="s">
        <v>2409</v>
      </c>
      <c r="E908" s="290" t="s">
        <v>2413</v>
      </c>
      <c r="F908" s="290" t="s">
        <v>2417</v>
      </c>
      <c r="G908" s="290" t="s">
        <v>2416</v>
      </c>
      <c r="H908" s="767">
        <v>0</v>
      </c>
    </row>
    <row r="909" spans="1:8" ht="31">
      <c r="A909" s="995"/>
      <c r="B909" s="765" t="s">
        <v>2451</v>
      </c>
      <c r="C909" s="766">
        <v>2021</v>
      </c>
      <c r="D909" s="972" t="s">
        <v>2415</v>
      </c>
      <c r="E909" s="290" t="s">
        <v>2413</v>
      </c>
      <c r="F909" s="290" t="s">
        <v>2417</v>
      </c>
      <c r="G909" s="290" t="s">
        <v>2416</v>
      </c>
      <c r="H909" s="767">
        <v>0</v>
      </c>
    </row>
    <row r="910" spans="1:8">
      <c r="A910" s="995"/>
      <c r="B910" s="765" t="s">
        <v>2451</v>
      </c>
      <c r="C910" s="766">
        <v>2021</v>
      </c>
      <c r="D910" s="972" t="s">
        <v>2409</v>
      </c>
      <c r="E910" s="290" t="s">
        <v>2423</v>
      </c>
      <c r="F910" s="290" t="s">
        <v>2411</v>
      </c>
      <c r="G910" s="290" t="s">
        <v>2414</v>
      </c>
      <c r="H910" s="767">
        <v>0</v>
      </c>
    </row>
    <row r="911" spans="1:8">
      <c r="A911" s="995"/>
      <c r="B911" s="765" t="s">
        <v>2451</v>
      </c>
      <c r="C911" s="766">
        <v>2021</v>
      </c>
      <c r="D911" s="972" t="s">
        <v>2415</v>
      </c>
      <c r="E911" s="290" t="s">
        <v>2423</v>
      </c>
      <c r="F911" s="290" t="s">
        <v>2411</v>
      </c>
      <c r="G911" s="290" t="s">
        <v>2414</v>
      </c>
      <c r="H911" s="767">
        <v>0</v>
      </c>
    </row>
    <row r="912" spans="1:8" ht="31">
      <c r="A912" s="995"/>
      <c r="B912" s="765" t="s">
        <v>2451</v>
      </c>
      <c r="C912" s="766">
        <v>2021</v>
      </c>
      <c r="D912" s="972" t="s">
        <v>2409</v>
      </c>
      <c r="E912" s="290" t="s">
        <v>2423</v>
      </c>
      <c r="F912" s="290" t="s">
        <v>2411</v>
      </c>
      <c r="G912" s="290" t="s">
        <v>2416</v>
      </c>
      <c r="H912" s="767">
        <v>0</v>
      </c>
    </row>
    <row r="913" spans="1:8" ht="31">
      <c r="A913" s="995"/>
      <c r="B913" s="765" t="s">
        <v>2451</v>
      </c>
      <c r="C913" s="766">
        <v>2021</v>
      </c>
      <c r="D913" s="972" t="s">
        <v>2415</v>
      </c>
      <c r="E913" s="290" t="s">
        <v>2423</v>
      </c>
      <c r="F913" s="290" t="s">
        <v>2411</v>
      </c>
      <c r="G913" s="290" t="s">
        <v>2416</v>
      </c>
      <c r="H913" s="767">
        <v>0</v>
      </c>
    </row>
    <row r="914" spans="1:8">
      <c r="A914" s="995"/>
      <c r="B914" s="765" t="s">
        <v>2451</v>
      </c>
      <c r="C914" s="766">
        <v>2021</v>
      </c>
      <c r="D914" s="972" t="s">
        <v>2409</v>
      </c>
      <c r="E914" s="290" t="s">
        <v>2423</v>
      </c>
      <c r="F914" s="290" t="s">
        <v>2417</v>
      </c>
      <c r="G914" s="290" t="s">
        <v>2414</v>
      </c>
      <c r="H914" s="767">
        <v>0</v>
      </c>
    </row>
    <row r="915" spans="1:8">
      <c r="A915" s="995"/>
      <c r="B915" s="765" t="s">
        <v>2451</v>
      </c>
      <c r="C915" s="766">
        <v>2021</v>
      </c>
      <c r="D915" s="972" t="s">
        <v>2415</v>
      </c>
      <c r="E915" s="290" t="s">
        <v>2423</v>
      </c>
      <c r="F915" s="290" t="s">
        <v>2417</v>
      </c>
      <c r="G915" s="290" t="s">
        <v>2414</v>
      </c>
      <c r="H915" s="767">
        <v>0</v>
      </c>
    </row>
    <row r="916" spans="1:8" ht="31">
      <c r="A916" s="995"/>
      <c r="B916" s="765" t="s">
        <v>2451</v>
      </c>
      <c r="C916" s="766">
        <v>2021</v>
      </c>
      <c r="D916" s="972" t="s">
        <v>2409</v>
      </c>
      <c r="E916" s="290" t="s">
        <v>2423</v>
      </c>
      <c r="F916" s="290" t="s">
        <v>2417</v>
      </c>
      <c r="G916" s="290" t="s">
        <v>2416</v>
      </c>
      <c r="H916" s="767">
        <v>0</v>
      </c>
    </row>
    <row r="917" spans="1:8" ht="31">
      <c r="A917" s="995"/>
      <c r="B917" s="765" t="s">
        <v>2451</v>
      </c>
      <c r="C917" s="766">
        <v>2021</v>
      </c>
      <c r="D917" s="972" t="s">
        <v>2415</v>
      </c>
      <c r="E917" s="290" t="s">
        <v>2423</v>
      </c>
      <c r="F917" s="290" t="s">
        <v>2417</v>
      </c>
      <c r="G917" s="290" t="s">
        <v>2416</v>
      </c>
      <c r="H917" s="767">
        <v>0</v>
      </c>
    </row>
    <row r="918" spans="1:8" s="768" customFormat="1">
      <c r="B918" s="769"/>
      <c r="C918" s="770"/>
      <c r="D918" s="972"/>
      <c r="E918" s="290"/>
      <c r="F918" s="292"/>
      <c r="G918" s="292"/>
      <c r="H918" s="775"/>
    </row>
    <row r="919" spans="1:8">
      <c r="A919" s="995">
        <v>40</v>
      </c>
      <c r="B919" s="765" t="s">
        <v>2452</v>
      </c>
      <c r="C919" s="293">
        <v>2021</v>
      </c>
      <c r="D919" s="972" t="s">
        <v>2409</v>
      </c>
      <c r="E919" s="290" t="s">
        <v>2410</v>
      </c>
      <c r="F919" s="290" t="s">
        <v>2411</v>
      </c>
      <c r="G919" s="290" t="s">
        <v>2414</v>
      </c>
      <c r="H919" s="790">
        <v>5334</v>
      </c>
    </row>
    <row r="920" spans="1:8">
      <c r="A920" s="995"/>
      <c r="B920" s="765" t="s">
        <v>2452</v>
      </c>
      <c r="C920" s="293">
        <v>2021</v>
      </c>
      <c r="D920" s="972" t="s">
        <v>2415</v>
      </c>
      <c r="E920" s="290" t="s">
        <v>2410</v>
      </c>
      <c r="F920" s="290" t="s">
        <v>2411</v>
      </c>
      <c r="G920" s="290" t="s">
        <v>2414</v>
      </c>
      <c r="H920" s="790">
        <v>187</v>
      </c>
    </row>
    <row r="921" spans="1:8" ht="31">
      <c r="A921" s="995"/>
      <c r="B921" s="765" t="s">
        <v>2452</v>
      </c>
      <c r="C921" s="293">
        <v>2021</v>
      </c>
      <c r="D921" s="972" t="s">
        <v>2409</v>
      </c>
      <c r="E921" s="290" t="s">
        <v>2410</v>
      </c>
      <c r="F921" s="290" t="s">
        <v>2411</v>
      </c>
      <c r="G921" s="290" t="s">
        <v>2416</v>
      </c>
      <c r="H921" s="790">
        <v>349</v>
      </c>
    </row>
    <row r="922" spans="1:8" ht="31">
      <c r="A922" s="995"/>
      <c r="B922" s="765" t="s">
        <v>2452</v>
      </c>
      <c r="C922" s="293">
        <v>2021</v>
      </c>
      <c r="D922" s="972" t="s">
        <v>2415</v>
      </c>
      <c r="E922" s="290" t="s">
        <v>2410</v>
      </c>
      <c r="F922" s="290" t="s">
        <v>2411</v>
      </c>
      <c r="G922" s="290" t="s">
        <v>2416</v>
      </c>
      <c r="H922" s="790">
        <v>97</v>
      </c>
    </row>
    <row r="923" spans="1:8">
      <c r="A923" s="995"/>
      <c r="B923" s="765" t="s">
        <v>2452</v>
      </c>
      <c r="C923" s="293">
        <v>2021</v>
      </c>
      <c r="D923" s="972" t="s">
        <v>2409</v>
      </c>
      <c r="E923" s="290" t="s">
        <v>2410</v>
      </c>
      <c r="F923" s="290" t="s">
        <v>2417</v>
      </c>
      <c r="G923" s="290" t="s">
        <v>2414</v>
      </c>
      <c r="H923" s="790">
        <v>135</v>
      </c>
    </row>
    <row r="924" spans="1:8">
      <c r="A924" s="995"/>
      <c r="B924" s="765" t="s">
        <v>2452</v>
      </c>
      <c r="C924" s="293">
        <v>2021</v>
      </c>
      <c r="D924" s="972" t="s">
        <v>2415</v>
      </c>
      <c r="E924" s="290" t="s">
        <v>2410</v>
      </c>
      <c r="F924" s="290" t="s">
        <v>2417</v>
      </c>
      <c r="G924" s="290" t="s">
        <v>2414</v>
      </c>
      <c r="H924" s="790">
        <v>6</v>
      </c>
    </row>
    <row r="925" spans="1:8" ht="31">
      <c r="A925" s="995"/>
      <c r="B925" s="765" t="s">
        <v>2452</v>
      </c>
      <c r="C925" s="293">
        <v>2021</v>
      </c>
      <c r="D925" s="972" t="s">
        <v>2409</v>
      </c>
      <c r="E925" s="290" t="s">
        <v>2410</v>
      </c>
      <c r="F925" s="290" t="s">
        <v>2417</v>
      </c>
      <c r="G925" s="290" t="s">
        <v>2416</v>
      </c>
      <c r="H925" s="790">
        <v>2</v>
      </c>
    </row>
    <row r="926" spans="1:8" ht="31">
      <c r="A926" s="995"/>
      <c r="B926" s="765" t="s">
        <v>2452</v>
      </c>
      <c r="C926" s="293">
        <v>2021</v>
      </c>
      <c r="D926" s="972" t="s">
        <v>2415</v>
      </c>
      <c r="E926" s="290" t="s">
        <v>2410</v>
      </c>
      <c r="F926" s="290" t="s">
        <v>2417</v>
      </c>
      <c r="G926" s="290" t="s">
        <v>2416</v>
      </c>
      <c r="H926" s="790">
        <v>2</v>
      </c>
    </row>
    <row r="927" spans="1:8">
      <c r="A927" s="995"/>
      <c r="B927" s="765" t="s">
        <v>2452</v>
      </c>
      <c r="C927" s="766">
        <v>2021</v>
      </c>
      <c r="D927" s="972" t="s">
        <v>2409</v>
      </c>
      <c r="E927" s="290" t="s">
        <v>2413</v>
      </c>
      <c r="F927" s="290" t="s">
        <v>2411</v>
      </c>
      <c r="G927" s="290" t="s">
        <v>2414</v>
      </c>
      <c r="H927" s="790">
        <v>0</v>
      </c>
    </row>
    <row r="928" spans="1:8">
      <c r="A928" s="995"/>
      <c r="B928" s="765" t="s">
        <v>2452</v>
      </c>
      <c r="C928" s="766">
        <v>2021</v>
      </c>
      <c r="D928" s="972" t="s">
        <v>2415</v>
      </c>
      <c r="E928" s="290" t="s">
        <v>2413</v>
      </c>
      <c r="F928" s="290" t="s">
        <v>2411</v>
      </c>
      <c r="G928" s="290" t="s">
        <v>2414</v>
      </c>
      <c r="H928" s="790">
        <v>0</v>
      </c>
    </row>
    <row r="929" spans="1:8" ht="31">
      <c r="A929" s="995"/>
      <c r="B929" s="765" t="s">
        <v>2452</v>
      </c>
      <c r="C929" s="766">
        <v>2021</v>
      </c>
      <c r="D929" s="972" t="s">
        <v>2409</v>
      </c>
      <c r="E929" s="290" t="s">
        <v>2413</v>
      </c>
      <c r="F929" s="290" t="s">
        <v>2411</v>
      </c>
      <c r="G929" s="290" t="s">
        <v>2416</v>
      </c>
      <c r="H929" s="790">
        <v>1</v>
      </c>
    </row>
    <row r="930" spans="1:8" ht="31">
      <c r="A930" s="995"/>
      <c r="B930" s="765" t="s">
        <v>2452</v>
      </c>
      <c r="C930" s="766">
        <v>2021</v>
      </c>
      <c r="D930" s="972" t="s">
        <v>2415</v>
      </c>
      <c r="E930" s="290" t="s">
        <v>2413</v>
      </c>
      <c r="F930" s="290" t="s">
        <v>2411</v>
      </c>
      <c r="G930" s="290" t="s">
        <v>2416</v>
      </c>
      <c r="H930" s="790">
        <v>0</v>
      </c>
    </row>
    <row r="931" spans="1:8">
      <c r="A931" s="995"/>
      <c r="B931" s="765" t="s">
        <v>2452</v>
      </c>
      <c r="C931" s="766">
        <v>2021</v>
      </c>
      <c r="D931" s="972" t="s">
        <v>2409</v>
      </c>
      <c r="E931" s="290" t="s">
        <v>2413</v>
      </c>
      <c r="F931" s="290" t="s">
        <v>2417</v>
      </c>
      <c r="G931" s="290" t="s">
        <v>2414</v>
      </c>
      <c r="H931" s="790">
        <v>0</v>
      </c>
    </row>
    <row r="932" spans="1:8">
      <c r="A932" s="995"/>
      <c r="B932" s="765" t="s">
        <v>2452</v>
      </c>
      <c r="C932" s="766">
        <v>2021</v>
      </c>
      <c r="D932" s="972" t="s">
        <v>2415</v>
      </c>
      <c r="E932" s="290" t="s">
        <v>2413</v>
      </c>
      <c r="F932" s="290" t="s">
        <v>2417</v>
      </c>
      <c r="G932" s="290" t="s">
        <v>2414</v>
      </c>
      <c r="H932" s="790">
        <v>0</v>
      </c>
    </row>
    <row r="933" spans="1:8" ht="31">
      <c r="A933" s="995"/>
      <c r="B933" s="765" t="s">
        <v>2452</v>
      </c>
      <c r="C933" s="766">
        <v>2021</v>
      </c>
      <c r="D933" s="972" t="s">
        <v>2409</v>
      </c>
      <c r="E933" s="290" t="s">
        <v>2413</v>
      </c>
      <c r="F933" s="290" t="s">
        <v>2417</v>
      </c>
      <c r="G933" s="290" t="s">
        <v>2416</v>
      </c>
      <c r="H933" s="790">
        <v>0</v>
      </c>
    </row>
    <row r="934" spans="1:8" ht="31">
      <c r="A934" s="995"/>
      <c r="B934" s="765" t="s">
        <v>2452</v>
      </c>
      <c r="C934" s="766">
        <v>2021</v>
      </c>
      <c r="D934" s="972" t="s">
        <v>2415</v>
      </c>
      <c r="E934" s="290" t="s">
        <v>2413</v>
      </c>
      <c r="F934" s="290" t="s">
        <v>2417</v>
      </c>
      <c r="G934" s="290" t="s">
        <v>2416</v>
      </c>
      <c r="H934" s="790">
        <v>0</v>
      </c>
    </row>
    <row r="935" spans="1:8">
      <c r="A935" s="995"/>
      <c r="B935" s="765" t="s">
        <v>2452</v>
      </c>
      <c r="C935" s="766">
        <v>2021</v>
      </c>
      <c r="D935" s="972" t="s">
        <v>2409</v>
      </c>
      <c r="E935" s="290" t="s">
        <v>2423</v>
      </c>
      <c r="F935" s="290" t="s">
        <v>2411</v>
      </c>
      <c r="G935" s="290" t="s">
        <v>2414</v>
      </c>
      <c r="H935" s="790">
        <v>20368</v>
      </c>
    </row>
    <row r="936" spans="1:8">
      <c r="A936" s="995"/>
      <c r="B936" s="765" t="s">
        <v>2452</v>
      </c>
      <c r="C936" s="766">
        <v>2021</v>
      </c>
      <c r="D936" s="972" t="s">
        <v>2415</v>
      </c>
      <c r="E936" s="290" t="s">
        <v>2423</v>
      </c>
      <c r="F936" s="290" t="s">
        <v>2411</v>
      </c>
      <c r="G936" s="290" t="s">
        <v>2414</v>
      </c>
      <c r="H936" s="790">
        <v>132</v>
      </c>
    </row>
    <row r="937" spans="1:8" ht="31">
      <c r="A937" s="995"/>
      <c r="B937" s="765" t="s">
        <v>2452</v>
      </c>
      <c r="C937" s="766">
        <v>2021</v>
      </c>
      <c r="D937" s="972" t="s">
        <v>2409</v>
      </c>
      <c r="E937" s="290" t="s">
        <v>2423</v>
      </c>
      <c r="F937" s="290" t="s">
        <v>2411</v>
      </c>
      <c r="G937" s="290" t="s">
        <v>2416</v>
      </c>
      <c r="H937" s="790">
        <v>1083</v>
      </c>
    </row>
    <row r="938" spans="1:8" ht="31">
      <c r="A938" s="995"/>
      <c r="B938" s="765" t="s">
        <v>2452</v>
      </c>
      <c r="C938" s="766">
        <v>2021</v>
      </c>
      <c r="D938" s="972" t="s">
        <v>2415</v>
      </c>
      <c r="E938" s="290" t="s">
        <v>2423</v>
      </c>
      <c r="F938" s="290" t="s">
        <v>2411</v>
      </c>
      <c r="G938" s="290" t="s">
        <v>2416</v>
      </c>
      <c r="H938" s="790">
        <v>73</v>
      </c>
    </row>
    <row r="939" spans="1:8">
      <c r="A939" s="995"/>
      <c r="B939" s="765" t="s">
        <v>2452</v>
      </c>
      <c r="C939" s="766">
        <v>2021</v>
      </c>
      <c r="D939" s="972" t="s">
        <v>2409</v>
      </c>
      <c r="E939" s="290" t="s">
        <v>2423</v>
      </c>
      <c r="F939" s="290" t="s">
        <v>2417</v>
      </c>
      <c r="G939" s="290" t="s">
        <v>2414</v>
      </c>
      <c r="H939" s="790">
        <v>481</v>
      </c>
    </row>
    <row r="940" spans="1:8">
      <c r="A940" s="995"/>
      <c r="B940" s="765" t="s">
        <v>2452</v>
      </c>
      <c r="C940" s="766">
        <v>2021</v>
      </c>
      <c r="D940" s="972" t="s">
        <v>2415</v>
      </c>
      <c r="E940" s="290" t="s">
        <v>2423</v>
      </c>
      <c r="F940" s="290" t="s">
        <v>2417</v>
      </c>
      <c r="G940" s="290" t="s">
        <v>2414</v>
      </c>
      <c r="H940" s="790">
        <v>5</v>
      </c>
    </row>
    <row r="941" spans="1:8" ht="31">
      <c r="A941" s="995"/>
      <c r="B941" s="765" t="s">
        <v>2452</v>
      </c>
      <c r="C941" s="766">
        <v>2021</v>
      </c>
      <c r="D941" s="972" t="s">
        <v>2409</v>
      </c>
      <c r="E941" s="290" t="s">
        <v>2423</v>
      </c>
      <c r="F941" s="290" t="s">
        <v>2417</v>
      </c>
      <c r="G941" s="290" t="s">
        <v>2416</v>
      </c>
      <c r="H941" s="790">
        <v>16</v>
      </c>
    </row>
    <row r="942" spans="1:8" ht="31">
      <c r="A942" s="995"/>
      <c r="B942" s="765" t="s">
        <v>2452</v>
      </c>
      <c r="C942" s="766">
        <v>2021</v>
      </c>
      <c r="D942" s="972" t="s">
        <v>2415</v>
      </c>
      <c r="E942" s="290" t="s">
        <v>2423</v>
      </c>
      <c r="F942" s="290" t="s">
        <v>2417</v>
      </c>
      <c r="G942" s="290" t="s">
        <v>2416</v>
      </c>
      <c r="H942" s="790">
        <v>0</v>
      </c>
    </row>
    <row r="943" spans="1:8" s="768" customFormat="1" ht="23.5">
      <c r="A943" s="791"/>
      <c r="B943" s="769"/>
      <c r="C943" s="770"/>
      <c r="D943" s="972"/>
      <c r="E943" s="290"/>
      <c r="F943" s="292"/>
      <c r="G943" s="292"/>
      <c r="H943" s="779"/>
    </row>
    <row r="944" spans="1:8">
      <c r="A944" s="995">
        <v>41</v>
      </c>
      <c r="B944" s="496" t="s">
        <v>2453</v>
      </c>
      <c r="C944" s="293">
        <v>2021</v>
      </c>
      <c r="D944" s="972" t="s">
        <v>2409</v>
      </c>
      <c r="E944" s="290" t="s">
        <v>2410</v>
      </c>
      <c r="F944" s="290" t="s">
        <v>2411</v>
      </c>
      <c r="G944" s="290" t="s">
        <v>2414</v>
      </c>
      <c r="H944" s="787">
        <v>81</v>
      </c>
    </row>
    <row r="945" spans="1:8">
      <c r="A945" s="995"/>
      <c r="B945" s="496" t="s">
        <v>2453</v>
      </c>
      <c r="C945" s="293">
        <v>2021</v>
      </c>
      <c r="D945" s="972" t="s">
        <v>2415</v>
      </c>
      <c r="E945" s="290" t="s">
        <v>2410</v>
      </c>
      <c r="F945" s="290" t="s">
        <v>2411</v>
      </c>
      <c r="G945" s="290" t="s">
        <v>2414</v>
      </c>
      <c r="H945" s="787">
        <v>3</v>
      </c>
    </row>
    <row r="946" spans="1:8" ht="31">
      <c r="A946" s="995"/>
      <c r="B946" s="496" t="s">
        <v>2453</v>
      </c>
      <c r="C946" s="293">
        <v>2021</v>
      </c>
      <c r="D946" s="972" t="s">
        <v>2409</v>
      </c>
      <c r="E946" s="290" t="s">
        <v>2410</v>
      </c>
      <c r="F946" s="290" t="s">
        <v>2411</v>
      </c>
      <c r="G946" s="290" t="s">
        <v>2416</v>
      </c>
      <c r="H946" s="787">
        <v>1</v>
      </c>
    </row>
    <row r="947" spans="1:8" ht="31">
      <c r="A947" s="995"/>
      <c r="B947" s="496" t="s">
        <v>2453</v>
      </c>
      <c r="C947" s="293">
        <v>2021</v>
      </c>
      <c r="D947" s="972" t="s">
        <v>2415</v>
      </c>
      <c r="E947" s="290" t="s">
        <v>2410</v>
      </c>
      <c r="F947" s="290" t="s">
        <v>2411</v>
      </c>
      <c r="G947" s="290" t="s">
        <v>2416</v>
      </c>
      <c r="H947" s="787">
        <v>1</v>
      </c>
    </row>
    <row r="948" spans="1:8">
      <c r="A948" s="995"/>
      <c r="B948" s="496" t="s">
        <v>2453</v>
      </c>
      <c r="C948" s="293">
        <v>2021</v>
      </c>
      <c r="D948" s="972" t="s">
        <v>2409</v>
      </c>
      <c r="E948" s="290" t="s">
        <v>2410</v>
      </c>
      <c r="F948" s="290" t="s">
        <v>2417</v>
      </c>
      <c r="G948" s="290" t="s">
        <v>2414</v>
      </c>
      <c r="H948" s="787">
        <v>0</v>
      </c>
    </row>
    <row r="949" spans="1:8">
      <c r="A949" s="995"/>
      <c r="B949" s="496" t="s">
        <v>2453</v>
      </c>
      <c r="C949" s="293">
        <v>2021</v>
      </c>
      <c r="D949" s="972" t="s">
        <v>2415</v>
      </c>
      <c r="E949" s="290" t="s">
        <v>2410</v>
      </c>
      <c r="F949" s="290" t="s">
        <v>2417</v>
      </c>
      <c r="G949" s="290" t="s">
        <v>2414</v>
      </c>
      <c r="H949" s="787">
        <v>0</v>
      </c>
    </row>
    <row r="950" spans="1:8" ht="31">
      <c r="A950" s="995"/>
      <c r="B950" s="496" t="s">
        <v>2453</v>
      </c>
      <c r="C950" s="293">
        <v>2021</v>
      </c>
      <c r="D950" s="972" t="s">
        <v>2409</v>
      </c>
      <c r="E950" s="290" t="s">
        <v>2410</v>
      </c>
      <c r="F950" s="290" t="s">
        <v>2417</v>
      </c>
      <c r="G950" s="290" t="s">
        <v>2416</v>
      </c>
      <c r="H950" s="787">
        <v>0</v>
      </c>
    </row>
    <row r="951" spans="1:8" ht="31">
      <c r="A951" s="995"/>
      <c r="B951" s="496" t="s">
        <v>2453</v>
      </c>
      <c r="C951" s="293">
        <v>2021</v>
      </c>
      <c r="D951" s="972" t="s">
        <v>2415</v>
      </c>
      <c r="E951" s="290" t="s">
        <v>2410</v>
      </c>
      <c r="F951" s="290" t="s">
        <v>2417</v>
      </c>
      <c r="G951" s="290" t="s">
        <v>2416</v>
      </c>
      <c r="H951" s="787">
        <v>0</v>
      </c>
    </row>
    <row r="952" spans="1:8">
      <c r="A952" s="995"/>
      <c r="B952" s="496" t="s">
        <v>2453</v>
      </c>
      <c r="C952" s="766">
        <v>2021</v>
      </c>
      <c r="D952" s="972" t="s">
        <v>2409</v>
      </c>
      <c r="E952" s="290" t="s">
        <v>2413</v>
      </c>
      <c r="F952" s="290" t="s">
        <v>2411</v>
      </c>
      <c r="G952" s="290" t="s">
        <v>2414</v>
      </c>
      <c r="H952" s="787">
        <v>5</v>
      </c>
    </row>
    <row r="953" spans="1:8">
      <c r="A953" s="995"/>
      <c r="B953" s="496" t="s">
        <v>2453</v>
      </c>
      <c r="C953" s="766">
        <v>2021</v>
      </c>
      <c r="D953" s="972" t="s">
        <v>2415</v>
      </c>
      <c r="E953" s="290" t="s">
        <v>2413</v>
      </c>
      <c r="F953" s="290" t="s">
        <v>2411</v>
      </c>
      <c r="G953" s="290" t="s">
        <v>2414</v>
      </c>
      <c r="H953" s="787">
        <v>0</v>
      </c>
    </row>
    <row r="954" spans="1:8" ht="31">
      <c r="A954" s="995"/>
      <c r="B954" s="496" t="s">
        <v>2453</v>
      </c>
      <c r="C954" s="766">
        <v>2021</v>
      </c>
      <c r="D954" s="972" t="s">
        <v>2409</v>
      </c>
      <c r="E954" s="290" t="s">
        <v>2413</v>
      </c>
      <c r="F954" s="290" t="s">
        <v>2411</v>
      </c>
      <c r="G954" s="290" t="s">
        <v>2416</v>
      </c>
      <c r="H954" s="787">
        <v>2</v>
      </c>
    </row>
    <row r="955" spans="1:8" ht="31">
      <c r="A955" s="995"/>
      <c r="B955" s="496" t="s">
        <v>2453</v>
      </c>
      <c r="C955" s="766">
        <v>2021</v>
      </c>
      <c r="D955" s="972" t="s">
        <v>2415</v>
      </c>
      <c r="E955" s="290" t="s">
        <v>2413</v>
      </c>
      <c r="F955" s="290" t="s">
        <v>2411</v>
      </c>
      <c r="G955" s="290" t="s">
        <v>2416</v>
      </c>
      <c r="H955" s="787">
        <v>0</v>
      </c>
    </row>
    <row r="956" spans="1:8">
      <c r="A956" s="995"/>
      <c r="B956" s="496" t="s">
        <v>2453</v>
      </c>
      <c r="C956" s="766">
        <v>2021</v>
      </c>
      <c r="D956" s="972" t="s">
        <v>2409</v>
      </c>
      <c r="E956" s="290" t="s">
        <v>2413</v>
      </c>
      <c r="F956" s="290" t="s">
        <v>2417</v>
      </c>
      <c r="G956" s="290" t="s">
        <v>2414</v>
      </c>
      <c r="H956" s="787">
        <v>0</v>
      </c>
    </row>
    <row r="957" spans="1:8">
      <c r="A957" s="995"/>
      <c r="B957" s="496" t="s">
        <v>2453</v>
      </c>
      <c r="C957" s="766">
        <v>2021</v>
      </c>
      <c r="D957" s="972" t="s">
        <v>2415</v>
      </c>
      <c r="E957" s="290" t="s">
        <v>2413</v>
      </c>
      <c r="F957" s="290" t="s">
        <v>2417</v>
      </c>
      <c r="G957" s="290" t="s">
        <v>2414</v>
      </c>
      <c r="H957" s="787">
        <v>0</v>
      </c>
    </row>
    <row r="958" spans="1:8" ht="31">
      <c r="A958" s="995"/>
      <c r="B958" s="496" t="s">
        <v>2453</v>
      </c>
      <c r="C958" s="766">
        <v>2021</v>
      </c>
      <c r="D958" s="972" t="s">
        <v>2409</v>
      </c>
      <c r="E958" s="290" t="s">
        <v>2413</v>
      </c>
      <c r="F958" s="290" t="s">
        <v>2417</v>
      </c>
      <c r="G958" s="290" t="s">
        <v>2416</v>
      </c>
      <c r="H958" s="787">
        <v>0</v>
      </c>
    </row>
    <row r="959" spans="1:8" ht="31">
      <c r="A959" s="995"/>
      <c r="B959" s="496" t="s">
        <v>2453</v>
      </c>
      <c r="C959" s="766">
        <v>2021</v>
      </c>
      <c r="D959" s="972" t="s">
        <v>2415</v>
      </c>
      <c r="E959" s="290" t="s">
        <v>2413</v>
      </c>
      <c r="F959" s="290" t="s">
        <v>2417</v>
      </c>
      <c r="G959" s="290" t="s">
        <v>2416</v>
      </c>
      <c r="H959" s="787">
        <v>0</v>
      </c>
    </row>
    <row r="960" spans="1:8">
      <c r="A960" s="995"/>
      <c r="B960" s="496" t="s">
        <v>2453</v>
      </c>
      <c r="C960" s="766">
        <v>2021</v>
      </c>
      <c r="D960" s="972" t="s">
        <v>2409</v>
      </c>
      <c r="E960" s="290" t="s">
        <v>2423</v>
      </c>
      <c r="F960" s="290" t="s">
        <v>2411</v>
      </c>
      <c r="G960" s="290" t="s">
        <v>2414</v>
      </c>
      <c r="H960" s="787">
        <v>0</v>
      </c>
    </row>
    <row r="961" spans="1:8">
      <c r="A961" s="995"/>
      <c r="B961" s="496" t="s">
        <v>2453</v>
      </c>
      <c r="C961" s="766">
        <v>2021</v>
      </c>
      <c r="D961" s="972" t="s">
        <v>2415</v>
      </c>
      <c r="E961" s="290" t="s">
        <v>2423</v>
      </c>
      <c r="F961" s="290" t="s">
        <v>2411</v>
      </c>
      <c r="G961" s="290" t="s">
        <v>2414</v>
      </c>
      <c r="H961" s="787">
        <v>0</v>
      </c>
    </row>
    <row r="962" spans="1:8" ht="31">
      <c r="A962" s="995"/>
      <c r="B962" s="496" t="s">
        <v>2453</v>
      </c>
      <c r="C962" s="766">
        <v>2021</v>
      </c>
      <c r="D962" s="972" t="s">
        <v>2409</v>
      </c>
      <c r="E962" s="290" t="s">
        <v>2423</v>
      </c>
      <c r="F962" s="290" t="s">
        <v>2411</v>
      </c>
      <c r="G962" s="290" t="s">
        <v>2416</v>
      </c>
      <c r="H962" s="787">
        <v>0</v>
      </c>
    </row>
    <row r="963" spans="1:8" ht="31">
      <c r="A963" s="995"/>
      <c r="B963" s="496" t="s">
        <v>2453</v>
      </c>
      <c r="C963" s="766">
        <v>2021</v>
      </c>
      <c r="D963" s="972" t="s">
        <v>2415</v>
      </c>
      <c r="E963" s="290" t="s">
        <v>2423</v>
      </c>
      <c r="F963" s="290" t="s">
        <v>2411</v>
      </c>
      <c r="G963" s="290" t="s">
        <v>2416</v>
      </c>
      <c r="H963" s="787">
        <v>0</v>
      </c>
    </row>
    <row r="964" spans="1:8">
      <c r="A964" s="995"/>
      <c r="B964" s="496" t="s">
        <v>2453</v>
      </c>
      <c r="C964" s="766">
        <v>2021</v>
      </c>
      <c r="D964" s="972" t="s">
        <v>2409</v>
      </c>
      <c r="E964" s="290" t="s">
        <v>2423</v>
      </c>
      <c r="F964" s="290" t="s">
        <v>2417</v>
      </c>
      <c r="G964" s="290" t="s">
        <v>2414</v>
      </c>
      <c r="H964" s="787">
        <v>0</v>
      </c>
    </row>
    <row r="965" spans="1:8">
      <c r="A965" s="995"/>
      <c r="B965" s="496" t="s">
        <v>2453</v>
      </c>
      <c r="C965" s="766">
        <v>2021</v>
      </c>
      <c r="D965" s="972" t="s">
        <v>2415</v>
      </c>
      <c r="E965" s="290" t="s">
        <v>2423</v>
      </c>
      <c r="F965" s="290" t="s">
        <v>2417</v>
      </c>
      <c r="G965" s="290" t="s">
        <v>2414</v>
      </c>
      <c r="H965" s="787">
        <v>0</v>
      </c>
    </row>
    <row r="966" spans="1:8" ht="31">
      <c r="A966" s="995"/>
      <c r="B966" s="496" t="s">
        <v>2453</v>
      </c>
      <c r="C966" s="766">
        <v>2021</v>
      </c>
      <c r="D966" s="972" t="s">
        <v>2409</v>
      </c>
      <c r="E966" s="290" t="s">
        <v>2423</v>
      </c>
      <c r="F966" s="290" t="s">
        <v>2417</v>
      </c>
      <c r="G966" s="290" t="s">
        <v>2416</v>
      </c>
      <c r="H966" s="787">
        <v>0</v>
      </c>
    </row>
    <row r="967" spans="1:8" ht="31">
      <c r="A967" s="995"/>
      <c r="B967" s="496" t="s">
        <v>2453</v>
      </c>
      <c r="C967" s="766">
        <v>2021</v>
      </c>
      <c r="D967" s="972" t="s">
        <v>2415</v>
      </c>
      <c r="E967" s="290" t="s">
        <v>2423</v>
      </c>
      <c r="F967" s="290" t="s">
        <v>2417</v>
      </c>
      <c r="G967" s="290" t="s">
        <v>2416</v>
      </c>
      <c r="H967" s="787">
        <v>0</v>
      </c>
    </row>
    <row r="968" spans="1:8" s="768" customFormat="1">
      <c r="B968" s="773"/>
      <c r="C968" s="770"/>
      <c r="D968" s="972"/>
      <c r="E968" s="290"/>
      <c r="F968" s="292"/>
      <c r="G968" s="292"/>
      <c r="H968" s="779"/>
    </row>
    <row r="969" spans="1:8">
      <c r="A969" s="995">
        <v>42</v>
      </c>
      <c r="B969" s="496" t="s">
        <v>2454</v>
      </c>
      <c r="C969" s="293">
        <v>2021</v>
      </c>
      <c r="D969" s="972" t="s">
        <v>2409</v>
      </c>
      <c r="E969" s="290" t="s">
        <v>2410</v>
      </c>
      <c r="F969" s="290" t="s">
        <v>2411</v>
      </c>
      <c r="G969" s="290" t="s">
        <v>2414</v>
      </c>
      <c r="H969" s="788">
        <v>162</v>
      </c>
    </row>
    <row r="970" spans="1:8">
      <c r="A970" s="995"/>
      <c r="B970" s="496" t="s">
        <v>2454</v>
      </c>
      <c r="C970" s="293">
        <v>2021</v>
      </c>
      <c r="D970" s="972" t="s">
        <v>2415</v>
      </c>
      <c r="E970" s="290" t="s">
        <v>2410</v>
      </c>
      <c r="F970" s="290" t="s">
        <v>2411</v>
      </c>
      <c r="G970" s="290" t="s">
        <v>2414</v>
      </c>
      <c r="H970" s="788">
        <v>24</v>
      </c>
    </row>
    <row r="971" spans="1:8" ht="31">
      <c r="A971" s="995"/>
      <c r="B971" s="496" t="s">
        <v>2454</v>
      </c>
      <c r="C971" s="293">
        <v>2021</v>
      </c>
      <c r="D971" s="972" t="s">
        <v>2409</v>
      </c>
      <c r="E971" s="290" t="s">
        <v>2410</v>
      </c>
      <c r="F971" s="290" t="s">
        <v>2411</v>
      </c>
      <c r="G971" s="290" t="s">
        <v>2416</v>
      </c>
      <c r="H971" s="788">
        <v>37</v>
      </c>
    </row>
    <row r="972" spans="1:8" ht="31">
      <c r="A972" s="995"/>
      <c r="B972" s="496" t="s">
        <v>2454</v>
      </c>
      <c r="C972" s="293">
        <v>2021</v>
      </c>
      <c r="D972" s="972" t="s">
        <v>2415</v>
      </c>
      <c r="E972" s="290" t="s">
        <v>2410</v>
      </c>
      <c r="F972" s="290" t="s">
        <v>2411</v>
      </c>
      <c r="G972" s="290" t="s">
        <v>2416</v>
      </c>
      <c r="H972" s="788">
        <v>11</v>
      </c>
    </row>
    <row r="973" spans="1:8">
      <c r="A973" s="995"/>
      <c r="B973" s="496" t="s">
        <v>2454</v>
      </c>
      <c r="C973" s="293">
        <v>2021</v>
      </c>
      <c r="D973" s="972" t="s">
        <v>2409</v>
      </c>
      <c r="E973" s="290" t="s">
        <v>2410</v>
      </c>
      <c r="F973" s="290" t="s">
        <v>2417</v>
      </c>
      <c r="G973" s="290" t="s">
        <v>2414</v>
      </c>
      <c r="H973" s="788">
        <v>0</v>
      </c>
    </row>
    <row r="974" spans="1:8">
      <c r="A974" s="995"/>
      <c r="B974" s="496" t="s">
        <v>2454</v>
      </c>
      <c r="C974" s="293">
        <v>2021</v>
      </c>
      <c r="D974" s="972" t="s">
        <v>2415</v>
      </c>
      <c r="E974" s="290" t="s">
        <v>2410</v>
      </c>
      <c r="F974" s="290" t="s">
        <v>2417</v>
      </c>
      <c r="G974" s="290" t="s">
        <v>2414</v>
      </c>
      <c r="H974" s="788">
        <v>0</v>
      </c>
    </row>
    <row r="975" spans="1:8" ht="31">
      <c r="A975" s="995"/>
      <c r="B975" s="496" t="s">
        <v>2454</v>
      </c>
      <c r="C975" s="293">
        <v>2021</v>
      </c>
      <c r="D975" s="972" t="s">
        <v>2409</v>
      </c>
      <c r="E975" s="290" t="s">
        <v>2410</v>
      </c>
      <c r="F975" s="290" t="s">
        <v>2417</v>
      </c>
      <c r="G975" s="290" t="s">
        <v>2416</v>
      </c>
      <c r="H975" s="788">
        <v>0</v>
      </c>
    </row>
    <row r="976" spans="1:8" ht="31">
      <c r="A976" s="995"/>
      <c r="B976" s="496" t="s">
        <v>2454</v>
      </c>
      <c r="C976" s="293">
        <v>2021</v>
      </c>
      <c r="D976" s="972" t="s">
        <v>2415</v>
      </c>
      <c r="E976" s="290" t="s">
        <v>2410</v>
      </c>
      <c r="F976" s="290" t="s">
        <v>2417</v>
      </c>
      <c r="G976" s="290" t="s">
        <v>2416</v>
      </c>
      <c r="H976" s="788">
        <v>0</v>
      </c>
    </row>
    <row r="977" spans="1:8">
      <c r="A977" s="995"/>
      <c r="B977" s="496" t="s">
        <v>2454</v>
      </c>
      <c r="C977" s="766">
        <v>2021</v>
      </c>
      <c r="D977" s="972" t="s">
        <v>2409</v>
      </c>
      <c r="E977" s="290" t="s">
        <v>2413</v>
      </c>
      <c r="F977" s="290" t="s">
        <v>2411</v>
      </c>
      <c r="G977" s="290" t="s">
        <v>2414</v>
      </c>
      <c r="H977" s="788">
        <v>8</v>
      </c>
    </row>
    <row r="978" spans="1:8">
      <c r="A978" s="995"/>
      <c r="B978" s="496" t="s">
        <v>2454</v>
      </c>
      <c r="C978" s="766">
        <v>2021</v>
      </c>
      <c r="D978" s="972" t="s">
        <v>2415</v>
      </c>
      <c r="E978" s="290" t="s">
        <v>2413</v>
      </c>
      <c r="F978" s="290" t="s">
        <v>2411</v>
      </c>
      <c r="G978" s="290" t="s">
        <v>2414</v>
      </c>
      <c r="H978" s="788">
        <v>1</v>
      </c>
    </row>
    <row r="979" spans="1:8" ht="31">
      <c r="A979" s="995"/>
      <c r="B979" s="496" t="s">
        <v>2454</v>
      </c>
      <c r="C979" s="766">
        <v>2021</v>
      </c>
      <c r="D979" s="972" t="s">
        <v>2409</v>
      </c>
      <c r="E979" s="290" t="s">
        <v>2413</v>
      </c>
      <c r="F979" s="290" t="s">
        <v>2411</v>
      </c>
      <c r="G979" s="290" t="s">
        <v>2416</v>
      </c>
      <c r="H979" s="788">
        <v>1</v>
      </c>
    </row>
    <row r="980" spans="1:8" ht="31">
      <c r="A980" s="995"/>
      <c r="B980" s="496" t="s">
        <v>2454</v>
      </c>
      <c r="C980" s="766">
        <v>2021</v>
      </c>
      <c r="D980" s="972" t="s">
        <v>2415</v>
      </c>
      <c r="E980" s="290" t="s">
        <v>2413</v>
      </c>
      <c r="F980" s="290" t="s">
        <v>2411</v>
      </c>
      <c r="G980" s="290" t="s">
        <v>2416</v>
      </c>
      <c r="H980" s="788">
        <v>1</v>
      </c>
    </row>
    <row r="981" spans="1:8">
      <c r="A981" s="995"/>
      <c r="B981" s="496" t="s">
        <v>2454</v>
      </c>
      <c r="C981" s="766">
        <v>2021</v>
      </c>
      <c r="D981" s="972" t="s">
        <v>2409</v>
      </c>
      <c r="E981" s="290" t="s">
        <v>2413</v>
      </c>
      <c r="F981" s="290" t="s">
        <v>2417</v>
      </c>
      <c r="G981" s="290" t="s">
        <v>2414</v>
      </c>
      <c r="H981" s="788">
        <v>3</v>
      </c>
    </row>
    <row r="982" spans="1:8">
      <c r="A982" s="995"/>
      <c r="B982" s="496" t="s">
        <v>2454</v>
      </c>
      <c r="C982" s="766">
        <v>2021</v>
      </c>
      <c r="D982" s="972" t="s">
        <v>2415</v>
      </c>
      <c r="E982" s="290" t="s">
        <v>2413</v>
      </c>
      <c r="F982" s="290" t="s">
        <v>2417</v>
      </c>
      <c r="G982" s="290" t="s">
        <v>2414</v>
      </c>
      <c r="H982" s="788">
        <v>0</v>
      </c>
    </row>
    <row r="983" spans="1:8" ht="31">
      <c r="A983" s="995"/>
      <c r="B983" s="496" t="s">
        <v>2454</v>
      </c>
      <c r="C983" s="766">
        <v>2021</v>
      </c>
      <c r="D983" s="972" t="s">
        <v>2409</v>
      </c>
      <c r="E983" s="290" t="s">
        <v>2413</v>
      </c>
      <c r="F983" s="290" t="s">
        <v>2417</v>
      </c>
      <c r="G983" s="290" t="s">
        <v>2416</v>
      </c>
      <c r="H983" s="788">
        <v>0</v>
      </c>
    </row>
    <row r="984" spans="1:8" ht="31">
      <c r="A984" s="995"/>
      <c r="B984" s="496" t="s">
        <v>2454</v>
      </c>
      <c r="C984" s="766">
        <v>2021</v>
      </c>
      <c r="D984" s="972" t="s">
        <v>2415</v>
      </c>
      <c r="E984" s="290" t="s">
        <v>2413</v>
      </c>
      <c r="F984" s="290" t="s">
        <v>2417</v>
      </c>
      <c r="G984" s="290" t="s">
        <v>2416</v>
      </c>
      <c r="H984" s="788">
        <v>0</v>
      </c>
    </row>
    <row r="985" spans="1:8">
      <c r="A985" s="995"/>
      <c r="B985" s="496" t="s">
        <v>2454</v>
      </c>
      <c r="C985" s="766">
        <v>2021</v>
      </c>
      <c r="D985" s="972" t="s">
        <v>2409</v>
      </c>
      <c r="E985" s="290" t="s">
        <v>2423</v>
      </c>
      <c r="F985" s="290" t="s">
        <v>2411</v>
      </c>
      <c r="G985" s="290" t="s">
        <v>2414</v>
      </c>
      <c r="H985" s="788">
        <v>75</v>
      </c>
    </row>
    <row r="986" spans="1:8">
      <c r="A986" s="995"/>
      <c r="B986" s="496" t="s">
        <v>2454</v>
      </c>
      <c r="C986" s="766">
        <v>2021</v>
      </c>
      <c r="D986" s="972" t="s">
        <v>2415</v>
      </c>
      <c r="E986" s="290" t="s">
        <v>2423</v>
      </c>
      <c r="F986" s="290" t="s">
        <v>2411</v>
      </c>
      <c r="G986" s="290" t="s">
        <v>2414</v>
      </c>
      <c r="H986" s="788">
        <v>0</v>
      </c>
    </row>
    <row r="987" spans="1:8" ht="31">
      <c r="A987" s="995"/>
      <c r="B987" s="496" t="s">
        <v>2454</v>
      </c>
      <c r="C987" s="766">
        <v>2021</v>
      </c>
      <c r="D987" s="972" t="s">
        <v>2409</v>
      </c>
      <c r="E987" s="290" t="s">
        <v>2423</v>
      </c>
      <c r="F987" s="290" t="s">
        <v>2411</v>
      </c>
      <c r="G987" s="290" t="s">
        <v>2416</v>
      </c>
      <c r="H987" s="788">
        <v>2</v>
      </c>
    </row>
    <row r="988" spans="1:8" ht="31">
      <c r="A988" s="995"/>
      <c r="B988" s="496" t="s">
        <v>2454</v>
      </c>
      <c r="C988" s="766">
        <v>2021</v>
      </c>
      <c r="D988" s="972" t="s">
        <v>2415</v>
      </c>
      <c r="E988" s="290" t="s">
        <v>2423</v>
      </c>
      <c r="F988" s="290" t="s">
        <v>2411</v>
      </c>
      <c r="G988" s="290" t="s">
        <v>2416</v>
      </c>
      <c r="H988" s="788">
        <v>0</v>
      </c>
    </row>
    <row r="989" spans="1:8">
      <c r="A989" s="995"/>
      <c r="B989" s="496" t="s">
        <v>2454</v>
      </c>
      <c r="C989" s="766">
        <v>2021</v>
      </c>
      <c r="D989" s="972" t="s">
        <v>2409</v>
      </c>
      <c r="E989" s="290" t="s">
        <v>2423</v>
      </c>
      <c r="F989" s="290" t="s">
        <v>2417</v>
      </c>
      <c r="G989" s="290" t="s">
        <v>2414</v>
      </c>
      <c r="H989" s="788">
        <v>0</v>
      </c>
    </row>
    <row r="990" spans="1:8">
      <c r="A990" s="995"/>
      <c r="B990" s="496" t="s">
        <v>2454</v>
      </c>
      <c r="C990" s="766">
        <v>2021</v>
      </c>
      <c r="D990" s="972" t="s">
        <v>2415</v>
      </c>
      <c r="E990" s="290" t="s">
        <v>2423</v>
      </c>
      <c r="F990" s="290" t="s">
        <v>2417</v>
      </c>
      <c r="G990" s="290" t="s">
        <v>2414</v>
      </c>
      <c r="H990" s="788">
        <v>0</v>
      </c>
    </row>
    <row r="991" spans="1:8" ht="31">
      <c r="A991" s="995"/>
      <c r="B991" s="496" t="s">
        <v>2454</v>
      </c>
      <c r="C991" s="766">
        <v>2021</v>
      </c>
      <c r="D991" s="972" t="s">
        <v>2409</v>
      </c>
      <c r="E991" s="290" t="s">
        <v>2423</v>
      </c>
      <c r="F991" s="290" t="s">
        <v>2417</v>
      </c>
      <c r="G991" s="290" t="s">
        <v>2416</v>
      </c>
      <c r="H991" s="788">
        <v>0</v>
      </c>
    </row>
    <row r="992" spans="1:8" ht="31">
      <c r="A992" s="995"/>
      <c r="B992" s="496" t="s">
        <v>2454</v>
      </c>
      <c r="C992" s="766">
        <v>2021</v>
      </c>
      <c r="D992" s="972" t="s">
        <v>2415</v>
      </c>
      <c r="E992" s="290" t="s">
        <v>2423</v>
      </c>
      <c r="F992" s="290" t="s">
        <v>2417</v>
      </c>
      <c r="G992" s="290" t="s">
        <v>2416</v>
      </c>
      <c r="H992" s="788">
        <v>0</v>
      </c>
    </row>
    <row r="993" spans="1:8" s="768" customFormat="1" ht="23.5">
      <c r="A993" s="791"/>
      <c r="B993" s="773"/>
      <c r="C993" s="770"/>
      <c r="D993" s="972"/>
      <c r="E993" s="290"/>
      <c r="F993" s="292"/>
      <c r="G993" s="292"/>
      <c r="H993" s="779"/>
    </row>
    <row r="994" spans="1:8">
      <c r="A994" s="995">
        <v>43</v>
      </c>
      <c r="B994" s="496" t="s">
        <v>2455</v>
      </c>
      <c r="C994" s="293">
        <v>2021</v>
      </c>
      <c r="D994" s="972" t="s">
        <v>2409</v>
      </c>
      <c r="E994" s="290" t="s">
        <v>2410</v>
      </c>
      <c r="F994" s="290" t="s">
        <v>2411</v>
      </c>
      <c r="G994" s="290" t="s">
        <v>2414</v>
      </c>
      <c r="H994" s="788">
        <v>278</v>
      </c>
    </row>
    <row r="995" spans="1:8">
      <c r="A995" s="995"/>
      <c r="B995" s="496" t="s">
        <v>2455</v>
      </c>
      <c r="C995" s="293">
        <v>2021</v>
      </c>
      <c r="D995" s="972" t="s">
        <v>2415</v>
      </c>
      <c r="E995" s="290" t="s">
        <v>2410</v>
      </c>
      <c r="F995" s="290" t="s">
        <v>2411</v>
      </c>
      <c r="G995" s="290" t="s">
        <v>2414</v>
      </c>
      <c r="H995" s="788">
        <v>29</v>
      </c>
    </row>
    <row r="996" spans="1:8" ht="31">
      <c r="A996" s="995"/>
      <c r="B996" s="496" t="s">
        <v>2455</v>
      </c>
      <c r="C996" s="293">
        <v>2021</v>
      </c>
      <c r="D996" s="972" t="s">
        <v>2409</v>
      </c>
      <c r="E996" s="290" t="s">
        <v>2410</v>
      </c>
      <c r="F996" s="290" t="s">
        <v>2411</v>
      </c>
      <c r="G996" s="290" t="s">
        <v>2416</v>
      </c>
      <c r="H996" s="788">
        <v>7</v>
      </c>
    </row>
    <row r="997" spans="1:8" ht="31">
      <c r="A997" s="995"/>
      <c r="B997" s="496" t="s">
        <v>2455</v>
      </c>
      <c r="C997" s="293">
        <v>2021</v>
      </c>
      <c r="D997" s="972" t="s">
        <v>2415</v>
      </c>
      <c r="E997" s="290" t="s">
        <v>2410</v>
      </c>
      <c r="F997" s="290" t="s">
        <v>2411</v>
      </c>
      <c r="G997" s="290" t="s">
        <v>2416</v>
      </c>
      <c r="H997" s="788">
        <v>27</v>
      </c>
    </row>
    <row r="998" spans="1:8">
      <c r="A998" s="995"/>
      <c r="B998" s="496" t="s">
        <v>2455</v>
      </c>
      <c r="C998" s="293">
        <v>2021</v>
      </c>
      <c r="D998" s="972" t="s">
        <v>2409</v>
      </c>
      <c r="E998" s="290" t="s">
        <v>2410</v>
      </c>
      <c r="F998" s="290" t="s">
        <v>2417</v>
      </c>
      <c r="G998" s="290" t="s">
        <v>2414</v>
      </c>
      <c r="H998" s="788">
        <v>0</v>
      </c>
    </row>
    <row r="999" spans="1:8">
      <c r="A999" s="995"/>
      <c r="B999" s="496" t="s">
        <v>2455</v>
      </c>
      <c r="C999" s="293">
        <v>2021</v>
      </c>
      <c r="D999" s="972" t="s">
        <v>2415</v>
      </c>
      <c r="E999" s="290" t="s">
        <v>2410</v>
      </c>
      <c r="F999" s="290" t="s">
        <v>2417</v>
      </c>
      <c r="G999" s="290" t="s">
        <v>2414</v>
      </c>
      <c r="H999" s="788">
        <v>0</v>
      </c>
    </row>
    <row r="1000" spans="1:8" ht="31">
      <c r="A1000" s="995"/>
      <c r="B1000" s="496" t="s">
        <v>2455</v>
      </c>
      <c r="C1000" s="293">
        <v>2021</v>
      </c>
      <c r="D1000" s="972" t="s">
        <v>2409</v>
      </c>
      <c r="E1000" s="290" t="s">
        <v>2410</v>
      </c>
      <c r="F1000" s="290" t="s">
        <v>2417</v>
      </c>
      <c r="G1000" s="290" t="s">
        <v>2416</v>
      </c>
      <c r="H1000" s="788">
        <v>0</v>
      </c>
    </row>
    <row r="1001" spans="1:8" ht="31">
      <c r="A1001" s="995"/>
      <c r="B1001" s="496" t="s">
        <v>2455</v>
      </c>
      <c r="C1001" s="293">
        <v>2021</v>
      </c>
      <c r="D1001" s="972" t="s">
        <v>2415</v>
      </c>
      <c r="E1001" s="290" t="s">
        <v>2410</v>
      </c>
      <c r="F1001" s="290" t="s">
        <v>2417</v>
      </c>
      <c r="G1001" s="290" t="s">
        <v>2416</v>
      </c>
      <c r="H1001" s="788">
        <v>0</v>
      </c>
    </row>
    <row r="1002" spans="1:8">
      <c r="A1002" s="995"/>
      <c r="B1002" s="496" t="s">
        <v>2455</v>
      </c>
      <c r="C1002" s="766">
        <v>2021</v>
      </c>
      <c r="D1002" s="972" t="s">
        <v>2409</v>
      </c>
      <c r="E1002" s="290" t="s">
        <v>2413</v>
      </c>
      <c r="F1002" s="290" t="s">
        <v>2411</v>
      </c>
      <c r="G1002" s="290" t="s">
        <v>2414</v>
      </c>
      <c r="H1002" s="788">
        <v>22</v>
      </c>
    </row>
    <row r="1003" spans="1:8">
      <c r="A1003" s="995"/>
      <c r="B1003" s="496" t="s">
        <v>2455</v>
      </c>
      <c r="C1003" s="766">
        <v>2021</v>
      </c>
      <c r="D1003" s="972" t="s">
        <v>2415</v>
      </c>
      <c r="E1003" s="290" t="s">
        <v>2413</v>
      </c>
      <c r="F1003" s="290" t="s">
        <v>2411</v>
      </c>
      <c r="G1003" s="290" t="s">
        <v>2414</v>
      </c>
      <c r="H1003" s="788">
        <v>0</v>
      </c>
    </row>
    <row r="1004" spans="1:8" ht="31">
      <c r="A1004" s="995"/>
      <c r="B1004" s="496" t="s">
        <v>2455</v>
      </c>
      <c r="C1004" s="766">
        <v>2021</v>
      </c>
      <c r="D1004" s="972" t="s">
        <v>2409</v>
      </c>
      <c r="E1004" s="290" t="s">
        <v>2413</v>
      </c>
      <c r="F1004" s="290" t="s">
        <v>2411</v>
      </c>
      <c r="G1004" s="290" t="s">
        <v>2416</v>
      </c>
      <c r="H1004" s="788">
        <v>0</v>
      </c>
    </row>
    <row r="1005" spans="1:8" ht="31">
      <c r="A1005" s="995"/>
      <c r="B1005" s="496" t="s">
        <v>2455</v>
      </c>
      <c r="C1005" s="766">
        <v>2021</v>
      </c>
      <c r="D1005" s="972" t="s">
        <v>2415</v>
      </c>
      <c r="E1005" s="290" t="s">
        <v>2413</v>
      </c>
      <c r="F1005" s="290" t="s">
        <v>2411</v>
      </c>
      <c r="G1005" s="290" t="s">
        <v>2416</v>
      </c>
      <c r="H1005" s="788">
        <v>0</v>
      </c>
    </row>
    <row r="1006" spans="1:8">
      <c r="A1006" s="995"/>
      <c r="B1006" s="496" t="s">
        <v>2455</v>
      </c>
      <c r="C1006" s="766">
        <v>2021</v>
      </c>
      <c r="D1006" s="972" t="s">
        <v>2409</v>
      </c>
      <c r="E1006" s="290" t="s">
        <v>2413</v>
      </c>
      <c r="F1006" s="290" t="s">
        <v>2417</v>
      </c>
      <c r="G1006" s="290" t="s">
        <v>2414</v>
      </c>
      <c r="H1006" s="788">
        <v>0</v>
      </c>
    </row>
    <row r="1007" spans="1:8">
      <c r="A1007" s="995"/>
      <c r="B1007" s="496" t="s">
        <v>2455</v>
      </c>
      <c r="C1007" s="766">
        <v>2021</v>
      </c>
      <c r="D1007" s="972" t="s">
        <v>2415</v>
      </c>
      <c r="E1007" s="290" t="s">
        <v>2413</v>
      </c>
      <c r="F1007" s="290" t="s">
        <v>2417</v>
      </c>
      <c r="G1007" s="290" t="s">
        <v>2414</v>
      </c>
      <c r="H1007" s="788">
        <v>0</v>
      </c>
    </row>
    <row r="1008" spans="1:8" ht="31">
      <c r="A1008" s="995"/>
      <c r="B1008" s="496" t="s">
        <v>2455</v>
      </c>
      <c r="C1008" s="766">
        <v>2021</v>
      </c>
      <c r="D1008" s="972" t="s">
        <v>2409</v>
      </c>
      <c r="E1008" s="290" t="s">
        <v>2413</v>
      </c>
      <c r="F1008" s="290" t="s">
        <v>2417</v>
      </c>
      <c r="G1008" s="290" t="s">
        <v>2416</v>
      </c>
      <c r="H1008" s="788">
        <v>0</v>
      </c>
    </row>
    <row r="1009" spans="1:8" ht="31">
      <c r="A1009" s="995"/>
      <c r="B1009" s="496" t="s">
        <v>2455</v>
      </c>
      <c r="C1009" s="766">
        <v>2021</v>
      </c>
      <c r="D1009" s="972" t="s">
        <v>2415</v>
      </c>
      <c r="E1009" s="290" t="s">
        <v>2413</v>
      </c>
      <c r="F1009" s="290" t="s">
        <v>2417</v>
      </c>
      <c r="G1009" s="290" t="s">
        <v>2416</v>
      </c>
      <c r="H1009" s="788">
        <v>0</v>
      </c>
    </row>
    <row r="1010" spans="1:8">
      <c r="A1010" s="995"/>
      <c r="B1010" s="496" t="s">
        <v>2455</v>
      </c>
      <c r="C1010" s="766">
        <v>2021</v>
      </c>
      <c r="D1010" s="972" t="s">
        <v>2409</v>
      </c>
      <c r="E1010" s="290" t="s">
        <v>2423</v>
      </c>
      <c r="F1010" s="290" t="s">
        <v>2411</v>
      </c>
      <c r="G1010" s="290" t="s">
        <v>2414</v>
      </c>
      <c r="H1010" s="788">
        <v>0</v>
      </c>
    </row>
    <row r="1011" spans="1:8">
      <c r="A1011" s="995"/>
      <c r="B1011" s="496" t="s">
        <v>2455</v>
      </c>
      <c r="C1011" s="766">
        <v>2021</v>
      </c>
      <c r="D1011" s="972" t="s">
        <v>2415</v>
      </c>
      <c r="E1011" s="290" t="s">
        <v>2423</v>
      </c>
      <c r="F1011" s="290" t="s">
        <v>2411</v>
      </c>
      <c r="G1011" s="290" t="s">
        <v>2414</v>
      </c>
      <c r="H1011" s="788">
        <v>0</v>
      </c>
    </row>
    <row r="1012" spans="1:8" ht="31">
      <c r="A1012" s="995"/>
      <c r="B1012" s="496" t="s">
        <v>2455</v>
      </c>
      <c r="C1012" s="766">
        <v>2021</v>
      </c>
      <c r="D1012" s="972" t="s">
        <v>2409</v>
      </c>
      <c r="E1012" s="290" t="s">
        <v>2423</v>
      </c>
      <c r="F1012" s="290" t="s">
        <v>2411</v>
      </c>
      <c r="G1012" s="290" t="s">
        <v>2416</v>
      </c>
      <c r="H1012" s="788">
        <v>0</v>
      </c>
    </row>
    <row r="1013" spans="1:8" ht="31">
      <c r="A1013" s="995"/>
      <c r="B1013" s="496" t="s">
        <v>2455</v>
      </c>
      <c r="C1013" s="766">
        <v>2021</v>
      </c>
      <c r="D1013" s="972" t="s">
        <v>2415</v>
      </c>
      <c r="E1013" s="290" t="s">
        <v>2423</v>
      </c>
      <c r="F1013" s="290" t="s">
        <v>2411</v>
      </c>
      <c r="G1013" s="290" t="s">
        <v>2416</v>
      </c>
      <c r="H1013" s="788">
        <v>0</v>
      </c>
    </row>
    <row r="1014" spans="1:8">
      <c r="A1014" s="995"/>
      <c r="B1014" s="496" t="s">
        <v>2455</v>
      </c>
      <c r="C1014" s="766">
        <v>2021</v>
      </c>
      <c r="D1014" s="972" t="s">
        <v>2409</v>
      </c>
      <c r="E1014" s="290" t="s">
        <v>2423</v>
      </c>
      <c r="F1014" s="290" t="s">
        <v>2417</v>
      </c>
      <c r="G1014" s="290" t="s">
        <v>2414</v>
      </c>
      <c r="H1014" s="788">
        <v>0</v>
      </c>
    </row>
    <row r="1015" spans="1:8">
      <c r="A1015" s="995"/>
      <c r="B1015" s="496" t="s">
        <v>2455</v>
      </c>
      <c r="C1015" s="766">
        <v>2021</v>
      </c>
      <c r="D1015" s="972" t="s">
        <v>2415</v>
      </c>
      <c r="E1015" s="290" t="s">
        <v>2423</v>
      </c>
      <c r="F1015" s="290" t="s">
        <v>2417</v>
      </c>
      <c r="G1015" s="290" t="s">
        <v>2414</v>
      </c>
      <c r="H1015" s="788">
        <v>0</v>
      </c>
    </row>
    <row r="1016" spans="1:8" ht="31">
      <c r="A1016" s="995"/>
      <c r="B1016" s="496" t="s">
        <v>2455</v>
      </c>
      <c r="C1016" s="766">
        <v>2021</v>
      </c>
      <c r="D1016" s="972" t="s">
        <v>2409</v>
      </c>
      <c r="E1016" s="290" t="s">
        <v>2423</v>
      </c>
      <c r="F1016" s="290" t="s">
        <v>2417</v>
      </c>
      <c r="G1016" s="290" t="s">
        <v>2416</v>
      </c>
      <c r="H1016" s="788">
        <v>0</v>
      </c>
    </row>
    <row r="1017" spans="1:8" ht="31">
      <c r="A1017" s="995"/>
      <c r="B1017" s="496" t="s">
        <v>2455</v>
      </c>
      <c r="C1017" s="766">
        <v>2021</v>
      </c>
      <c r="D1017" s="972" t="s">
        <v>2415</v>
      </c>
      <c r="E1017" s="290" t="s">
        <v>2423</v>
      </c>
      <c r="F1017" s="290" t="s">
        <v>2417</v>
      </c>
      <c r="G1017" s="290" t="s">
        <v>2416</v>
      </c>
      <c r="H1017" s="788">
        <v>0</v>
      </c>
    </row>
    <row r="1018" spans="1:8" s="768" customFormat="1" ht="23.5">
      <c r="A1018" s="791"/>
      <c r="B1018" s="773"/>
      <c r="C1018" s="770"/>
      <c r="D1018" s="972"/>
      <c r="E1018" s="290"/>
      <c r="F1018" s="292"/>
      <c r="G1018" s="292"/>
      <c r="H1018" s="792"/>
    </row>
    <row r="1019" spans="1:8">
      <c r="A1019" s="995">
        <v>44</v>
      </c>
      <c r="B1019" s="496" t="s">
        <v>2456</v>
      </c>
      <c r="C1019" s="293">
        <v>2021</v>
      </c>
      <c r="D1019" s="972" t="s">
        <v>2409</v>
      </c>
      <c r="E1019" s="290" t="s">
        <v>2410</v>
      </c>
      <c r="F1019" s="290" t="s">
        <v>2411</v>
      </c>
      <c r="G1019" s="290" t="s">
        <v>2414</v>
      </c>
      <c r="H1019" s="787">
        <v>120</v>
      </c>
    </row>
    <row r="1020" spans="1:8">
      <c r="A1020" s="995"/>
      <c r="B1020" s="496" t="s">
        <v>2456</v>
      </c>
      <c r="C1020" s="293">
        <v>2021</v>
      </c>
      <c r="D1020" s="972" t="s">
        <v>2415</v>
      </c>
      <c r="E1020" s="290" t="s">
        <v>2410</v>
      </c>
      <c r="F1020" s="290" t="s">
        <v>2411</v>
      </c>
      <c r="G1020" s="290" t="s">
        <v>2414</v>
      </c>
      <c r="H1020" s="787">
        <v>7</v>
      </c>
    </row>
    <row r="1021" spans="1:8" ht="31">
      <c r="A1021" s="995"/>
      <c r="B1021" s="496" t="s">
        <v>2456</v>
      </c>
      <c r="C1021" s="293">
        <v>2021</v>
      </c>
      <c r="D1021" s="972" t="s">
        <v>2409</v>
      </c>
      <c r="E1021" s="290" t="s">
        <v>2410</v>
      </c>
      <c r="F1021" s="290" t="s">
        <v>2411</v>
      </c>
      <c r="G1021" s="290" t="s">
        <v>2416</v>
      </c>
      <c r="H1021" s="787">
        <v>7</v>
      </c>
    </row>
    <row r="1022" spans="1:8" ht="31">
      <c r="A1022" s="995"/>
      <c r="B1022" s="496" t="s">
        <v>2456</v>
      </c>
      <c r="C1022" s="293">
        <v>2021</v>
      </c>
      <c r="D1022" s="972" t="s">
        <v>2415</v>
      </c>
      <c r="E1022" s="290" t="s">
        <v>2410</v>
      </c>
      <c r="F1022" s="290" t="s">
        <v>2411</v>
      </c>
      <c r="G1022" s="290" t="s">
        <v>2416</v>
      </c>
      <c r="H1022" s="787">
        <v>4</v>
      </c>
    </row>
    <row r="1023" spans="1:8">
      <c r="A1023" s="995"/>
      <c r="B1023" s="496" t="s">
        <v>2456</v>
      </c>
      <c r="C1023" s="293">
        <v>2021</v>
      </c>
      <c r="D1023" s="972" t="s">
        <v>2409</v>
      </c>
      <c r="E1023" s="290" t="s">
        <v>2410</v>
      </c>
      <c r="F1023" s="290" t="s">
        <v>2417</v>
      </c>
      <c r="G1023" s="290" t="s">
        <v>2414</v>
      </c>
      <c r="H1023" s="787">
        <v>0</v>
      </c>
    </row>
    <row r="1024" spans="1:8">
      <c r="A1024" s="995"/>
      <c r="B1024" s="496" t="s">
        <v>2456</v>
      </c>
      <c r="C1024" s="293">
        <v>2021</v>
      </c>
      <c r="D1024" s="972" t="s">
        <v>2415</v>
      </c>
      <c r="E1024" s="290" t="s">
        <v>2410</v>
      </c>
      <c r="F1024" s="290" t="s">
        <v>2417</v>
      </c>
      <c r="G1024" s="290" t="s">
        <v>2414</v>
      </c>
      <c r="H1024" s="787">
        <v>0</v>
      </c>
    </row>
    <row r="1025" spans="1:8" ht="31">
      <c r="A1025" s="995"/>
      <c r="B1025" s="496" t="s">
        <v>2456</v>
      </c>
      <c r="C1025" s="293">
        <v>2021</v>
      </c>
      <c r="D1025" s="972" t="s">
        <v>2409</v>
      </c>
      <c r="E1025" s="290" t="s">
        <v>2410</v>
      </c>
      <c r="F1025" s="290" t="s">
        <v>2417</v>
      </c>
      <c r="G1025" s="290" t="s">
        <v>2416</v>
      </c>
      <c r="H1025" s="787">
        <v>0</v>
      </c>
    </row>
    <row r="1026" spans="1:8" ht="31">
      <c r="A1026" s="995"/>
      <c r="B1026" s="496" t="s">
        <v>2456</v>
      </c>
      <c r="C1026" s="293">
        <v>2021</v>
      </c>
      <c r="D1026" s="972" t="s">
        <v>2415</v>
      </c>
      <c r="E1026" s="290" t="s">
        <v>2410</v>
      </c>
      <c r="F1026" s="290" t="s">
        <v>2417</v>
      </c>
      <c r="G1026" s="290" t="s">
        <v>2416</v>
      </c>
      <c r="H1026" s="787">
        <v>0</v>
      </c>
    </row>
    <row r="1027" spans="1:8">
      <c r="A1027" s="995"/>
      <c r="B1027" s="496" t="s">
        <v>2456</v>
      </c>
      <c r="C1027" s="766">
        <v>2021</v>
      </c>
      <c r="D1027" s="972" t="s">
        <v>2409</v>
      </c>
      <c r="E1027" s="290" t="s">
        <v>2413</v>
      </c>
      <c r="F1027" s="290" t="s">
        <v>2411</v>
      </c>
      <c r="G1027" s="290" t="s">
        <v>2414</v>
      </c>
      <c r="H1027" s="787">
        <v>139</v>
      </c>
    </row>
    <row r="1028" spans="1:8">
      <c r="A1028" s="995"/>
      <c r="B1028" s="496" t="s">
        <v>2456</v>
      </c>
      <c r="C1028" s="766">
        <v>2021</v>
      </c>
      <c r="D1028" s="972" t="s">
        <v>2415</v>
      </c>
      <c r="E1028" s="290" t="s">
        <v>2413</v>
      </c>
      <c r="F1028" s="290" t="s">
        <v>2411</v>
      </c>
      <c r="G1028" s="290" t="s">
        <v>2414</v>
      </c>
      <c r="H1028" s="787">
        <v>6</v>
      </c>
    </row>
    <row r="1029" spans="1:8" ht="31">
      <c r="A1029" s="995"/>
      <c r="B1029" s="496" t="s">
        <v>2456</v>
      </c>
      <c r="C1029" s="766">
        <v>2021</v>
      </c>
      <c r="D1029" s="972" t="s">
        <v>2409</v>
      </c>
      <c r="E1029" s="290" t="s">
        <v>2413</v>
      </c>
      <c r="F1029" s="290" t="s">
        <v>2411</v>
      </c>
      <c r="G1029" s="290" t="s">
        <v>2416</v>
      </c>
      <c r="H1029" s="787">
        <v>16</v>
      </c>
    </row>
    <row r="1030" spans="1:8" ht="31">
      <c r="A1030" s="995"/>
      <c r="B1030" s="496" t="s">
        <v>2456</v>
      </c>
      <c r="C1030" s="766">
        <v>2021</v>
      </c>
      <c r="D1030" s="972" t="s">
        <v>2415</v>
      </c>
      <c r="E1030" s="290" t="s">
        <v>2413</v>
      </c>
      <c r="F1030" s="290" t="s">
        <v>2411</v>
      </c>
      <c r="G1030" s="290" t="s">
        <v>2416</v>
      </c>
      <c r="H1030" s="787">
        <v>5</v>
      </c>
    </row>
    <row r="1031" spans="1:8">
      <c r="A1031" s="995"/>
      <c r="B1031" s="496" t="s">
        <v>2456</v>
      </c>
      <c r="C1031" s="766">
        <v>2021</v>
      </c>
      <c r="D1031" s="972" t="s">
        <v>2409</v>
      </c>
      <c r="E1031" s="290" t="s">
        <v>2413</v>
      </c>
      <c r="F1031" s="290" t="s">
        <v>2417</v>
      </c>
      <c r="G1031" s="290" t="s">
        <v>2414</v>
      </c>
      <c r="H1031" s="787">
        <v>0</v>
      </c>
    </row>
    <row r="1032" spans="1:8">
      <c r="A1032" s="995"/>
      <c r="B1032" s="496" t="s">
        <v>2456</v>
      </c>
      <c r="C1032" s="766">
        <v>2021</v>
      </c>
      <c r="D1032" s="972" t="s">
        <v>2415</v>
      </c>
      <c r="E1032" s="290" t="s">
        <v>2413</v>
      </c>
      <c r="F1032" s="290" t="s">
        <v>2417</v>
      </c>
      <c r="G1032" s="290" t="s">
        <v>2414</v>
      </c>
      <c r="H1032" s="787">
        <v>0</v>
      </c>
    </row>
    <row r="1033" spans="1:8" ht="31">
      <c r="A1033" s="995"/>
      <c r="B1033" s="496" t="s">
        <v>2456</v>
      </c>
      <c r="C1033" s="766">
        <v>2021</v>
      </c>
      <c r="D1033" s="972" t="s">
        <v>2409</v>
      </c>
      <c r="E1033" s="290" t="s">
        <v>2413</v>
      </c>
      <c r="F1033" s="290" t="s">
        <v>2417</v>
      </c>
      <c r="G1033" s="290" t="s">
        <v>2416</v>
      </c>
      <c r="H1033" s="787">
        <v>0</v>
      </c>
    </row>
    <row r="1034" spans="1:8" ht="31">
      <c r="A1034" s="995"/>
      <c r="B1034" s="496" t="s">
        <v>2456</v>
      </c>
      <c r="C1034" s="766">
        <v>2021</v>
      </c>
      <c r="D1034" s="972" t="s">
        <v>2415</v>
      </c>
      <c r="E1034" s="290" t="s">
        <v>2413</v>
      </c>
      <c r="F1034" s="290" t="s">
        <v>2417</v>
      </c>
      <c r="G1034" s="290" t="s">
        <v>2416</v>
      </c>
      <c r="H1034" s="787">
        <v>0</v>
      </c>
    </row>
    <row r="1035" spans="1:8">
      <c r="A1035" s="995"/>
      <c r="B1035" s="496" t="s">
        <v>2456</v>
      </c>
      <c r="C1035" s="766">
        <v>2021</v>
      </c>
      <c r="D1035" s="972" t="s">
        <v>2409</v>
      </c>
      <c r="E1035" s="290" t="s">
        <v>2423</v>
      </c>
      <c r="F1035" s="290" t="s">
        <v>2411</v>
      </c>
      <c r="G1035" s="290" t="s">
        <v>2414</v>
      </c>
      <c r="H1035" s="787">
        <v>0</v>
      </c>
    </row>
    <row r="1036" spans="1:8">
      <c r="A1036" s="995"/>
      <c r="B1036" s="496" t="s">
        <v>2456</v>
      </c>
      <c r="C1036" s="766">
        <v>2021</v>
      </c>
      <c r="D1036" s="972" t="s">
        <v>2415</v>
      </c>
      <c r="E1036" s="290" t="s">
        <v>2423</v>
      </c>
      <c r="F1036" s="290" t="s">
        <v>2411</v>
      </c>
      <c r="G1036" s="290" t="s">
        <v>2414</v>
      </c>
      <c r="H1036" s="787">
        <v>0</v>
      </c>
    </row>
    <row r="1037" spans="1:8" ht="31">
      <c r="A1037" s="995"/>
      <c r="B1037" s="496" t="s">
        <v>2456</v>
      </c>
      <c r="C1037" s="766">
        <v>2021</v>
      </c>
      <c r="D1037" s="972" t="s">
        <v>2409</v>
      </c>
      <c r="E1037" s="290" t="s">
        <v>2423</v>
      </c>
      <c r="F1037" s="290" t="s">
        <v>2411</v>
      </c>
      <c r="G1037" s="290" t="s">
        <v>2416</v>
      </c>
      <c r="H1037" s="787">
        <v>0</v>
      </c>
    </row>
    <row r="1038" spans="1:8" ht="31">
      <c r="A1038" s="995"/>
      <c r="B1038" s="496" t="s">
        <v>2456</v>
      </c>
      <c r="C1038" s="766">
        <v>2021</v>
      </c>
      <c r="D1038" s="972" t="s">
        <v>2415</v>
      </c>
      <c r="E1038" s="290" t="s">
        <v>2423</v>
      </c>
      <c r="F1038" s="290" t="s">
        <v>2411</v>
      </c>
      <c r="G1038" s="290" t="s">
        <v>2416</v>
      </c>
      <c r="H1038" s="787">
        <v>0</v>
      </c>
    </row>
    <row r="1039" spans="1:8">
      <c r="A1039" s="995"/>
      <c r="B1039" s="496" t="s">
        <v>2456</v>
      </c>
      <c r="C1039" s="766">
        <v>2021</v>
      </c>
      <c r="D1039" s="972" t="s">
        <v>2409</v>
      </c>
      <c r="E1039" s="290" t="s">
        <v>2423</v>
      </c>
      <c r="F1039" s="290" t="s">
        <v>2417</v>
      </c>
      <c r="G1039" s="290" t="s">
        <v>2414</v>
      </c>
      <c r="H1039" s="787">
        <v>0</v>
      </c>
    </row>
    <row r="1040" spans="1:8">
      <c r="A1040" s="995"/>
      <c r="B1040" s="496" t="s">
        <v>2456</v>
      </c>
      <c r="C1040" s="766">
        <v>2021</v>
      </c>
      <c r="D1040" s="972" t="s">
        <v>2415</v>
      </c>
      <c r="E1040" s="290" t="s">
        <v>2423</v>
      </c>
      <c r="F1040" s="290" t="s">
        <v>2417</v>
      </c>
      <c r="G1040" s="290" t="s">
        <v>2414</v>
      </c>
      <c r="H1040" s="787">
        <v>0</v>
      </c>
    </row>
    <row r="1041" spans="1:8" ht="31">
      <c r="A1041" s="995"/>
      <c r="B1041" s="496" t="s">
        <v>2456</v>
      </c>
      <c r="C1041" s="766">
        <v>2021</v>
      </c>
      <c r="D1041" s="972" t="s">
        <v>2409</v>
      </c>
      <c r="E1041" s="290" t="s">
        <v>2423</v>
      </c>
      <c r="F1041" s="290" t="s">
        <v>2417</v>
      </c>
      <c r="G1041" s="290" t="s">
        <v>2416</v>
      </c>
      <c r="H1041" s="787">
        <v>0</v>
      </c>
    </row>
    <row r="1042" spans="1:8" ht="31">
      <c r="A1042" s="995"/>
      <c r="B1042" s="496" t="s">
        <v>2456</v>
      </c>
      <c r="C1042" s="766">
        <v>2021</v>
      </c>
      <c r="D1042" s="972" t="s">
        <v>2415</v>
      </c>
      <c r="E1042" s="290" t="s">
        <v>2423</v>
      </c>
      <c r="F1042" s="290" t="s">
        <v>2417</v>
      </c>
      <c r="G1042" s="290" t="s">
        <v>2416</v>
      </c>
      <c r="H1042" s="787">
        <v>0</v>
      </c>
    </row>
    <row r="1043" spans="1:8" s="768" customFormat="1" ht="23.5">
      <c r="A1043" s="791"/>
      <c r="B1043" s="773"/>
      <c r="C1043" s="770"/>
      <c r="D1043" s="972"/>
      <c r="E1043" s="290"/>
      <c r="F1043" s="292"/>
      <c r="G1043" s="292"/>
      <c r="H1043" s="779"/>
    </row>
    <row r="1044" spans="1:8">
      <c r="A1044" s="995">
        <v>45</v>
      </c>
      <c r="B1044" s="496" t="s">
        <v>2457</v>
      </c>
      <c r="C1044" s="293">
        <v>2021</v>
      </c>
      <c r="D1044" s="972" t="s">
        <v>2409</v>
      </c>
      <c r="E1044" s="290" t="s">
        <v>2410</v>
      </c>
      <c r="F1044" s="290" t="s">
        <v>2411</v>
      </c>
      <c r="G1044" s="290" t="s">
        <v>2414</v>
      </c>
      <c r="H1044" s="787">
        <v>144</v>
      </c>
    </row>
    <row r="1045" spans="1:8">
      <c r="A1045" s="995"/>
      <c r="B1045" s="496" t="s">
        <v>2457</v>
      </c>
      <c r="C1045" s="293">
        <v>2021</v>
      </c>
      <c r="D1045" s="972" t="s">
        <v>2415</v>
      </c>
      <c r="E1045" s="290" t="s">
        <v>2410</v>
      </c>
      <c r="F1045" s="290" t="s">
        <v>2411</v>
      </c>
      <c r="G1045" s="290" t="s">
        <v>2414</v>
      </c>
      <c r="H1045" s="787">
        <v>2</v>
      </c>
    </row>
    <row r="1046" spans="1:8" ht="31">
      <c r="A1046" s="995"/>
      <c r="B1046" s="496" t="s">
        <v>2457</v>
      </c>
      <c r="C1046" s="293">
        <v>2021</v>
      </c>
      <c r="D1046" s="972" t="s">
        <v>2409</v>
      </c>
      <c r="E1046" s="290" t="s">
        <v>2410</v>
      </c>
      <c r="F1046" s="290" t="s">
        <v>2411</v>
      </c>
      <c r="G1046" s="290" t="s">
        <v>2416</v>
      </c>
      <c r="H1046" s="787">
        <v>9</v>
      </c>
    </row>
    <row r="1047" spans="1:8" ht="31">
      <c r="A1047" s="995"/>
      <c r="B1047" s="496" t="s">
        <v>2457</v>
      </c>
      <c r="C1047" s="293">
        <v>2021</v>
      </c>
      <c r="D1047" s="972" t="s">
        <v>2415</v>
      </c>
      <c r="E1047" s="290" t="s">
        <v>2410</v>
      </c>
      <c r="F1047" s="290" t="s">
        <v>2411</v>
      </c>
      <c r="G1047" s="290" t="s">
        <v>2416</v>
      </c>
      <c r="H1047" s="787">
        <v>3</v>
      </c>
    </row>
    <row r="1048" spans="1:8">
      <c r="A1048" s="995"/>
      <c r="B1048" s="496" t="s">
        <v>2457</v>
      </c>
      <c r="C1048" s="293">
        <v>2021</v>
      </c>
      <c r="D1048" s="972" t="s">
        <v>2409</v>
      </c>
      <c r="E1048" s="290" t="s">
        <v>2410</v>
      </c>
      <c r="F1048" s="290" t="s">
        <v>2417</v>
      </c>
      <c r="G1048" s="290" t="s">
        <v>2414</v>
      </c>
      <c r="H1048" s="787">
        <v>2</v>
      </c>
    </row>
    <row r="1049" spans="1:8">
      <c r="A1049" s="995"/>
      <c r="B1049" s="496" t="s">
        <v>2457</v>
      </c>
      <c r="C1049" s="293">
        <v>2021</v>
      </c>
      <c r="D1049" s="972" t="s">
        <v>2415</v>
      </c>
      <c r="E1049" s="290" t="s">
        <v>2410</v>
      </c>
      <c r="F1049" s="290" t="s">
        <v>2417</v>
      </c>
      <c r="G1049" s="290" t="s">
        <v>2414</v>
      </c>
      <c r="H1049" s="787">
        <v>0</v>
      </c>
    </row>
    <row r="1050" spans="1:8" ht="31">
      <c r="A1050" s="995"/>
      <c r="B1050" s="496" t="s">
        <v>2457</v>
      </c>
      <c r="C1050" s="293">
        <v>2021</v>
      </c>
      <c r="D1050" s="972" t="s">
        <v>2409</v>
      </c>
      <c r="E1050" s="290" t="s">
        <v>2410</v>
      </c>
      <c r="F1050" s="290" t="s">
        <v>2417</v>
      </c>
      <c r="G1050" s="290" t="s">
        <v>2416</v>
      </c>
      <c r="H1050" s="787">
        <v>0</v>
      </c>
    </row>
    <row r="1051" spans="1:8" ht="31">
      <c r="A1051" s="995"/>
      <c r="B1051" s="496" t="s">
        <v>2457</v>
      </c>
      <c r="C1051" s="293">
        <v>2021</v>
      </c>
      <c r="D1051" s="972" t="s">
        <v>2415</v>
      </c>
      <c r="E1051" s="290" t="s">
        <v>2410</v>
      </c>
      <c r="F1051" s="290" t="s">
        <v>2417</v>
      </c>
      <c r="G1051" s="290" t="s">
        <v>2416</v>
      </c>
      <c r="H1051" s="787">
        <v>0</v>
      </c>
    </row>
    <row r="1052" spans="1:8">
      <c r="A1052" s="995"/>
      <c r="B1052" s="496" t="s">
        <v>2457</v>
      </c>
      <c r="C1052" s="766">
        <v>2021</v>
      </c>
      <c r="D1052" s="972" t="s">
        <v>2409</v>
      </c>
      <c r="E1052" s="290" t="s">
        <v>2413</v>
      </c>
      <c r="F1052" s="290" t="s">
        <v>2411</v>
      </c>
      <c r="G1052" s="290" t="s">
        <v>2414</v>
      </c>
      <c r="H1052" s="787">
        <v>0</v>
      </c>
    </row>
    <row r="1053" spans="1:8">
      <c r="A1053" s="995"/>
      <c r="B1053" s="496" t="s">
        <v>2457</v>
      </c>
      <c r="C1053" s="766">
        <v>2021</v>
      </c>
      <c r="D1053" s="972" t="s">
        <v>2415</v>
      </c>
      <c r="E1053" s="290" t="s">
        <v>2413</v>
      </c>
      <c r="F1053" s="290" t="s">
        <v>2411</v>
      </c>
      <c r="G1053" s="290" t="s">
        <v>2414</v>
      </c>
      <c r="H1053" s="787">
        <v>1</v>
      </c>
    </row>
    <row r="1054" spans="1:8" ht="31">
      <c r="A1054" s="995"/>
      <c r="B1054" s="496" t="s">
        <v>2457</v>
      </c>
      <c r="C1054" s="766">
        <v>2021</v>
      </c>
      <c r="D1054" s="972" t="s">
        <v>2409</v>
      </c>
      <c r="E1054" s="290" t="s">
        <v>2413</v>
      </c>
      <c r="F1054" s="290" t="s">
        <v>2411</v>
      </c>
      <c r="G1054" s="290" t="s">
        <v>2416</v>
      </c>
      <c r="H1054" s="787">
        <v>0</v>
      </c>
    </row>
    <row r="1055" spans="1:8" ht="31">
      <c r="A1055" s="995"/>
      <c r="B1055" s="496" t="s">
        <v>2457</v>
      </c>
      <c r="C1055" s="766">
        <v>2021</v>
      </c>
      <c r="D1055" s="972" t="s">
        <v>2415</v>
      </c>
      <c r="E1055" s="290" t="s">
        <v>2413</v>
      </c>
      <c r="F1055" s="290" t="s">
        <v>2411</v>
      </c>
      <c r="G1055" s="290" t="s">
        <v>2416</v>
      </c>
      <c r="H1055" s="787">
        <v>0</v>
      </c>
    </row>
    <row r="1056" spans="1:8">
      <c r="A1056" s="995"/>
      <c r="B1056" s="496" t="s">
        <v>2457</v>
      </c>
      <c r="C1056" s="766">
        <v>2021</v>
      </c>
      <c r="D1056" s="972" t="s">
        <v>2409</v>
      </c>
      <c r="E1056" s="290" t="s">
        <v>2413</v>
      </c>
      <c r="F1056" s="290" t="s">
        <v>2417</v>
      </c>
      <c r="G1056" s="290" t="s">
        <v>2414</v>
      </c>
      <c r="H1056" s="787">
        <v>0</v>
      </c>
    </row>
    <row r="1057" spans="1:8">
      <c r="A1057" s="995"/>
      <c r="B1057" s="496" t="s">
        <v>2457</v>
      </c>
      <c r="C1057" s="766">
        <v>2021</v>
      </c>
      <c r="D1057" s="972" t="s">
        <v>2415</v>
      </c>
      <c r="E1057" s="290" t="s">
        <v>2413</v>
      </c>
      <c r="F1057" s="290" t="s">
        <v>2417</v>
      </c>
      <c r="G1057" s="290" t="s">
        <v>2414</v>
      </c>
      <c r="H1057" s="787">
        <v>0</v>
      </c>
    </row>
    <row r="1058" spans="1:8" ht="31">
      <c r="A1058" s="995"/>
      <c r="B1058" s="496" t="s">
        <v>2457</v>
      </c>
      <c r="C1058" s="766">
        <v>2021</v>
      </c>
      <c r="D1058" s="972" t="s">
        <v>2409</v>
      </c>
      <c r="E1058" s="290" t="s">
        <v>2413</v>
      </c>
      <c r="F1058" s="290" t="s">
        <v>2417</v>
      </c>
      <c r="G1058" s="290" t="s">
        <v>2416</v>
      </c>
      <c r="H1058" s="787">
        <v>0</v>
      </c>
    </row>
    <row r="1059" spans="1:8" ht="31">
      <c r="A1059" s="995"/>
      <c r="B1059" s="496" t="s">
        <v>2457</v>
      </c>
      <c r="C1059" s="766">
        <v>2021</v>
      </c>
      <c r="D1059" s="972" t="s">
        <v>2415</v>
      </c>
      <c r="E1059" s="290" t="s">
        <v>2413</v>
      </c>
      <c r="F1059" s="290" t="s">
        <v>2417</v>
      </c>
      <c r="G1059" s="290" t="s">
        <v>2416</v>
      </c>
      <c r="H1059" s="787">
        <v>0</v>
      </c>
    </row>
    <row r="1060" spans="1:8">
      <c r="A1060" s="995"/>
      <c r="B1060" s="496" t="s">
        <v>2457</v>
      </c>
      <c r="C1060" s="766">
        <v>2021</v>
      </c>
      <c r="D1060" s="972" t="s">
        <v>2409</v>
      </c>
      <c r="E1060" s="290" t="s">
        <v>2423</v>
      </c>
      <c r="F1060" s="290" t="s">
        <v>2411</v>
      </c>
      <c r="G1060" s="290" t="s">
        <v>2414</v>
      </c>
      <c r="H1060" s="787">
        <v>0</v>
      </c>
    </row>
    <row r="1061" spans="1:8">
      <c r="A1061" s="995"/>
      <c r="B1061" s="496" t="s">
        <v>2457</v>
      </c>
      <c r="C1061" s="766">
        <v>2021</v>
      </c>
      <c r="D1061" s="972" t="s">
        <v>2415</v>
      </c>
      <c r="E1061" s="290" t="s">
        <v>2423</v>
      </c>
      <c r="F1061" s="290" t="s">
        <v>2411</v>
      </c>
      <c r="G1061" s="290" t="s">
        <v>2414</v>
      </c>
      <c r="H1061" s="787">
        <v>0</v>
      </c>
    </row>
    <row r="1062" spans="1:8" ht="31">
      <c r="A1062" s="995"/>
      <c r="B1062" s="496" t="s">
        <v>2457</v>
      </c>
      <c r="C1062" s="766">
        <v>2021</v>
      </c>
      <c r="D1062" s="972" t="s">
        <v>2409</v>
      </c>
      <c r="E1062" s="290" t="s">
        <v>2423</v>
      </c>
      <c r="F1062" s="290" t="s">
        <v>2411</v>
      </c>
      <c r="G1062" s="290" t="s">
        <v>2416</v>
      </c>
      <c r="H1062" s="787">
        <v>0</v>
      </c>
    </row>
    <row r="1063" spans="1:8" ht="31">
      <c r="A1063" s="995"/>
      <c r="B1063" s="496" t="s">
        <v>2457</v>
      </c>
      <c r="C1063" s="766">
        <v>2021</v>
      </c>
      <c r="D1063" s="972" t="s">
        <v>2415</v>
      </c>
      <c r="E1063" s="290" t="s">
        <v>2423</v>
      </c>
      <c r="F1063" s="290" t="s">
        <v>2411</v>
      </c>
      <c r="G1063" s="290" t="s">
        <v>2416</v>
      </c>
      <c r="H1063" s="787">
        <v>0</v>
      </c>
    </row>
    <row r="1064" spans="1:8">
      <c r="A1064" s="995"/>
      <c r="B1064" s="496" t="s">
        <v>2457</v>
      </c>
      <c r="C1064" s="766">
        <v>2021</v>
      </c>
      <c r="D1064" s="972" t="s">
        <v>2409</v>
      </c>
      <c r="E1064" s="290" t="s">
        <v>2423</v>
      </c>
      <c r="F1064" s="290" t="s">
        <v>2417</v>
      </c>
      <c r="G1064" s="290" t="s">
        <v>2414</v>
      </c>
      <c r="H1064" s="787">
        <v>0</v>
      </c>
    </row>
    <row r="1065" spans="1:8">
      <c r="A1065" s="995"/>
      <c r="B1065" s="496" t="s">
        <v>2457</v>
      </c>
      <c r="C1065" s="766">
        <v>2021</v>
      </c>
      <c r="D1065" s="972" t="s">
        <v>2415</v>
      </c>
      <c r="E1065" s="290" t="s">
        <v>2423</v>
      </c>
      <c r="F1065" s="290" t="s">
        <v>2417</v>
      </c>
      <c r="G1065" s="290" t="s">
        <v>2414</v>
      </c>
      <c r="H1065" s="787">
        <v>0</v>
      </c>
    </row>
    <row r="1066" spans="1:8" ht="31">
      <c r="A1066" s="995"/>
      <c r="B1066" s="496" t="s">
        <v>2457</v>
      </c>
      <c r="C1066" s="766">
        <v>2021</v>
      </c>
      <c r="D1066" s="972" t="s">
        <v>2409</v>
      </c>
      <c r="E1066" s="290" t="s">
        <v>2423</v>
      </c>
      <c r="F1066" s="290" t="s">
        <v>2417</v>
      </c>
      <c r="G1066" s="290" t="s">
        <v>2416</v>
      </c>
      <c r="H1066" s="787">
        <v>0</v>
      </c>
    </row>
    <row r="1067" spans="1:8" ht="31">
      <c r="A1067" s="995"/>
      <c r="B1067" s="496" t="s">
        <v>2457</v>
      </c>
      <c r="C1067" s="766">
        <v>2021</v>
      </c>
      <c r="D1067" s="972" t="s">
        <v>2415</v>
      </c>
      <c r="E1067" s="290" t="s">
        <v>2423</v>
      </c>
      <c r="F1067" s="290" t="s">
        <v>2417</v>
      </c>
      <c r="G1067" s="290" t="s">
        <v>2416</v>
      </c>
      <c r="H1067" s="787">
        <v>0</v>
      </c>
    </row>
    <row r="1068" spans="1:8" s="768" customFormat="1" ht="23.5">
      <c r="A1068" s="791"/>
      <c r="B1068" s="773"/>
      <c r="C1068" s="770"/>
      <c r="D1068" s="972"/>
      <c r="E1068" s="290"/>
      <c r="F1068" s="292"/>
      <c r="G1068" s="292"/>
      <c r="H1068" s="779"/>
    </row>
    <row r="1069" spans="1:8">
      <c r="A1069" s="995">
        <v>46</v>
      </c>
      <c r="B1069" s="496" t="s">
        <v>2458</v>
      </c>
      <c r="C1069" s="293">
        <v>2021</v>
      </c>
      <c r="D1069" s="972" t="s">
        <v>2409</v>
      </c>
      <c r="E1069" s="290" t="s">
        <v>2410</v>
      </c>
      <c r="F1069" s="290" t="s">
        <v>2411</v>
      </c>
      <c r="G1069" s="290" t="s">
        <v>2414</v>
      </c>
      <c r="H1069" s="788">
        <v>50</v>
      </c>
    </row>
    <row r="1070" spans="1:8">
      <c r="A1070" s="995"/>
      <c r="B1070" s="496" t="s">
        <v>2458</v>
      </c>
      <c r="C1070" s="293">
        <v>2021</v>
      </c>
      <c r="D1070" s="972" t="s">
        <v>2415</v>
      </c>
      <c r="E1070" s="290" t="s">
        <v>2410</v>
      </c>
      <c r="F1070" s="290" t="s">
        <v>2411</v>
      </c>
      <c r="G1070" s="290" t="s">
        <v>2414</v>
      </c>
      <c r="H1070" s="788">
        <v>9</v>
      </c>
    </row>
    <row r="1071" spans="1:8" ht="31">
      <c r="A1071" s="995"/>
      <c r="B1071" s="496" t="s">
        <v>2458</v>
      </c>
      <c r="C1071" s="293">
        <v>2021</v>
      </c>
      <c r="D1071" s="972" t="s">
        <v>2409</v>
      </c>
      <c r="E1071" s="290" t="s">
        <v>2410</v>
      </c>
      <c r="F1071" s="290" t="s">
        <v>2411</v>
      </c>
      <c r="G1071" s="290" t="s">
        <v>2416</v>
      </c>
      <c r="H1071" s="788">
        <v>6</v>
      </c>
    </row>
    <row r="1072" spans="1:8" ht="31">
      <c r="A1072" s="995"/>
      <c r="B1072" s="496" t="s">
        <v>2458</v>
      </c>
      <c r="C1072" s="293">
        <v>2021</v>
      </c>
      <c r="D1072" s="972" t="s">
        <v>2415</v>
      </c>
      <c r="E1072" s="290" t="s">
        <v>2410</v>
      </c>
      <c r="F1072" s="290" t="s">
        <v>2411</v>
      </c>
      <c r="G1072" s="290" t="s">
        <v>2416</v>
      </c>
      <c r="H1072" s="788">
        <v>15</v>
      </c>
    </row>
    <row r="1073" spans="1:8">
      <c r="A1073" s="995"/>
      <c r="B1073" s="496" t="s">
        <v>2458</v>
      </c>
      <c r="C1073" s="293">
        <v>2021</v>
      </c>
      <c r="D1073" s="972" t="s">
        <v>2409</v>
      </c>
      <c r="E1073" s="290" t="s">
        <v>2410</v>
      </c>
      <c r="F1073" s="290" t="s">
        <v>2417</v>
      </c>
      <c r="G1073" s="290" t="s">
        <v>2414</v>
      </c>
      <c r="H1073" s="788">
        <v>0</v>
      </c>
    </row>
    <row r="1074" spans="1:8">
      <c r="A1074" s="995"/>
      <c r="B1074" s="496" t="s">
        <v>2458</v>
      </c>
      <c r="C1074" s="293">
        <v>2021</v>
      </c>
      <c r="D1074" s="972" t="s">
        <v>2415</v>
      </c>
      <c r="E1074" s="290" t="s">
        <v>2410</v>
      </c>
      <c r="F1074" s="290" t="s">
        <v>2417</v>
      </c>
      <c r="G1074" s="290" t="s">
        <v>2414</v>
      </c>
      <c r="H1074" s="788">
        <v>0</v>
      </c>
    </row>
    <row r="1075" spans="1:8" ht="31">
      <c r="A1075" s="995"/>
      <c r="B1075" s="496" t="s">
        <v>2458</v>
      </c>
      <c r="C1075" s="293">
        <v>2021</v>
      </c>
      <c r="D1075" s="972" t="s">
        <v>2409</v>
      </c>
      <c r="E1075" s="290" t="s">
        <v>2410</v>
      </c>
      <c r="F1075" s="290" t="s">
        <v>2417</v>
      </c>
      <c r="G1075" s="290" t="s">
        <v>2416</v>
      </c>
      <c r="H1075" s="788">
        <v>0</v>
      </c>
    </row>
    <row r="1076" spans="1:8" ht="31">
      <c r="A1076" s="995"/>
      <c r="B1076" s="496" t="s">
        <v>2458</v>
      </c>
      <c r="C1076" s="293">
        <v>2021</v>
      </c>
      <c r="D1076" s="972" t="s">
        <v>2415</v>
      </c>
      <c r="E1076" s="290" t="s">
        <v>2410</v>
      </c>
      <c r="F1076" s="290" t="s">
        <v>2417</v>
      </c>
      <c r="G1076" s="290" t="s">
        <v>2416</v>
      </c>
      <c r="H1076" s="788">
        <v>0</v>
      </c>
    </row>
    <row r="1077" spans="1:8">
      <c r="A1077" s="995"/>
      <c r="B1077" s="496" t="s">
        <v>2458</v>
      </c>
      <c r="C1077" s="766">
        <v>2021</v>
      </c>
      <c r="D1077" s="972" t="s">
        <v>2409</v>
      </c>
      <c r="E1077" s="290" t="s">
        <v>2413</v>
      </c>
      <c r="F1077" s="290" t="s">
        <v>2411</v>
      </c>
      <c r="G1077" s="290" t="s">
        <v>2414</v>
      </c>
      <c r="H1077" s="788">
        <v>1</v>
      </c>
    </row>
    <row r="1078" spans="1:8">
      <c r="A1078" s="995"/>
      <c r="B1078" s="496" t="s">
        <v>2458</v>
      </c>
      <c r="C1078" s="766">
        <v>2021</v>
      </c>
      <c r="D1078" s="972" t="s">
        <v>2415</v>
      </c>
      <c r="E1078" s="290" t="s">
        <v>2413</v>
      </c>
      <c r="F1078" s="290" t="s">
        <v>2411</v>
      </c>
      <c r="G1078" s="290" t="s">
        <v>2414</v>
      </c>
      <c r="H1078" s="788">
        <v>0</v>
      </c>
    </row>
    <row r="1079" spans="1:8" ht="31">
      <c r="A1079" s="995"/>
      <c r="B1079" s="496" t="s">
        <v>2458</v>
      </c>
      <c r="C1079" s="766">
        <v>2021</v>
      </c>
      <c r="D1079" s="972" t="s">
        <v>2409</v>
      </c>
      <c r="E1079" s="290" t="s">
        <v>2413</v>
      </c>
      <c r="F1079" s="290" t="s">
        <v>2411</v>
      </c>
      <c r="G1079" s="290" t="s">
        <v>2416</v>
      </c>
      <c r="H1079" s="788">
        <v>0</v>
      </c>
    </row>
    <row r="1080" spans="1:8" ht="31">
      <c r="A1080" s="995"/>
      <c r="B1080" s="496" t="s">
        <v>2458</v>
      </c>
      <c r="C1080" s="766">
        <v>2021</v>
      </c>
      <c r="D1080" s="972" t="s">
        <v>2415</v>
      </c>
      <c r="E1080" s="290" t="s">
        <v>2413</v>
      </c>
      <c r="F1080" s="290" t="s">
        <v>2411</v>
      </c>
      <c r="G1080" s="290" t="s">
        <v>2416</v>
      </c>
      <c r="H1080" s="788">
        <v>0</v>
      </c>
    </row>
    <row r="1081" spans="1:8">
      <c r="A1081" s="995"/>
      <c r="B1081" s="496" t="s">
        <v>2458</v>
      </c>
      <c r="C1081" s="766">
        <v>2021</v>
      </c>
      <c r="D1081" s="972" t="s">
        <v>2409</v>
      </c>
      <c r="E1081" s="290" t="s">
        <v>2413</v>
      </c>
      <c r="F1081" s="290" t="s">
        <v>2417</v>
      </c>
      <c r="G1081" s="290" t="s">
        <v>2414</v>
      </c>
      <c r="H1081" s="788">
        <v>0</v>
      </c>
    </row>
    <row r="1082" spans="1:8">
      <c r="A1082" s="995"/>
      <c r="B1082" s="496" t="s">
        <v>2458</v>
      </c>
      <c r="C1082" s="766">
        <v>2021</v>
      </c>
      <c r="D1082" s="972" t="s">
        <v>2415</v>
      </c>
      <c r="E1082" s="290" t="s">
        <v>2413</v>
      </c>
      <c r="F1082" s="290" t="s">
        <v>2417</v>
      </c>
      <c r="G1082" s="290" t="s">
        <v>2414</v>
      </c>
      <c r="H1082" s="788">
        <v>0</v>
      </c>
    </row>
    <row r="1083" spans="1:8" ht="31">
      <c r="A1083" s="995"/>
      <c r="B1083" s="496" t="s">
        <v>2458</v>
      </c>
      <c r="C1083" s="766">
        <v>2021</v>
      </c>
      <c r="D1083" s="972" t="s">
        <v>2409</v>
      </c>
      <c r="E1083" s="290" t="s">
        <v>2413</v>
      </c>
      <c r="F1083" s="290" t="s">
        <v>2417</v>
      </c>
      <c r="G1083" s="290" t="s">
        <v>2416</v>
      </c>
      <c r="H1083" s="788">
        <v>0</v>
      </c>
    </row>
    <row r="1084" spans="1:8" ht="31">
      <c r="A1084" s="995"/>
      <c r="B1084" s="496" t="s">
        <v>2458</v>
      </c>
      <c r="C1084" s="766">
        <v>2021</v>
      </c>
      <c r="D1084" s="972" t="s">
        <v>2415</v>
      </c>
      <c r="E1084" s="290" t="s">
        <v>2413</v>
      </c>
      <c r="F1084" s="290" t="s">
        <v>2417</v>
      </c>
      <c r="G1084" s="290" t="s">
        <v>2416</v>
      </c>
      <c r="H1084" s="788">
        <v>0</v>
      </c>
    </row>
    <row r="1085" spans="1:8">
      <c r="A1085" s="995"/>
      <c r="B1085" s="496" t="s">
        <v>2458</v>
      </c>
      <c r="C1085" s="766">
        <v>2021</v>
      </c>
      <c r="D1085" s="972" t="s">
        <v>2409</v>
      </c>
      <c r="E1085" s="290" t="s">
        <v>2423</v>
      </c>
      <c r="F1085" s="290" t="s">
        <v>2411</v>
      </c>
      <c r="G1085" s="290" t="s">
        <v>2414</v>
      </c>
      <c r="H1085" s="788">
        <v>93</v>
      </c>
    </row>
    <row r="1086" spans="1:8">
      <c r="A1086" s="995"/>
      <c r="B1086" s="496" t="s">
        <v>2458</v>
      </c>
      <c r="C1086" s="766">
        <v>2021</v>
      </c>
      <c r="D1086" s="972" t="s">
        <v>2415</v>
      </c>
      <c r="E1086" s="290" t="s">
        <v>2423</v>
      </c>
      <c r="F1086" s="290" t="s">
        <v>2411</v>
      </c>
      <c r="G1086" s="290" t="s">
        <v>2414</v>
      </c>
      <c r="H1086" s="788">
        <v>7</v>
      </c>
    </row>
    <row r="1087" spans="1:8" ht="31">
      <c r="A1087" s="995"/>
      <c r="B1087" s="496" t="s">
        <v>2458</v>
      </c>
      <c r="C1087" s="766">
        <v>2021</v>
      </c>
      <c r="D1087" s="972" t="s">
        <v>2409</v>
      </c>
      <c r="E1087" s="290" t="s">
        <v>2423</v>
      </c>
      <c r="F1087" s="290" t="s">
        <v>2411</v>
      </c>
      <c r="G1087" s="290" t="s">
        <v>2416</v>
      </c>
      <c r="H1087" s="788">
        <v>0</v>
      </c>
    </row>
    <row r="1088" spans="1:8" ht="31">
      <c r="A1088" s="995"/>
      <c r="B1088" s="496" t="s">
        <v>2458</v>
      </c>
      <c r="C1088" s="766">
        <v>2021</v>
      </c>
      <c r="D1088" s="972" t="s">
        <v>2415</v>
      </c>
      <c r="E1088" s="290" t="s">
        <v>2423</v>
      </c>
      <c r="F1088" s="290" t="s">
        <v>2411</v>
      </c>
      <c r="G1088" s="290" t="s">
        <v>2416</v>
      </c>
      <c r="H1088" s="788">
        <v>5</v>
      </c>
    </row>
    <row r="1089" spans="1:8">
      <c r="A1089" s="995"/>
      <c r="B1089" s="496" t="s">
        <v>2458</v>
      </c>
      <c r="C1089" s="766">
        <v>2021</v>
      </c>
      <c r="D1089" s="972" t="s">
        <v>2409</v>
      </c>
      <c r="E1089" s="290" t="s">
        <v>2423</v>
      </c>
      <c r="F1089" s="290" t="s">
        <v>2417</v>
      </c>
      <c r="G1089" s="290" t="s">
        <v>2414</v>
      </c>
      <c r="H1089" s="788">
        <v>0</v>
      </c>
    </row>
    <row r="1090" spans="1:8">
      <c r="A1090" s="995"/>
      <c r="B1090" s="496" t="s">
        <v>2458</v>
      </c>
      <c r="C1090" s="766">
        <v>2021</v>
      </c>
      <c r="D1090" s="972" t="s">
        <v>2415</v>
      </c>
      <c r="E1090" s="290" t="s">
        <v>2423</v>
      </c>
      <c r="F1090" s="290" t="s">
        <v>2417</v>
      </c>
      <c r="G1090" s="290" t="s">
        <v>2414</v>
      </c>
      <c r="H1090" s="788">
        <v>0</v>
      </c>
    </row>
    <row r="1091" spans="1:8" ht="31">
      <c r="A1091" s="995"/>
      <c r="B1091" s="496" t="s">
        <v>2458</v>
      </c>
      <c r="C1091" s="766">
        <v>2021</v>
      </c>
      <c r="D1091" s="972" t="s">
        <v>2409</v>
      </c>
      <c r="E1091" s="290" t="s">
        <v>2423</v>
      </c>
      <c r="F1091" s="290" t="s">
        <v>2417</v>
      </c>
      <c r="G1091" s="290" t="s">
        <v>2416</v>
      </c>
      <c r="H1091" s="788">
        <v>0</v>
      </c>
    </row>
    <row r="1092" spans="1:8" ht="31">
      <c r="A1092" s="995"/>
      <c r="B1092" s="496" t="s">
        <v>2458</v>
      </c>
      <c r="C1092" s="766">
        <v>2021</v>
      </c>
      <c r="D1092" s="972" t="s">
        <v>2415</v>
      </c>
      <c r="E1092" s="290" t="s">
        <v>2423</v>
      </c>
      <c r="F1092" s="290" t="s">
        <v>2417</v>
      </c>
      <c r="G1092" s="290" t="s">
        <v>2416</v>
      </c>
      <c r="H1092" s="788">
        <v>0</v>
      </c>
    </row>
    <row r="1093" spans="1:8" s="768" customFormat="1">
      <c r="B1093" s="773"/>
      <c r="C1093" s="770"/>
      <c r="D1093" s="972"/>
      <c r="E1093" s="290"/>
      <c r="F1093" s="292"/>
      <c r="G1093" s="292"/>
      <c r="H1093" s="779"/>
    </row>
    <row r="1094" spans="1:8">
      <c r="A1094" s="995">
        <v>47</v>
      </c>
      <c r="B1094" s="496" t="s">
        <v>2459</v>
      </c>
      <c r="C1094" s="293">
        <v>2021</v>
      </c>
      <c r="D1094" s="972" t="s">
        <v>2409</v>
      </c>
      <c r="E1094" s="290" t="s">
        <v>2410</v>
      </c>
      <c r="F1094" s="290" t="s">
        <v>2411</v>
      </c>
      <c r="G1094" s="290" t="s">
        <v>2414</v>
      </c>
      <c r="H1094" s="788">
        <v>201</v>
      </c>
    </row>
    <row r="1095" spans="1:8">
      <c r="A1095" s="995"/>
      <c r="B1095" s="496" t="s">
        <v>2459</v>
      </c>
      <c r="C1095" s="293">
        <v>2021</v>
      </c>
      <c r="D1095" s="972" t="s">
        <v>2415</v>
      </c>
      <c r="E1095" s="290" t="s">
        <v>2410</v>
      </c>
      <c r="F1095" s="290" t="s">
        <v>2411</v>
      </c>
      <c r="G1095" s="290" t="s">
        <v>2414</v>
      </c>
      <c r="H1095" s="788">
        <v>27</v>
      </c>
    </row>
    <row r="1096" spans="1:8" ht="31">
      <c r="A1096" s="995"/>
      <c r="B1096" s="496" t="s">
        <v>2459</v>
      </c>
      <c r="C1096" s="293">
        <v>2021</v>
      </c>
      <c r="D1096" s="972" t="s">
        <v>2409</v>
      </c>
      <c r="E1096" s="290" t="s">
        <v>2410</v>
      </c>
      <c r="F1096" s="290" t="s">
        <v>2411</v>
      </c>
      <c r="G1096" s="290" t="s">
        <v>2416</v>
      </c>
      <c r="H1096" s="788">
        <v>8</v>
      </c>
    </row>
    <row r="1097" spans="1:8" ht="31">
      <c r="A1097" s="995"/>
      <c r="B1097" s="496" t="s">
        <v>2459</v>
      </c>
      <c r="C1097" s="293">
        <v>2021</v>
      </c>
      <c r="D1097" s="972" t="s">
        <v>2415</v>
      </c>
      <c r="E1097" s="290" t="s">
        <v>2410</v>
      </c>
      <c r="F1097" s="290" t="s">
        <v>2411</v>
      </c>
      <c r="G1097" s="290" t="s">
        <v>2416</v>
      </c>
      <c r="H1097" s="788">
        <v>21</v>
      </c>
    </row>
    <row r="1098" spans="1:8">
      <c r="A1098" s="995"/>
      <c r="B1098" s="496" t="s">
        <v>2459</v>
      </c>
      <c r="C1098" s="293">
        <v>2021</v>
      </c>
      <c r="D1098" s="972" t="s">
        <v>2409</v>
      </c>
      <c r="E1098" s="290" t="s">
        <v>2410</v>
      </c>
      <c r="F1098" s="290" t="s">
        <v>2417</v>
      </c>
      <c r="G1098" s="290" t="s">
        <v>2414</v>
      </c>
      <c r="H1098" s="788">
        <v>0</v>
      </c>
    </row>
    <row r="1099" spans="1:8">
      <c r="A1099" s="995"/>
      <c r="B1099" s="496" t="s">
        <v>2459</v>
      </c>
      <c r="C1099" s="293">
        <v>2021</v>
      </c>
      <c r="D1099" s="972" t="s">
        <v>2415</v>
      </c>
      <c r="E1099" s="290" t="s">
        <v>2410</v>
      </c>
      <c r="F1099" s="290" t="s">
        <v>2417</v>
      </c>
      <c r="G1099" s="290" t="s">
        <v>2414</v>
      </c>
      <c r="H1099" s="788">
        <v>0</v>
      </c>
    </row>
    <row r="1100" spans="1:8" ht="31">
      <c r="A1100" s="995"/>
      <c r="B1100" s="496" t="s">
        <v>2459</v>
      </c>
      <c r="C1100" s="293">
        <v>2021</v>
      </c>
      <c r="D1100" s="972" t="s">
        <v>2409</v>
      </c>
      <c r="E1100" s="290" t="s">
        <v>2410</v>
      </c>
      <c r="F1100" s="290" t="s">
        <v>2417</v>
      </c>
      <c r="G1100" s="290" t="s">
        <v>2416</v>
      </c>
      <c r="H1100" s="788">
        <v>0</v>
      </c>
    </row>
    <row r="1101" spans="1:8" ht="31">
      <c r="A1101" s="995"/>
      <c r="B1101" s="496" t="s">
        <v>2459</v>
      </c>
      <c r="C1101" s="293">
        <v>2021</v>
      </c>
      <c r="D1101" s="972" t="s">
        <v>2415</v>
      </c>
      <c r="E1101" s="290" t="s">
        <v>2410</v>
      </c>
      <c r="F1101" s="290" t="s">
        <v>2417</v>
      </c>
      <c r="G1101" s="290" t="s">
        <v>2416</v>
      </c>
      <c r="H1101" s="788">
        <v>0</v>
      </c>
    </row>
    <row r="1102" spans="1:8">
      <c r="A1102" s="995"/>
      <c r="B1102" s="496" t="s">
        <v>2459</v>
      </c>
      <c r="C1102" s="766">
        <v>2021</v>
      </c>
      <c r="D1102" s="972" t="s">
        <v>2409</v>
      </c>
      <c r="E1102" s="290" t="s">
        <v>2413</v>
      </c>
      <c r="F1102" s="290" t="s">
        <v>2411</v>
      </c>
      <c r="G1102" s="290" t="s">
        <v>2414</v>
      </c>
      <c r="H1102" s="788">
        <v>55</v>
      </c>
    </row>
    <row r="1103" spans="1:8">
      <c r="A1103" s="995"/>
      <c r="B1103" s="496" t="s">
        <v>2459</v>
      </c>
      <c r="C1103" s="766">
        <v>2021</v>
      </c>
      <c r="D1103" s="972" t="s">
        <v>2415</v>
      </c>
      <c r="E1103" s="290" t="s">
        <v>2413</v>
      </c>
      <c r="F1103" s="290" t="s">
        <v>2411</v>
      </c>
      <c r="G1103" s="290" t="s">
        <v>2414</v>
      </c>
      <c r="H1103" s="788">
        <v>1</v>
      </c>
    </row>
    <row r="1104" spans="1:8" ht="31">
      <c r="A1104" s="995"/>
      <c r="B1104" s="496" t="s">
        <v>2459</v>
      </c>
      <c r="C1104" s="766">
        <v>2021</v>
      </c>
      <c r="D1104" s="972" t="s">
        <v>2409</v>
      </c>
      <c r="E1104" s="290" t="s">
        <v>2413</v>
      </c>
      <c r="F1104" s="290" t="s">
        <v>2411</v>
      </c>
      <c r="G1104" s="290" t="s">
        <v>2416</v>
      </c>
      <c r="H1104" s="788">
        <v>5</v>
      </c>
    </row>
    <row r="1105" spans="1:8" ht="31">
      <c r="A1105" s="995"/>
      <c r="B1105" s="496" t="s">
        <v>2459</v>
      </c>
      <c r="C1105" s="766">
        <v>2021</v>
      </c>
      <c r="D1105" s="972" t="s">
        <v>2415</v>
      </c>
      <c r="E1105" s="290" t="s">
        <v>2413</v>
      </c>
      <c r="F1105" s="290" t="s">
        <v>2411</v>
      </c>
      <c r="G1105" s="290" t="s">
        <v>2416</v>
      </c>
      <c r="H1105" s="788">
        <v>2</v>
      </c>
    </row>
    <row r="1106" spans="1:8">
      <c r="A1106" s="995"/>
      <c r="B1106" s="496" t="s">
        <v>2459</v>
      </c>
      <c r="C1106" s="766">
        <v>2021</v>
      </c>
      <c r="D1106" s="972" t="s">
        <v>2409</v>
      </c>
      <c r="E1106" s="290" t="s">
        <v>2413</v>
      </c>
      <c r="F1106" s="290" t="s">
        <v>2417</v>
      </c>
      <c r="G1106" s="290" t="s">
        <v>2414</v>
      </c>
      <c r="H1106" s="788">
        <v>0</v>
      </c>
    </row>
    <row r="1107" spans="1:8">
      <c r="A1107" s="995"/>
      <c r="B1107" s="496" t="s">
        <v>2459</v>
      </c>
      <c r="C1107" s="766">
        <v>2021</v>
      </c>
      <c r="D1107" s="972" t="s">
        <v>2415</v>
      </c>
      <c r="E1107" s="290" t="s">
        <v>2413</v>
      </c>
      <c r="F1107" s="290" t="s">
        <v>2417</v>
      </c>
      <c r="G1107" s="290" t="s">
        <v>2414</v>
      </c>
      <c r="H1107" s="788">
        <v>0</v>
      </c>
    </row>
    <row r="1108" spans="1:8" ht="31">
      <c r="A1108" s="995"/>
      <c r="B1108" s="496" t="s">
        <v>2459</v>
      </c>
      <c r="C1108" s="766">
        <v>2021</v>
      </c>
      <c r="D1108" s="972" t="s">
        <v>2409</v>
      </c>
      <c r="E1108" s="290" t="s">
        <v>2413</v>
      </c>
      <c r="F1108" s="290" t="s">
        <v>2417</v>
      </c>
      <c r="G1108" s="290" t="s">
        <v>2416</v>
      </c>
      <c r="H1108" s="788">
        <v>0</v>
      </c>
    </row>
    <row r="1109" spans="1:8" ht="31">
      <c r="A1109" s="995"/>
      <c r="B1109" s="496" t="s">
        <v>2459</v>
      </c>
      <c r="C1109" s="766">
        <v>2021</v>
      </c>
      <c r="D1109" s="972" t="s">
        <v>2415</v>
      </c>
      <c r="E1109" s="290" t="s">
        <v>2413</v>
      </c>
      <c r="F1109" s="290" t="s">
        <v>2417</v>
      </c>
      <c r="G1109" s="290" t="s">
        <v>2416</v>
      </c>
      <c r="H1109" s="788">
        <v>0</v>
      </c>
    </row>
    <row r="1110" spans="1:8">
      <c r="A1110" s="995"/>
      <c r="B1110" s="496" t="s">
        <v>2459</v>
      </c>
      <c r="C1110" s="766">
        <v>2021</v>
      </c>
      <c r="D1110" s="972" t="s">
        <v>2409</v>
      </c>
      <c r="E1110" s="290" t="s">
        <v>2423</v>
      </c>
      <c r="F1110" s="290" t="s">
        <v>2411</v>
      </c>
      <c r="G1110" s="290" t="s">
        <v>2414</v>
      </c>
      <c r="H1110" s="788">
        <v>0</v>
      </c>
    </row>
    <row r="1111" spans="1:8">
      <c r="A1111" s="995"/>
      <c r="B1111" s="496" t="s">
        <v>2459</v>
      </c>
      <c r="C1111" s="766">
        <v>2021</v>
      </c>
      <c r="D1111" s="972" t="s">
        <v>2415</v>
      </c>
      <c r="E1111" s="290" t="s">
        <v>2423</v>
      </c>
      <c r="F1111" s="290" t="s">
        <v>2411</v>
      </c>
      <c r="G1111" s="290" t="s">
        <v>2414</v>
      </c>
      <c r="H1111" s="788">
        <v>0</v>
      </c>
    </row>
    <row r="1112" spans="1:8" ht="31">
      <c r="A1112" s="995"/>
      <c r="B1112" s="496" t="s">
        <v>2459</v>
      </c>
      <c r="C1112" s="766">
        <v>2021</v>
      </c>
      <c r="D1112" s="972" t="s">
        <v>2409</v>
      </c>
      <c r="E1112" s="290" t="s">
        <v>2423</v>
      </c>
      <c r="F1112" s="290" t="s">
        <v>2411</v>
      </c>
      <c r="G1112" s="290" t="s">
        <v>2416</v>
      </c>
      <c r="H1112" s="788">
        <v>0</v>
      </c>
    </row>
    <row r="1113" spans="1:8" ht="31">
      <c r="A1113" s="995"/>
      <c r="B1113" s="496" t="s">
        <v>2459</v>
      </c>
      <c r="C1113" s="766">
        <v>2021</v>
      </c>
      <c r="D1113" s="972" t="s">
        <v>2415</v>
      </c>
      <c r="E1113" s="290" t="s">
        <v>2423</v>
      </c>
      <c r="F1113" s="290" t="s">
        <v>2411</v>
      </c>
      <c r="G1113" s="290" t="s">
        <v>2416</v>
      </c>
      <c r="H1113" s="788">
        <v>0</v>
      </c>
    </row>
    <row r="1114" spans="1:8">
      <c r="A1114" s="995"/>
      <c r="B1114" s="496" t="s">
        <v>2459</v>
      </c>
      <c r="C1114" s="766">
        <v>2021</v>
      </c>
      <c r="D1114" s="972" t="s">
        <v>2409</v>
      </c>
      <c r="E1114" s="290" t="s">
        <v>2423</v>
      </c>
      <c r="F1114" s="290" t="s">
        <v>2417</v>
      </c>
      <c r="G1114" s="290" t="s">
        <v>2414</v>
      </c>
      <c r="H1114" s="788">
        <v>0</v>
      </c>
    </row>
    <row r="1115" spans="1:8">
      <c r="A1115" s="995"/>
      <c r="B1115" s="496" t="s">
        <v>2459</v>
      </c>
      <c r="C1115" s="766">
        <v>2021</v>
      </c>
      <c r="D1115" s="972" t="s">
        <v>2415</v>
      </c>
      <c r="E1115" s="290" t="s">
        <v>2423</v>
      </c>
      <c r="F1115" s="290" t="s">
        <v>2417</v>
      </c>
      <c r="G1115" s="290" t="s">
        <v>2414</v>
      </c>
      <c r="H1115" s="788">
        <v>0</v>
      </c>
    </row>
    <row r="1116" spans="1:8" ht="31">
      <c r="A1116" s="995"/>
      <c r="B1116" s="496" t="s">
        <v>2459</v>
      </c>
      <c r="C1116" s="766">
        <v>2021</v>
      </c>
      <c r="D1116" s="972" t="s">
        <v>2409</v>
      </c>
      <c r="E1116" s="290" t="s">
        <v>2423</v>
      </c>
      <c r="F1116" s="290" t="s">
        <v>2417</v>
      </c>
      <c r="G1116" s="290" t="s">
        <v>2416</v>
      </c>
      <c r="H1116" s="788">
        <v>0</v>
      </c>
    </row>
    <row r="1117" spans="1:8" ht="31">
      <c r="A1117" s="995"/>
      <c r="B1117" s="496" t="s">
        <v>2459</v>
      </c>
      <c r="C1117" s="766">
        <v>2021</v>
      </c>
      <c r="D1117" s="972" t="s">
        <v>2415</v>
      </c>
      <c r="E1117" s="290" t="s">
        <v>2423</v>
      </c>
      <c r="F1117" s="290" t="s">
        <v>2417</v>
      </c>
      <c r="G1117" s="290" t="s">
        <v>2416</v>
      </c>
      <c r="H1117" s="788">
        <v>0</v>
      </c>
    </row>
    <row r="1118" spans="1:8" s="768" customFormat="1" ht="23.5">
      <c r="A1118" s="791"/>
      <c r="B1118" s="773"/>
      <c r="C1118" s="770"/>
      <c r="D1118" s="972"/>
      <c r="E1118" s="290"/>
      <c r="F1118" s="292"/>
      <c r="G1118" s="292"/>
      <c r="H1118" s="792"/>
    </row>
    <row r="1119" spans="1:8">
      <c r="A1119" s="995">
        <v>48</v>
      </c>
      <c r="B1119" s="496" t="s">
        <v>2460</v>
      </c>
      <c r="C1119" s="293">
        <v>2021</v>
      </c>
      <c r="D1119" s="972" t="s">
        <v>2409</v>
      </c>
      <c r="E1119" s="290" t="s">
        <v>2410</v>
      </c>
      <c r="F1119" s="290" t="s">
        <v>2411</v>
      </c>
      <c r="G1119" s="290" t="s">
        <v>2414</v>
      </c>
      <c r="H1119" s="788">
        <v>167</v>
      </c>
    </row>
    <row r="1120" spans="1:8">
      <c r="A1120" s="995"/>
      <c r="B1120" s="496" t="s">
        <v>2460</v>
      </c>
      <c r="C1120" s="293">
        <v>2021</v>
      </c>
      <c r="D1120" s="972" t="s">
        <v>2415</v>
      </c>
      <c r="E1120" s="290" t="s">
        <v>2410</v>
      </c>
      <c r="F1120" s="290" t="s">
        <v>2411</v>
      </c>
      <c r="G1120" s="290" t="s">
        <v>2414</v>
      </c>
      <c r="H1120" s="788">
        <v>21</v>
      </c>
    </row>
    <row r="1121" spans="1:8" ht="31">
      <c r="A1121" s="995"/>
      <c r="B1121" s="496" t="s">
        <v>2460</v>
      </c>
      <c r="C1121" s="293">
        <v>2021</v>
      </c>
      <c r="D1121" s="972" t="s">
        <v>2409</v>
      </c>
      <c r="E1121" s="290" t="s">
        <v>2410</v>
      </c>
      <c r="F1121" s="290" t="s">
        <v>2411</v>
      </c>
      <c r="G1121" s="290" t="s">
        <v>2416</v>
      </c>
      <c r="H1121" s="788">
        <v>7</v>
      </c>
    </row>
    <row r="1122" spans="1:8" ht="31">
      <c r="A1122" s="995"/>
      <c r="B1122" s="496" t="s">
        <v>2460</v>
      </c>
      <c r="C1122" s="293">
        <v>2021</v>
      </c>
      <c r="D1122" s="972" t="s">
        <v>2415</v>
      </c>
      <c r="E1122" s="290" t="s">
        <v>2410</v>
      </c>
      <c r="F1122" s="290" t="s">
        <v>2411</v>
      </c>
      <c r="G1122" s="290" t="s">
        <v>2416</v>
      </c>
      <c r="H1122" s="788">
        <v>14</v>
      </c>
    </row>
    <row r="1123" spans="1:8">
      <c r="A1123" s="995"/>
      <c r="B1123" s="496" t="s">
        <v>2460</v>
      </c>
      <c r="C1123" s="293">
        <v>2021</v>
      </c>
      <c r="D1123" s="972" t="s">
        <v>2409</v>
      </c>
      <c r="E1123" s="290" t="s">
        <v>2410</v>
      </c>
      <c r="F1123" s="290" t="s">
        <v>2417</v>
      </c>
      <c r="G1123" s="290" t="s">
        <v>2414</v>
      </c>
      <c r="H1123" s="788">
        <v>0</v>
      </c>
    </row>
    <row r="1124" spans="1:8">
      <c r="A1124" s="995"/>
      <c r="B1124" s="496" t="s">
        <v>2460</v>
      </c>
      <c r="C1124" s="293">
        <v>2021</v>
      </c>
      <c r="D1124" s="972" t="s">
        <v>2415</v>
      </c>
      <c r="E1124" s="290" t="s">
        <v>2410</v>
      </c>
      <c r="F1124" s="290" t="s">
        <v>2417</v>
      </c>
      <c r="G1124" s="290" t="s">
        <v>2414</v>
      </c>
      <c r="H1124" s="788">
        <v>0</v>
      </c>
    </row>
    <row r="1125" spans="1:8" ht="31">
      <c r="A1125" s="995"/>
      <c r="B1125" s="496" t="s">
        <v>2460</v>
      </c>
      <c r="C1125" s="293">
        <v>2021</v>
      </c>
      <c r="D1125" s="972" t="s">
        <v>2409</v>
      </c>
      <c r="E1125" s="290" t="s">
        <v>2410</v>
      </c>
      <c r="F1125" s="290" t="s">
        <v>2417</v>
      </c>
      <c r="G1125" s="290" t="s">
        <v>2416</v>
      </c>
      <c r="H1125" s="788">
        <v>0</v>
      </c>
    </row>
    <row r="1126" spans="1:8" ht="31">
      <c r="A1126" s="995"/>
      <c r="B1126" s="496" t="s">
        <v>2460</v>
      </c>
      <c r="C1126" s="293">
        <v>2021</v>
      </c>
      <c r="D1126" s="972" t="s">
        <v>2415</v>
      </c>
      <c r="E1126" s="290" t="s">
        <v>2410</v>
      </c>
      <c r="F1126" s="290" t="s">
        <v>2417</v>
      </c>
      <c r="G1126" s="290" t="s">
        <v>2416</v>
      </c>
      <c r="H1126" s="788">
        <v>0</v>
      </c>
    </row>
    <row r="1127" spans="1:8">
      <c r="A1127" s="995"/>
      <c r="B1127" s="496" t="s">
        <v>2460</v>
      </c>
      <c r="C1127" s="766">
        <v>2021</v>
      </c>
      <c r="D1127" s="972" t="s">
        <v>2409</v>
      </c>
      <c r="E1127" s="290" t="s">
        <v>2413</v>
      </c>
      <c r="F1127" s="290" t="s">
        <v>2411</v>
      </c>
      <c r="G1127" s="290" t="s">
        <v>2414</v>
      </c>
      <c r="H1127" s="788">
        <v>53</v>
      </c>
    </row>
    <row r="1128" spans="1:8">
      <c r="A1128" s="995"/>
      <c r="B1128" s="496" t="s">
        <v>2460</v>
      </c>
      <c r="C1128" s="766">
        <v>2021</v>
      </c>
      <c r="D1128" s="972" t="s">
        <v>2415</v>
      </c>
      <c r="E1128" s="290" t="s">
        <v>2413</v>
      </c>
      <c r="F1128" s="290" t="s">
        <v>2411</v>
      </c>
      <c r="G1128" s="290" t="s">
        <v>2414</v>
      </c>
      <c r="H1128" s="788">
        <v>2</v>
      </c>
    </row>
    <row r="1129" spans="1:8" ht="31">
      <c r="A1129" s="995"/>
      <c r="B1129" s="496" t="s">
        <v>2460</v>
      </c>
      <c r="C1129" s="766">
        <v>2021</v>
      </c>
      <c r="D1129" s="972" t="s">
        <v>2409</v>
      </c>
      <c r="E1129" s="290" t="s">
        <v>2413</v>
      </c>
      <c r="F1129" s="290" t="s">
        <v>2411</v>
      </c>
      <c r="G1129" s="290" t="s">
        <v>2416</v>
      </c>
      <c r="H1129" s="788">
        <v>0</v>
      </c>
    </row>
    <row r="1130" spans="1:8" ht="31">
      <c r="A1130" s="995"/>
      <c r="B1130" s="496" t="s">
        <v>2460</v>
      </c>
      <c r="C1130" s="766">
        <v>2021</v>
      </c>
      <c r="D1130" s="972" t="s">
        <v>2415</v>
      </c>
      <c r="E1130" s="290" t="s">
        <v>2413</v>
      </c>
      <c r="F1130" s="290" t="s">
        <v>2411</v>
      </c>
      <c r="G1130" s="290" t="s">
        <v>2416</v>
      </c>
      <c r="H1130" s="788">
        <v>0</v>
      </c>
    </row>
    <row r="1131" spans="1:8">
      <c r="A1131" s="995"/>
      <c r="B1131" s="496" t="s">
        <v>2460</v>
      </c>
      <c r="C1131" s="766">
        <v>2021</v>
      </c>
      <c r="D1131" s="972" t="s">
        <v>2409</v>
      </c>
      <c r="E1131" s="290" t="s">
        <v>2413</v>
      </c>
      <c r="F1131" s="290" t="s">
        <v>2417</v>
      </c>
      <c r="G1131" s="290" t="s">
        <v>2414</v>
      </c>
      <c r="H1131" s="788">
        <v>0</v>
      </c>
    </row>
    <row r="1132" spans="1:8">
      <c r="A1132" s="995"/>
      <c r="B1132" s="496" t="s">
        <v>2460</v>
      </c>
      <c r="C1132" s="766">
        <v>2021</v>
      </c>
      <c r="D1132" s="972" t="s">
        <v>2415</v>
      </c>
      <c r="E1132" s="290" t="s">
        <v>2413</v>
      </c>
      <c r="F1132" s="290" t="s">
        <v>2417</v>
      </c>
      <c r="G1132" s="290" t="s">
        <v>2414</v>
      </c>
      <c r="H1132" s="788">
        <v>0</v>
      </c>
    </row>
    <row r="1133" spans="1:8" ht="31">
      <c r="A1133" s="995"/>
      <c r="B1133" s="496" t="s">
        <v>2460</v>
      </c>
      <c r="C1133" s="766">
        <v>2021</v>
      </c>
      <c r="D1133" s="972" t="s">
        <v>2409</v>
      </c>
      <c r="E1133" s="290" t="s">
        <v>2413</v>
      </c>
      <c r="F1133" s="290" t="s">
        <v>2417</v>
      </c>
      <c r="G1133" s="290" t="s">
        <v>2416</v>
      </c>
      <c r="H1133" s="788">
        <v>0</v>
      </c>
    </row>
    <row r="1134" spans="1:8" ht="31">
      <c r="A1134" s="995"/>
      <c r="B1134" s="496" t="s">
        <v>2460</v>
      </c>
      <c r="C1134" s="766">
        <v>2021</v>
      </c>
      <c r="D1134" s="972" t="s">
        <v>2415</v>
      </c>
      <c r="E1134" s="290" t="s">
        <v>2413</v>
      </c>
      <c r="F1134" s="290" t="s">
        <v>2417</v>
      </c>
      <c r="G1134" s="290" t="s">
        <v>2416</v>
      </c>
      <c r="H1134" s="788">
        <v>0</v>
      </c>
    </row>
    <row r="1135" spans="1:8">
      <c r="A1135" s="995"/>
      <c r="B1135" s="496" t="s">
        <v>2460</v>
      </c>
      <c r="C1135" s="766">
        <v>2021</v>
      </c>
      <c r="D1135" s="972" t="s">
        <v>2409</v>
      </c>
      <c r="E1135" s="290" t="s">
        <v>2423</v>
      </c>
      <c r="F1135" s="290" t="s">
        <v>2411</v>
      </c>
      <c r="G1135" s="290" t="s">
        <v>2414</v>
      </c>
      <c r="H1135" s="788">
        <v>0</v>
      </c>
    </row>
    <row r="1136" spans="1:8">
      <c r="A1136" s="995"/>
      <c r="B1136" s="496" t="s">
        <v>2460</v>
      </c>
      <c r="C1136" s="766">
        <v>2021</v>
      </c>
      <c r="D1136" s="972" t="s">
        <v>2415</v>
      </c>
      <c r="E1136" s="290" t="s">
        <v>2423</v>
      </c>
      <c r="F1136" s="290" t="s">
        <v>2411</v>
      </c>
      <c r="G1136" s="290" t="s">
        <v>2414</v>
      </c>
      <c r="H1136" s="788">
        <v>0</v>
      </c>
    </row>
    <row r="1137" spans="1:8" ht="31">
      <c r="A1137" s="995"/>
      <c r="B1137" s="496" t="s">
        <v>2460</v>
      </c>
      <c r="C1137" s="766">
        <v>2021</v>
      </c>
      <c r="D1137" s="972" t="s">
        <v>2409</v>
      </c>
      <c r="E1137" s="290" t="s">
        <v>2423</v>
      </c>
      <c r="F1137" s="290" t="s">
        <v>2411</v>
      </c>
      <c r="G1137" s="290" t="s">
        <v>2416</v>
      </c>
      <c r="H1137" s="788">
        <v>0</v>
      </c>
    </row>
    <row r="1138" spans="1:8" ht="31">
      <c r="A1138" s="995"/>
      <c r="B1138" s="496" t="s">
        <v>2460</v>
      </c>
      <c r="C1138" s="766">
        <v>2021</v>
      </c>
      <c r="D1138" s="972" t="s">
        <v>2415</v>
      </c>
      <c r="E1138" s="290" t="s">
        <v>2423</v>
      </c>
      <c r="F1138" s="290" t="s">
        <v>2411</v>
      </c>
      <c r="G1138" s="290" t="s">
        <v>2416</v>
      </c>
      <c r="H1138" s="788">
        <v>0</v>
      </c>
    </row>
    <row r="1139" spans="1:8">
      <c r="A1139" s="995"/>
      <c r="B1139" s="496" t="s">
        <v>2460</v>
      </c>
      <c r="C1139" s="766">
        <v>2021</v>
      </c>
      <c r="D1139" s="972" t="s">
        <v>2409</v>
      </c>
      <c r="E1139" s="290" t="s">
        <v>2423</v>
      </c>
      <c r="F1139" s="290" t="s">
        <v>2417</v>
      </c>
      <c r="G1139" s="290" t="s">
        <v>2414</v>
      </c>
      <c r="H1139" s="788">
        <v>0</v>
      </c>
    </row>
    <row r="1140" spans="1:8">
      <c r="A1140" s="995"/>
      <c r="B1140" s="496" t="s">
        <v>2460</v>
      </c>
      <c r="C1140" s="766">
        <v>2021</v>
      </c>
      <c r="D1140" s="972" t="s">
        <v>2415</v>
      </c>
      <c r="E1140" s="290" t="s">
        <v>2423</v>
      </c>
      <c r="F1140" s="290" t="s">
        <v>2417</v>
      </c>
      <c r="G1140" s="290" t="s">
        <v>2414</v>
      </c>
      <c r="H1140" s="788">
        <v>0</v>
      </c>
    </row>
    <row r="1141" spans="1:8" ht="31">
      <c r="A1141" s="995"/>
      <c r="B1141" s="496" t="s">
        <v>2460</v>
      </c>
      <c r="C1141" s="766">
        <v>2021</v>
      </c>
      <c r="D1141" s="972" t="s">
        <v>2409</v>
      </c>
      <c r="E1141" s="290" t="s">
        <v>2423</v>
      </c>
      <c r="F1141" s="290" t="s">
        <v>2417</v>
      </c>
      <c r="G1141" s="290" t="s">
        <v>2416</v>
      </c>
      <c r="H1141" s="788">
        <v>0</v>
      </c>
    </row>
    <row r="1142" spans="1:8" ht="31">
      <c r="A1142" s="995"/>
      <c r="B1142" s="496" t="s">
        <v>2460</v>
      </c>
      <c r="C1142" s="766">
        <v>2021</v>
      </c>
      <c r="D1142" s="972" t="s">
        <v>2415</v>
      </c>
      <c r="E1142" s="290" t="s">
        <v>2423</v>
      </c>
      <c r="F1142" s="290" t="s">
        <v>2417</v>
      </c>
      <c r="G1142" s="290" t="s">
        <v>2416</v>
      </c>
      <c r="H1142" s="788">
        <v>0</v>
      </c>
    </row>
    <row r="1143" spans="1:8" s="768" customFormat="1">
      <c r="B1143" s="769"/>
      <c r="C1143" s="770"/>
      <c r="D1143" s="972"/>
      <c r="E1143" s="290"/>
      <c r="F1143" s="292"/>
      <c r="G1143" s="292"/>
      <c r="H1143" s="775"/>
    </row>
    <row r="1144" spans="1:8">
      <c r="A1144" s="995">
        <v>49</v>
      </c>
      <c r="B1144" s="765" t="s">
        <v>2461</v>
      </c>
      <c r="C1144" s="293">
        <v>2021</v>
      </c>
      <c r="D1144" s="972" t="s">
        <v>2409</v>
      </c>
      <c r="E1144" s="290" t="s">
        <v>2410</v>
      </c>
      <c r="F1144" s="290" t="s">
        <v>2411</v>
      </c>
      <c r="G1144" s="290" t="s">
        <v>2414</v>
      </c>
      <c r="H1144" s="767">
        <v>246</v>
      </c>
    </row>
    <row r="1145" spans="1:8">
      <c r="A1145" s="995"/>
      <c r="B1145" s="765" t="s">
        <v>2461</v>
      </c>
      <c r="C1145" s="293">
        <v>2021</v>
      </c>
      <c r="D1145" s="972" t="s">
        <v>2415</v>
      </c>
      <c r="E1145" s="290" t="s">
        <v>2410</v>
      </c>
      <c r="F1145" s="290" t="s">
        <v>2411</v>
      </c>
      <c r="G1145" s="290" t="s">
        <v>2414</v>
      </c>
      <c r="H1145" s="767">
        <v>0</v>
      </c>
    </row>
    <row r="1146" spans="1:8" ht="31">
      <c r="A1146" s="995"/>
      <c r="B1146" s="765" t="s">
        <v>2461</v>
      </c>
      <c r="C1146" s="293">
        <v>2021</v>
      </c>
      <c r="D1146" s="972" t="s">
        <v>2409</v>
      </c>
      <c r="E1146" s="290" t="s">
        <v>2410</v>
      </c>
      <c r="F1146" s="290" t="s">
        <v>2411</v>
      </c>
      <c r="G1146" s="290" t="s">
        <v>2416</v>
      </c>
      <c r="H1146" s="767">
        <v>16</v>
      </c>
    </row>
    <row r="1147" spans="1:8" ht="31">
      <c r="A1147" s="995"/>
      <c r="B1147" s="765" t="s">
        <v>2461</v>
      </c>
      <c r="C1147" s="293">
        <v>2021</v>
      </c>
      <c r="D1147" s="972" t="s">
        <v>2415</v>
      </c>
      <c r="E1147" s="290" t="s">
        <v>2410</v>
      </c>
      <c r="F1147" s="290" t="s">
        <v>2411</v>
      </c>
      <c r="G1147" s="290" t="s">
        <v>2416</v>
      </c>
      <c r="H1147" s="767">
        <v>0</v>
      </c>
    </row>
    <row r="1148" spans="1:8">
      <c r="A1148" s="995"/>
      <c r="B1148" s="765" t="s">
        <v>2461</v>
      </c>
      <c r="C1148" s="293">
        <v>2021</v>
      </c>
      <c r="D1148" s="972" t="s">
        <v>2409</v>
      </c>
      <c r="E1148" s="290" t="s">
        <v>2410</v>
      </c>
      <c r="F1148" s="290" t="s">
        <v>2417</v>
      </c>
      <c r="G1148" s="290" t="s">
        <v>2414</v>
      </c>
      <c r="H1148" s="767">
        <v>0</v>
      </c>
    </row>
    <row r="1149" spans="1:8">
      <c r="A1149" s="995"/>
      <c r="B1149" s="765" t="s">
        <v>2461</v>
      </c>
      <c r="C1149" s="293">
        <v>2021</v>
      </c>
      <c r="D1149" s="972" t="s">
        <v>2415</v>
      </c>
      <c r="E1149" s="290" t="s">
        <v>2410</v>
      </c>
      <c r="F1149" s="290" t="s">
        <v>2417</v>
      </c>
      <c r="G1149" s="290" t="s">
        <v>2414</v>
      </c>
      <c r="H1149" s="767">
        <v>0</v>
      </c>
    </row>
    <row r="1150" spans="1:8" ht="31">
      <c r="A1150" s="995"/>
      <c r="B1150" s="765" t="s">
        <v>2461</v>
      </c>
      <c r="C1150" s="293">
        <v>2021</v>
      </c>
      <c r="D1150" s="972" t="s">
        <v>2409</v>
      </c>
      <c r="E1150" s="290" t="s">
        <v>2410</v>
      </c>
      <c r="F1150" s="290" t="s">
        <v>2417</v>
      </c>
      <c r="G1150" s="290" t="s">
        <v>2416</v>
      </c>
      <c r="H1150" s="767">
        <v>0</v>
      </c>
    </row>
    <row r="1151" spans="1:8" ht="31">
      <c r="A1151" s="995"/>
      <c r="B1151" s="765" t="s">
        <v>2461</v>
      </c>
      <c r="C1151" s="293">
        <v>2021</v>
      </c>
      <c r="D1151" s="972" t="s">
        <v>2415</v>
      </c>
      <c r="E1151" s="290" t="s">
        <v>2410</v>
      </c>
      <c r="F1151" s="290" t="s">
        <v>2417</v>
      </c>
      <c r="G1151" s="290" t="s">
        <v>2416</v>
      </c>
      <c r="H1151" s="767">
        <v>0</v>
      </c>
    </row>
    <row r="1152" spans="1:8">
      <c r="A1152" s="995"/>
      <c r="B1152" s="765" t="s">
        <v>2461</v>
      </c>
      <c r="C1152" s="766">
        <v>2021</v>
      </c>
      <c r="D1152" s="972" t="s">
        <v>2409</v>
      </c>
      <c r="E1152" s="290" t="s">
        <v>2413</v>
      </c>
      <c r="F1152" s="290" t="s">
        <v>2411</v>
      </c>
      <c r="G1152" s="290" t="s">
        <v>2414</v>
      </c>
      <c r="H1152" s="767">
        <v>412</v>
      </c>
    </row>
    <row r="1153" spans="1:8">
      <c r="A1153" s="995"/>
      <c r="B1153" s="765" t="s">
        <v>2461</v>
      </c>
      <c r="C1153" s="766">
        <v>2021</v>
      </c>
      <c r="D1153" s="972" t="s">
        <v>2415</v>
      </c>
      <c r="E1153" s="290" t="s">
        <v>2413</v>
      </c>
      <c r="F1153" s="290" t="s">
        <v>2411</v>
      </c>
      <c r="G1153" s="290" t="s">
        <v>2414</v>
      </c>
      <c r="H1153" s="767">
        <v>0</v>
      </c>
    </row>
    <row r="1154" spans="1:8" ht="31">
      <c r="A1154" s="995"/>
      <c r="B1154" s="765" t="s">
        <v>2461</v>
      </c>
      <c r="C1154" s="766">
        <v>2021</v>
      </c>
      <c r="D1154" s="972" t="s">
        <v>2409</v>
      </c>
      <c r="E1154" s="290" t="s">
        <v>2413</v>
      </c>
      <c r="F1154" s="290" t="s">
        <v>2411</v>
      </c>
      <c r="G1154" s="290" t="s">
        <v>2416</v>
      </c>
      <c r="H1154" s="767">
        <v>22</v>
      </c>
    </row>
    <row r="1155" spans="1:8" ht="31">
      <c r="A1155" s="995"/>
      <c r="B1155" s="765" t="s">
        <v>2461</v>
      </c>
      <c r="C1155" s="766">
        <v>2021</v>
      </c>
      <c r="D1155" s="972" t="s">
        <v>2415</v>
      </c>
      <c r="E1155" s="290" t="s">
        <v>2413</v>
      </c>
      <c r="F1155" s="290" t="s">
        <v>2411</v>
      </c>
      <c r="G1155" s="290" t="s">
        <v>2416</v>
      </c>
      <c r="H1155" s="767">
        <v>0</v>
      </c>
    </row>
    <row r="1156" spans="1:8">
      <c r="A1156" s="995"/>
      <c r="B1156" s="765" t="s">
        <v>2461</v>
      </c>
      <c r="C1156" s="766">
        <v>2021</v>
      </c>
      <c r="D1156" s="972" t="s">
        <v>2409</v>
      </c>
      <c r="E1156" s="290" t="s">
        <v>2413</v>
      </c>
      <c r="F1156" s="290" t="s">
        <v>2417</v>
      </c>
      <c r="G1156" s="290" t="s">
        <v>2414</v>
      </c>
      <c r="H1156" s="767">
        <v>0</v>
      </c>
    </row>
    <row r="1157" spans="1:8">
      <c r="A1157" s="995"/>
      <c r="B1157" s="765" t="s">
        <v>2461</v>
      </c>
      <c r="C1157" s="766">
        <v>2021</v>
      </c>
      <c r="D1157" s="972" t="s">
        <v>2415</v>
      </c>
      <c r="E1157" s="290" t="s">
        <v>2413</v>
      </c>
      <c r="F1157" s="290" t="s">
        <v>2417</v>
      </c>
      <c r="G1157" s="290" t="s">
        <v>2414</v>
      </c>
      <c r="H1157" s="767">
        <v>0</v>
      </c>
    </row>
    <row r="1158" spans="1:8" ht="31">
      <c r="A1158" s="995"/>
      <c r="B1158" s="765" t="s">
        <v>2461</v>
      </c>
      <c r="C1158" s="766">
        <v>2021</v>
      </c>
      <c r="D1158" s="972" t="s">
        <v>2409</v>
      </c>
      <c r="E1158" s="290" t="s">
        <v>2413</v>
      </c>
      <c r="F1158" s="290" t="s">
        <v>2417</v>
      </c>
      <c r="G1158" s="290" t="s">
        <v>2416</v>
      </c>
      <c r="H1158" s="767">
        <v>0</v>
      </c>
    </row>
    <row r="1159" spans="1:8" ht="31">
      <c r="A1159" s="995"/>
      <c r="B1159" s="765" t="s">
        <v>2461</v>
      </c>
      <c r="C1159" s="766">
        <v>2021</v>
      </c>
      <c r="D1159" s="972" t="s">
        <v>2415</v>
      </c>
      <c r="E1159" s="290" t="s">
        <v>2413</v>
      </c>
      <c r="F1159" s="290" t="s">
        <v>2417</v>
      </c>
      <c r="G1159" s="290" t="s">
        <v>2416</v>
      </c>
      <c r="H1159" s="767">
        <v>0</v>
      </c>
    </row>
    <row r="1160" spans="1:8">
      <c r="A1160" s="995"/>
      <c r="B1160" s="765" t="s">
        <v>2461</v>
      </c>
      <c r="C1160" s="766">
        <v>2021</v>
      </c>
      <c r="D1160" s="972" t="s">
        <v>2409</v>
      </c>
      <c r="E1160" s="290" t="s">
        <v>2423</v>
      </c>
      <c r="F1160" s="290" t="s">
        <v>2411</v>
      </c>
      <c r="G1160" s="290" t="s">
        <v>2414</v>
      </c>
      <c r="H1160" s="767">
        <v>0</v>
      </c>
    </row>
    <row r="1161" spans="1:8">
      <c r="A1161" s="995"/>
      <c r="B1161" s="765" t="s">
        <v>2461</v>
      </c>
      <c r="C1161" s="766">
        <v>2021</v>
      </c>
      <c r="D1161" s="972" t="s">
        <v>2415</v>
      </c>
      <c r="E1161" s="290" t="s">
        <v>2423</v>
      </c>
      <c r="F1161" s="290" t="s">
        <v>2411</v>
      </c>
      <c r="G1161" s="290" t="s">
        <v>2414</v>
      </c>
      <c r="H1161" s="767">
        <v>0</v>
      </c>
    </row>
    <row r="1162" spans="1:8" ht="31">
      <c r="A1162" s="995"/>
      <c r="B1162" s="765" t="s">
        <v>2461</v>
      </c>
      <c r="C1162" s="766">
        <v>2021</v>
      </c>
      <c r="D1162" s="972" t="s">
        <v>2409</v>
      </c>
      <c r="E1162" s="290" t="s">
        <v>2423</v>
      </c>
      <c r="F1162" s="290" t="s">
        <v>2411</v>
      </c>
      <c r="G1162" s="290" t="s">
        <v>2416</v>
      </c>
      <c r="H1162" s="767">
        <v>0</v>
      </c>
    </row>
    <row r="1163" spans="1:8" ht="31">
      <c r="A1163" s="995"/>
      <c r="B1163" s="765" t="s">
        <v>2461</v>
      </c>
      <c r="C1163" s="766">
        <v>2021</v>
      </c>
      <c r="D1163" s="972" t="s">
        <v>2415</v>
      </c>
      <c r="E1163" s="290" t="s">
        <v>2423</v>
      </c>
      <c r="F1163" s="290" t="s">
        <v>2411</v>
      </c>
      <c r="G1163" s="290" t="s">
        <v>2416</v>
      </c>
      <c r="H1163" s="767">
        <v>0</v>
      </c>
    </row>
    <row r="1164" spans="1:8">
      <c r="A1164" s="995"/>
      <c r="B1164" s="765" t="s">
        <v>2461</v>
      </c>
      <c r="C1164" s="766">
        <v>2021</v>
      </c>
      <c r="D1164" s="972" t="s">
        <v>2409</v>
      </c>
      <c r="E1164" s="290" t="s">
        <v>2423</v>
      </c>
      <c r="F1164" s="290" t="s">
        <v>2417</v>
      </c>
      <c r="G1164" s="290" t="s">
        <v>2414</v>
      </c>
      <c r="H1164" s="767">
        <v>0</v>
      </c>
    </row>
    <row r="1165" spans="1:8">
      <c r="A1165" s="995"/>
      <c r="B1165" s="765" t="s">
        <v>2461</v>
      </c>
      <c r="C1165" s="766">
        <v>2021</v>
      </c>
      <c r="D1165" s="972" t="s">
        <v>2415</v>
      </c>
      <c r="E1165" s="290" t="s">
        <v>2423</v>
      </c>
      <c r="F1165" s="290" t="s">
        <v>2417</v>
      </c>
      <c r="G1165" s="290" t="s">
        <v>2414</v>
      </c>
      <c r="H1165" s="767">
        <v>0</v>
      </c>
    </row>
    <row r="1166" spans="1:8" ht="31">
      <c r="A1166" s="995"/>
      <c r="B1166" s="765" t="s">
        <v>2461</v>
      </c>
      <c r="C1166" s="766">
        <v>2021</v>
      </c>
      <c r="D1166" s="972" t="s">
        <v>2409</v>
      </c>
      <c r="E1166" s="290" t="s">
        <v>2423</v>
      </c>
      <c r="F1166" s="290" t="s">
        <v>2417</v>
      </c>
      <c r="G1166" s="290" t="s">
        <v>2416</v>
      </c>
      <c r="H1166" s="767">
        <v>0</v>
      </c>
    </row>
    <row r="1167" spans="1:8" ht="31">
      <c r="A1167" s="995"/>
      <c r="B1167" s="765" t="s">
        <v>2461</v>
      </c>
      <c r="C1167" s="766">
        <v>2021</v>
      </c>
      <c r="D1167" s="972" t="s">
        <v>2415</v>
      </c>
      <c r="E1167" s="290" t="s">
        <v>2423</v>
      </c>
      <c r="F1167" s="290" t="s">
        <v>2417</v>
      </c>
      <c r="G1167" s="290" t="s">
        <v>2416</v>
      </c>
      <c r="H1167" s="767">
        <v>0</v>
      </c>
    </row>
    <row r="1168" spans="1:8" s="768" customFormat="1">
      <c r="B1168" s="769"/>
      <c r="C1168" s="770"/>
      <c r="D1168" s="972"/>
      <c r="E1168" s="290"/>
      <c r="F1168" s="292"/>
      <c r="G1168" s="292"/>
      <c r="H1168" s="775"/>
    </row>
    <row r="1169" spans="1:8">
      <c r="A1169" s="995">
        <v>50</v>
      </c>
      <c r="B1169" s="765" t="s">
        <v>2462</v>
      </c>
      <c r="C1169" s="293">
        <v>2021</v>
      </c>
      <c r="D1169" s="972" t="s">
        <v>2409</v>
      </c>
      <c r="E1169" s="290" t="s">
        <v>2410</v>
      </c>
      <c r="F1169" s="290" t="s">
        <v>2411</v>
      </c>
      <c r="G1169" s="290" t="s">
        <v>2414</v>
      </c>
      <c r="H1169" s="767">
        <v>27</v>
      </c>
    </row>
    <row r="1170" spans="1:8">
      <c r="A1170" s="995"/>
      <c r="B1170" s="765" t="s">
        <v>2462</v>
      </c>
      <c r="C1170" s="293">
        <v>2021</v>
      </c>
      <c r="D1170" s="972" t="s">
        <v>2415</v>
      </c>
      <c r="E1170" s="290" t="s">
        <v>2410</v>
      </c>
      <c r="F1170" s="290" t="s">
        <v>2411</v>
      </c>
      <c r="G1170" s="290" t="s">
        <v>2414</v>
      </c>
      <c r="H1170" s="767">
        <v>5</v>
      </c>
    </row>
    <row r="1171" spans="1:8" ht="31">
      <c r="A1171" s="995"/>
      <c r="B1171" s="765" t="s">
        <v>2462</v>
      </c>
      <c r="C1171" s="293">
        <v>2021</v>
      </c>
      <c r="D1171" s="972" t="s">
        <v>2409</v>
      </c>
      <c r="E1171" s="290" t="s">
        <v>2410</v>
      </c>
      <c r="F1171" s="290" t="s">
        <v>2411</v>
      </c>
      <c r="G1171" s="290" t="s">
        <v>2416</v>
      </c>
      <c r="H1171" s="767">
        <v>5</v>
      </c>
    </row>
    <row r="1172" spans="1:8" ht="31">
      <c r="A1172" s="995"/>
      <c r="B1172" s="765" t="s">
        <v>2462</v>
      </c>
      <c r="C1172" s="293">
        <v>2021</v>
      </c>
      <c r="D1172" s="972" t="s">
        <v>2415</v>
      </c>
      <c r="E1172" s="290" t="s">
        <v>2410</v>
      </c>
      <c r="F1172" s="290" t="s">
        <v>2411</v>
      </c>
      <c r="G1172" s="290" t="s">
        <v>2416</v>
      </c>
      <c r="H1172" s="767">
        <v>4</v>
      </c>
    </row>
    <row r="1173" spans="1:8">
      <c r="A1173" s="995"/>
      <c r="B1173" s="765" t="s">
        <v>2462</v>
      </c>
      <c r="C1173" s="293">
        <v>2021</v>
      </c>
      <c r="D1173" s="972" t="s">
        <v>2409</v>
      </c>
      <c r="E1173" s="290" t="s">
        <v>2410</v>
      </c>
      <c r="F1173" s="290" t="s">
        <v>2417</v>
      </c>
      <c r="G1173" s="290" t="s">
        <v>2414</v>
      </c>
      <c r="H1173" s="767">
        <v>0</v>
      </c>
    </row>
    <row r="1174" spans="1:8">
      <c r="A1174" s="995"/>
      <c r="B1174" s="765" t="s">
        <v>2462</v>
      </c>
      <c r="C1174" s="293">
        <v>2021</v>
      </c>
      <c r="D1174" s="972" t="s">
        <v>2415</v>
      </c>
      <c r="E1174" s="290" t="s">
        <v>2410</v>
      </c>
      <c r="F1174" s="290" t="s">
        <v>2417</v>
      </c>
      <c r="G1174" s="290" t="s">
        <v>2414</v>
      </c>
      <c r="H1174" s="767">
        <v>0</v>
      </c>
    </row>
    <row r="1175" spans="1:8" ht="31">
      <c r="A1175" s="995"/>
      <c r="B1175" s="765" t="s">
        <v>2462</v>
      </c>
      <c r="C1175" s="293">
        <v>2021</v>
      </c>
      <c r="D1175" s="972" t="s">
        <v>2409</v>
      </c>
      <c r="E1175" s="290" t="s">
        <v>2410</v>
      </c>
      <c r="F1175" s="290" t="s">
        <v>2417</v>
      </c>
      <c r="G1175" s="290" t="s">
        <v>2416</v>
      </c>
      <c r="H1175" s="767">
        <v>0</v>
      </c>
    </row>
    <row r="1176" spans="1:8" ht="31">
      <c r="A1176" s="995"/>
      <c r="B1176" s="765" t="s">
        <v>2462</v>
      </c>
      <c r="C1176" s="293">
        <v>2021</v>
      </c>
      <c r="D1176" s="972" t="s">
        <v>2415</v>
      </c>
      <c r="E1176" s="290" t="s">
        <v>2410</v>
      </c>
      <c r="F1176" s="290" t="s">
        <v>2417</v>
      </c>
      <c r="G1176" s="290" t="s">
        <v>2416</v>
      </c>
      <c r="H1176" s="767">
        <v>0</v>
      </c>
    </row>
    <row r="1177" spans="1:8">
      <c r="A1177" s="995"/>
      <c r="B1177" s="765" t="s">
        <v>2462</v>
      </c>
      <c r="C1177" s="766">
        <v>2021</v>
      </c>
      <c r="D1177" s="972" t="s">
        <v>2409</v>
      </c>
      <c r="E1177" s="290" t="s">
        <v>2413</v>
      </c>
      <c r="F1177" s="290" t="s">
        <v>2411</v>
      </c>
      <c r="G1177" s="290" t="s">
        <v>2414</v>
      </c>
      <c r="H1177" s="767">
        <v>0</v>
      </c>
    </row>
    <row r="1178" spans="1:8">
      <c r="A1178" s="995"/>
      <c r="B1178" s="765" t="s">
        <v>2462</v>
      </c>
      <c r="C1178" s="766">
        <v>2021</v>
      </c>
      <c r="D1178" s="972" t="s">
        <v>2415</v>
      </c>
      <c r="E1178" s="290" t="s">
        <v>2413</v>
      </c>
      <c r="F1178" s="290" t="s">
        <v>2411</v>
      </c>
      <c r="G1178" s="290" t="s">
        <v>2414</v>
      </c>
      <c r="H1178" s="767">
        <v>0</v>
      </c>
    </row>
    <row r="1179" spans="1:8" ht="31">
      <c r="A1179" s="995"/>
      <c r="B1179" s="765" t="s">
        <v>2462</v>
      </c>
      <c r="C1179" s="766">
        <v>2021</v>
      </c>
      <c r="D1179" s="972" t="s">
        <v>2409</v>
      </c>
      <c r="E1179" s="290" t="s">
        <v>2413</v>
      </c>
      <c r="F1179" s="290" t="s">
        <v>2411</v>
      </c>
      <c r="G1179" s="290" t="s">
        <v>2416</v>
      </c>
      <c r="H1179" s="767">
        <v>0</v>
      </c>
    </row>
    <row r="1180" spans="1:8" ht="31">
      <c r="A1180" s="995"/>
      <c r="B1180" s="765" t="s">
        <v>2462</v>
      </c>
      <c r="C1180" s="766">
        <v>2021</v>
      </c>
      <c r="D1180" s="972" t="s">
        <v>2415</v>
      </c>
      <c r="E1180" s="290" t="s">
        <v>2413</v>
      </c>
      <c r="F1180" s="290" t="s">
        <v>2411</v>
      </c>
      <c r="G1180" s="290" t="s">
        <v>2416</v>
      </c>
      <c r="H1180" s="767">
        <v>0</v>
      </c>
    </row>
    <row r="1181" spans="1:8">
      <c r="A1181" s="995"/>
      <c r="B1181" s="765" t="s">
        <v>2462</v>
      </c>
      <c r="C1181" s="766">
        <v>2021</v>
      </c>
      <c r="D1181" s="972" t="s">
        <v>2409</v>
      </c>
      <c r="E1181" s="290" t="s">
        <v>2413</v>
      </c>
      <c r="F1181" s="290" t="s">
        <v>2417</v>
      </c>
      <c r="G1181" s="290" t="s">
        <v>2414</v>
      </c>
      <c r="H1181" s="767">
        <v>0</v>
      </c>
    </row>
    <row r="1182" spans="1:8">
      <c r="A1182" s="995"/>
      <c r="B1182" s="765" t="s">
        <v>2462</v>
      </c>
      <c r="C1182" s="766">
        <v>2021</v>
      </c>
      <c r="D1182" s="972" t="s">
        <v>2415</v>
      </c>
      <c r="E1182" s="290" t="s">
        <v>2413</v>
      </c>
      <c r="F1182" s="290" t="s">
        <v>2417</v>
      </c>
      <c r="G1182" s="290" t="s">
        <v>2414</v>
      </c>
      <c r="H1182" s="767">
        <v>0</v>
      </c>
    </row>
    <row r="1183" spans="1:8" ht="31">
      <c r="A1183" s="995"/>
      <c r="B1183" s="765" t="s">
        <v>2462</v>
      </c>
      <c r="C1183" s="766">
        <v>2021</v>
      </c>
      <c r="D1183" s="972" t="s">
        <v>2409</v>
      </c>
      <c r="E1183" s="290" t="s">
        <v>2413</v>
      </c>
      <c r="F1183" s="290" t="s">
        <v>2417</v>
      </c>
      <c r="G1183" s="290" t="s">
        <v>2416</v>
      </c>
      <c r="H1183" s="767">
        <v>0</v>
      </c>
    </row>
    <row r="1184" spans="1:8" ht="31">
      <c r="A1184" s="995"/>
      <c r="B1184" s="765" t="s">
        <v>2462</v>
      </c>
      <c r="C1184" s="766">
        <v>2021</v>
      </c>
      <c r="D1184" s="972" t="s">
        <v>2415</v>
      </c>
      <c r="E1184" s="290" t="s">
        <v>2413</v>
      </c>
      <c r="F1184" s="290" t="s">
        <v>2417</v>
      </c>
      <c r="G1184" s="290" t="s">
        <v>2416</v>
      </c>
      <c r="H1184" s="767">
        <v>0</v>
      </c>
    </row>
    <row r="1185" spans="1:8">
      <c r="A1185" s="995"/>
      <c r="B1185" s="765" t="s">
        <v>2462</v>
      </c>
      <c r="C1185" s="766">
        <v>2021</v>
      </c>
      <c r="D1185" s="972" t="s">
        <v>2409</v>
      </c>
      <c r="E1185" s="290" t="s">
        <v>2423</v>
      </c>
      <c r="F1185" s="290" t="s">
        <v>2411</v>
      </c>
      <c r="G1185" s="290" t="s">
        <v>2414</v>
      </c>
      <c r="H1185" s="767">
        <v>0</v>
      </c>
    </row>
    <row r="1186" spans="1:8">
      <c r="A1186" s="995"/>
      <c r="B1186" s="765" t="s">
        <v>2462</v>
      </c>
      <c r="C1186" s="766">
        <v>2021</v>
      </c>
      <c r="D1186" s="972" t="s">
        <v>2415</v>
      </c>
      <c r="E1186" s="290" t="s">
        <v>2423</v>
      </c>
      <c r="F1186" s="290" t="s">
        <v>2411</v>
      </c>
      <c r="G1186" s="290" t="s">
        <v>2414</v>
      </c>
      <c r="H1186" s="767">
        <v>0</v>
      </c>
    </row>
    <row r="1187" spans="1:8" ht="31">
      <c r="A1187" s="995"/>
      <c r="B1187" s="765" t="s">
        <v>2462</v>
      </c>
      <c r="C1187" s="766">
        <v>2021</v>
      </c>
      <c r="D1187" s="972" t="s">
        <v>2409</v>
      </c>
      <c r="E1187" s="290" t="s">
        <v>2423</v>
      </c>
      <c r="F1187" s="290" t="s">
        <v>2411</v>
      </c>
      <c r="G1187" s="290" t="s">
        <v>2416</v>
      </c>
      <c r="H1187" s="767">
        <v>0</v>
      </c>
    </row>
    <row r="1188" spans="1:8" ht="31">
      <c r="A1188" s="995"/>
      <c r="B1188" s="765" t="s">
        <v>2462</v>
      </c>
      <c r="C1188" s="766">
        <v>2021</v>
      </c>
      <c r="D1188" s="972" t="s">
        <v>2415</v>
      </c>
      <c r="E1188" s="290" t="s">
        <v>2423</v>
      </c>
      <c r="F1188" s="290" t="s">
        <v>2411</v>
      </c>
      <c r="G1188" s="290" t="s">
        <v>2416</v>
      </c>
      <c r="H1188" s="767">
        <v>0</v>
      </c>
    </row>
    <row r="1189" spans="1:8">
      <c r="A1189" s="995"/>
      <c r="B1189" s="765" t="s">
        <v>2462</v>
      </c>
      <c r="C1189" s="766">
        <v>2021</v>
      </c>
      <c r="D1189" s="972" t="s">
        <v>2409</v>
      </c>
      <c r="E1189" s="290" t="s">
        <v>2423</v>
      </c>
      <c r="F1189" s="290" t="s">
        <v>2417</v>
      </c>
      <c r="G1189" s="290" t="s">
        <v>2414</v>
      </c>
      <c r="H1189" s="767">
        <v>0</v>
      </c>
    </row>
    <row r="1190" spans="1:8">
      <c r="A1190" s="995"/>
      <c r="B1190" s="765" t="s">
        <v>2462</v>
      </c>
      <c r="C1190" s="766">
        <v>2021</v>
      </c>
      <c r="D1190" s="972" t="s">
        <v>2415</v>
      </c>
      <c r="E1190" s="290" t="s">
        <v>2423</v>
      </c>
      <c r="F1190" s="290" t="s">
        <v>2417</v>
      </c>
      <c r="G1190" s="290" t="s">
        <v>2414</v>
      </c>
      <c r="H1190" s="767">
        <v>0</v>
      </c>
    </row>
    <row r="1191" spans="1:8" ht="31">
      <c r="A1191" s="995"/>
      <c r="B1191" s="765" t="s">
        <v>2462</v>
      </c>
      <c r="C1191" s="766">
        <v>2021</v>
      </c>
      <c r="D1191" s="972" t="s">
        <v>2409</v>
      </c>
      <c r="E1191" s="290" t="s">
        <v>2423</v>
      </c>
      <c r="F1191" s="290" t="s">
        <v>2417</v>
      </c>
      <c r="G1191" s="290" t="s">
        <v>2416</v>
      </c>
      <c r="H1191" s="767">
        <v>0</v>
      </c>
    </row>
    <row r="1192" spans="1:8" ht="31">
      <c r="A1192" s="995"/>
      <c r="B1192" s="765" t="s">
        <v>2462</v>
      </c>
      <c r="C1192" s="766">
        <v>2021</v>
      </c>
      <c r="D1192" s="972" t="s">
        <v>2415</v>
      </c>
      <c r="E1192" s="290" t="s">
        <v>2423</v>
      </c>
      <c r="F1192" s="290" t="s">
        <v>2417</v>
      </c>
      <c r="G1192" s="290" t="s">
        <v>2416</v>
      </c>
      <c r="H1192" s="767">
        <v>0</v>
      </c>
    </row>
    <row r="1193" spans="1:8" s="768" customFormat="1" ht="23.5">
      <c r="A1193" s="791"/>
      <c r="B1193" s="773"/>
      <c r="C1193" s="770"/>
      <c r="D1193" s="972"/>
      <c r="E1193" s="290"/>
      <c r="F1193" s="292"/>
      <c r="G1193" s="292"/>
      <c r="H1193" s="779"/>
    </row>
    <row r="1194" spans="1:8">
      <c r="A1194" s="995">
        <v>51</v>
      </c>
      <c r="B1194" s="496" t="s">
        <v>2463</v>
      </c>
      <c r="C1194" s="293">
        <v>2021</v>
      </c>
      <c r="D1194" s="972" t="s">
        <v>2409</v>
      </c>
      <c r="E1194" s="290" t="s">
        <v>2410</v>
      </c>
      <c r="F1194" s="290" t="s">
        <v>2411</v>
      </c>
      <c r="G1194" s="290" t="s">
        <v>2414</v>
      </c>
      <c r="H1194" s="788">
        <v>0</v>
      </c>
    </row>
    <row r="1195" spans="1:8">
      <c r="A1195" s="995"/>
      <c r="B1195" s="496" t="s">
        <v>2463</v>
      </c>
      <c r="C1195" s="293">
        <v>2021</v>
      </c>
      <c r="D1195" s="972" t="s">
        <v>2415</v>
      </c>
      <c r="E1195" s="290" t="s">
        <v>2410</v>
      </c>
      <c r="F1195" s="290" t="s">
        <v>2411</v>
      </c>
      <c r="G1195" s="290" t="s">
        <v>2414</v>
      </c>
      <c r="H1195" s="788">
        <v>10</v>
      </c>
    </row>
    <row r="1196" spans="1:8" ht="31">
      <c r="A1196" s="995"/>
      <c r="B1196" s="496" t="s">
        <v>2463</v>
      </c>
      <c r="C1196" s="293">
        <v>2021</v>
      </c>
      <c r="D1196" s="972" t="s">
        <v>2409</v>
      </c>
      <c r="E1196" s="290" t="s">
        <v>2410</v>
      </c>
      <c r="F1196" s="290" t="s">
        <v>2411</v>
      </c>
      <c r="G1196" s="290" t="s">
        <v>2416</v>
      </c>
      <c r="H1196" s="788">
        <v>0</v>
      </c>
    </row>
    <row r="1197" spans="1:8" ht="31">
      <c r="A1197" s="995"/>
      <c r="B1197" s="496" t="s">
        <v>2463</v>
      </c>
      <c r="C1197" s="293">
        <v>2021</v>
      </c>
      <c r="D1197" s="972" t="s">
        <v>2415</v>
      </c>
      <c r="E1197" s="290" t="s">
        <v>2410</v>
      </c>
      <c r="F1197" s="290" t="s">
        <v>2411</v>
      </c>
      <c r="G1197" s="290" t="s">
        <v>2416</v>
      </c>
      <c r="H1197" s="788">
        <v>4</v>
      </c>
    </row>
    <row r="1198" spans="1:8">
      <c r="A1198" s="995"/>
      <c r="B1198" s="496" t="s">
        <v>2463</v>
      </c>
      <c r="C1198" s="293">
        <v>2021</v>
      </c>
      <c r="D1198" s="972" t="s">
        <v>2409</v>
      </c>
      <c r="E1198" s="290" t="s">
        <v>2410</v>
      </c>
      <c r="F1198" s="290" t="s">
        <v>2417</v>
      </c>
      <c r="G1198" s="290" t="s">
        <v>2414</v>
      </c>
      <c r="H1198" s="788">
        <v>0</v>
      </c>
    </row>
    <row r="1199" spans="1:8">
      <c r="A1199" s="995"/>
      <c r="B1199" s="496" t="s">
        <v>2463</v>
      </c>
      <c r="C1199" s="293">
        <v>2021</v>
      </c>
      <c r="D1199" s="972" t="s">
        <v>2415</v>
      </c>
      <c r="E1199" s="290" t="s">
        <v>2410</v>
      </c>
      <c r="F1199" s="290" t="s">
        <v>2417</v>
      </c>
      <c r="G1199" s="290" t="s">
        <v>2414</v>
      </c>
      <c r="H1199" s="788">
        <v>0</v>
      </c>
    </row>
    <row r="1200" spans="1:8" ht="31">
      <c r="A1200" s="995"/>
      <c r="B1200" s="496" t="s">
        <v>2463</v>
      </c>
      <c r="C1200" s="293">
        <v>2021</v>
      </c>
      <c r="D1200" s="972" t="s">
        <v>2409</v>
      </c>
      <c r="E1200" s="290" t="s">
        <v>2410</v>
      </c>
      <c r="F1200" s="290" t="s">
        <v>2417</v>
      </c>
      <c r="G1200" s="290" t="s">
        <v>2416</v>
      </c>
      <c r="H1200" s="788">
        <v>0</v>
      </c>
    </row>
    <row r="1201" spans="1:8" ht="31">
      <c r="A1201" s="995"/>
      <c r="B1201" s="496" t="s">
        <v>2463</v>
      </c>
      <c r="C1201" s="293">
        <v>2021</v>
      </c>
      <c r="D1201" s="972" t="s">
        <v>2415</v>
      </c>
      <c r="E1201" s="290" t="s">
        <v>2410</v>
      </c>
      <c r="F1201" s="290" t="s">
        <v>2417</v>
      </c>
      <c r="G1201" s="290" t="s">
        <v>2416</v>
      </c>
      <c r="H1201" s="788">
        <v>0</v>
      </c>
    </row>
    <row r="1202" spans="1:8">
      <c r="A1202" s="995"/>
      <c r="B1202" s="496" t="s">
        <v>2463</v>
      </c>
      <c r="C1202" s="766">
        <v>2021</v>
      </c>
      <c r="D1202" s="972" t="s">
        <v>2409</v>
      </c>
      <c r="E1202" s="290" t="s">
        <v>2413</v>
      </c>
      <c r="F1202" s="290" t="s">
        <v>2411</v>
      </c>
      <c r="G1202" s="290" t="s">
        <v>2414</v>
      </c>
      <c r="H1202" s="788">
        <v>109</v>
      </c>
    </row>
    <row r="1203" spans="1:8">
      <c r="A1203" s="995"/>
      <c r="B1203" s="496" t="s">
        <v>2463</v>
      </c>
      <c r="C1203" s="766">
        <v>2021</v>
      </c>
      <c r="D1203" s="972" t="s">
        <v>2415</v>
      </c>
      <c r="E1203" s="290" t="s">
        <v>2413</v>
      </c>
      <c r="F1203" s="290" t="s">
        <v>2411</v>
      </c>
      <c r="G1203" s="290" t="s">
        <v>2414</v>
      </c>
      <c r="H1203" s="788">
        <v>0</v>
      </c>
    </row>
    <row r="1204" spans="1:8" ht="31">
      <c r="A1204" s="995"/>
      <c r="B1204" s="496" t="s">
        <v>2463</v>
      </c>
      <c r="C1204" s="766">
        <v>2021</v>
      </c>
      <c r="D1204" s="972" t="s">
        <v>2409</v>
      </c>
      <c r="E1204" s="290" t="s">
        <v>2413</v>
      </c>
      <c r="F1204" s="290" t="s">
        <v>2411</v>
      </c>
      <c r="G1204" s="290" t="s">
        <v>2416</v>
      </c>
      <c r="H1204" s="788">
        <v>7</v>
      </c>
    </row>
    <row r="1205" spans="1:8" ht="31">
      <c r="A1205" s="995"/>
      <c r="B1205" s="496" t="s">
        <v>2463</v>
      </c>
      <c r="C1205" s="766">
        <v>2021</v>
      </c>
      <c r="D1205" s="972" t="s">
        <v>2415</v>
      </c>
      <c r="E1205" s="290" t="s">
        <v>2413</v>
      </c>
      <c r="F1205" s="290" t="s">
        <v>2411</v>
      </c>
      <c r="G1205" s="290" t="s">
        <v>2416</v>
      </c>
      <c r="H1205" s="788">
        <v>0</v>
      </c>
    </row>
    <row r="1206" spans="1:8">
      <c r="A1206" s="995"/>
      <c r="B1206" s="496" t="s">
        <v>2463</v>
      </c>
      <c r="C1206" s="766">
        <v>2021</v>
      </c>
      <c r="D1206" s="972" t="s">
        <v>2409</v>
      </c>
      <c r="E1206" s="290" t="s">
        <v>2413</v>
      </c>
      <c r="F1206" s="290" t="s">
        <v>2417</v>
      </c>
      <c r="G1206" s="290" t="s">
        <v>2414</v>
      </c>
      <c r="H1206" s="788">
        <v>0</v>
      </c>
    </row>
    <row r="1207" spans="1:8">
      <c r="A1207" s="995"/>
      <c r="B1207" s="496" t="s">
        <v>2463</v>
      </c>
      <c r="C1207" s="766">
        <v>2021</v>
      </c>
      <c r="D1207" s="972" t="s">
        <v>2415</v>
      </c>
      <c r="E1207" s="290" t="s">
        <v>2413</v>
      </c>
      <c r="F1207" s="290" t="s">
        <v>2417</v>
      </c>
      <c r="G1207" s="290" t="s">
        <v>2414</v>
      </c>
      <c r="H1207" s="788">
        <v>0</v>
      </c>
    </row>
    <row r="1208" spans="1:8" ht="31">
      <c r="A1208" s="995"/>
      <c r="B1208" s="496" t="s">
        <v>2463</v>
      </c>
      <c r="C1208" s="766">
        <v>2021</v>
      </c>
      <c r="D1208" s="972" t="s">
        <v>2409</v>
      </c>
      <c r="E1208" s="290" t="s">
        <v>2413</v>
      </c>
      <c r="F1208" s="290" t="s">
        <v>2417</v>
      </c>
      <c r="G1208" s="290" t="s">
        <v>2416</v>
      </c>
      <c r="H1208" s="788">
        <v>0</v>
      </c>
    </row>
    <row r="1209" spans="1:8" ht="31">
      <c r="A1209" s="995"/>
      <c r="B1209" s="496" t="s">
        <v>2463</v>
      </c>
      <c r="C1209" s="766">
        <v>2021</v>
      </c>
      <c r="D1209" s="972" t="s">
        <v>2415</v>
      </c>
      <c r="E1209" s="290" t="s">
        <v>2413</v>
      </c>
      <c r="F1209" s="290" t="s">
        <v>2417</v>
      </c>
      <c r="G1209" s="290" t="s">
        <v>2416</v>
      </c>
      <c r="H1209" s="788">
        <v>0</v>
      </c>
    </row>
    <row r="1210" spans="1:8">
      <c r="A1210" s="995"/>
      <c r="B1210" s="496" t="s">
        <v>2463</v>
      </c>
      <c r="C1210" s="766">
        <v>2021</v>
      </c>
      <c r="D1210" s="972" t="s">
        <v>2409</v>
      </c>
      <c r="E1210" s="290" t="s">
        <v>2423</v>
      </c>
      <c r="F1210" s="290" t="s">
        <v>2411</v>
      </c>
      <c r="G1210" s="290" t="s">
        <v>2414</v>
      </c>
      <c r="H1210" s="788">
        <v>0</v>
      </c>
    </row>
    <row r="1211" spans="1:8">
      <c r="A1211" s="995"/>
      <c r="B1211" s="496" t="s">
        <v>2463</v>
      </c>
      <c r="C1211" s="766">
        <v>2021</v>
      </c>
      <c r="D1211" s="972" t="s">
        <v>2415</v>
      </c>
      <c r="E1211" s="290" t="s">
        <v>2423</v>
      </c>
      <c r="F1211" s="290" t="s">
        <v>2411</v>
      </c>
      <c r="G1211" s="290" t="s">
        <v>2414</v>
      </c>
      <c r="H1211" s="788">
        <v>1</v>
      </c>
    </row>
    <row r="1212" spans="1:8" ht="31">
      <c r="A1212" s="995"/>
      <c r="B1212" s="496" t="s">
        <v>2463</v>
      </c>
      <c r="C1212" s="766">
        <v>2021</v>
      </c>
      <c r="D1212" s="972" t="s">
        <v>2409</v>
      </c>
      <c r="E1212" s="290" t="s">
        <v>2423</v>
      </c>
      <c r="F1212" s="290" t="s">
        <v>2411</v>
      </c>
      <c r="G1212" s="290" t="s">
        <v>2416</v>
      </c>
      <c r="H1212" s="788">
        <v>0</v>
      </c>
    </row>
    <row r="1213" spans="1:8" ht="31">
      <c r="A1213" s="995"/>
      <c r="B1213" s="496" t="s">
        <v>2463</v>
      </c>
      <c r="C1213" s="766">
        <v>2021</v>
      </c>
      <c r="D1213" s="972" t="s">
        <v>2415</v>
      </c>
      <c r="E1213" s="290" t="s">
        <v>2423</v>
      </c>
      <c r="F1213" s="290" t="s">
        <v>2411</v>
      </c>
      <c r="G1213" s="290" t="s">
        <v>2416</v>
      </c>
      <c r="H1213" s="788">
        <v>0</v>
      </c>
    </row>
    <row r="1214" spans="1:8">
      <c r="A1214" s="995"/>
      <c r="B1214" s="496" t="s">
        <v>2463</v>
      </c>
      <c r="C1214" s="766">
        <v>2021</v>
      </c>
      <c r="D1214" s="972" t="s">
        <v>2409</v>
      </c>
      <c r="E1214" s="290" t="s">
        <v>2423</v>
      </c>
      <c r="F1214" s="290" t="s">
        <v>2417</v>
      </c>
      <c r="G1214" s="290" t="s">
        <v>2414</v>
      </c>
      <c r="H1214" s="788">
        <v>0</v>
      </c>
    </row>
    <row r="1215" spans="1:8">
      <c r="A1215" s="995"/>
      <c r="B1215" s="496" t="s">
        <v>2463</v>
      </c>
      <c r="C1215" s="766">
        <v>2021</v>
      </c>
      <c r="D1215" s="972" t="s">
        <v>2415</v>
      </c>
      <c r="E1215" s="290" t="s">
        <v>2423</v>
      </c>
      <c r="F1215" s="290" t="s">
        <v>2417</v>
      </c>
      <c r="G1215" s="290" t="s">
        <v>2414</v>
      </c>
      <c r="H1215" s="788">
        <v>0</v>
      </c>
    </row>
    <row r="1216" spans="1:8" ht="31">
      <c r="A1216" s="995"/>
      <c r="B1216" s="496" t="s">
        <v>2463</v>
      </c>
      <c r="C1216" s="766">
        <v>2021</v>
      </c>
      <c r="D1216" s="972" t="s">
        <v>2409</v>
      </c>
      <c r="E1216" s="290" t="s">
        <v>2423</v>
      </c>
      <c r="F1216" s="290" t="s">
        <v>2417</v>
      </c>
      <c r="G1216" s="290" t="s">
        <v>2416</v>
      </c>
      <c r="H1216" s="788">
        <v>0</v>
      </c>
    </row>
    <row r="1217" spans="1:8" ht="31">
      <c r="A1217" s="995"/>
      <c r="B1217" s="496" t="s">
        <v>2463</v>
      </c>
      <c r="C1217" s="766">
        <v>2021</v>
      </c>
      <c r="D1217" s="972" t="s">
        <v>2415</v>
      </c>
      <c r="E1217" s="290" t="s">
        <v>2423</v>
      </c>
      <c r="F1217" s="290" t="s">
        <v>2417</v>
      </c>
      <c r="G1217" s="290" t="s">
        <v>2416</v>
      </c>
      <c r="H1217" s="788">
        <v>0</v>
      </c>
    </row>
    <row r="1218" spans="1:8" s="768" customFormat="1" ht="23.5">
      <c r="A1218" s="791"/>
      <c r="B1218" s="773"/>
      <c r="C1218" s="770"/>
      <c r="D1218" s="972"/>
      <c r="E1218" s="290"/>
      <c r="F1218" s="292"/>
      <c r="G1218" s="292"/>
      <c r="H1218" s="779"/>
    </row>
    <row r="1219" spans="1:8">
      <c r="A1219" s="995">
        <v>52</v>
      </c>
      <c r="B1219" s="496" t="s">
        <v>2464</v>
      </c>
      <c r="C1219" s="293">
        <v>2021</v>
      </c>
      <c r="D1219" s="972" t="s">
        <v>2409</v>
      </c>
      <c r="E1219" s="290" t="s">
        <v>2410</v>
      </c>
      <c r="F1219" s="290" t="s">
        <v>2411</v>
      </c>
      <c r="G1219" s="290" t="s">
        <v>2414</v>
      </c>
      <c r="H1219" s="787">
        <v>19</v>
      </c>
    </row>
    <row r="1220" spans="1:8">
      <c r="A1220" s="995"/>
      <c r="B1220" s="496" t="s">
        <v>2464</v>
      </c>
      <c r="C1220" s="293">
        <v>2021</v>
      </c>
      <c r="D1220" s="972" t="s">
        <v>2415</v>
      </c>
      <c r="E1220" s="290" t="s">
        <v>2410</v>
      </c>
      <c r="F1220" s="290" t="s">
        <v>2411</v>
      </c>
      <c r="G1220" s="290" t="s">
        <v>2414</v>
      </c>
      <c r="H1220" s="787">
        <v>56</v>
      </c>
    </row>
    <row r="1221" spans="1:8" ht="31">
      <c r="A1221" s="995"/>
      <c r="B1221" s="496" t="s">
        <v>2464</v>
      </c>
      <c r="C1221" s="293">
        <v>2021</v>
      </c>
      <c r="D1221" s="972" t="s">
        <v>2409</v>
      </c>
      <c r="E1221" s="290" t="s">
        <v>2410</v>
      </c>
      <c r="F1221" s="290" t="s">
        <v>2411</v>
      </c>
      <c r="G1221" s="290" t="s">
        <v>2416</v>
      </c>
      <c r="H1221" s="793">
        <v>0</v>
      </c>
    </row>
    <row r="1222" spans="1:8" ht="31">
      <c r="A1222" s="995"/>
      <c r="B1222" s="496" t="s">
        <v>2464</v>
      </c>
      <c r="C1222" s="293">
        <v>2021</v>
      </c>
      <c r="D1222" s="972" t="s">
        <v>2415</v>
      </c>
      <c r="E1222" s="290" t="s">
        <v>2410</v>
      </c>
      <c r="F1222" s="290" t="s">
        <v>2411</v>
      </c>
      <c r="G1222" s="290" t="s">
        <v>2416</v>
      </c>
      <c r="H1222" s="793">
        <v>19</v>
      </c>
    </row>
    <row r="1223" spans="1:8">
      <c r="A1223" s="995"/>
      <c r="B1223" s="496" t="s">
        <v>2464</v>
      </c>
      <c r="C1223" s="293">
        <v>2021</v>
      </c>
      <c r="D1223" s="972" t="s">
        <v>2409</v>
      </c>
      <c r="E1223" s="290" t="s">
        <v>2410</v>
      </c>
      <c r="F1223" s="290" t="s">
        <v>2417</v>
      </c>
      <c r="G1223" s="290" t="s">
        <v>2414</v>
      </c>
      <c r="H1223" s="787">
        <v>0</v>
      </c>
    </row>
    <row r="1224" spans="1:8">
      <c r="A1224" s="995"/>
      <c r="B1224" s="496" t="s">
        <v>2464</v>
      </c>
      <c r="C1224" s="293">
        <v>2021</v>
      </c>
      <c r="D1224" s="972" t="s">
        <v>2415</v>
      </c>
      <c r="E1224" s="290" t="s">
        <v>2410</v>
      </c>
      <c r="F1224" s="290" t="s">
        <v>2417</v>
      </c>
      <c r="G1224" s="290" t="s">
        <v>2414</v>
      </c>
      <c r="H1224" s="787">
        <v>0</v>
      </c>
    </row>
    <row r="1225" spans="1:8" ht="31">
      <c r="A1225" s="995"/>
      <c r="B1225" s="496" t="s">
        <v>2464</v>
      </c>
      <c r="C1225" s="293">
        <v>2021</v>
      </c>
      <c r="D1225" s="972" t="s">
        <v>2409</v>
      </c>
      <c r="E1225" s="290" t="s">
        <v>2410</v>
      </c>
      <c r="F1225" s="290" t="s">
        <v>2417</v>
      </c>
      <c r="G1225" s="290" t="s">
        <v>2416</v>
      </c>
      <c r="H1225" s="787">
        <v>0</v>
      </c>
    </row>
    <row r="1226" spans="1:8" ht="31">
      <c r="A1226" s="995"/>
      <c r="B1226" s="496" t="s">
        <v>2464</v>
      </c>
      <c r="C1226" s="293">
        <v>2021</v>
      </c>
      <c r="D1226" s="972" t="s">
        <v>2415</v>
      </c>
      <c r="E1226" s="290" t="s">
        <v>2410</v>
      </c>
      <c r="F1226" s="290" t="s">
        <v>2417</v>
      </c>
      <c r="G1226" s="290" t="s">
        <v>2416</v>
      </c>
      <c r="H1226" s="787">
        <v>0</v>
      </c>
    </row>
    <row r="1227" spans="1:8">
      <c r="A1227" s="995"/>
      <c r="B1227" s="496" t="s">
        <v>2464</v>
      </c>
      <c r="C1227" s="766">
        <v>2021</v>
      </c>
      <c r="D1227" s="972" t="s">
        <v>2409</v>
      </c>
      <c r="E1227" s="290" t="s">
        <v>2413</v>
      </c>
      <c r="F1227" s="290" t="s">
        <v>2411</v>
      </c>
      <c r="G1227" s="290" t="s">
        <v>2414</v>
      </c>
      <c r="H1227" s="787">
        <v>106</v>
      </c>
    </row>
    <row r="1228" spans="1:8">
      <c r="A1228" s="995"/>
      <c r="B1228" s="496" t="s">
        <v>2464</v>
      </c>
      <c r="C1228" s="766">
        <v>2021</v>
      </c>
      <c r="D1228" s="972" t="s">
        <v>2415</v>
      </c>
      <c r="E1228" s="290" t="s">
        <v>2413</v>
      </c>
      <c r="F1228" s="290" t="s">
        <v>2411</v>
      </c>
      <c r="G1228" s="290" t="s">
        <v>2414</v>
      </c>
      <c r="H1228" s="787">
        <v>79</v>
      </c>
    </row>
    <row r="1229" spans="1:8" ht="31">
      <c r="A1229" s="995"/>
      <c r="B1229" s="496" t="s">
        <v>2464</v>
      </c>
      <c r="C1229" s="766">
        <v>2021</v>
      </c>
      <c r="D1229" s="972" t="s">
        <v>2409</v>
      </c>
      <c r="E1229" s="290" t="s">
        <v>2413</v>
      </c>
      <c r="F1229" s="290" t="s">
        <v>2411</v>
      </c>
      <c r="G1229" s="290" t="s">
        <v>2416</v>
      </c>
      <c r="H1229" s="787">
        <v>6</v>
      </c>
    </row>
    <row r="1230" spans="1:8" ht="31">
      <c r="A1230" s="995"/>
      <c r="B1230" s="496" t="s">
        <v>2464</v>
      </c>
      <c r="C1230" s="766">
        <v>2021</v>
      </c>
      <c r="D1230" s="972" t="s">
        <v>2415</v>
      </c>
      <c r="E1230" s="290" t="s">
        <v>2413</v>
      </c>
      <c r="F1230" s="290" t="s">
        <v>2411</v>
      </c>
      <c r="G1230" s="290" t="s">
        <v>2416</v>
      </c>
      <c r="H1230" s="787">
        <v>4</v>
      </c>
    </row>
    <row r="1231" spans="1:8">
      <c r="A1231" s="995"/>
      <c r="B1231" s="496" t="s">
        <v>2464</v>
      </c>
      <c r="C1231" s="766">
        <v>2021</v>
      </c>
      <c r="D1231" s="972" t="s">
        <v>2409</v>
      </c>
      <c r="E1231" s="290" t="s">
        <v>2413</v>
      </c>
      <c r="F1231" s="290" t="s">
        <v>2417</v>
      </c>
      <c r="G1231" s="290" t="s">
        <v>2414</v>
      </c>
      <c r="H1231" s="787">
        <v>0</v>
      </c>
    </row>
    <row r="1232" spans="1:8">
      <c r="A1232" s="995"/>
      <c r="B1232" s="496" t="s">
        <v>2464</v>
      </c>
      <c r="C1232" s="766">
        <v>2021</v>
      </c>
      <c r="D1232" s="972" t="s">
        <v>2415</v>
      </c>
      <c r="E1232" s="290" t="s">
        <v>2413</v>
      </c>
      <c r="F1232" s="290" t="s">
        <v>2417</v>
      </c>
      <c r="G1232" s="290" t="s">
        <v>2414</v>
      </c>
      <c r="H1232" s="787">
        <v>0</v>
      </c>
    </row>
    <row r="1233" spans="1:8" ht="31">
      <c r="A1233" s="995"/>
      <c r="B1233" s="496" t="s">
        <v>2464</v>
      </c>
      <c r="C1233" s="766">
        <v>2021</v>
      </c>
      <c r="D1233" s="972" t="s">
        <v>2409</v>
      </c>
      <c r="E1233" s="290" t="s">
        <v>2413</v>
      </c>
      <c r="F1233" s="290" t="s">
        <v>2417</v>
      </c>
      <c r="G1233" s="290" t="s">
        <v>2416</v>
      </c>
      <c r="H1233" s="787">
        <v>0</v>
      </c>
    </row>
    <row r="1234" spans="1:8" ht="31">
      <c r="A1234" s="995"/>
      <c r="B1234" s="496" t="s">
        <v>2464</v>
      </c>
      <c r="C1234" s="766">
        <v>2021</v>
      </c>
      <c r="D1234" s="972" t="s">
        <v>2415</v>
      </c>
      <c r="E1234" s="290" t="s">
        <v>2413</v>
      </c>
      <c r="F1234" s="290" t="s">
        <v>2417</v>
      </c>
      <c r="G1234" s="290" t="s">
        <v>2416</v>
      </c>
      <c r="H1234" s="787">
        <v>0</v>
      </c>
    </row>
    <row r="1235" spans="1:8">
      <c r="A1235" s="995"/>
      <c r="B1235" s="496" t="s">
        <v>2464</v>
      </c>
      <c r="C1235" s="766">
        <v>2021</v>
      </c>
      <c r="D1235" s="972" t="s">
        <v>2409</v>
      </c>
      <c r="E1235" s="290" t="s">
        <v>2423</v>
      </c>
      <c r="F1235" s="290" t="s">
        <v>2411</v>
      </c>
      <c r="G1235" s="290" t="s">
        <v>2414</v>
      </c>
      <c r="H1235" s="787">
        <v>0</v>
      </c>
    </row>
    <row r="1236" spans="1:8">
      <c r="A1236" s="995"/>
      <c r="B1236" s="496" t="s">
        <v>2464</v>
      </c>
      <c r="C1236" s="766">
        <v>2021</v>
      </c>
      <c r="D1236" s="972" t="s">
        <v>2415</v>
      </c>
      <c r="E1236" s="290" t="s">
        <v>2423</v>
      </c>
      <c r="F1236" s="290" t="s">
        <v>2411</v>
      </c>
      <c r="G1236" s="290" t="s">
        <v>2414</v>
      </c>
      <c r="H1236" s="787">
        <v>0</v>
      </c>
    </row>
    <row r="1237" spans="1:8" ht="31">
      <c r="A1237" s="995"/>
      <c r="B1237" s="496" t="s">
        <v>2464</v>
      </c>
      <c r="C1237" s="766">
        <v>2021</v>
      </c>
      <c r="D1237" s="972" t="s">
        <v>2409</v>
      </c>
      <c r="E1237" s="290" t="s">
        <v>2423</v>
      </c>
      <c r="F1237" s="290" t="s">
        <v>2411</v>
      </c>
      <c r="G1237" s="290" t="s">
        <v>2416</v>
      </c>
      <c r="H1237" s="787">
        <v>0</v>
      </c>
    </row>
    <row r="1238" spans="1:8" ht="31">
      <c r="A1238" s="995"/>
      <c r="B1238" s="496" t="s">
        <v>2464</v>
      </c>
      <c r="C1238" s="766">
        <v>2021</v>
      </c>
      <c r="D1238" s="972" t="s">
        <v>2415</v>
      </c>
      <c r="E1238" s="290" t="s">
        <v>2423</v>
      </c>
      <c r="F1238" s="290" t="s">
        <v>2411</v>
      </c>
      <c r="G1238" s="290" t="s">
        <v>2416</v>
      </c>
      <c r="H1238" s="787">
        <v>0</v>
      </c>
    </row>
    <row r="1239" spans="1:8">
      <c r="A1239" s="995"/>
      <c r="B1239" s="496" t="s">
        <v>2464</v>
      </c>
      <c r="C1239" s="766">
        <v>2021</v>
      </c>
      <c r="D1239" s="972" t="s">
        <v>2409</v>
      </c>
      <c r="E1239" s="290" t="s">
        <v>2423</v>
      </c>
      <c r="F1239" s="290" t="s">
        <v>2417</v>
      </c>
      <c r="G1239" s="290" t="s">
        <v>2414</v>
      </c>
      <c r="H1239" s="787">
        <v>0</v>
      </c>
    </row>
    <row r="1240" spans="1:8">
      <c r="A1240" s="995"/>
      <c r="B1240" s="496" t="s">
        <v>2464</v>
      </c>
      <c r="C1240" s="766">
        <v>2021</v>
      </c>
      <c r="D1240" s="972" t="s">
        <v>2415</v>
      </c>
      <c r="E1240" s="290" t="s">
        <v>2423</v>
      </c>
      <c r="F1240" s="290" t="s">
        <v>2417</v>
      </c>
      <c r="G1240" s="290" t="s">
        <v>2414</v>
      </c>
      <c r="H1240" s="787">
        <v>0</v>
      </c>
    </row>
    <row r="1241" spans="1:8" ht="31">
      <c r="A1241" s="995"/>
      <c r="B1241" s="496" t="s">
        <v>2464</v>
      </c>
      <c r="C1241" s="766">
        <v>2021</v>
      </c>
      <c r="D1241" s="972" t="s">
        <v>2409</v>
      </c>
      <c r="E1241" s="290" t="s">
        <v>2423</v>
      </c>
      <c r="F1241" s="290" t="s">
        <v>2417</v>
      </c>
      <c r="G1241" s="290" t="s">
        <v>2416</v>
      </c>
      <c r="H1241" s="787">
        <v>0</v>
      </c>
    </row>
    <row r="1242" spans="1:8" ht="31">
      <c r="A1242" s="995"/>
      <c r="B1242" s="496" t="s">
        <v>2464</v>
      </c>
      <c r="C1242" s="766">
        <v>2021</v>
      </c>
      <c r="D1242" s="972" t="s">
        <v>2415</v>
      </c>
      <c r="E1242" s="290" t="s">
        <v>2423</v>
      </c>
      <c r="F1242" s="290" t="s">
        <v>2417</v>
      </c>
      <c r="G1242" s="290" t="s">
        <v>2416</v>
      </c>
      <c r="H1242" s="787">
        <v>0</v>
      </c>
    </row>
    <row r="1243" spans="1:8" s="768" customFormat="1">
      <c r="B1243" s="769"/>
      <c r="C1243" s="770"/>
      <c r="D1243" s="972"/>
      <c r="E1243" s="290"/>
      <c r="F1243" s="292"/>
      <c r="G1243" s="292"/>
      <c r="H1243" s="775"/>
    </row>
    <row r="1244" spans="1:8">
      <c r="A1244" s="995">
        <v>53</v>
      </c>
      <c r="B1244" s="765" t="s">
        <v>2465</v>
      </c>
      <c r="C1244" s="293">
        <v>2021</v>
      </c>
      <c r="D1244" s="972" t="s">
        <v>2409</v>
      </c>
      <c r="E1244" s="290" t="s">
        <v>2410</v>
      </c>
      <c r="F1244" s="290" t="s">
        <v>2411</v>
      </c>
      <c r="G1244" s="290" t="s">
        <v>2414</v>
      </c>
      <c r="H1244" s="767">
        <v>207</v>
      </c>
    </row>
    <row r="1245" spans="1:8">
      <c r="A1245" s="995"/>
      <c r="B1245" s="765" t="s">
        <v>2465</v>
      </c>
      <c r="C1245" s="293">
        <v>2021</v>
      </c>
      <c r="D1245" s="972" t="s">
        <v>2415</v>
      </c>
      <c r="E1245" s="290" t="s">
        <v>2410</v>
      </c>
      <c r="F1245" s="290" t="s">
        <v>2411</v>
      </c>
      <c r="G1245" s="290" t="s">
        <v>2414</v>
      </c>
      <c r="H1245" s="767">
        <v>13</v>
      </c>
    </row>
    <row r="1246" spans="1:8" ht="31">
      <c r="A1246" s="995"/>
      <c r="B1246" s="765" t="s">
        <v>2465</v>
      </c>
      <c r="C1246" s="293">
        <v>2021</v>
      </c>
      <c r="D1246" s="972" t="s">
        <v>2409</v>
      </c>
      <c r="E1246" s="290" t="s">
        <v>2410</v>
      </c>
      <c r="F1246" s="290" t="s">
        <v>2411</v>
      </c>
      <c r="G1246" s="290" t="s">
        <v>2416</v>
      </c>
      <c r="H1246" s="767">
        <v>16</v>
      </c>
    </row>
    <row r="1247" spans="1:8" ht="31">
      <c r="A1247" s="995"/>
      <c r="B1247" s="765" t="s">
        <v>2465</v>
      </c>
      <c r="C1247" s="293">
        <v>2021</v>
      </c>
      <c r="D1247" s="972" t="s">
        <v>2415</v>
      </c>
      <c r="E1247" s="290" t="s">
        <v>2410</v>
      </c>
      <c r="F1247" s="290" t="s">
        <v>2411</v>
      </c>
      <c r="G1247" s="290" t="s">
        <v>2416</v>
      </c>
      <c r="H1247" s="767">
        <v>7</v>
      </c>
    </row>
    <row r="1248" spans="1:8">
      <c r="A1248" s="995"/>
      <c r="B1248" s="765" t="s">
        <v>2465</v>
      </c>
      <c r="C1248" s="293">
        <v>2021</v>
      </c>
      <c r="D1248" s="972" t="s">
        <v>2409</v>
      </c>
      <c r="E1248" s="290" t="s">
        <v>2410</v>
      </c>
      <c r="F1248" s="290" t="s">
        <v>2417</v>
      </c>
      <c r="G1248" s="290" t="s">
        <v>2414</v>
      </c>
      <c r="H1248" s="767">
        <v>0</v>
      </c>
    </row>
    <row r="1249" spans="1:8">
      <c r="A1249" s="995"/>
      <c r="B1249" s="765" t="s">
        <v>2465</v>
      </c>
      <c r="C1249" s="293">
        <v>2021</v>
      </c>
      <c r="D1249" s="972" t="s">
        <v>2415</v>
      </c>
      <c r="E1249" s="290" t="s">
        <v>2410</v>
      </c>
      <c r="F1249" s="290" t="s">
        <v>2417</v>
      </c>
      <c r="G1249" s="290" t="s">
        <v>2414</v>
      </c>
      <c r="H1249" s="767">
        <v>0</v>
      </c>
    </row>
    <row r="1250" spans="1:8" ht="31">
      <c r="A1250" s="995"/>
      <c r="B1250" s="765" t="s">
        <v>2465</v>
      </c>
      <c r="C1250" s="293">
        <v>2021</v>
      </c>
      <c r="D1250" s="972" t="s">
        <v>2409</v>
      </c>
      <c r="E1250" s="290" t="s">
        <v>2410</v>
      </c>
      <c r="F1250" s="290" t="s">
        <v>2417</v>
      </c>
      <c r="G1250" s="290" t="s">
        <v>2416</v>
      </c>
      <c r="H1250" s="767">
        <v>0</v>
      </c>
    </row>
    <row r="1251" spans="1:8" ht="31">
      <c r="A1251" s="995"/>
      <c r="B1251" s="765" t="s">
        <v>2465</v>
      </c>
      <c r="C1251" s="293">
        <v>2021</v>
      </c>
      <c r="D1251" s="972" t="s">
        <v>2415</v>
      </c>
      <c r="E1251" s="290" t="s">
        <v>2410</v>
      </c>
      <c r="F1251" s="290" t="s">
        <v>2417</v>
      </c>
      <c r="G1251" s="290" t="s">
        <v>2416</v>
      </c>
      <c r="H1251" s="767">
        <v>0</v>
      </c>
    </row>
    <row r="1252" spans="1:8">
      <c r="A1252" s="995"/>
      <c r="B1252" s="765" t="s">
        <v>2465</v>
      </c>
      <c r="C1252" s="766">
        <v>2021</v>
      </c>
      <c r="D1252" s="972" t="s">
        <v>2409</v>
      </c>
      <c r="E1252" s="290" t="s">
        <v>2413</v>
      </c>
      <c r="F1252" s="290" t="s">
        <v>2411</v>
      </c>
      <c r="G1252" s="290" t="s">
        <v>2414</v>
      </c>
      <c r="H1252" s="767">
        <v>81</v>
      </c>
    </row>
    <row r="1253" spans="1:8">
      <c r="A1253" s="995"/>
      <c r="B1253" s="765" t="s">
        <v>2465</v>
      </c>
      <c r="C1253" s="766">
        <v>2021</v>
      </c>
      <c r="D1253" s="972" t="s">
        <v>2415</v>
      </c>
      <c r="E1253" s="290" t="s">
        <v>2413</v>
      </c>
      <c r="F1253" s="290" t="s">
        <v>2411</v>
      </c>
      <c r="G1253" s="290" t="s">
        <v>2414</v>
      </c>
      <c r="H1253" s="767">
        <v>2</v>
      </c>
    </row>
    <row r="1254" spans="1:8" ht="31">
      <c r="A1254" s="995"/>
      <c r="B1254" s="765" t="s">
        <v>2465</v>
      </c>
      <c r="C1254" s="766">
        <v>2021</v>
      </c>
      <c r="D1254" s="972" t="s">
        <v>2409</v>
      </c>
      <c r="E1254" s="290" t="s">
        <v>2413</v>
      </c>
      <c r="F1254" s="290" t="s">
        <v>2411</v>
      </c>
      <c r="G1254" s="290" t="s">
        <v>2416</v>
      </c>
      <c r="H1254" s="767">
        <v>1</v>
      </c>
    </row>
    <row r="1255" spans="1:8" ht="31">
      <c r="A1255" s="995"/>
      <c r="B1255" s="765" t="s">
        <v>2465</v>
      </c>
      <c r="C1255" s="766">
        <v>2021</v>
      </c>
      <c r="D1255" s="972" t="s">
        <v>2415</v>
      </c>
      <c r="E1255" s="290" t="s">
        <v>2413</v>
      </c>
      <c r="F1255" s="290" t="s">
        <v>2411</v>
      </c>
      <c r="G1255" s="290" t="s">
        <v>2416</v>
      </c>
      <c r="H1255" s="767">
        <v>1</v>
      </c>
    </row>
    <row r="1256" spans="1:8">
      <c r="A1256" s="995"/>
      <c r="B1256" s="765" t="s">
        <v>2465</v>
      </c>
      <c r="C1256" s="766">
        <v>2021</v>
      </c>
      <c r="D1256" s="972" t="s">
        <v>2409</v>
      </c>
      <c r="E1256" s="290" t="s">
        <v>2413</v>
      </c>
      <c r="F1256" s="290" t="s">
        <v>2417</v>
      </c>
      <c r="G1256" s="290" t="s">
        <v>2414</v>
      </c>
      <c r="H1256" s="767">
        <v>0</v>
      </c>
    </row>
    <row r="1257" spans="1:8">
      <c r="A1257" s="995"/>
      <c r="B1257" s="765" t="s">
        <v>2465</v>
      </c>
      <c r="C1257" s="766">
        <v>2021</v>
      </c>
      <c r="D1257" s="972" t="s">
        <v>2415</v>
      </c>
      <c r="E1257" s="290" t="s">
        <v>2413</v>
      </c>
      <c r="F1257" s="290" t="s">
        <v>2417</v>
      </c>
      <c r="G1257" s="290" t="s">
        <v>2414</v>
      </c>
      <c r="H1257" s="767">
        <v>0</v>
      </c>
    </row>
    <row r="1258" spans="1:8" ht="31">
      <c r="A1258" s="995"/>
      <c r="B1258" s="765" t="s">
        <v>2465</v>
      </c>
      <c r="C1258" s="766">
        <v>2021</v>
      </c>
      <c r="D1258" s="972" t="s">
        <v>2409</v>
      </c>
      <c r="E1258" s="290" t="s">
        <v>2413</v>
      </c>
      <c r="F1258" s="290" t="s">
        <v>2417</v>
      </c>
      <c r="G1258" s="290" t="s">
        <v>2416</v>
      </c>
      <c r="H1258" s="767">
        <v>0</v>
      </c>
    </row>
    <row r="1259" spans="1:8" ht="31">
      <c r="A1259" s="995"/>
      <c r="B1259" s="765" t="s">
        <v>2465</v>
      </c>
      <c r="C1259" s="766">
        <v>2021</v>
      </c>
      <c r="D1259" s="972" t="s">
        <v>2415</v>
      </c>
      <c r="E1259" s="290" t="s">
        <v>2413</v>
      </c>
      <c r="F1259" s="290" t="s">
        <v>2417</v>
      </c>
      <c r="G1259" s="290" t="s">
        <v>2416</v>
      </c>
      <c r="H1259" s="767">
        <v>0</v>
      </c>
    </row>
    <row r="1260" spans="1:8">
      <c r="A1260" s="995"/>
      <c r="B1260" s="765" t="s">
        <v>2465</v>
      </c>
      <c r="C1260" s="766">
        <v>2021</v>
      </c>
      <c r="D1260" s="972" t="s">
        <v>2409</v>
      </c>
      <c r="E1260" s="290" t="s">
        <v>2423</v>
      </c>
      <c r="F1260" s="290" t="s">
        <v>2411</v>
      </c>
      <c r="G1260" s="290" t="s">
        <v>2414</v>
      </c>
      <c r="H1260" s="767">
        <v>63</v>
      </c>
    </row>
    <row r="1261" spans="1:8">
      <c r="A1261" s="995"/>
      <c r="B1261" s="765" t="s">
        <v>2465</v>
      </c>
      <c r="C1261" s="766">
        <v>2021</v>
      </c>
      <c r="D1261" s="972" t="s">
        <v>2415</v>
      </c>
      <c r="E1261" s="290" t="s">
        <v>2423</v>
      </c>
      <c r="F1261" s="290" t="s">
        <v>2411</v>
      </c>
      <c r="G1261" s="290" t="s">
        <v>2414</v>
      </c>
      <c r="H1261" s="767">
        <v>0</v>
      </c>
    </row>
    <row r="1262" spans="1:8" ht="31">
      <c r="A1262" s="995"/>
      <c r="B1262" s="765" t="s">
        <v>2465</v>
      </c>
      <c r="C1262" s="766">
        <v>2021</v>
      </c>
      <c r="D1262" s="972" t="s">
        <v>2409</v>
      </c>
      <c r="E1262" s="290" t="s">
        <v>2423</v>
      </c>
      <c r="F1262" s="290" t="s">
        <v>2411</v>
      </c>
      <c r="G1262" s="290" t="s">
        <v>2416</v>
      </c>
      <c r="H1262" s="767">
        <v>0</v>
      </c>
    </row>
    <row r="1263" spans="1:8" ht="31">
      <c r="A1263" s="995"/>
      <c r="B1263" s="765" t="s">
        <v>2465</v>
      </c>
      <c r="C1263" s="766">
        <v>2021</v>
      </c>
      <c r="D1263" s="972" t="s">
        <v>2415</v>
      </c>
      <c r="E1263" s="290" t="s">
        <v>2423</v>
      </c>
      <c r="F1263" s="290" t="s">
        <v>2411</v>
      </c>
      <c r="G1263" s="290" t="s">
        <v>2416</v>
      </c>
      <c r="H1263" s="767">
        <v>0</v>
      </c>
    </row>
    <row r="1264" spans="1:8">
      <c r="A1264" s="995"/>
      <c r="B1264" s="765" t="s">
        <v>2465</v>
      </c>
      <c r="C1264" s="766">
        <v>2021</v>
      </c>
      <c r="D1264" s="972" t="s">
        <v>2409</v>
      </c>
      <c r="E1264" s="290" t="s">
        <v>2423</v>
      </c>
      <c r="F1264" s="290" t="s">
        <v>2417</v>
      </c>
      <c r="G1264" s="290" t="s">
        <v>2414</v>
      </c>
      <c r="H1264" s="767">
        <v>0</v>
      </c>
    </row>
    <row r="1265" spans="1:8">
      <c r="A1265" s="995"/>
      <c r="B1265" s="765" t="s">
        <v>2465</v>
      </c>
      <c r="C1265" s="766">
        <v>2021</v>
      </c>
      <c r="D1265" s="972" t="s">
        <v>2415</v>
      </c>
      <c r="E1265" s="290" t="s">
        <v>2423</v>
      </c>
      <c r="F1265" s="290" t="s">
        <v>2417</v>
      </c>
      <c r="G1265" s="290" t="s">
        <v>2414</v>
      </c>
      <c r="H1265" s="767">
        <v>0</v>
      </c>
    </row>
    <row r="1266" spans="1:8" ht="31">
      <c r="A1266" s="995"/>
      <c r="B1266" s="765" t="s">
        <v>2465</v>
      </c>
      <c r="C1266" s="766">
        <v>2021</v>
      </c>
      <c r="D1266" s="972" t="s">
        <v>2409</v>
      </c>
      <c r="E1266" s="290" t="s">
        <v>2423</v>
      </c>
      <c r="F1266" s="290" t="s">
        <v>2417</v>
      </c>
      <c r="G1266" s="290" t="s">
        <v>2416</v>
      </c>
      <c r="H1266" s="767">
        <v>0</v>
      </c>
    </row>
    <row r="1267" spans="1:8" ht="31">
      <c r="A1267" s="995"/>
      <c r="B1267" s="765" t="s">
        <v>2465</v>
      </c>
      <c r="C1267" s="766">
        <v>2021</v>
      </c>
      <c r="D1267" s="972" t="s">
        <v>2415</v>
      </c>
      <c r="E1267" s="290" t="s">
        <v>2423</v>
      </c>
      <c r="F1267" s="290" t="s">
        <v>2417</v>
      </c>
      <c r="G1267" s="290" t="s">
        <v>2416</v>
      </c>
      <c r="H1267" s="767"/>
    </row>
    <row r="1268" spans="1:8" s="768" customFormat="1">
      <c r="B1268" s="769"/>
      <c r="C1268" s="770"/>
      <c r="D1268" s="972"/>
      <c r="E1268" s="290"/>
      <c r="F1268" s="292"/>
      <c r="G1268" s="292"/>
      <c r="H1268" s="775"/>
    </row>
    <row r="1269" spans="1:8">
      <c r="A1269" s="995">
        <v>54</v>
      </c>
      <c r="B1269" s="765" t="s">
        <v>2466</v>
      </c>
      <c r="C1269" s="293">
        <v>2021</v>
      </c>
      <c r="D1269" s="972" t="s">
        <v>2409</v>
      </c>
      <c r="E1269" s="290" t="s">
        <v>2410</v>
      </c>
      <c r="F1269" s="290" t="s">
        <v>2411</v>
      </c>
      <c r="G1269" s="290" t="s">
        <v>2414</v>
      </c>
      <c r="H1269" s="767">
        <v>44</v>
      </c>
    </row>
    <row r="1270" spans="1:8">
      <c r="A1270" s="995"/>
      <c r="B1270" s="765" t="s">
        <v>2466</v>
      </c>
      <c r="C1270" s="293">
        <v>2021</v>
      </c>
      <c r="D1270" s="972" t="s">
        <v>2415</v>
      </c>
      <c r="E1270" s="290" t="s">
        <v>2410</v>
      </c>
      <c r="F1270" s="290" t="s">
        <v>2411</v>
      </c>
      <c r="G1270" s="290" t="s">
        <v>2414</v>
      </c>
      <c r="H1270" s="767">
        <v>0</v>
      </c>
    </row>
    <row r="1271" spans="1:8" ht="31">
      <c r="A1271" s="995"/>
      <c r="B1271" s="765" t="s">
        <v>2466</v>
      </c>
      <c r="C1271" s="293">
        <v>2021</v>
      </c>
      <c r="D1271" s="972" t="s">
        <v>2409</v>
      </c>
      <c r="E1271" s="290" t="s">
        <v>2410</v>
      </c>
      <c r="F1271" s="290" t="s">
        <v>2411</v>
      </c>
      <c r="G1271" s="290" t="s">
        <v>2416</v>
      </c>
      <c r="H1271" s="767">
        <v>3</v>
      </c>
    </row>
    <row r="1272" spans="1:8" ht="31">
      <c r="A1272" s="995"/>
      <c r="B1272" s="765" t="s">
        <v>2466</v>
      </c>
      <c r="C1272" s="293">
        <v>2021</v>
      </c>
      <c r="D1272" s="972" t="s">
        <v>2415</v>
      </c>
      <c r="E1272" s="290" t="s">
        <v>2410</v>
      </c>
      <c r="F1272" s="290" t="s">
        <v>2411</v>
      </c>
      <c r="G1272" s="290" t="s">
        <v>2416</v>
      </c>
      <c r="H1272" s="767">
        <v>0</v>
      </c>
    </row>
    <row r="1273" spans="1:8">
      <c r="A1273" s="995"/>
      <c r="B1273" s="765" t="s">
        <v>2466</v>
      </c>
      <c r="C1273" s="293">
        <v>2021</v>
      </c>
      <c r="D1273" s="972" t="s">
        <v>2409</v>
      </c>
      <c r="E1273" s="290" t="s">
        <v>2410</v>
      </c>
      <c r="F1273" s="290" t="s">
        <v>2417</v>
      </c>
      <c r="G1273" s="290" t="s">
        <v>2414</v>
      </c>
      <c r="H1273" s="767">
        <v>0</v>
      </c>
    </row>
    <row r="1274" spans="1:8">
      <c r="A1274" s="995"/>
      <c r="B1274" s="765" t="s">
        <v>2466</v>
      </c>
      <c r="C1274" s="293">
        <v>2021</v>
      </c>
      <c r="D1274" s="972" t="s">
        <v>2415</v>
      </c>
      <c r="E1274" s="290" t="s">
        <v>2410</v>
      </c>
      <c r="F1274" s="290" t="s">
        <v>2417</v>
      </c>
      <c r="G1274" s="290" t="s">
        <v>2414</v>
      </c>
      <c r="H1274" s="767">
        <v>0</v>
      </c>
    </row>
    <row r="1275" spans="1:8" ht="31">
      <c r="A1275" s="995"/>
      <c r="B1275" s="765" t="s">
        <v>2466</v>
      </c>
      <c r="C1275" s="293">
        <v>2021</v>
      </c>
      <c r="D1275" s="972" t="s">
        <v>2409</v>
      </c>
      <c r="E1275" s="290" t="s">
        <v>2410</v>
      </c>
      <c r="F1275" s="290" t="s">
        <v>2417</v>
      </c>
      <c r="G1275" s="290" t="s">
        <v>2416</v>
      </c>
      <c r="H1275" s="767">
        <v>0</v>
      </c>
    </row>
    <row r="1276" spans="1:8" ht="31">
      <c r="A1276" s="995"/>
      <c r="B1276" s="765" t="s">
        <v>2466</v>
      </c>
      <c r="C1276" s="293">
        <v>2021</v>
      </c>
      <c r="D1276" s="972" t="s">
        <v>2415</v>
      </c>
      <c r="E1276" s="290" t="s">
        <v>2410</v>
      </c>
      <c r="F1276" s="290" t="s">
        <v>2417</v>
      </c>
      <c r="G1276" s="290" t="s">
        <v>2416</v>
      </c>
      <c r="H1276" s="767">
        <v>0</v>
      </c>
    </row>
    <row r="1277" spans="1:8">
      <c r="A1277" s="995"/>
      <c r="B1277" s="765" t="s">
        <v>2466</v>
      </c>
      <c r="C1277" s="766">
        <v>2021</v>
      </c>
      <c r="D1277" s="972" t="s">
        <v>2409</v>
      </c>
      <c r="E1277" s="290" t="s">
        <v>2413</v>
      </c>
      <c r="F1277" s="290" t="s">
        <v>2411</v>
      </c>
      <c r="G1277" s="290" t="s">
        <v>2414</v>
      </c>
      <c r="H1277" s="767">
        <v>0</v>
      </c>
    </row>
    <row r="1278" spans="1:8">
      <c r="A1278" s="995"/>
      <c r="B1278" s="765" t="s">
        <v>2466</v>
      </c>
      <c r="C1278" s="766">
        <v>2021</v>
      </c>
      <c r="D1278" s="972" t="s">
        <v>2415</v>
      </c>
      <c r="E1278" s="290" t="s">
        <v>2413</v>
      </c>
      <c r="F1278" s="290" t="s">
        <v>2411</v>
      </c>
      <c r="G1278" s="290" t="s">
        <v>2414</v>
      </c>
      <c r="H1278" s="767">
        <v>0</v>
      </c>
    </row>
    <row r="1279" spans="1:8" ht="31">
      <c r="A1279" s="995"/>
      <c r="B1279" s="765" t="s">
        <v>2466</v>
      </c>
      <c r="C1279" s="766">
        <v>2021</v>
      </c>
      <c r="D1279" s="972" t="s">
        <v>2409</v>
      </c>
      <c r="E1279" s="290" t="s">
        <v>2413</v>
      </c>
      <c r="F1279" s="290" t="s">
        <v>2411</v>
      </c>
      <c r="G1279" s="290" t="s">
        <v>2416</v>
      </c>
      <c r="H1279" s="767">
        <v>0</v>
      </c>
    </row>
    <row r="1280" spans="1:8" ht="31">
      <c r="A1280" s="995"/>
      <c r="B1280" s="765" t="s">
        <v>2466</v>
      </c>
      <c r="C1280" s="766">
        <v>2021</v>
      </c>
      <c r="D1280" s="972" t="s">
        <v>2415</v>
      </c>
      <c r="E1280" s="290" t="s">
        <v>2413</v>
      </c>
      <c r="F1280" s="290" t="s">
        <v>2411</v>
      </c>
      <c r="G1280" s="290" t="s">
        <v>2416</v>
      </c>
      <c r="H1280" s="767">
        <v>0</v>
      </c>
    </row>
    <row r="1281" spans="1:8">
      <c r="A1281" s="995"/>
      <c r="B1281" s="765" t="s">
        <v>2466</v>
      </c>
      <c r="C1281" s="766">
        <v>2021</v>
      </c>
      <c r="D1281" s="972" t="s">
        <v>2409</v>
      </c>
      <c r="E1281" s="290" t="s">
        <v>2413</v>
      </c>
      <c r="F1281" s="290" t="s">
        <v>2417</v>
      </c>
      <c r="G1281" s="290" t="s">
        <v>2414</v>
      </c>
      <c r="H1281" s="767">
        <v>0</v>
      </c>
    </row>
    <row r="1282" spans="1:8">
      <c r="A1282" s="995"/>
      <c r="B1282" s="765" t="s">
        <v>2466</v>
      </c>
      <c r="C1282" s="766">
        <v>2021</v>
      </c>
      <c r="D1282" s="972" t="s">
        <v>2415</v>
      </c>
      <c r="E1282" s="290" t="s">
        <v>2413</v>
      </c>
      <c r="F1282" s="290" t="s">
        <v>2417</v>
      </c>
      <c r="G1282" s="290" t="s">
        <v>2414</v>
      </c>
      <c r="H1282" s="767">
        <v>0</v>
      </c>
    </row>
    <row r="1283" spans="1:8" ht="31">
      <c r="A1283" s="995"/>
      <c r="B1283" s="765" t="s">
        <v>2466</v>
      </c>
      <c r="C1283" s="766">
        <v>2021</v>
      </c>
      <c r="D1283" s="972" t="s">
        <v>2409</v>
      </c>
      <c r="E1283" s="290" t="s">
        <v>2413</v>
      </c>
      <c r="F1283" s="290" t="s">
        <v>2417</v>
      </c>
      <c r="G1283" s="290" t="s">
        <v>2416</v>
      </c>
      <c r="H1283" s="767">
        <v>0</v>
      </c>
    </row>
    <row r="1284" spans="1:8" ht="31">
      <c r="A1284" s="995"/>
      <c r="B1284" s="765" t="s">
        <v>2466</v>
      </c>
      <c r="C1284" s="766">
        <v>2021</v>
      </c>
      <c r="D1284" s="972" t="s">
        <v>2415</v>
      </c>
      <c r="E1284" s="290" t="s">
        <v>2413</v>
      </c>
      <c r="F1284" s="290" t="s">
        <v>2417</v>
      </c>
      <c r="G1284" s="290" t="s">
        <v>2416</v>
      </c>
      <c r="H1284" s="767">
        <v>0</v>
      </c>
    </row>
    <row r="1285" spans="1:8">
      <c r="A1285" s="995"/>
      <c r="B1285" s="765" t="s">
        <v>2466</v>
      </c>
      <c r="C1285" s="766">
        <v>2021</v>
      </c>
      <c r="D1285" s="972" t="s">
        <v>2409</v>
      </c>
      <c r="E1285" s="290" t="s">
        <v>2423</v>
      </c>
      <c r="F1285" s="290" t="s">
        <v>2411</v>
      </c>
      <c r="G1285" s="290" t="s">
        <v>2414</v>
      </c>
      <c r="H1285" s="767">
        <v>0</v>
      </c>
    </row>
    <row r="1286" spans="1:8">
      <c r="A1286" s="995"/>
      <c r="B1286" s="765" t="s">
        <v>2466</v>
      </c>
      <c r="C1286" s="766">
        <v>2021</v>
      </c>
      <c r="D1286" s="972" t="s">
        <v>2415</v>
      </c>
      <c r="E1286" s="290" t="s">
        <v>2423</v>
      </c>
      <c r="F1286" s="290" t="s">
        <v>2411</v>
      </c>
      <c r="G1286" s="290" t="s">
        <v>2414</v>
      </c>
      <c r="H1286" s="767">
        <v>0</v>
      </c>
    </row>
    <row r="1287" spans="1:8" ht="31">
      <c r="A1287" s="995"/>
      <c r="B1287" s="765" t="s">
        <v>2466</v>
      </c>
      <c r="C1287" s="766">
        <v>2021</v>
      </c>
      <c r="D1287" s="972" t="s">
        <v>2409</v>
      </c>
      <c r="E1287" s="290" t="s">
        <v>2423</v>
      </c>
      <c r="F1287" s="290" t="s">
        <v>2411</v>
      </c>
      <c r="G1287" s="290" t="s">
        <v>2416</v>
      </c>
      <c r="H1287" s="767">
        <v>0</v>
      </c>
    </row>
    <row r="1288" spans="1:8" ht="31">
      <c r="A1288" s="995"/>
      <c r="B1288" s="765" t="s">
        <v>2466</v>
      </c>
      <c r="C1288" s="766">
        <v>2021</v>
      </c>
      <c r="D1288" s="972" t="s">
        <v>2415</v>
      </c>
      <c r="E1288" s="290" t="s">
        <v>2423</v>
      </c>
      <c r="F1288" s="290" t="s">
        <v>2411</v>
      </c>
      <c r="G1288" s="290" t="s">
        <v>2416</v>
      </c>
      <c r="H1288" s="767">
        <v>0</v>
      </c>
    </row>
    <row r="1289" spans="1:8">
      <c r="A1289" s="995"/>
      <c r="B1289" s="765" t="s">
        <v>2466</v>
      </c>
      <c r="C1289" s="766">
        <v>2021</v>
      </c>
      <c r="D1289" s="972" t="s">
        <v>2409</v>
      </c>
      <c r="E1289" s="290" t="s">
        <v>2423</v>
      </c>
      <c r="F1289" s="290" t="s">
        <v>2417</v>
      </c>
      <c r="G1289" s="290" t="s">
        <v>2414</v>
      </c>
      <c r="H1289" s="767">
        <v>0</v>
      </c>
    </row>
    <row r="1290" spans="1:8">
      <c r="A1290" s="995"/>
      <c r="B1290" s="765" t="s">
        <v>2466</v>
      </c>
      <c r="C1290" s="766">
        <v>2021</v>
      </c>
      <c r="D1290" s="972" t="s">
        <v>2415</v>
      </c>
      <c r="E1290" s="290" t="s">
        <v>2423</v>
      </c>
      <c r="F1290" s="290" t="s">
        <v>2417</v>
      </c>
      <c r="G1290" s="290" t="s">
        <v>2414</v>
      </c>
      <c r="H1290" s="767">
        <v>0</v>
      </c>
    </row>
    <row r="1291" spans="1:8" ht="31">
      <c r="A1291" s="995"/>
      <c r="B1291" s="765" t="s">
        <v>2466</v>
      </c>
      <c r="C1291" s="766">
        <v>2021</v>
      </c>
      <c r="D1291" s="972" t="s">
        <v>2409</v>
      </c>
      <c r="E1291" s="290" t="s">
        <v>2423</v>
      </c>
      <c r="F1291" s="290" t="s">
        <v>2417</v>
      </c>
      <c r="G1291" s="290" t="s">
        <v>2416</v>
      </c>
      <c r="H1291" s="767">
        <v>0</v>
      </c>
    </row>
    <row r="1292" spans="1:8" ht="31">
      <c r="A1292" s="995"/>
      <c r="B1292" s="765" t="s">
        <v>2466</v>
      </c>
      <c r="C1292" s="766">
        <v>2021</v>
      </c>
      <c r="D1292" s="972" t="s">
        <v>2415</v>
      </c>
      <c r="E1292" s="290" t="s">
        <v>2423</v>
      </c>
      <c r="F1292" s="290" t="s">
        <v>2417</v>
      </c>
      <c r="G1292" s="290" t="s">
        <v>2416</v>
      </c>
      <c r="H1292" s="767">
        <v>0</v>
      </c>
    </row>
    <row r="1293" spans="1:8" s="768" customFormat="1" ht="23.5">
      <c r="A1293" s="791"/>
      <c r="B1293" s="769"/>
      <c r="C1293" s="770"/>
      <c r="D1293" s="972"/>
      <c r="E1293" s="290"/>
      <c r="F1293" s="292"/>
      <c r="G1293" s="292"/>
      <c r="H1293" s="779"/>
    </row>
    <row r="1294" spans="1:8">
      <c r="A1294" s="995">
        <v>55</v>
      </c>
      <c r="B1294" s="496" t="s">
        <v>2467</v>
      </c>
      <c r="C1294" s="293">
        <v>2021</v>
      </c>
      <c r="D1294" s="972" t="s">
        <v>2409</v>
      </c>
      <c r="E1294" s="290" t="s">
        <v>2410</v>
      </c>
      <c r="F1294" s="290" t="s">
        <v>2411</v>
      </c>
      <c r="G1294" s="290" t="s">
        <v>2414</v>
      </c>
      <c r="H1294" s="787">
        <v>76</v>
      </c>
    </row>
    <row r="1295" spans="1:8">
      <c r="A1295" s="995"/>
      <c r="B1295" s="496" t="s">
        <v>2467</v>
      </c>
      <c r="C1295" s="293">
        <v>2021</v>
      </c>
      <c r="D1295" s="972" t="s">
        <v>2415</v>
      </c>
      <c r="E1295" s="290" t="s">
        <v>2410</v>
      </c>
      <c r="F1295" s="290" t="s">
        <v>2411</v>
      </c>
      <c r="G1295" s="290" t="s">
        <v>2414</v>
      </c>
      <c r="H1295" s="787">
        <v>12</v>
      </c>
    </row>
    <row r="1296" spans="1:8" ht="31">
      <c r="A1296" s="995"/>
      <c r="B1296" s="496" t="s">
        <v>2467</v>
      </c>
      <c r="C1296" s="293">
        <v>2021</v>
      </c>
      <c r="D1296" s="972" t="s">
        <v>2409</v>
      </c>
      <c r="E1296" s="290" t="s">
        <v>2410</v>
      </c>
      <c r="F1296" s="290" t="s">
        <v>2411</v>
      </c>
      <c r="G1296" s="290" t="s">
        <v>2416</v>
      </c>
      <c r="H1296" s="787">
        <v>9</v>
      </c>
    </row>
    <row r="1297" spans="1:8" ht="31">
      <c r="A1297" s="995"/>
      <c r="B1297" s="496" t="s">
        <v>2467</v>
      </c>
      <c r="C1297" s="293">
        <v>2021</v>
      </c>
      <c r="D1297" s="972" t="s">
        <v>2415</v>
      </c>
      <c r="E1297" s="290" t="s">
        <v>2410</v>
      </c>
      <c r="F1297" s="290" t="s">
        <v>2411</v>
      </c>
      <c r="G1297" s="290" t="s">
        <v>2416</v>
      </c>
      <c r="H1297" s="787">
        <v>8</v>
      </c>
    </row>
    <row r="1298" spans="1:8">
      <c r="A1298" s="995"/>
      <c r="B1298" s="496" t="s">
        <v>2467</v>
      </c>
      <c r="C1298" s="293">
        <v>2021</v>
      </c>
      <c r="D1298" s="972" t="s">
        <v>2409</v>
      </c>
      <c r="E1298" s="290" t="s">
        <v>2410</v>
      </c>
      <c r="F1298" s="290" t="s">
        <v>2417</v>
      </c>
      <c r="G1298" s="290" t="s">
        <v>2414</v>
      </c>
      <c r="H1298" s="787">
        <v>0</v>
      </c>
    </row>
    <row r="1299" spans="1:8">
      <c r="A1299" s="995"/>
      <c r="B1299" s="496" t="s">
        <v>2467</v>
      </c>
      <c r="C1299" s="293">
        <v>2021</v>
      </c>
      <c r="D1299" s="972" t="s">
        <v>2415</v>
      </c>
      <c r="E1299" s="290" t="s">
        <v>2410</v>
      </c>
      <c r="F1299" s="290" t="s">
        <v>2417</v>
      </c>
      <c r="G1299" s="290" t="s">
        <v>2414</v>
      </c>
      <c r="H1299" s="787">
        <v>0</v>
      </c>
    </row>
    <row r="1300" spans="1:8" ht="31">
      <c r="A1300" s="995"/>
      <c r="B1300" s="496" t="s">
        <v>2467</v>
      </c>
      <c r="C1300" s="293">
        <v>2021</v>
      </c>
      <c r="D1300" s="972" t="s">
        <v>2409</v>
      </c>
      <c r="E1300" s="290" t="s">
        <v>2410</v>
      </c>
      <c r="F1300" s="290" t="s">
        <v>2417</v>
      </c>
      <c r="G1300" s="290" t="s">
        <v>2416</v>
      </c>
      <c r="H1300" s="787">
        <v>0</v>
      </c>
    </row>
    <row r="1301" spans="1:8" ht="31">
      <c r="A1301" s="995"/>
      <c r="B1301" s="496" t="s">
        <v>2467</v>
      </c>
      <c r="C1301" s="293">
        <v>2021</v>
      </c>
      <c r="D1301" s="972" t="s">
        <v>2415</v>
      </c>
      <c r="E1301" s="290" t="s">
        <v>2410</v>
      </c>
      <c r="F1301" s="290" t="s">
        <v>2417</v>
      </c>
      <c r="G1301" s="290" t="s">
        <v>2416</v>
      </c>
      <c r="H1301" s="787">
        <v>0</v>
      </c>
    </row>
    <row r="1302" spans="1:8">
      <c r="A1302" s="995"/>
      <c r="B1302" s="496" t="s">
        <v>2467</v>
      </c>
      <c r="C1302" s="766">
        <v>2021</v>
      </c>
      <c r="D1302" s="972" t="s">
        <v>2409</v>
      </c>
      <c r="E1302" s="290" t="s">
        <v>2413</v>
      </c>
      <c r="F1302" s="290" t="s">
        <v>2411</v>
      </c>
      <c r="G1302" s="290" t="s">
        <v>2414</v>
      </c>
      <c r="H1302" s="787">
        <v>4</v>
      </c>
    </row>
    <row r="1303" spans="1:8">
      <c r="A1303" s="995"/>
      <c r="B1303" s="496" t="s">
        <v>2467</v>
      </c>
      <c r="C1303" s="766">
        <v>2021</v>
      </c>
      <c r="D1303" s="972" t="s">
        <v>2415</v>
      </c>
      <c r="E1303" s="290" t="s">
        <v>2413</v>
      </c>
      <c r="F1303" s="290" t="s">
        <v>2411</v>
      </c>
      <c r="G1303" s="290" t="s">
        <v>2414</v>
      </c>
      <c r="H1303" s="787">
        <v>2</v>
      </c>
    </row>
    <row r="1304" spans="1:8" ht="31">
      <c r="A1304" s="995"/>
      <c r="B1304" s="496" t="s">
        <v>2467</v>
      </c>
      <c r="C1304" s="766">
        <v>2021</v>
      </c>
      <c r="D1304" s="972" t="s">
        <v>2409</v>
      </c>
      <c r="E1304" s="290" t="s">
        <v>2413</v>
      </c>
      <c r="F1304" s="290" t="s">
        <v>2411</v>
      </c>
      <c r="G1304" s="290" t="s">
        <v>2416</v>
      </c>
      <c r="H1304" s="787">
        <v>0</v>
      </c>
    </row>
    <row r="1305" spans="1:8" ht="31">
      <c r="A1305" s="995"/>
      <c r="B1305" s="496" t="s">
        <v>2467</v>
      </c>
      <c r="C1305" s="766">
        <v>2021</v>
      </c>
      <c r="D1305" s="972" t="s">
        <v>2415</v>
      </c>
      <c r="E1305" s="290" t="s">
        <v>2413</v>
      </c>
      <c r="F1305" s="290" t="s">
        <v>2411</v>
      </c>
      <c r="G1305" s="290" t="s">
        <v>2416</v>
      </c>
      <c r="H1305" s="787">
        <v>0</v>
      </c>
    </row>
    <row r="1306" spans="1:8">
      <c r="A1306" s="995"/>
      <c r="B1306" s="496" t="s">
        <v>2467</v>
      </c>
      <c r="C1306" s="766">
        <v>2021</v>
      </c>
      <c r="D1306" s="972" t="s">
        <v>2409</v>
      </c>
      <c r="E1306" s="290" t="s">
        <v>2413</v>
      </c>
      <c r="F1306" s="290" t="s">
        <v>2417</v>
      </c>
      <c r="G1306" s="290" t="s">
        <v>2414</v>
      </c>
      <c r="H1306" s="787">
        <v>0</v>
      </c>
    </row>
    <row r="1307" spans="1:8">
      <c r="A1307" s="995"/>
      <c r="B1307" s="496" t="s">
        <v>2467</v>
      </c>
      <c r="C1307" s="766">
        <v>2021</v>
      </c>
      <c r="D1307" s="972" t="s">
        <v>2415</v>
      </c>
      <c r="E1307" s="290" t="s">
        <v>2413</v>
      </c>
      <c r="F1307" s="290" t="s">
        <v>2417</v>
      </c>
      <c r="G1307" s="290" t="s">
        <v>2414</v>
      </c>
      <c r="H1307" s="787">
        <v>0</v>
      </c>
    </row>
    <row r="1308" spans="1:8" ht="31">
      <c r="A1308" s="995"/>
      <c r="B1308" s="496" t="s">
        <v>2467</v>
      </c>
      <c r="C1308" s="766">
        <v>2021</v>
      </c>
      <c r="D1308" s="972" t="s">
        <v>2409</v>
      </c>
      <c r="E1308" s="290" t="s">
        <v>2413</v>
      </c>
      <c r="F1308" s="290" t="s">
        <v>2417</v>
      </c>
      <c r="G1308" s="290" t="s">
        <v>2416</v>
      </c>
      <c r="H1308" s="787">
        <v>0</v>
      </c>
    </row>
    <row r="1309" spans="1:8" ht="31">
      <c r="A1309" s="995"/>
      <c r="B1309" s="496" t="s">
        <v>2467</v>
      </c>
      <c r="C1309" s="766">
        <v>2021</v>
      </c>
      <c r="D1309" s="972" t="s">
        <v>2415</v>
      </c>
      <c r="E1309" s="290" t="s">
        <v>2413</v>
      </c>
      <c r="F1309" s="290" t="s">
        <v>2417</v>
      </c>
      <c r="G1309" s="290" t="s">
        <v>2416</v>
      </c>
      <c r="H1309" s="787">
        <v>0</v>
      </c>
    </row>
    <row r="1310" spans="1:8">
      <c r="A1310" s="995"/>
      <c r="B1310" s="496" t="s">
        <v>2467</v>
      </c>
      <c r="C1310" s="766">
        <v>2021</v>
      </c>
      <c r="D1310" s="972" t="s">
        <v>2409</v>
      </c>
      <c r="E1310" s="290" t="s">
        <v>2423</v>
      </c>
      <c r="F1310" s="290" t="s">
        <v>2411</v>
      </c>
      <c r="G1310" s="290" t="s">
        <v>2414</v>
      </c>
      <c r="H1310" s="787">
        <v>0</v>
      </c>
    </row>
    <row r="1311" spans="1:8">
      <c r="A1311" s="995"/>
      <c r="B1311" s="496" t="s">
        <v>2467</v>
      </c>
      <c r="C1311" s="766">
        <v>2021</v>
      </c>
      <c r="D1311" s="972" t="s">
        <v>2415</v>
      </c>
      <c r="E1311" s="290" t="s">
        <v>2423</v>
      </c>
      <c r="F1311" s="290" t="s">
        <v>2411</v>
      </c>
      <c r="G1311" s="290" t="s">
        <v>2414</v>
      </c>
      <c r="H1311" s="787">
        <v>0</v>
      </c>
    </row>
    <row r="1312" spans="1:8" ht="31">
      <c r="A1312" s="995"/>
      <c r="B1312" s="496" t="s">
        <v>2467</v>
      </c>
      <c r="C1312" s="766">
        <v>2021</v>
      </c>
      <c r="D1312" s="972" t="s">
        <v>2409</v>
      </c>
      <c r="E1312" s="290" t="s">
        <v>2423</v>
      </c>
      <c r="F1312" s="290" t="s">
        <v>2411</v>
      </c>
      <c r="G1312" s="290" t="s">
        <v>2416</v>
      </c>
      <c r="H1312" s="787">
        <v>0</v>
      </c>
    </row>
    <row r="1313" spans="1:8" ht="31">
      <c r="A1313" s="995"/>
      <c r="B1313" s="496" t="s">
        <v>2467</v>
      </c>
      <c r="C1313" s="766">
        <v>2021</v>
      </c>
      <c r="D1313" s="972" t="s">
        <v>2415</v>
      </c>
      <c r="E1313" s="290" t="s">
        <v>2423</v>
      </c>
      <c r="F1313" s="290" t="s">
        <v>2411</v>
      </c>
      <c r="G1313" s="290" t="s">
        <v>2416</v>
      </c>
      <c r="H1313" s="787">
        <v>0</v>
      </c>
    </row>
    <row r="1314" spans="1:8">
      <c r="A1314" s="995"/>
      <c r="B1314" s="496" t="s">
        <v>2467</v>
      </c>
      <c r="C1314" s="766">
        <v>2021</v>
      </c>
      <c r="D1314" s="972" t="s">
        <v>2409</v>
      </c>
      <c r="E1314" s="290" t="s">
        <v>2423</v>
      </c>
      <c r="F1314" s="290" t="s">
        <v>2417</v>
      </c>
      <c r="G1314" s="290" t="s">
        <v>2414</v>
      </c>
      <c r="H1314" s="787">
        <v>0</v>
      </c>
    </row>
    <row r="1315" spans="1:8">
      <c r="A1315" s="995"/>
      <c r="B1315" s="496" t="s">
        <v>2467</v>
      </c>
      <c r="C1315" s="766">
        <v>2021</v>
      </c>
      <c r="D1315" s="972" t="s">
        <v>2415</v>
      </c>
      <c r="E1315" s="290" t="s">
        <v>2423</v>
      </c>
      <c r="F1315" s="290" t="s">
        <v>2417</v>
      </c>
      <c r="G1315" s="290" t="s">
        <v>2414</v>
      </c>
      <c r="H1315" s="787">
        <v>0</v>
      </c>
    </row>
    <row r="1316" spans="1:8" ht="31">
      <c r="A1316" s="995"/>
      <c r="B1316" s="496" t="s">
        <v>2467</v>
      </c>
      <c r="C1316" s="766">
        <v>2021</v>
      </c>
      <c r="D1316" s="972" t="s">
        <v>2409</v>
      </c>
      <c r="E1316" s="290" t="s">
        <v>2423</v>
      </c>
      <c r="F1316" s="290" t="s">
        <v>2417</v>
      </c>
      <c r="G1316" s="290" t="s">
        <v>2416</v>
      </c>
      <c r="H1316" s="787">
        <v>0</v>
      </c>
    </row>
    <row r="1317" spans="1:8" ht="31">
      <c r="A1317" s="995"/>
      <c r="B1317" s="496" t="s">
        <v>2467</v>
      </c>
      <c r="C1317" s="766">
        <v>2021</v>
      </c>
      <c r="D1317" s="972" t="s">
        <v>2415</v>
      </c>
      <c r="E1317" s="290" t="s">
        <v>2423</v>
      </c>
      <c r="F1317" s="290" t="s">
        <v>2417</v>
      </c>
      <c r="G1317" s="290" t="s">
        <v>2416</v>
      </c>
      <c r="H1317" s="787">
        <v>0</v>
      </c>
    </row>
    <row r="1318" spans="1:8" s="768" customFormat="1" ht="23.5">
      <c r="A1318" s="791"/>
      <c r="B1318" s="773"/>
      <c r="C1318" s="770"/>
      <c r="D1318" s="972"/>
      <c r="E1318" s="290"/>
      <c r="F1318" s="292"/>
      <c r="G1318" s="292"/>
      <c r="H1318" s="779"/>
    </row>
    <row r="1319" spans="1:8">
      <c r="A1319" s="995">
        <v>56</v>
      </c>
      <c r="B1319" s="496" t="s">
        <v>2468</v>
      </c>
      <c r="C1319" s="293">
        <v>2021</v>
      </c>
      <c r="D1319" s="972" t="s">
        <v>2409</v>
      </c>
      <c r="E1319" s="290" t="s">
        <v>2410</v>
      </c>
      <c r="F1319" s="290" t="s">
        <v>2411</v>
      </c>
      <c r="G1319" s="290" t="s">
        <v>2414</v>
      </c>
      <c r="H1319" s="788">
        <v>14</v>
      </c>
    </row>
    <row r="1320" spans="1:8">
      <c r="A1320" s="995"/>
      <c r="B1320" s="496" t="s">
        <v>2468</v>
      </c>
      <c r="C1320" s="293">
        <v>2021</v>
      </c>
      <c r="D1320" s="972" t="s">
        <v>2415</v>
      </c>
      <c r="E1320" s="290" t="s">
        <v>2410</v>
      </c>
      <c r="F1320" s="290" t="s">
        <v>2411</v>
      </c>
      <c r="G1320" s="290" t="s">
        <v>2414</v>
      </c>
      <c r="H1320" s="788">
        <v>1</v>
      </c>
    </row>
    <row r="1321" spans="1:8" ht="31">
      <c r="A1321" s="995"/>
      <c r="B1321" s="496" t="s">
        <v>2468</v>
      </c>
      <c r="C1321" s="293">
        <v>2021</v>
      </c>
      <c r="D1321" s="972" t="s">
        <v>2409</v>
      </c>
      <c r="E1321" s="290" t="s">
        <v>2410</v>
      </c>
      <c r="F1321" s="290" t="s">
        <v>2411</v>
      </c>
      <c r="G1321" s="290" t="s">
        <v>2416</v>
      </c>
      <c r="H1321" s="788">
        <v>2</v>
      </c>
    </row>
    <row r="1322" spans="1:8" ht="31">
      <c r="A1322" s="995"/>
      <c r="B1322" s="496" t="s">
        <v>2468</v>
      </c>
      <c r="C1322" s="293">
        <v>2021</v>
      </c>
      <c r="D1322" s="972" t="s">
        <v>2415</v>
      </c>
      <c r="E1322" s="290" t="s">
        <v>2410</v>
      </c>
      <c r="F1322" s="290" t="s">
        <v>2411</v>
      </c>
      <c r="G1322" s="290" t="s">
        <v>2416</v>
      </c>
      <c r="H1322" s="788">
        <v>4</v>
      </c>
    </row>
    <row r="1323" spans="1:8">
      <c r="A1323" s="995"/>
      <c r="B1323" s="496" t="s">
        <v>2468</v>
      </c>
      <c r="C1323" s="293">
        <v>2021</v>
      </c>
      <c r="D1323" s="972" t="s">
        <v>2409</v>
      </c>
      <c r="E1323" s="290" t="s">
        <v>2410</v>
      </c>
      <c r="F1323" s="290" t="s">
        <v>2417</v>
      </c>
      <c r="G1323" s="290" t="s">
        <v>2414</v>
      </c>
      <c r="H1323" s="788">
        <v>0</v>
      </c>
    </row>
    <row r="1324" spans="1:8">
      <c r="A1324" s="995"/>
      <c r="B1324" s="496" t="s">
        <v>2468</v>
      </c>
      <c r="C1324" s="293">
        <v>2021</v>
      </c>
      <c r="D1324" s="972" t="s">
        <v>2415</v>
      </c>
      <c r="E1324" s="290" t="s">
        <v>2410</v>
      </c>
      <c r="F1324" s="290" t="s">
        <v>2417</v>
      </c>
      <c r="G1324" s="290" t="s">
        <v>2414</v>
      </c>
      <c r="H1324" s="788">
        <v>0</v>
      </c>
    </row>
    <row r="1325" spans="1:8" ht="31">
      <c r="A1325" s="995"/>
      <c r="B1325" s="496" t="s">
        <v>2468</v>
      </c>
      <c r="C1325" s="293">
        <v>2021</v>
      </c>
      <c r="D1325" s="972" t="s">
        <v>2409</v>
      </c>
      <c r="E1325" s="290" t="s">
        <v>2410</v>
      </c>
      <c r="F1325" s="290" t="s">
        <v>2417</v>
      </c>
      <c r="G1325" s="290" t="s">
        <v>2416</v>
      </c>
      <c r="H1325" s="788">
        <v>0</v>
      </c>
    </row>
    <row r="1326" spans="1:8" ht="31">
      <c r="A1326" s="995"/>
      <c r="B1326" s="496" t="s">
        <v>2468</v>
      </c>
      <c r="C1326" s="293">
        <v>2021</v>
      </c>
      <c r="D1326" s="972" t="s">
        <v>2415</v>
      </c>
      <c r="E1326" s="290" t="s">
        <v>2410</v>
      </c>
      <c r="F1326" s="290" t="s">
        <v>2417</v>
      </c>
      <c r="G1326" s="290" t="s">
        <v>2416</v>
      </c>
      <c r="H1326" s="788">
        <v>0</v>
      </c>
    </row>
    <row r="1327" spans="1:8">
      <c r="A1327" s="995"/>
      <c r="B1327" s="496" t="s">
        <v>2468</v>
      </c>
      <c r="C1327" s="766">
        <v>2021</v>
      </c>
      <c r="D1327" s="972" t="s">
        <v>2409</v>
      </c>
      <c r="E1327" s="290" t="s">
        <v>2413</v>
      </c>
      <c r="F1327" s="290" t="s">
        <v>2411</v>
      </c>
      <c r="G1327" s="290" t="s">
        <v>2414</v>
      </c>
      <c r="H1327" s="788">
        <v>31</v>
      </c>
    </row>
    <row r="1328" spans="1:8">
      <c r="A1328" s="995"/>
      <c r="B1328" s="496" t="s">
        <v>2468</v>
      </c>
      <c r="C1328" s="766">
        <v>2021</v>
      </c>
      <c r="D1328" s="972" t="s">
        <v>2415</v>
      </c>
      <c r="E1328" s="290" t="s">
        <v>2413</v>
      </c>
      <c r="F1328" s="290" t="s">
        <v>2411</v>
      </c>
      <c r="G1328" s="290" t="s">
        <v>2414</v>
      </c>
      <c r="H1328" s="788">
        <v>0</v>
      </c>
    </row>
    <row r="1329" spans="1:8" ht="31">
      <c r="A1329" s="995"/>
      <c r="B1329" s="496" t="s">
        <v>2468</v>
      </c>
      <c r="C1329" s="766">
        <v>2021</v>
      </c>
      <c r="D1329" s="972" t="s">
        <v>2409</v>
      </c>
      <c r="E1329" s="290" t="s">
        <v>2413</v>
      </c>
      <c r="F1329" s="290" t="s">
        <v>2411</v>
      </c>
      <c r="G1329" s="290" t="s">
        <v>2416</v>
      </c>
      <c r="H1329" s="788">
        <v>0</v>
      </c>
    </row>
    <row r="1330" spans="1:8" ht="31">
      <c r="A1330" s="995"/>
      <c r="B1330" s="496" t="s">
        <v>2468</v>
      </c>
      <c r="C1330" s="766">
        <v>2021</v>
      </c>
      <c r="D1330" s="972" t="s">
        <v>2415</v>
      </c>
      <c r="E1330" s="290" t="s">
        <v>2413</v>
      </c>
      <c r="F1330" s="290" t="s">
        <v>2411</v>
      </c>
      <c r="G1330" s="290" t="s">
        <v>2416</v>
      </c>
      <c r="H1330" s="788">
        <v>0</v>
      </c>
    </row>
    <row r="1331" spans="1:8">
      <c r="A1331" s="995"/>
      <c r="B1331" s="496" t="s">
        <v>2468</v>
      </c>
      <c r="C1331" s="766">
        <v>2021</v>
      </c>
      <c r="D1331" s="972" t="s">
        <v>2409</v>
      </c>
      <c r="E1331" s="290" t="s">
        <v>2413</v>
      </c>
      <c r="F1331" s="290" t="s">
        <v>2417</v>
      </c>
      <c r="G1331" s="290" t="s">
        <v>2414</v>
      </c>
      <c r="H1331" s="788">
        <v>0</v>
      </c>
    </row>
    <row r="1332" spans="1:8">
      <c r="A1332" s="995"/>
      <c r="B1332" s="496" t="s">
        <v>2468</v>
      </c>
      <c r="C1332" s="766">
        <v>2021</v>
      </c>
      <c r="D1332" s="972" t="s">
        <v>2415</v>
      </c>
      <c r="E1332" s="290" t="s">
        <v>2413</v>
      </c>
      <c r="F1332" s="290" t="s">
        <v>2417</v>
      </c>
      <c r="G1332" s="290" t="s">
        <v>2414</v>
      </c>
      <c r="H1332" s="788">
        <v>0</v>
      </c>
    </row>
    <row r="1333" spans="1:8" ht="31">
      <c r="A1333" s="995"/>
      <c r="B1333" s="496" t="s">
        <v>2468</v>
      </c>
      <c r="C1333" s="766">
        <v>2021</v>
      </c>
      <c r="D1333" s="972" t="s">
        <v>2409</v>
      </c>
      <c r="E1333" s="290" t="s">
        <v>2413</v>
      </c>
      <c r="F1333" s="290" t="s">
        <v>2417</v>
      </c>
      <c r="G1333" s="290" t="s">
        <v>2416</v>
      </c>
      <c r="H1333" s="788">
        <v>0</v>
      </c>
    </row>
    <row r="1334" spans="1:8" ht="31">
      <c r="A1334" s="995"/>
      <c r="B1334" s="496" t="s">
        <v>2468</v>
      </c>
      <c r="C1334" s="766">
        <v>2021</v>
      </c>
      <c r="D1334" s="972" t="s">
        <v>2415</v>
      </c>
      <c r="E1334" s="290" t="s">
        <v>2413</v>
      </c>
      <c r="F1334" s="290" t="s">
        <v>2417</v>
      </c>
      <c r="G1334" s="290" t="s">
        <v>2416</v>
      </c>
      <c r="H1334" s="788">
        <v>0</v>
      </c>
    </row>
    <row r="1335" spans="1:8">
      <c r="A1335" s="995"/>
      <c r="B1335" s="496" t="s">
        <v>2468</v>
      </c>
      <c r="C1335" s="766">
        <v>2021</v>
      </c>
      <c r="D1335" s="972" t="s">
        <v>2409</v>
      </c>
      <c r="E1335" s="290" t="s">
        <v>2423</v>
      </c>
      <c r="F1335" s="290" t="s">
        <v>2411</v>
      </c>
      <c r="G1335" s="290" t="s">
        <v>2414</v>
      </c>
      <c r="H1335" s="790">
        <v>1</v>
      </c>
    </row>
    <row r="1336" spans="1:8">
      <c r="A1336" s="995"/>
      <c r="B1336" s="496" t="s">
        <v>2468</v>
      </c>
      <c r="C1336" s="766">
        <v>2021</v>
      </c>
      <c r="D1336" s="972" t="s">
        <v>2415</v>
      </c>
      <c r="E1336" s="290" t="s">
        <v>2423</v>
      </c>
      <c r="F1336" s="290" t="s">
        <v>2411</v>
      </c>
      <c r="G1336" s="290" t="s">
        <v>2414</v>
      </c>
      <c r="H1336" s="790">
        <v>0</v>
      </c>
    </row>
    <row r="1337" spans="1:8" ht="31">
      <c r="A1337" s="995"/>
      <c r="B1337" s="496" t="s">
        <v>2468</v>
      </c>
      <c r="C1337" s="766">
        <v>2021</v>
      </c>
      <c r="D1337" s="972" t="s">
        <v>2409</v>
      </c>
      <c r="E1337" s="290" t="s">
        <v>2423</v>
      </c>
      <c r="F1337" s="290" t="s">
        <v>2411</v>
      </c>
      <c r="G1337" s="290" t="s">
        <v>2416</v>
      </c>
      <c r="H1337" s="790">
        <v>0</v>
      </c>
    </row>
    <row r="1338" spans="1:8" ht="31">
      <c r="A1338" s="995"/>
      <c r="B1338" s="496" t="s">
        <v>2468</v>
      </c>
      <c r="C1338" s="766">
        <v>2021</v>
      </c>
      <c r="D1338" s="972" t="s">
        <v>2415</v>
      </c>
      <c r="E1338" s="290" t="s">
        <v>2423</v>
      </c>
      <c r="F1338" s="290" t="s">
        <v>2411</v>
      </c>
      <c r="G1338" s="290" t="s">
        <v>2416</v>
      </c>
      <c r="H1338" s="790">
        <v>0</v>
      </c>
    </row>
    <row r="1339" spans="1:8">
      <c r="A1339" s="995"/>
      <c r="B1339" s="496" t="s">
        <v>2468</v>
      </c>
      <c r="C1339" s="766">
        <v>2021</v>
      </c>
      <c r="D1339" s="972" t="s">
        <v>2409</v>
      </c>
      <c r="E1339" s="290" t="s">
        <v>2423</v>
      </c>
      <c r="F1339" s="290" t="s">
        <v>2417</v>
      </c>
      <c r="G1339" s="290" t="s">
        <v>2414</v>
      </c>
      <c r="H1339" s="790">
        <v>0</v>
      </c>
    </row>
    <row r="1340" spans="1:8">
      <c r="A1340" s="995"/>
      <c r="B1340" s="496" t="s">
        <v>2468</v>
      </c>
      <c r="C1340" s="766">
        <v>2021</v>
      </c>
      <c r="D1340" s="972" t="s">
        <v>2415</v>
      </c>
      <c r="E1340" s="290" t="s">
        <v>2423</v>
      </c>
      <c r="F1340" s="290" t="s">
        <v>2417</v>
      </c>
      <c r="G1340" s="290" t="s">
        <v>2414</v>
      </c>
      <c r="H1340" s="790">
        <v>0</v>
      </c>
    </row>
    <row r="1341" spans="1:8" ht="31">
      <c r="A1341" s="995"/>
      <c r="B1341" s="496" t="s">
        <v>2468</v>
      </c>
      <c r="C1341" s="766">
        <v>2021</v>
      </c>
      <c r="D1341" s="972" t="s">
        <v>2409</v>
      </c>
      <c r="E1341" s="290" t="s">
        <v>2423</v>
      </c>
      <c r="F1341" s="290" t="s">
        <v>2417</v>
      </c>
      <c r="G1341" s="290" t="s">
        <v>2416</v>
      </c>
      <c r="H1341" s="790">
        <v>0</v>
      </c>
    </row>
    <row r="1342" spans="1:8" ht="31">
      <c r="A1342" s="995"/>
      <c r="B1342" s="496" t="s">
        <v>2468</v>
      </c>
      <c r="C1342" s="766">
        <v>2021</v>
      </c>
      <c r="D1342" s="972" t="s">
        <v>2415</v>
      </c>
      <c r="E1342" s="290" t="s">
        <v>2423</v>
      </c>
      <c r="F1342" s="290" t="s">
        <v>2417</v>
      </c>
      <c r="G1342" s="290" t="s">
        <v>2416</v>
      </c>
      <c r="H1342" s="790">
        <v>0</v>
      </c>
    </row>
    <row r="1343" spans="1:8" s="768" customFormat="1">
      <c r="B1343" s="769"/>
      <c r="C1343" s="342"/>
      <c r="D1343" s="972"/>
      <c r="E1343" s="290"/>
      <c r="F1343" s="292"/>
      <c r="G1343" s="292"/>
      <c r="H1343" s="775"/>
    </row>
    <row r="1344" spans="1:8">
      <c r="A1344" s="995">
        <v>57</v>
      </c>
      <c r="B1344" s="765" t="s">
        <v>2469</v>
      </c>
      <c r="C1344" s="293">
        <v>2021</v>
      </c>
      <c r="D1344" s="972" t="s">
        <v>2409</v>
      </c>
      <c r="E1344" s="290" t="s">
        <v>2410</v>
      </c>
      <c r="F1344" s="290" t="s">
        <v>2411</v>
      </c>
      <c r="G1344" s="290" t="s">
        <v>2414</v>
      </c>
      <c r="H1344" s="767">
        <v>285</v>
      </c>
    </row>
    <row r="1345" spans="1:8">
      <c r="A1345" s="995"/>
      <c r="B1345" s="765" t="s">
        <v>2469</v>
      </c>
      <c r="C1345" s="293">
        <v>2021</v>
      </c>
      <c r="D1345" s="972" t="s">
        <v>2415</v>
      </c>
      <c r="E1345" s="290" t="s">
        <v>2410</v>
      </c>
      <c r="F1345" s="290" t="s">
        <v>2411</v>
      </c>
      <c r="G1345" s="290" t="s">
        <v>2414</v>
      </c>
      <c r="H1345" s="767">
        <v>2</v>
      </c>
    </row>
    <row r="1346" spans="1:8" ht="31">
      <c r="A1346" s="995"/>
      <c r="B1346" s="765" t="s">
        <v>2469</v>
      </c>
      <c r="C1346" s="293">
        <v>2021</v>
      </c>
      <c r="D1346" s="972" t="s">
        <v>2409</v>
      </c>
      <c r="E1346" s="290" t="s">
        <v>2410</v>
      </c>
      <c r="F1346" s="290" t="s">
        <v>2411</v>
      </c>
      <c r="G1346" s="290" t="s">
        <v>2416</v>
      </c>
      <c r="H1346" s="767">
        <v>17</v>
      </c>
    </row>
    <row r="1347" spans="1:8" ht="31">
      <c r="A1347" s="995"/>
      <c r="B1347" s="765" t="s">
        <v>2469</v>
      </c>
      <c r="C1347" s="293">
        <v>2021</v>
      </c>
      <c r="D1347" s="972" t="s">
        <v>2415</v>
      </c>
      <c r="E1347" s="290" t="s">
        <v>2410</v>
      </c>
      <c r="F1347" s="290" t="s">
        <v>2411</v>
      </c>
      <c r="G1347" s="290" t="s">
        <v>2416</v>
      </c>
      <c r="H1347" s="767">
        <v>1</v>
      </c>
    </row>
    <row r="1348" spans="1:8">
      <c r="A1348" s="995"/>
      <c r="B1348" s="765" t="s">
        <v>2469</v>
      </c>
      <c r="C1348" s="293">
        <v>2021</v>
      </c>
      <c r="D1348" s="972" t="s">
        <v>2409</v>
      </c>
      <c r="E1348" s="290" t="s">
        <v>2410</v>
      </c>
      <c r="F1348" s="290" t="s">
        <v>2417</v>
      </c>
      <c r="G1348" s="290" t="s">
        <v>2414</v>
      </c>
      <c r="H1348" s="767">
        <v>3</v>
      </c>
    </row>
    <row r="1349" spans="1:8">
      <c r="A1349" s="995"/>
      <c r="B1349" s="765" t="s">
        <v>2469</v>
      </c>
      <c r="C1349" s="293">
        <v>2021</v>
      </c>
      <c r="D1349" s="972" t="s">
        <v>2415</v>
      </c>
      <c r="E1349" s="290" t="s">
        <v>2410</v>
      </c>
      <c r="F1349" s="290" t="s">
        <v>2417</v>
      </c>
      <c r="G1349" s="290" t="s">
        <v>2414</v>
      </c>
      <c r="H1349" s="767">
        <v>0</v>
      </c>
    </row>
    <row r="1350" spans="1:8" ht="31">
      <c r="A1350" s="995"/>
      <c r="B1350" s="765" t="s">
        <v>2469</v>
      </c>
      <c r="C1350" s="293">
        <v>2021</v>
      </c>
      <c r="D1350" s="972" t="s">
        <v>2409</v>
      </c>
      <c r="E1350" s="290" t="s">
        <v>2410</v>
      </c>
      <c r="F1350" s="290" t="s">
        <v>2417</v>
      </c>
      <c r="G1350" s="290" t="s">
        <v>2416</v>
      </c>
      <c r="H1350" s="767">
        <v>0</v>
      </c>
    </row>
    <row r="1351" spans="1:8" ht="31">
      <c r="A1351" s="995"/>
      <c r="B1351" s="765" t="s">
        <v>2469</v>
      </c>
      <c r="C1351" s="293">
        <v>2021</v>
      </c>
      <c r="D1351" s="972" t="s">
        <v>2415</v>
      </c>
      <c r="E1351" s="290" t="s">
        <v>2410</v>
      </c>
      <c r="F1351" s="290" t="s">
        <v>2417</v>
      </c>
      <c r="G1351" s="290" t="s">
        <v>2416</v>
      </c>
      <c r="H1351" s="767">
        <v>0</v>
      </c>
    </row>
    <row r="1352" spans="1:8">
      <c r="A1352" s="995"/>
      <c r="B1352" s="765" t="s">
        <v>2469</v>
      </c>
      <c r="C1352" s="766">
        <v>2021</v>
      </c>
      <c r="D1352" s="972" t="s">
        <v>2409</v>
      </c>
      <c r="E1352" s="290" t="s">
        <v>2413</v>
      </c>
      <c r="F1352" s="290" t="s">
        <v>2411</v>
      </c>
      <c r="G1352" s="290" t="s">
        <v>2414</v>
      </c>
      <c r="H1352" s="767">
        <v>5</v>
      </c>
    </row>
    <row r="1353" spans="1:8">
      <c r="A1353" s="995"/>
      <c r="B1353" s="765" t="s">
        <v>2469</v>
      </c>
      <c r="C1353" s="766">
        <v>2021</v>
      </c>
      <c r="D1353" s="972" t="s">
        <v>2415</v>
      </c>
      <c r="E1353" s="290" t="s">
        <v>2413</v>
      </c>
      <c r="F1353" s="290" t="s">
        <v>2411</v>
      </c>
      <c r="G1353" s="290" t="s">
        <v>2414</v>
      </c>
      <c r="H1353" s="767">
        <v>0</v>
      </c>
    </row>
    <row r="1354" spans="1:8" ht="31">
      <c r="A1354" s="995"/>
      <c r="B1354" s="765" t="s">
        <v>2469</v>
      </c>
      <c r="C1354" s="766">
        <v>2021</v>
      </c>
      <c r="D1354" s="972" t="s">
        <v>2409</v>
      </c>
      <c r="E1354" s="290" t="s">
        <v>2413</v>
      </c>
      <c r="F1354" s="290" t="s">
        <v>2411</v>
      </c>
      <c r="G1354" s="290" t="s">
        <v>2416</v>
      </c>
      <c r="H1354" s="767">
        <v>2</v>
      </c>
    </row>
    <row r="1355" spans="1:8" ht="31">
      <c r="A1355" s="995"/>
      <c r="B1355" s="765" t="s">
        <v>2469</v>
      </c>
      <c r="C1355" s="766">
        <v>2021</v>
      </c>
      <c r="D1355" s="972" t="s">
        <v>2415</v>
      </c>
      <c r="E1355" s="290" t="s">
        <v>2413</v>
      </c>
      <c r="F1355" s="290" t="s">
        <v>2411</v>
      </c>
      <c r="G1355" s="290" t="s">
        <v>2416</v>
      </c>
      <c r="H1355" s="767">
        <v>0</v>
      </c>
    </row>
    <row r="1356" spans="1:8">
      <c r="A1356" s="995"/>
      <c r="B1356" s="765" t="s">
        <v>2469</v>
      </c>
      <c r="C1356" s="766">
        <v>2021</v>
      </c>
      <c r="D1356" s="972" t="s">
        <v>2409</v>
      </c>
      <c r="E1356" s="290" t="s">
        <v>2413</v>
      </c>
      <c r="F1356" s="290" t="s">
        <v>2417</v>
      </c>
      <c r="G1356" s="290" t="s">
        <v>2414</v>
      </c>
      <c r="H1356" s="767">
        <v>0</v>
      </c>
    </row>
    <row r="1357" spans="1:8">
      <c r="A1357" s="995"/>
      <c r="B1357" s="765" t="s">
        <v>2469</v>
      </c>
      <c r="C1357" s="766">
        <v>2021</v>
      </c>
      <c r="D1357" s="972" t="s">
        <v>2415</v>
      </c>
      <c r="E1357" s="290" t="s">
        <v>2413</v>
      </c>
      <c r="F1357" s="290" t="s">
        <v>2417</v>
      </c>
      <c r="G1357" s="290" t="s">
        <v>2414</v>
      </c>
      <c r="H1357" s="767">
        <v>0</v>
      </c>
    </row>
    <row r="1358" spans="1:8" ht="31">
      <c r="A1358" s="995"/>
      <c r="B1358" s="765" t="s">
        <v>2469</v>
      </c>
      <c r="C1358" s="766">
        <v>2021</v>
      </c>
      <c r="D1358" s="972" t="s">
        <v>2409</v>
      </c>
      <c r="E1358" s="290" t="s">
        <v>2413</v>
      </c>
      <c r="F1358" s="290" t="s">
        <v>2417</v>
      </c>
      <c r="G1358" s="290" t="s">
        <v>2416</v>
      </c>
      <c r="H1358" s="767">
        <v>0</v>
      </c>
    </row>
    <row r="1359" spans="1:8" ht="31">
      <c r="A1359" s="995"/>
      <c r="B1359" s="765" t="s">
        <v>2469</v>
      </c>
      <c r="C1359" s="766">
        <v>2021</v>
      </c>
      <c r="D1359" s="972" t="s">
        <v>2415</v>
      </c>
      <c r="E1359" s="290" t="s">
        <v>2413</v>
      </c>
      <c r="F1359" s="290" t="s">
        <v>2417</v>
      </c>
      <c r="G1359" s="290" t="s">
        <v>2416</v>
      </c>
      <c r="H1359" s="767">
        <v>0</v>
      </c>
    </row>
    <row r="1360" spans="1:8">
      <c r="A1360" s="995"/>
      <c r="B1360" s="765" t="s">
        <v>2469</v>
      </c>
      <c r="C1360" s="766">
        <v>2021</v>
      </c>
      <c r="D1360" s="972" t="s">
        <v>2409</v>
      </c>
      <c r="E1360" s="290" t="s">
        <v>2423</v>
      </c>
      <c r="F1360" s="290" t="s">
        <v>2411</v>
      </c>
      <c r="G1360" s="290" t="s">
        <v>2414</v>
      </c>
      <c r="H1360" s="767">
        <v>0</v>
      </c>
    </row>
    <row r="1361" spans="1:8">
      <c r="A1361" s="995"/>
      <c r="B1361" s="765" t="s">
        <v>2469</v>
      </c>
      <c r="C1361" s="766">
        <v>2021</v>
      </c>
      <c r="D1361" s="972" t="s">
        <v>2415</v>
      </c>
      <c r="E1361" s="290" t="s">
        <v>2423</v>
      </c>
      <c r="F1361" s="290" t="s">
        <v>2411</v>
      </c>
      <c r="G1361" s="290" t="s">
        <v>2414</v>
      </c>
      <c r="H1361" s="767">
        <v>0</v>
      </c>
    </row>
    <row r="1362" spans="1:8" ht="31">
      <c r="A1362" s="995"/>
      <c r="B1362" s="765" t="s">
        <v>2469</v>
      </c>
      <c r="C1362" s="766">
        <v>2021</v>
      </c>
      <c r="D1362" s="972" t="s">
        <v>2409</v>
      </c>
      <c r="E1362" s="290" t="s">
        <v>2423</v>
      </c>
      <c r="F1362" s="290" t="s">
        <v>2411</v>
      </c>
      <c r="G1362" s="290" t="s">
        <v>2416</v>
      </c>
      <c r="H1362" s="767">
        <v>0</v>
      </c>
    </row>
    <row r="1363" spans="1:8" ht="31">
      <c r="A1363" s="995"/>
      <c r="B1363" s="765" t="s">
        <v>2469</v>
      </c>
      <c r="C1363" s="766">
        <v>2021</v>
      </c>
      <c r="D1363" s="972" t="s">
        <v>2415</v>
      </c>
      <c r="E1363" s="290" t="s">
        <v>2423</v>
      </c>
      <c r="F1363" s="290" t="s">
        <v>2411</v>
      </c>
      <c r="G1363" s="290" t="s">
        <v>2416</v>
      </c>
      <c r="H1363" s="767">
        <v>0</v>
      </c>
    </row>
    <row r="1364" spans="1:8">
      <c r="A1364" s="995"/>
      <c r="B1364" s="765" t="s">
        <v>2469</v>
      </c>
      <c r="C1364" s="766">
        <v>2021</v>
      </c>
      <c r="D1364" s="972" t="s">
        <v>2409</v>
      </c>
      <c r="E1364" s="290" t="s">
        <v>2423</v>
      </c>
      <c r="F1364" s="290" t="s">
        <v>2417</v>
      </c>
      <c r="G1364" s="290" t="s">
        <v>2414</v>
      </c>
      <c r="H1364" s="767">
        <v>0</v>
      </c>
    </row>
    <row r="1365" spans="1:8">
      <c r="A1365" s="995"/>
      <c r="B1365" s="765" t="s">
        <v>2469</v>
      </c>
      <c r="C1365" s="766">
        <v>2021</v>
      </c>
      <c r="D1365" s="972" t="s">
        <v>2415</v>
      </c>
      <c r="E1365" s="290" t="s">
        <v>2423</v>
      </c>
      <c r="F1365" s="290" t="s">
        <v>2417</v>
      </c>
      <c r="G1365" s="290" t="s">
        <v>2414</v>
      </c>
      <c r="H1365" s="767">
        <v>0</v>
      </c>
    </row>
    <row r="1366" spans="1:8" ht="31">
      <c r="A1366" s="995"/>
      <c r="B1366" s="765" t="s">
        <v>2469</v>
      </c>
      <c r="C1366" s="766">
        <v>2021</v>
      </c>
      <c r="D1366" s="972" t="s">
        <v>2409</v>
      </c>
      <c r="E1366" s="290" t="s">
        <v>2423</v>
      </c>
      <c r="F1366" s="290" t="s">
        <v>2417</v>
      </c>
      <c r="G1366" s="290" t="s">
        <v>2416</v>
      </c>
      <c r="H1366" s="767">
        <v>0</v>
      </c>
    </row>
    <row r="1367" spans="1:8" ht="31">
      <c r="A1367" s="995"/>
      <c r="B1367" s="765" t="s">
        <v>2469</v>
      </c>
      <c r="C1367" s="766">
        <v>2021</v>
      </c>
      <c r="D1367" s="972" t="s">
        <v>2415</v>
      </c>
      <c r="E1367" s="290" t="s">
        <v>2423</v>
      </c>
      <c r="F1367" s="290" t="s">
        <v>2417</v>
      </c>
      <c r="G1367" s="290" t="s">
        <v>2416</v>
      </c>
      <c r="H1367" s="767"/>
    </row>
    <row r="1368" spans="1:8" s="768" customFormat="1">
      <c r="B1368" s="769"/>
      <c r="C1368" s="342"/>
      <c r="D1368" s="972"/>
      <c r="E1368" s="290"/>
      <c r="F1368" s="292"/>
      <c r="G1368" s="292"/>
      <c r="H1368" s="775"/>
    </row>
    <row r="1369" spans="1:8">
      <c r="A1369" s="995">
        <v>58</v>
      </c>
      <c r="B1369" s="765" t="s">
        <v>2470</v>
      </c>
      <c r="C1369" s="293">
        <v>2021</v>
      </c>
      <c r="D1369" s="972" t="s">
        <v>2409</v>
      </c>
      <c r="E1369" s="290" t="s">
        <v>2410</v>
      </c>
      <c r="F1369" s="290" t="s">
        <v>2411</v>
      </c>
      <c r="G1369" s="290" t="s">
        <v>2414</v>
      </c>
      <c r="H1369" s="767">
        <v>71</v>
      </c>
    </row>
    <row r="1370" spans="1:8">
      <c r="A1370" s="995"/>
      <c r="B1370" s="765" t="s">
        <v>2470</v>
      </c>
      <c r="C1370" s="293">
        <v>2021</v>
      </c>
      <c r="D1370" s="972" t="s">
        <v>2415</v>
      </c>
      <c r="E1370" s="290" t="s">
        <v>2410</v>
      </c>
      <c r="F1370" s="290" t="s">
        <v>2411</v>
      </c>
      <c r="G1370" s="290" t="s">
        <v>2414</v>
      </c>
      <c r="H1370" s="767">
        <v>0</v>
      </c>
    </row>
    <row r="1371" spans="1:8" ht="31">
      <c r="A1371" s="995"/>
      <c r="B1371" s="765" t="s">
        <v>2470</v>
      </c>
      <c r="C1371" s="293">
        <v>2021</v>
      </c>
      <c r="D1371" s="972" t="s">
        <v>2409</v>
      </c>
      <c r="E1371" s="290" t="s">
        <v>2410</v>
      </c>
      <c r="F1371" s="290" t="s">
        <v>2411</v>
      </c>
      <c r="G1371" s="290" t="s">
        <v>2416</v>
      </c>
      <c r="H1371" s="767">
        <v>23</v>
      </c>
    </row>
    <row r="1372" spans="1:8" ht="31">
      <c r="A1372" s="995"/>
      <c r="B1372" s="765" t="s">
        <v>2470</v>
      </c>
      <c r="C1372" s="293">
        <v>2021</v>
      </c>
      <c r="D1372" s="972" t="s">
        <v>2415</v>
      </c>
      <c r="E1372" s="290" t="s">
        <v>2410</v>
      </c>
      <c r="F1372" s="290" t="s">
        <v>2411</v>
      </c>
      <c r="G1372" s="290" t="s">
        <v>2416</v>
      </c>
      <c r="H1372" s="767">
        <v>0</v>
      </c>
    </row>
    <row r="1373" spans="1:8">
      <c r="A1373" s="995"/>
      <c r="B1373" s="765" t="s">
        <v>2470</v>
      </c>
      <c r="C1373" s="293">
        <v>2021</v>
      </c>
      <c r="D1373" s="972" t="s">
        <v>2409</v>
      </c>
      <c r="E1373" s="290" t="s">
        <v>2410</v>
      </c>
      <c r="F1373" s="290" t="s">
        <v>2417</v>
      </c>
      <c r="G1373" s="290" t="s">
        <v>2414</v>
      </c>
      <c r="H1373" s="767">
        <v>0</v>
      </c>
    </row>
    <row r="1374" spans="1:8">
      <c r="A1374" s="995"/>
      <c r="B1374" s="765" t="s">
        <v>2470</v>
      </c>
      <c r="C1374" s="293">
        <v>2021</v>
      </c>
      <c r="D1374" s="972" t="s">
        <v>2415</v>
      </c>
      <c r="E1374" s="290" t="s">
        <v>2410</v>
      </c>
      <c r="F1374" s="290" t="s">
        <v>2417</v>
      </c>
      <c r="G1374" s="290" t="s">
        <v>2414</v>
      </c>
      <c r="H1374" s="767">
        <v>0</v>
      </c>
    </row>
    <row r="1375" spans="1:8" ht="31">
      <c r="A1375" s="995"/>
      <c r="B1375" s="765" t="s">
        <v>2470</v>
      </c>
      <c r="C1375" s="293">
        <v>2021</v>
      </c>
      <c r="D1375" s="972" t="s">
        <v>2409</v>
      </c>
      <c r="E1375" s="290" t="s">
        <v>2410</v>
      </c>
      <c r="F1375" s="290" t="s">
        <v>2417</v>
      </c>
      <c r="G1375" s="290" t="s">
        <v>2416</v>
      </c>
      <c r="H1375" s="767">
        <v>0</v>
      </c>
    </row>
    <row r="1376" spans="1:8" ht="31">
      <c r="A1376" s="995"/>
      <c r="B1376" s="765" t="s">
        <v>2470</v>
      </c>
      <c r="C1376" s="293">
        <v>2021</v>
      </c>
      <c r="D1376" s="972" t="s">
        <v>2415</v>
      </c>
      <c r="E1376" s="290" t="s">
        <v>2410</v>
      </c>
      <c r="F1376" s="290" t="s">
        <v>2417</v>
      </c>
      <c r="G1376" s="290" t="s">
        <v>2416</v>
      </c>
      <c r="H1376" s="767">
        <v>0</v>
      </c>
    </row>
    <row r="1377" spans="1:8">
      <c r="A1377" s="995"/>
      <c r="B1377" s="765" t="s">
        <v>2470</v>
      </c>
      <c r="C1377" s="766">
        <v>2021</v>
      </c>
      <c r="D1377" s="972" t="s">
        <v>2409</v>
      </c>
      <c r="E1377" s="290" t="s">
        <v>2413</v>
      </c>
      <c r="F1377" s="290" t="s">
        <v>2411</v>
      </c>
      <c r="G1377" s="290" t="s">
        <v>2414</v>
      </c>
      <c r="H1377" s="767">
        <v>3</v>
      </c>
    </row>
    <row r="1378" spans="1:8">
      <c r="A1378" s="995"/>
      <c r="B1378" s="765" t="s">
        <v>2470</v>
      </c>
      <c r="C1378" s="766">
        <v>2021</v>
      </c>
      <c r="D1378" s="972" t="s">
        <v>2415</v>
      </c>
      <c r="E1378" s="290" t="s">
        <v>2413</v>
      </c>
      <c r="F1378" s="290" t="s">
        <v>2411</v>
      </c>
      <c r="G1378" s="290" t="s">
        <v>2414</v>
      </c>
      <c r="H1378" s="767">
        <v>0</v>
      </c>
    </row>
    <row r="1379" spans="1:8" ht="31">
      <c r="A1379" s="995"/>
      <c r="B1379" s="765" t="s">
        <v>2470</v>
      </c>
      <c r="C1379" s="766">
        <v>2021</v>
      </c>
      <c r="D1379" s="972" t="s">
        <v>2409</v>
      </c>
      <c r="E1379" s="290" t="s">
        <v>2413</v>
      </c>
      <c r="F1379" s="290" t="s">
        <v>2411</v>
      </c>
      <c r="G1379" s="290" t="s">
        <v>2416</v>
      </c>
      <c r="H1379" s="767">
        <v>0</v>
      </c>
    </row>
    <row r="1380" spans="1:8" ht="31">
      <c r="A1380" s="995"/>
      <c r="B1380" s="765" t="s">
        <v>2470</v>
      </c>
      <c r="C1380" s="766">
        <v>2021</v>
      </c>
      <c r="D1380" s="972" t="s">
        <v>2415</v>
      </c>
      <c r="E1380" s="290" t="s">
        <v>2413</v>
      </c>
      <c r="F1380" s="290" t="s">
        <v>2411</v>
      </c>
      <c r="G1380" s="290" t="s">
        <v>2416</v>
      </c>
      <c r="H1380" s="767">
        <v>0</v>
      </c>
    </row>
    <row r="1381" spans="1:8">
      <c r="A1381" s="995"/>
      <c r="B1381" s="765" t="s">
        <v>2470</v>
      </c>
      <c r="C1381" s="766">
        <v>2021</v>
      </c>
      <c r="D1381" s="972" t="s">
        <v>2409</v>
      </c>
      <c r="E1381" s="290" t="s">
        <v>2413</v>
      </c>
      <c r="F1381" s="290" t="s">
        <v>2417</v>
      </c>
      <c r="G1381" s="290" t="s">
        <v>2414</v>
      </c>
      <c r="H1381" s="767">
        <v>0</v>
      </c>
    </row>
    <row r="1382" spans="1:8">
      <c r="A1382" s="995"/>
      <c r="B1382" s="765" t="s">
        <v>2470</v>
      </c>
      <c r="C1382" s="766">
        <v>2021</v>
      </c>
      <c r="D1382" s="972" t="s">
        <v>2415</v>
      </c>
      <c r="E1382" s="290" t="s">
        <v>2413</v>
      </c>
      <c r="F1382" s="290" t="s">
        <v>2417</v>
      </c>
      <c r="G1382" s="290" t="s">
        <v>2414</v>
      </c>
      <c r="H1382" s="767">
        <v>0</v>
      </c>
    </row>
    <row r="1383" spans="1:8" ht="31">
      <c r="A1383" s="995"/>
      <c r="B1383" s="765" t="s">
        <v>2470</v>
      </c>
      <c r="C1383" s="766">
        <v>2021</v>
      </c>
      <c r="D1383" s="972" t="s">
        <v>2409</v>
      </c>
      <c r="E1383" s="290" t="s">
        <v>2413</v>
      </c>
      <c r="F1383" s="290" t="s">
        <v>2417</v>
      </c>
      <c r="G1383" s="290" t="s">
        <v>2416</v>
      </c>
      <c r="H1383" s="767">
        <v>0</v>
      </c>
    </row>
    <row r="1384" spans="1:8" ht="31">
      <c r="A1384" s="995"/>
      <c r="B1384" s="765" t="s">
        <v>2470</v>
      </c>
      <c r="C1384" s="766">
        <v>2021</v>
      </c>
      <c r="D1384" s="972" t="s">
        <v>2415</v>
      </c>
      <c r="E1384" s="290" t="s">
        <v>2413</v>
      </c>
      <c r="F1384" s="290" t="s">
        <v>2417</v>
      </c>
      <c r="G1384" s="290" t="s">
        <v>2416</v>
      </c>
      <c r="H1384" s="767">
        <v>0</v>
      </c>
    </row>
    <row r="1385" spans="1:8">
      <c r="A1385" s="995"/>
      <c r="B1385" s="765" t="s">
        <v>2470</v>
      </c>
      <c r="C1385" s="766">
        <v>2021</v>
      </c>
      <c r="D1385" s="972" t="s">
        <v>2409</v>
      </c>
      <c r="E1385" s="290" t="s">
        <v>2423</v>
      </c>
      <c r="F1385" s="290" t="s">
        <v>2411</v>
      </c>
      <c r="G1385" s="290" t="s">
        <v>2414</v>
      </c>
      <c r="H1385" s="767">
        <v>0</v>
      </c>
    </row>
    <row r="1386" spans="1:8">
      <c r="A1386" s="995"/>
      <c r="B1386" s="765" t="s">
        <v>2470</v>
      </c>
      <c r="C1386" s="766">
        <v>2021</v>
      </c>
      <c r="D1386" s="972" t="s">
        <v>2415</v>
      </c>
      <c r="E1386" s="290" t="s">
        <v>2423</v>
      </c>
      <c r="F1386" s="290" t="s">
        <v>2411</v>
      </c>
      <c r="G1386" s="290" t="s">
        <v>2414</v>
      </c>
      <c r="H1386" s="767">
        <v>0</v>
      </c>
    </row>
    <row r="1387" spans="1:8" ht="31">
      <c r="A1387" s="995"/>
      <c r="B1387" s="765" t="s">
        <v>2470</v>
      </c>
      <c r="C1387" s="766">
        <v>2021</v>
      </c>
      <c r="D1387" s="972" t="s">
        <v>2409</v>
      </c>
      <c r="E1387" s="290" t="s">
        <v>2423</v>
      </c>
      <c r="F1387" s="290" t="s">
        <v>2411</v>
      </c>
      <c r="G1387" s="290" t="s">
        <v>2416</v>
      </c>
      <c r="H1387" s="767">
        <v>0</v>
      </c>
    </row>
    <row r="1388" spans="1:8" ht="31">
      <c r="A1388" s="995"/>
      <c r="B1388" s="765" t="s">
        <v>2470</v>
      </c>
      <c r="C1388" s="766">
        <v>2021</v>
      </c>
      <c r="D1388" s="972" t="s">
        <v>2415</v>
      </c>
      <c r="E1388" s="290" t="s">
        <v>2423</v>
      </c>
      <c r="F1388" s="290" t="s">
        <v>2411</v>
      </c>
      <c r="G1388" s="290" t="s">
        <v>2416</v>
      </c>
      <c r="H1388" s="767">
        <v>0</v>
      </c>
    </row>
    <row r="1389" spans="1:8">
      <c r="A1389" s="995"/>
      <c r="B1389" s="765" t="s">
        <v>2470</v>
      </c>
      <c r="C1389" s="766">
        <v>2021</v>
      </c>
      <c r="D1389" s="972" t="s">
        <v>2409</v>
      </c>
      <c r="E1389" s="290" t="s">
        <v>2423</v>
      </c>
      <c r="F1389" s="290" t="s">
        <v>2417</v>
      </c>
      <c r="G1389" s="290" t="s">
        <v>2414</v>
      </c>
      <c r="H1389" s="767">
        <v>0</v>
      </c>
    </row>
    <row r="1390" spans="1:8">
      <c r="A1390" s="995"/>
      <c r="B1390" s="765" t="s">
        <v>2470</v>
      </c>
      <c r="C1390" s="766">
        <v>2021</v>
      </c>
      <c r="D1390" s="972" t="s">
        <v>2415</v>
      </c>
      <c r="E1390" s="290" t="s">
        <v>2423</v>
      </c>
      <c r="F1390" s="290" t="s">
        <v>2417</v>
      </c>
      <c r="G1390" s="290" t="s">
        <v>2414</v>
      </c>
      <c r="H1390" s="767">
        <v>0</v>
      </c>
    </row>
    <row r="1391" spans="1:8" ht="31">
      <c r="A1391" s="995"/>
      <c r="B1391" s="765" t="s">
        <v>2470</v>
      </c>
      <c r="C1391" s="766">
        <v>2021</v>
      </c>
      <c r="D1391" s="972" t="s">
        <v>2409</v>
      </c>
      <c r="E1391" s="290" t="s">
        <v>2423</v>
      </c>
      <c r="F1391" s="290" t="s">
        <v>2417</v>
      </c>
      <c r="G1391" s="290" t="s">
        <v>2416</v>
      </c>
      <c r="H1391" s="767">
        <v>0</v>
      </c>
    </row>
    <row r="1392" spans="1:8" ht="31">
      <c r="A1392" s="995"/>
      <c r="B1392" s="765" t="s">
        <v>2470</v>
      </c>
      <c r="C1392" s="766">
        <v>2021</v>
      </c>
      <c r="D1392" s="972" t="s">
        <v>2415</v>
      </c>
      <c r="E1392" s="290" t="s">
        <v>2423</v>
      </c>
      <c r="F1392" s="290" t="s">
        <v>2417</v>
      </c>
      <c r="G1392" s="290" t="s">
        <v>2416</v>
      </c>
      <c r="H1392" s="767">
        <v>0</v>
      </c>
    </row>
    <row r="1393" spans="1:8" s="768" customFormat="1">
      <c r="B1393" s="769"/>
      <c r="C1393" s="342"/>
      <c r="D1393" s="972"/>
      <c r="E1393" s="290"/>
      <c r="F1393" s="292"/>
      <c r="G1393" s="292"/>
      <c r="H1393" s="775"/>
    </row>
    <row r="1394" spans="1:8">
      <c r="A1394" s="995">
        <v>59</v>
      </c>
      <c r="B1394" s="765" t="s">
        <v>2471</v>
      </c>
      <c r="C1394" s="293">
        <v>2021</v>
      </c>
      <c r="D1394" s="972" t="s">
        <v>2409</v>
      </c>
      <c r="E1394" s="290" t="s">
        <v>2410</v>
      </c>
      <c r="F1394" s="290" t="s">
        <v>2411</v>
      </c>
      <c r="G1394" s="290" t="s">
        <v>2414</v>
      </c>
      <c r="H1394" s="767">
        <v>71</v>
      </c>
    </row>
    <row r="1395" spans="1:8">
      <c r="A1395" s="995"/>
      <c r="B1395" s="765" t="s">
        <v>2471</v>
      </c>
      <c r="C1395" s="293">
        <v>2021</v>
      </c>
      <c r="D1395" s="972" t="s">
        <v>2415</v>
      </c>
      <c r="E1395" s="290" t="s">
        <v>2410</v>
      </c>
      <c r="F1395" s="290" t="s">
        <v>2411</v>
      </c>
      <c r="G1395" s="290" t="s">
        <v>2414</v>
      </c>
      <c r="H1395" s="767">
        <v>24</v>
      </c>
    </row>
    <row r="1396" spans="1:8" ht="31">
      <c r="A1396" s="995"/>
      <c r="B1396" s="765" t="s">
        <v>2471</v>
      </c>
      <c r="C1396" s="293">
        <v>2021</v>
      </c>
      <c r="D1396" s="972" t="s">
        <v>2409</v>
      </c>
      <c r="E1396" s="290" t="s">
        <v>2410</v>
      </c>
      <c r="F1396" s="290" t="s">
        <v>2411</v>
      </c>
      <c r="G1396" s="290" t="s">
        <v>2416</v>
      </c>
      <c r="H1396" s="767">
        <v>0</v>
      </c>
    </row>
    <row r="1397" spans="1:8" ht="31">
      <c r="A1397" s="995"/>
      <c r="B1397" s="765" t="s">
        <v>2471</v>
      </c>
      <c r="C1397" s="293">
        <v>2021</v>
      </c>
      <c r="D1397" s="972" t="s">
        <v>2415</v>
      </c>
      <c r="E1397" s="290" t="s">
        <v>2410</v>
      </c>
      <c r="F1397" s="290" t="s">
        <v>2411</v>
      </c>
      <c r="G1397" s="290" t="s">
        <v>2416</v>
      </c>
      <c r="H1397" s="767">
        <v>9</v>
      </c>
    </row>
    <row r="1398" spans="1:8">
      <c r="A1398" s="995"/>
      <c r="B1398" s="765" t="s">
        <v>2471</v>
      </c>
      <c r="C1398" s="293">
        <v>2021</v>
      </c>
      <c r="D1398" s="972" t="s">
        <v>2409</v>
      </c>
      <c r="E1398" s="290" t="s">
        <v>2410</v>
      </c>
      <c r="F1398" s="290" t="s">
        <v>2417</v>
      </c>
      <c r="G1398" s="290" t="s">
        <v>2414</v>
      </c>
      <c r="H1398" s="767">
        <v>0</v>
      </c>
    </row>
    <row r="1399" spans="1:8">
      <c r="A1399" s="995"/>
      <c r="B1399" s="765" t="s">
        <v>2471</v>
      </c>
      <c r="C1399" s="293">
        <v>2021</v>
      </c>
      <c r="D1399" s="972" t="s">
        <v>2415</v>
      </c>
      <c r="E1399" s="290" t="s">
        <v>2410</v>
      </c>
      <c r="F1399" s="290" t="s">
        <v>2417</v>
      </c>
      <c r="G1399" s="290" t="s">
        <v>2414</v>
      </c>
      <c r="H1399" s="767">
        <v>0</v>
      </c>
    </row>
    <row r="1400" spans="1:8" ht="31">
      <c r="A1400" s="995"/>
      <c r="B1400" s="765" t="s">
        <v>2471</v>
      </c>
      <c r="C1400" s="293">
        <v>2021</v>
      </c>
      <c r="D1400" s="972" t="s">
        <v>2409</v>
      </c>
      <c r="E1400" s="290" t="s">
        <v>2410</v>
      </c>
      <c r="F1400" s="290" t="s">
        <v>2417</v>
      </c>
      <c r="G1400" s="290" t="s">
        <v>2416</v>
      </c>
      <c r="H1400" s="767">
        <v>0</v>
      </c>
    </row>
    <row r="1401" spans="1:8" ht="31">
      <c r="A1401" s="995"/>
      <c r="B1401" s="765" t="s">
        <v>2471</v>
      </c>
      <c r="C1401" s="293">
        <v>2021</v>
      </c>
      <c r="D1401" s="972" t="s">
        <v>2415</v>
      </c>
      <c r="E1401" s="290" t="s">
        <v>2410</v>
      </c>
      <c r="F1401" s="290" t="s">
        <v>2417</v>
      </c>
      <c r="G1401" s="290" t="s">
        <v>2416</v>
      </c>
      <c r="H1401" s="767">
        <v>0</v>
      </c>
    </row>
    <row r="1402" spans="1:8">
      <c r="A1402" s="995"/>
      <c r="B1402" s="765" t="s">
        <v>2471</v>
      </c>
      <c r="C1402" s="766">
        <v>2021</v>
      </c>
      <c r="D1402" s="972" t="s">
        <v>2409</v>
      </c>
      <c r="E1402" s="290" t="s">
        <v>2413</v>
      </c>
      <c r="F1402" s="290" t="s">
        <v>2411</v>
      </c>
      <c r="G1402" s="290" t="s">
        <v>2414</v>
      </c>
      <c r="H1402" s="767">
        <v>6</v>
      </c>
    </row>
    <row r="1403" spans="1:8">
      <c r="A1403" s="995"/>
      <c r="B1403" s="765" t="s">
        <v>2471</v>
      </c>
      <c r="C1403" s="766">
        <v>2021</v>
      </c>
      <c r="D1403" s="972" t="s">
        <v>2415</v>
      </c>
      <c r="E1403" s="290" t="s">
        <v>2413</v>
      </c>
      <c r="F1403" s="290" t="s">
        <v>2411</v>
      </c>
      <c r="G1403" s="290" t="s">
        <v>2414</v>
      </c>
      <c r="H1403" s="767">
        <v>0</v>
      </c>
    </row>
    <row r="1404" spans="1:8" ht="31">
      <c r="A1404" s="995"/>
      <c r="B1404" s="765" t="s">
        <v>2471</v>
      </c>
      <c r="C1404" s="766">
        <v>2021</v>
      </c>
      <c r="D1404" s="972" t="s">
        <v>2409</v>
      </c>
      <c r="E1404" s="290" t="s">
        <v>2413</v>
      </c>
      <c r="F1404" s="290" t="s">
        <v>2411</v>
      </c>
      <c r="G1404" s="290" t="s">
        <v>2416</v>
      </c>
      <c r="H1404" s="767">
        <v>0</v>
      </c>
    </row>
    <row r="1405" spans="1:8" ht="31">
      <c r="A1405" s="995"/>
      <c r="B1405" s="765" t="s">
        <v>2471</v>
      </c>
      <c r="C1405" s="766">
        <v>2021</v>
      </c>
      <c r="D1405" s="972" t="s">
        <v>2415</v>
      </c>
      <c r="E1405" s="290" t="s">
        <v>2413</v>
      </c>
      <c r="F1405" s="290" t="s">
        <v>2411</v>
      </c>
      <c r="G1405" s="290" t="s">
        <v>2416</v>
      </c>
      <c r="H1405" s="767">
        <v>0</v>
      </c>
    </row>
    <row r="1406" spans="1:8">
      <c r="A1406" s="995"/>
      <c r="B1406" s="765" t="s">
        <v>2471</v>
      </c>
      <c r="C1406" s="766">
        <v>2021</v>
      </c>
      <c r="D1406" s="972" t="s">
        <v>2409</v>
      </c>
      <c r="E1406" s="290" t="s">
        <v>2413</v>
      </c>
      <c r="F1406" s="290" t="s">
        <v>2417</v>
      </c>
      <c r="G1406" s="290" t="s">
        <v>2414</v>
      </c>
      <c r="H1406" s="767">
        <v>0</v>
      </c>
    </row>
    <row r="1407" spans="1:8">
      <c r="A1407" s="995"/>
      <c r="B1407" s="765" t="s">
        <v>2471</v>
      </c>
      <c r="C1407" s="766">
        <v>2021</v>
      </c>
      <c r="D1407" s="972" t="s">
        <v>2415</v>
      </c>
      <c r="E1407" s="290" t="s">
        <v>2413</v>
      </c>
      <c r="F1407" s="290" t="s">
        <v>2417</v>
      </c>
      <c r="G1407" s="290" t="s">
        <v>2414</v>
      </c>
      <c r="H1407" s="767">
        <v>1</v>
      </c>
    </row>
    <row r="1408" spans="1:8" ht="31">
      <c r="A1408" s="995"/>
      <c r="B1408" s="765" t="s">
        <v>2471</v>
      </c>
      <c r="C1408" s="766">
        <v>2021</v>
      </c>
      <c r="D1408" s="972" t="s">
        <v>2409</v>
      </c>
      <c r="E1408" s="290" t="s">
        <v>2413</v>
      </c>
      <c r="F1408" s="290" t="s">
        <v>2417</v>
      </c>
      <c r="G1408" s="290" t="s">
        <v>2416</v>
      </c>
      <c r="H1408" s="767">
        <v>0</v>
      </c>
    </row>
    <row r="1409" spans="1:8" ht="31">
      <c r="A1409" s="995"/>
      <c r="B1409" s="765" t="s">
        <v>2471</v>
      </c>
      <c r="C1409" s="766">
        <v>2021</v>
      </c>
      <c r="D1409" s="972" t="s">
        <v>2415</v>
      </c>
      <c r="E1409" s="290" t="s">
        <v>2413</v>
      </c>
      <c r="F1409" s="290" t="s">
        <v>2417</v>
      </c>
      <c r="G1409" s="290" t="s">
        <v>2416</v>
      </c>
      <c r="H1409" s="767">
        <v>0</v>
      </c>
    </row>
    <row r="1410" spans="1:8">
      <c r="A1410" s="995"/>
      <c r="B1410" s="765" t="s">
        <v>2471</v>
      </c>
      <c r="C1410" s="766">
        <v>2021</v>
      </c>
      <c r="D1410" s="972" t="s">
        <v>2409</v>
      </c>
      <c r="E1410" s="290" t="s">
        <v>2423</v>
      </c>
      <c r="F1410" s="290" t="s">
        <v>2411</v>
      </c>
      <c r="G1410" s="290" t="s">
        <v>2414</v>
      </c>
      <c r="H1410" s="767">
        <v>78</v>
      </c>
    </row>
    <row r="1411" spans="1:8">
      <c r="A1411" s="995"/>
      <c r="B1411" s="765" t="s">
        <v>2471</v>
      </c>
      <c r="C1411" s="766">
        <v>2021</v>
      </c>
      <c r="D1411" s="972" t="s">
        <v>2415</v>
      </c>
      <c r="E1411" s="290" t="s">
        <v>2423</v>
      </c>
      <c r="F1411" s="290" t="s">
        <v>2411</v>
      </c>
      <c r="G1411" s="290" t="s">
        <v>2414</v>
      </c>
      <c r="H1411" s="767">
        <v>9</v>
      </c>
    </row>
    <row r="1412" spans="1:8" ht="31">
      <c r="A1412" s="995"/>
      <c r="B1412" s="765" t="s">
        <v>2471</v>
      </c>
      <c r="C1412" s="766">
        <v>2021</v>
      </c>
      <c r="D1412" s="972" t="s">
        <v>2409</v>
      </c>
      <c r="E1412" s="290" t="s">
        <v>2423</v>
      </c>
      <c r="F1412" s="290" t="s">
        <v>2411</v>
      </c>
      <c r="G1412" s="290" t="s">
        <v>2416</v>
      </c>
      <c r="H1412" s="767">
        <v>5</v>
      </c>
    </row>
    <row r="1413" spans="1:8" ht="31">
      <c r="A1413" s="995"/>
      <c r="B1413" s="765" t="s">
        <v>2471</v>
      </c>
      <c r="C1413" s="766">
        <v>2021</v>
      </c>
      <c r="D1413" s="972" t="s">
        <v>2415</v>
      </c>
      <c r="E1413" s="290" t="s">
        <v>2423</v>
      </c>
      <c r="F1413" s="290" t="s">
        <v>2411</v>
      </c>
      <c r="G1413" s="290" t="s">
        <v>2416</v>
      </c>
      <c r="H1413" s="767">
        <v>5</v>
      </c>
    </row>
    <row r="1414" spans="1:8">
      <c r="A1414" s="995"/>
      <c r="B1414" s="765" t="s">
        <v>2471</v>
      </c>
      <c r="C1414" s="766">
        <v>2021</v>
      </c>
      <c r="D1414" s="972" t="s">
        <v>2409</v>
      </c>
      <c r="E1414" s="290" t="s">
        <v>2423</v>
      </c>
      <c r="F1414" s="290" t="s">
        <v>2417</v>
      </c>
      <c r="G1414" s="290" t="s">
        <v>2414</v>
      </c>
      <c r="H1414" s="767">
        <v>0</v>
      </c>
    </row>
    <row r="1415" spans="1:8">
      <c r="A1415" s="995"/>
      <c r="B1415" s="765" t="s">
        <v>2471</v>
      </c>
      <c r="C1415" s="766">
        <v>2021</v>
      </c>
      <c r="D1415" s="972" t="s">
        <v>2415</v>
      </c>
      <c r="E1415" s="290" t="s">
        <v>2423</v>
      </c>
      <c r="F1415" s="290" t="s">
        <v>2417</v>
      </c>
      <c r="G1415" s="290" t="s">
        <v>2414</v>
      </c>
      <c r="H1415" s="767">
        <v>0</v>
      </c>
    </row>
    <row r="1416" spans="1:8" ht="31">
      <c r="A1416" s="995"/>
      <c r="B1416" s="765" t="s">
        <v>2471</v>
      </c>
      <c r="C1416" s="766">
        <v>2021</v>
      </c>
      <c r="D1416" s="972" t="s">
        <v>2409</v>
      </c>
      <c r="E1416" s="290" t="s">
        <v>2423</v>
      </c>
      <c r="F1416" s="290" t="s">
        <v>2417</v>
      </c>
      <c r="G1416" s="290" t="s">
        <v>2416</v>
      </c>
      <c r="H1416" s="767">
        <v>0</v>
      </c>
    </row>
    <row r="1417" spans="1:8" ht="31">
      <c r="A1417" s="995"/>
      <c r="B1417" s="765" t="s">
        <v>2471</v>
      </c>
      <c r="C1417" s="766">
        <v>2021</v>
      </c>
      <c r="D1417" s="972" t="s">
        <v>2415</v>
      </c>
      <c r="E1417" s="290" t="s">
        <v>2423</v>
      </c>
      <c r="F1417" s="290" t="s">
        <v>2417</v>
      </c>
      <c r="G1417" s="290" t="s">
        <v>2416</v>
      </c>
      <c r="H1417" s="767">
        <v>0</v>
      </c>
    </row>
    <row r="1418" spans="1:8" s="768" customFormat="1">
      <c r="B1418" s="769"/>
      <c r="C1418" s="342"/>
      <c r="D1418" s="972"/>
      <c r="E1418" s="290"/>
      <c r="F1418" s="292"/>
      <c r="G1418" s="292"/>
      <c r="H1418" s="775"/>
    </row>
    <row r="1419" spans="1:8">
      <c r="A1419" s="995">
        <v>60</v>
      </c>
      <c r="B1419" s="765" t="s">
        <v>2472</v>
      </c>
      <c r="C1419" s="293">
        <v>2021</v>
      </c>
      <c r="D1419" s="972" t="s">
        <v>2409</v>
      </c>
      <c r="E1419" s="290" t="s">
        <v>2410</v>
      </c>
      <c r="F1419" s="290" t="s">
        <v>2411</v>
      </c>
      <c r="G1419" s="290" t="s">
        <v>2414</v>
      </c>
      <c r="H1419" s="790">
        <v>112</v>
      </c>
    </row>
    <row r="1420" spans="1:8">
      <c r="A1420" s="995"/>
      <c r="B1420" s="765" t="s">
        <v>2472</v>
      </c>
      <c r="C1420" s="293">
        <v>2021</v>
      </c>
      <c r="D1420" s="972" t="s">
        <v>2415</v>
      </c>
      <c r="E1420" s="290" t="s">
        <v>2410</v>
      </c>
      <c r="F1420" s="290" t="s">
        <v>2411</v>
      </c>
      <c r="G1420" s="290" t="s">
        <v>2414</v>
      </c>
      <c r="H1420" s="790">
        <v>2</v>
      </c>
    </row>
    <row r="1421" spans="1:8" ht="31">
      <c r="A1421" s="995"/>
      <c r="B1421" s="765" t="s">
        <v>2472</v>
      </c>
      <c r="C1421" s="293">
        <v>2021</v>
      </c>
      <c r="D1421" s="972" t="s">
        <v>2409</v>
      </c>
      <c r="E1421" s="290" t="s">
        <v>2410</v>
      </c>
      <c r="F1421" s="290" t="s">
        <v>2411</v>
      </c>
      <c r="G1421" s="290" t="s">
        <v>2416</v>
      </c>
      <c r="H1421" s="790">
        <v>12</v>
      </c>
    </row>
    <row r="1422" spans="1:8" ht="31">
      <c r="A1422" s="995"/>
      <c r="B1422" s="765" t="s">
        <v>2472</v>
      </c>
      <c r="C1422" s="293">
        <v>2021</v>
      </c>
      <c r="D1422" s="972" t="s">
        <v>2415</v>
      </c>
      <c r="E1422" s="290" t="s">
        <v>2410</v>
      </c>
      <c r="F1422" s="290" t="s">
        <v>2411</v>
      </c>
      <c r="G1422" s="290" t="s">
        <v>2416</v>
      </c>
      <c r="H1422" s="790">
        <v>1</v>
      </c>
    </row>
    <row r="1423" spans="1:8">
      <c r="A1423" s="995"/>
      <c r="B1423" s="765" t="s">
        <v>2472</v>
      </c>
      <c r="C1423" s="293">
        <v>2021</v>
      </c>
      <c r="D1423" s="972" t="s">
        <v>2409</v>
      </c>
      <c r="E1423" s="290" t="s">
        <v>2410</v>
      </c>
      <c r="F1423" s="290" t="s">
        <v>2417</v>
      </c>
      <c r="G1423" s="290" t="s">
        <v>2414</v>
      </c>
      <c r="H1423" s="790">
        <v>0</v>
      </c>
    </row>
    <row r="1424" spans="1:8">
      <c r="A1424" s="995"/>
      <c r="B1424" s="765" t="s">
        <v>2472</v>
      </c>
      <c r="C1424" s="293">
        <v>2021</v>
      </c>
      <c r="D1424" s="972" t="s">
        <v>2415</v>
      </c>
      <c r="E1424" s="290" t="s">
        <v>2410</v>
      </c>
      <c r="F1424" s="290" t="s">
        <v>2417</v>
      </c>
      <c r="G1424" s="290" t="s">
        <v>2414</v>
      </c>
      <c r="H1424" s="790">
        <v>0</v>
      </c>
    </row>
    <row r="1425" spans="1:8" ht="31">
      <c r="A1425" s="995"/>
      <c r="B1425" s="765" t="s">
        <v>2472</v>
      </c>
      <c r="C1425" s="293">
        <v>2021</v>
      </c>
      <c r="D1425" s="972" t="s">
        <v>2409</v>
      </c>
      <c r="E1425" s="290" t="s">
        <v>2410</v>
      </c>
      <c r="F1425" s="290" t="s">
        <v>2417</v>
      </c>
      <c r="G1425" s="290" t="s">
        <v>2416</v>
      </c>
      <c r="H1425" s="790">
        <v>0</v>
      </c>
    </row>
    <row r="1426" spans="1:8" ht="31">
      <c r="A1426" s="995"/>
      <c r="B1426" s="765" t="s">
        <v>2472</v>
      </c>
      <c r="C1426" s="293">
        <v>2021</v>
      </c>
      <c r="D1426" s="972" t="s">
        <v>2415</v>
      </c>
      <c r="E1426" s="290" t="s">
        <v>2410</v>
      </c>
      <c r="F1426" s="290" t="s">
        <v>2417</v>
      </c>
      <c r="G1426" s="290" t="s">
        <v>2416</v>
      </c>
      <c r="H1426" s="790">
        <v>0</v>
      </c>
    </row>
    <row r="1427" spans="1:8">
      <c r="A1427" s="995"/>
      <c r="B1427" s="765" t="s">
        <v>2472</v>
      </c>
      <c r="C1427" s="766">
        <v>2021</v>
      </c>
      <c r="D1427" s="972" t="s">
        <v>2409</v>
      </c>
      <c r="E1427" s="290" t="s">
        <v>2413</v>
      </c>
      <c r="F1427" s="290" t="s">
        <v>2411</v>
      </c>
      <c r="G1427" s="290" t="s">
        <v>2414</v>
      </c>
      <c r="H1427" s="790">
        <v>0</v>
      </c>
    </row>
    <row r="1428" spans="1:8">
      <c r="A1428" s="995"/>
      <c r="B1428" s="765" t="s">
        <v>2472</v>
      </c>
      <c r="C1428" s="766">
        <v>2021</v>
      </c>
      <c r="D1428" s="972" t="s">
        <v>2415</v>
      </c>
      <c r="E1428" s="290" t="s">
        <v>2413</v>
      </c>
      <c r="F1428" s="290" t="s">
        <v>2411</v>
      </c>
      <c r="G1428" s="290" t="s">
        <v>2414</v>
      </c>
      <c r="H1428" s="790">
        <v>0</v>
      </c>
    </row>
    <row r="1429" spans="1:8" ht="31">
      <c r="A1429" s="995"/>
      <c r="B1429" s="765" t="s">
        <v>2472</v>
      </c>
      <c r="C1429" s="766">
        <v>2021</v>
      </c>
      <c r="D1429" s="972" t="s">
        <v>2409</v>
      </c>
      <c r="E1429" s="290" t="s">
        <v>2413</v>
      </c>
      <c r="F1429" s="290" t="s">
        <v>2411</v>
      </c>
      <c r="G1429" s="290" t="s">
        <v>2416</v>
      </c>
      <c r="H1429" s="790">
        <v>0</v>
      </c>
    </row>
    <row r="1430" spans="1:8" ht="31">
      <c r="A1430" s="995"/>
      <c r="B1430" s="765" t="s">
        <v>2472</v>
      </c>
      <c r="C1430" s="766">
        <v>2021</v>
      </c>
      <c r="D1430" s="972" t="s">
        <v>2415</v>
      </c>
      <c r="E1430" s="290" t="s">
        <v>2413</v>
      </c>
      <c r="F1430" s="290" t="s">
        <v>2411</v>
      </c>
      <c r="G1430" s="290" t="s">
        <v>2416</v>
      </c>
      <c r="H1430" s="790">
        <v>0</v>
      </c>
    </row>
    <row r="1431" spans="1:8">
      <c r="A1431" s="995"/>
      <c r="B1431" s="765" t="s">
        <v>2472</v>
      </c>
      <c r="C1431" s="766">
        <v>2021</v>
      </c>
      <c r="D1431" s="972" t="s">
        <v>2409</v>
      </c>
      <c r="E1431" s="290" t="s">
        <v>2413</v>
      </c>
      <c r="F1431" s="290" t="s">
        <v>2417</v>
      </c>
      <c r="G1431" s="290" t="s">
        <v>2414</v>
      </c>
      <c r="H1431" s="790">
        <v>0</v>
      </c>
    </row>
    <row r="1432" spans="1:8">
      <c r="A1432" s="995"/>
      <c r="B1432" s="765" t="s">
        <v>2472</v>
      </c>
      <c r="C1432" s="766">
        <v>2021</v>
      </c>
      <c r="D1432" s="972" t="s">
        <v>2415</v>
      </c>
      <c r="E1432" s="290" t="s">
        <v>2413</v>
      </c>
      <c r="F1432" s="290" t="s">
        <v>2417</v>
      </c>
      <c r="G1432" s="290" t="s">
        <v>2414</v>
      </c>
      <c r="H1432" s="790">
        <v>0</v>
      </c>
    </row>
    <row r="1433" spans="1:8" ht="31">
      <c r="A1433" s="995"/>
      <c r="B1433" s="765" t="s">
        <v>2472</v>
      </c>
      <c r="C1433" s="766">
        <v>2021</v>
      </c>
      <c r="D1433" s="972" t="s">
        <v>2409</v>
      </c>
      <c r="E1433" s="290" t="s">
        <v>2413</v>
      </c>
      <c r="F1433" s="290" t="s">
        <v>2417</v>
      </c>
      <c r="G1433" s="290" t="s">
        <v>2416</v>
      </c>
      <c r="H1433" s="790">
        <v>0</v>
      </c>
    </row>
    <row r="1434" spans="1:8" ht="31">
      <c r="A1434" s="995"/>
      <c r="B1434" s="765" t="s">
        <v>2472</v>
      </c>
      <c r="C1434" s="766">
        <v>2021</v>
      </c>
      <c r="D1434" s="972" t="s">
        <v>2415</v>
      </c>
      <c r="E1434" s="290" t="s">
        <v>2413</v>
      </c>
      <c r="F1434" s="290" t="s">
        <v>2417</v>
      </c>
      <c r="G1434" s="290" t="s">
        <v>2416</v>
      </c>
      <c r="H1434" s="790">
        <v>0</v>
      </c>
    </row>
    <row r="1435" spans="1:8">
      <c r="A1435" s="995"/>
      <c r="B1435" s="765" t="s">
        <v>2472</v>
      </c>
      <c r="C1435" s="766">
        <v>2021</v>
      </c>
      <c r="D1435" s="972" t="s">
        <v>2409</v>
      </c>
      <c r="E1435" s="290" t="s">
        <v>2423</v>
      </c>
      <c r="F1435" s="290" t="s">
        <v>2411</v>
      </c>
      <c r="G1435" s="290" t="s">
        <v>2414</v>
      </c>
      <c r="H1435" s="790">
        <v>0</v>
      </c>
    </row>
    <row r="1436" spans="1:8">
      <c r="A1436" s="995"/>
      <c r="B1436" s="765" t="s">
        <v>2472</v>
      </c>
      <c r="C1436" s="766">
        <v>2021</v>
      </c>
      <c r="D1436" s="972" t="s">
        <v>2415</v>
      </c>
      <c r="E1436" s="290" t="s">
        <v>2423</v>
      </c>
      <c r="F1436" s="290" t="s">
        <v>2411</v>
      </c>
      <c r="G1436" s="290" t="s">
        <v>2414</v>
      </c>
      <c r="H1436" s="790">
        <v>0</v>
      </c>
    </row>
    <row r="1437" spans="1:8" ht="31">
      <c r="A1437" s="995"/>
      <c r="B1437" s="765" t="s">
        <v>2472</v>
      </c>
      <c r="C1437" s="766">
        <v>2021</v>
      </c>
      <c r="D1437" s="972" t="s">
        <v>2409</v>
      </c>
      <c r="E1437" s="290" t="s">
        <v>2423</v>
      </c>
      <c r="F1437" s="290" t="s">
        <v>2411</v>
      </c>
      <c r="G1437" s="290" t="s">
        <v>2416</v>
      </c>
      <c r="H1437" s="790">
        <v>0</v>
      </c>
    </row>
    <row r="1438" spans="1:8" ht="31">
      <c r="A1438" s="995"/>
      <c r="B1438" s="765" t="s">
        <v>2472</v>
      </c>
      <c r="C1438" s="766">
        <v>2021</v>
      </c>
      <c r="D1438" s="972" t="s">
        <v>2415</v>
      </c>
      <c r="E1438" s="290" t="s">
        <v>2423</v>
      </c>
      <c r="F1438" s="290" t="s">
        <v>2411</v>
      </c>
      <c r="G1438" s="290" t="s">
        <v>2416</v>
      </c>
      <c r="H1438" s="790">
        <v>0</v>
      </c>
    </row>
    <row r="1439" spans="1:8">
      <c r="A1439" s="995"/>
      <c r="B1439" s="765" t="s">
        <v>2472</v>
      </c>
      <c r="C1439" s="766">
        <v>2021</v>
      </c>
      <c r="D1439" s="972" t="s">
        <v>2409</v>
      </c>
      <c r="E1439" s="290" t="s">
        <v>2423</v>
      </c>
      <c r="F1439" s="290" t="s">
        <v>2417</v>
      </c>
      <c r="G1439" s="290" t="s">
        <v>2414</v>
      </c>
      <c r="H1439" s="790">
        <v>0</v>
      </c>
    </row>
    <row r="1440" spans="1:8">
      <c r="A1440" s="995"/>
      <c r="B1440" s="765" t="s">
        <v>2472</v>
      </c>
      <c r="C1440" s="766">
        <v>2021</v>
      </c>
      <c r="D1440" s="972" t="s">
        <v>2415</v>
      </c>
      <c r="E1440" s="290" t="s">
        <v>2423</v>
      </c>
      <c r="F1440" s="290" t="s">
        <v>2417</v>
      </c>
      <c r="G1440" s="290" t="s">
        <v>2414</v>
      </c>
      <c r="H1440" s="790">
        <v>0</v>
      </c>
    </row>
    <row r="1441" spans="1:8" ht="31">
      <c r="A1441" s="995"/>
      <c r="B1441" s="765" t="s">
        <v>2472</v>
      </c>
      <c r="C1441" s="766">
        <v>2021</v>
      </c>
      <c r="D1441" s="972" t="s">
        <v>2409</v>
      </c>
      <c r="E1441" s="290" t="s">
        <v>2423</v>
      </c>
      <c r="F1441" s="290" t="s">
        <v>2417</v>
      </c>
      <c r="G1441" s="290" t="s">
        <v>2416</v>
      </c>
      <c r="H1441" s="790">
        <v>0</v>
      </c>
    </row>
    <row r="1442" spans="1:8" ht="31">
      <c r="A1442" s="995"/>
      <c r="B1442" s="765" t="s">
        <v>2472</v>
      </c>
      <c r="C1442" s="766">
        <v>2021</v>
      </c>
      <c r="D1442" s="972" t="s">
        <v>2415</v>
      </c>
      <c r="E1442" s="290" t="s">
        <v>2423</v>
      </c>
      <c r="F1442" s="290" t="s">
        <v>2417</v>
      </c>
      <c r="G1442" s="290" t="s">
        <v>2416</v>
      </c>
      <c r="H1442" s="790">
        <v>0</v>
      </c>
    </row>
    <row r="1443" spans="1:8" s="768" customFormat="1">
      <c r="B1443" s="773"/>
      <c r="C1443" s="770"/>
      <c r="D1443" s="972"/>
      <c r="E1443" s="290"/>
      <c r="F1443" s="292"/>
      <c r="G1443" s="292"/>
      <c r="H1443" s="779"/>
    </row>
    <row r="1444" spans="1:8">
      <c r="A1444" s="995">
        <v>61</v>
      </c>
      <c r="B1444" s="496" t="s">
        <v>2473</v>
      </c>
      <c r="C1444" s="293">
        <v>2021</v>
      </c>
      <c r="D1444" s="972" t="s">
        <v>2409</v>
      </c>
      <c r="E1444" s="290" t="s">
        <v>2410</v>
      </c>
      <c r="F1444" s="290" t="s">
        <v>2411</v>
      </c>
      <c r="G1444" s="290" t="s">
        <v>2414</v>
      </c>
      <c r="H1444" s="787">
        <v>79</v>
      </c>
    </row>
    <row r="1445" spans="1:8">
      <c r="A1445" s="995"/>
      <c r="B1445" s="496" t="s">
        <v>2473</v>
      </c>
      <c r="C1445" s="293">
        <v>2021</v>
      </c>
      <c r="D1445" s="972" t="s">
        <v>2415</v>
      </c>
      <c r="E1445" s="290" t="s">
        <v>2410</v>
      </c>
      <c r="F1445" s="290" t="s">
        <v>2411</v>
      </c>
      <c r="G1445" s="290" t="s">
        <v>2414</v>
      </c>
      <c r="H1445" s="787">
        <v>12</v>
      </c>
    </row>
    <row r="1446" spans="1:8" ht="31">
      <c r="A1446" s="995"/>
      <c r="B1446" s="496" t="s">
        <v>2473</v>
      </c>
      <c r="C1446" s="293">
        <v>2021</v>
      </c>
      <c r="D1446" s="972" t="s">
        <v>2409</v>
      </c>
      <c r="E1446" s="290" t="s">
        <v>2410</v>
      </c>
      <c r="F1446" s="290" t="s">
        <v>2411</v>
      </c>
      <c r="G1446" s="290" t="s">
        <v>2416</v>
      </c>
      <c r="H1446" s="787">
        <v>4</v>
      </c>
    </row>
    <row r="1447" spans="1:8" ht="31">
      <c r="A1447" s="995"/>
      <c r="B1447" s="496" t="s">
        <v>2473</v>
      </c>
      <c r="C1447" s="293">
        <v>2021</v>
      </c>
      <c r="D1447" s="972" t="s">
        <v>2415</v>
      </c>
      <c r="E1447" s="290" t="s">
        <v>2410</v>
      </c>
      <c r="F1447" s="290" t="s">
        <v>2411</v>
      </c>
      <c r="G1447" s="290" t="s">
        <v>2416</v>
      </c>
      <c r="H1447" s="787">
        <v>6</v>
      </c>
    </row>
    <row r="1448" spans="1:8">
      <c r="A1448" s="995"/>
      <c r="B1448" s="496" t="s">
        <v>2473</v>
      </c>
      <c r="C1448" s="293">
        <v>2021</v>
      </c>
      <c r="D1448" s="972" t="s">
        <v>2409</v>
      </c>
      <c r="E1448" s="290" t="s">
        <v>2410</v>
      </c>
      <c r="F1448" s="290" t="s">
        <v>2417</v>
      </c>
      <c r="G1448" s="290" t="s">
        <v>2414</v>
      </c>
      <c r="H1448" s="787">
        <v>0</v>
      </c>
    </row>
    <row r="1449" spans="1:8">
      <c r="A1449" s="995"/>
      <c r="B1449" s="496" t="s">
        <v>2473</v>
      </c>
      <c r="C1449" s="293">
        <v>2021</v>
      </c>
      <c r="D1449" s="972" t="s">
        <v>2415</v>
      </c>
      <c r="E1449" s="290" t="s">
        <v>2410</v>
      </c>
      <c r="F1449" s="290" t="s">
        <v>2417</v>
      </c>
      <c r="G1449" s="290" t="s">
        <v>2414</v>
      </c>
      <c r="H1449" s="787">
        <v>0</v>
      </c>
    </row>
    <row r="1450" spans="1:8" ht="31">
      <c r="A1450" s="995"/>
      <c r="B1450" s="496" t="s">
        <v>2473</v>
      </c>
      <c r="C1450" s="293">
        <v>2021</v>
      </c>
      <c r="D1450" s="972" t="s">
        <v>2409</v>
      </c>
      <c r="E1450" s="290" t="s">
        <v>2410</v>
      </c>
      <c r="F1450" s="290" t="s">
        <v>2417</v>
      </c>
      <c r="G1450" s="290" t="s">
        <v>2416</v>
      </c>
      <c r="H1450" s="787">
        <v>0</v>
      </c>
    </row>
    <row r="1451" spans="1:8" ht="31">
      <c r="A1451" s="995"/>
      <c r="B1451" s="496" t="s">
        <v>2473</v>
      </c>
      <c r="C1451" s="293">
        <v>2021</v>
      </c>
      <c r="D1451" s="972" t="s">
        <v>2415</v>
      </c>
      <c r="E1451" s="290" t="s">
        <v>2410</v>
      </c>
      <c r="F1451" s="290" t="s">
        <v>2417</v>
      </c>
      <c r="G1451" s="290" t="s">
        <v>2416</v>
      </c>
      <c r="H1451" s="787">
        <v>0</v>
      </c>
    </row>
    <row r="1452" spans="1:8">
      <c r="A1452" s="995"/>
      <c r="B1452" s="496" t="s">
        <v>2473</v>
      </c>
      <c r="C1452" s="766">
        <v>2021</v>
      </c>
      <c r="D1452" s="972" t="s">
        <v>2409</v>
      </c>
      <c r="E1452" s="290" t="s">
        <v>2413</v>
      </c>
      <c r="F1452" s="290" t="s">
        <v>2411</v>
      </c>
      <c r="G1452" s="290" t="s">
        <v>2414</v>
      </c>
      <c r="H1452" s="787">
        <v>0</v>
      </c>
    </row>
    <row r="1453" spans="1:8">
      <c r="A1453" s="995"/>
      <c r="B1453" s="496" t="s">
        <v>2473</v>
      </c>
      <c r="C1453" s="766">
        <v>2021</v>
      </c>
      <c r="D1453" s="972" t="s">
        <v>2415</v>
      </c>
      <c r="E1453" s="290" t="s">
        <v>2413</v>
      </c>
      <c r="F1453" s="290" t="s">
        <v>2411</v>
      </c>
      <c r="G1453" s="290" t="s">
        <v>2414</v>
      </c>
      <c r="H1453" s="787">
        <v>0</v>
      </c>
    </row>
    <row r="1454" spans="1:8" ht="31">
      <c r="A1454" s="995"/>
      <c r="B1454" s="496" t="s">
        <v>2473</v>
      </c>
      <c r="C1454" s="766">
        <v>2021</v>
      </c>
      <c r="D1454" s="972" t="s">
        <v>2409</v>
      </c>
      <c r="E1454" s="290" t="s">
        <v>2413</v>
      </c>
      <c r="F1454" s="290" t="s">
        <v>2411</v>
      </c>
      <c r="G1454" s="290" t="s">
        <v>2416</v>
      </c>
      <c r="H1454" s="787">
        <v>1</v>
      </c>
    </row>
    <row r="1455" spans="1:8" ht="31">
      <c r="A1455" s="995"/>
      <c r="B1455" s="496" t="s">
        <v>2473</v>
      </c>
      <c r="C1455" s="766">
        <v>2021</v>
      </c>
      <c r="D1455" s="972" t="s">
        <v>2415</v>
      </c>
      <c r="E1455" s="290" t="s">
        <v>2413</v>
      </c>
      <c r="F1455" s="290" t="s">
        <v>2411</v>
      </c>
      <c r="G1455" s="290" t="s">
        <v>2416</v>
      </c>
      <c r="H1455" s="787">
        <v>0</v>
      </c>
    </row>
    <row r="1456" spans="1:8">
      <c r="A1456" s="995"/>
      <c r="B1456" s="496" t="s">
        <v>2473</v>
      </c>
      <c r="C1456" s="766">
        <v>2021</v>
      </c>
      <c r="D1456" s="972" t="s">
        <v>2409</v>
      </c>
      <c r="E1456" s="290" t="s">
        <v>2413</v>
      </c>
      <c r="F1456" s="290" t="s">
        <v>2417</v>
      </c>
      <c r="G1456" s="290" t="s">
        <v>2414</v>
      </c>
      <c r="H1456" s="787">
        <v>0</v>
      </c>
    </row>
    <row r="1457" spans="1:8">
      <c r="A1457" s="995"/>
      <c r="B1457" s="496" t="s">
        <v>2473</v>
      </c>
      <c r="C1457" s="766">
        <v>2021</v>
      </c>
      <c r="D1457" s="972" t="s">
        <v>2415</v>
      </c>
      <c r="E1457" s="290" t="s">
        <v>2413</v>
      </c>
      <c r="F1457" s="290" t="s">
        <v>2417</v>
      </c>
      <c r="G1457" s="290" t="s">
        <v>2414</v>
      </c>
      <c r="H1457" s="787">
        <v>0</v>
      </c>
    </row>
    <row r="1458" spans="1:8" ht="31">
      <c r="A1458" s="995"/>
      <c r="B1458" s="496" t="s">
        <v>2473</v>
      </c>
      <c r="C1458" s="766">
        <v>2021</v>
      </c>
      <c r="D1458" s="972" t="s">
        <v>2409</v>
      </c>
      <c r="E1458" s="290" t="s">
        <v>2413</v>
      </c>
      <c r="F1458" s="290" t="s">
        <v>2417</v>
      </c>
      <c r="G1458" s="290" t="s">
        <v>2416</v>
      </c>
      <c r="H1458" s="787">
        <v>0</v>
      </c>
    </row>
    <row r="1459" spans="1:8" ht="31">
      <c r="A1459" s="995"/>
      <c r="B1459" s="496" t="s">
        <v>2473</v>
      </c>
      <c r="C1459" s="766">
        <v>2021</v>
      </c>
      <c r="D1459" s="972" t="s">
        <v>2415</v>
      </c>
      <c r="E1459" s="290" t="s">
        <v>2413</v>
      </c>
      <c r="F1459" s="290" t="s">
        <v>2417</v>
      </c>
      <c r="G1459" s="290" t="s">
        <v>2416</v>
      </c>
      <c r="H1459" s="787">
        <v>0</v>
      </c>
    </row>
    <row r="1460" spans="1:8">
      <c r="A1460" s="995"/>
      <c r="B1460" s="496" t="s">
        <v>2473</v>
      </c>
      <c r="C1460" s="766">
        <v>2021</v>
      </c>
      <c r="D1460" s="972" t="s">
        <v>2409</v>
      </c>
      <c r="E1460" s="290" t="s">
        <v>2423</v>
      </c>
      <c r="F1460" s="290" t="s">
        <v>2411</v>
      </c>
      <c r="G1460" s="290" t="s">
        <v>2414</v>
      </c>
      <c r="H1460" s="787">
        <v>16</v>
      </c>
    </row>
    <row r="1461" spans="1:8">
      <c r="A1461" s="995"/>
      <c r="B1461" s="496" t="s">
        <v>2473</v>
      </c>
      <c r="C1461" s="766">
        <v>2021</v>
      </c>
      <c r="D1461" s="972" t="s">
        <v>2415</v>
      </c>
      <c r="E1461" s="290" t="s">
        <v>2423</v>
      </c>
      <c r="F1461" s="290" t="s">
        <v>2411</v>
      </c>
      <c r="G1461" s="290" t="s">
        <v>2414</v>
      </c>
      <c r="H1461" s="787">
        <v>0</v>
      </c>
    </row>
    <row r="1462" spans="1:8" ht="31">
      <c r="A1462" s="995"/>
      <c r="B1462" s="496" t="s">
        <v>2473</v>
      </c>
      <c r="C1462" s="766">
        <v>2021</v>
      </c>
      <c r="D1462" s="972" t="s">
        <v>2409</v>
      </c>
      <c r="E1462" s="290" t="s">
        <v>2423</v>
      </c>
      <c r="F1462" s="290" t="s">
        <v>2411</v>
      </c>
      <c r="G1462" s="290" t="s">
        <v>2416</v>
      </c>
      <c r="H1462" s="787">
        <v>0</v>
      </c>
    </row>
    <row r="1463" spans="1:8" ht="31">
      <c r="A1463" s="995"/>
      <c r="B1463" s="496" t="s">
        <v>2473</v>
      </c>
      <c r="C1463" s="766">
        <v>2021</v>
      </c>
      <c r="D1463" s="972" t="s">
        <v>2415</v>
      </c>
      <c r="E1463" s="290" t="s">
        <v>2423</v>
      </c>
      <c r="F1463" s="290" t="s">
        <v>2411</v>
      </c>
      <c r="G1463" s="290" t="s">
        <v>2416</v>
      </c>
      <c r="H1463" s="787">
        <v>0</v>
      </c>
    </row>
    <row r="1464" spans="1:8">
      <c r="A1464" s="995"/>
      <c r="B1464" s="496" t="s">
        <v>2473</v>
      </c>
      <c r="C1464" s="766">
        <v>2021</v>
      </c>
      <c r="D1464" s="972" t="s">
        <v>2409</v>
      </c>
      <c r="E1464" s="290" t="s">
        <v>2423</v>
      </c>
      <c r="F1464" s="290" t="s">
        <v>2417</v>
      </c>
      <c r="G1464" s="290" t="s">
        <v>2414</v>
      </c>
      <c r="H1464" s="787">
        <v>0</v>
      </c>
    </row>
    <row r="1465" spans="1:8">
      <c r="A1465" s="995"/>
      <c r="B1465" s="496" t="s">
        <v>2473</v>
      </c>
      <c r="C1465" s="766">
        <v>2021</v>
      </c>
      <c r="D1465" s="972" t="s">
        <v>2415</v>
      </c>
      <c r="E1465" s="290" t="s">
        <v>2423</v>
      </c>
      <c r="F1465" s="290" t="s">
        <v>2417</v>
      </c>
      <c r="G1465" s="290" t="s">
        <v>2414</v>
      </c>
      <c r="H1465" s="787">
        <v>0</v>
      </c>
    </row>
    <row r="1466" spans="1:8" ht="31">
      <c r="A1466" s="995"/>
      <c r="B1466" s="496" t="s">
        <v>2473</v>
      </c>
      <c r="C1466" s="766">
        <v>2021</v>
      </c>
      <c r="D1466" s="972" t="s">
        <v>2409</v>
      </c>
      <c r="E1466" s="290" t="s">
        <v>2423</v>
      </c>
      <c r="F1466" s="290" t="s">
        <v>2417</v>
      </c>
      <c r="G1466" s="290" t="s">
        <v>2416</v>
      </c>
      <c r="H1466" s="787">
        <v>0</v>
      </c>
    </row>
    <row r="1467" spans="1:8" ht="31">
      <c r="A1467" s="995"/>
      <c r="B1467" s="496" t="s">
        <v>2473</v>
      </c>
      <c r="C1467" s="766">
        <v>2021</v>
      </c>
      <c r="D1467" s="972" t="s">
        <v>2415</v>
      </c>
      <c r="E1467" s="290" t="s">
        <v>2423</v>
      </c>
      <c r="F1467" s="290" t="s">
        <v>2417</v>
      </c>
      <c r="G1467" s="290" t="s">
        <v>2416</v>
      </c>
      <c r="H1467" s="787">
        <v>0</v>
      </c>
    </row>
    <row r="1468" spans="1:8" s="768" customFormat="1" ht="23.5">
      <c r="A1468" s="791"/>
      <c r="B1468" s="773"/>
      <c r="C1468" s="770"/>
      <c r="D1468" s="972"/>
      <c r="E1468" s="290"/>
      <c r="F1468" s="292"/>
      <c r="G1468" s="292"/>
      <c r="H1468" s="779"/>
    </row>
    <row r="1469" spans="1:8">
      <c r="A1469" s="995">
        <v>62</v>
      </c>
      <c r="B1469" s="496" t="s">
        <v>2474</v>
      </c>
      <c r="C1469" s="293">
        <v>2021</v>
      </c>
      <c r="D1469" s="972" t="s">
        <v>2409</v>
      </c>
      <c r="E1469" s="290" t="s">
        <v>2410</v>
      </c>
      <c r="F1469" s="290" t="s">
        <v>2411</v>
      </c>
      <c r="G1469" s="290" t="s">
        <v>2414</v>
      </c>
      <c r="H1469" s="787">
        <v>36</v>
      </c>
    </row>
    <row r="1470" spans="1:8">
      <c r="A1470" s="995"/>
      <c r="B1470" s="496" t="s">
        <v>2474</v>
      </c>
      <c r="C1470" s="293">
        <v>2021</v>
      </c>
      <c r="D1470" s="972" t="s">
        <v>2415</v>
      </c>
      <c r="E1470" s="290" t="s">
        <v>2410</v>
      </c>
      <c r="F1470" s="290" t="s">
        <v>2411</v>
      </c>
      <c r="G1470" s="290" t="s">
        <v>2414</v>
      </c>
      <c r="H1470" s="787">
        <v>0</v>
      </c>
    </row>
    <row r="1471" spans="1:8" ht="31">
      <c r="A1471" s="995"/>
      <c r="B1471" s="496" t="s">
        <v>2474</v>
      </c>
      <c r="C1471" s="293">
        <v>2021</v>
      </c>
      <c r="D1471" s="972" t="s">
        <v>2409</v>
      </c>
      <c r="E1471" s="290" t="s">
        <v>2410</v>
      </c>
      <c r="F1471" s="290" t="s">
        <v>2411</v>
      </c>
      <c r="G1471" s="290" t="s">
        <v>2416</v>
      </c>
      <c r="H1471" s="787">
        <v>12</v>
      </c>
    </row>
    <row r="1472" spans="1:8" ht="31">
      <c r="A1472" s="995"/>
      <c r="B1472" s="496" t="s">
        <v>2474</v>
      </c>
      <c r="C1472" s="293">
        <v>2021</v>
      </c>
      <c r="D1472" s="972" t="s">
        <v>2415</v>
      </c>
      <c r="E1472" s="290" t="s">
        <v>2410</v>
      </c>
      <c r="F1472" s="290" t="s">
        <v>2411</v>
      </c>
      <c r="G1472" s="290" t="s">
        <v>2416</v>
      </c>
      <c r="H1472" s="787">
        <v>0</v>
      </c>
    </row>
    <row r="1473" spans="1:8">
      <c r="A1473" s="995"/>
      <c r="B1473" s="496" t="s">
        <v>2474</v>
      </c>
      <c r="C1473" s="293">
        <v>2021</v>
      </c>
      <c r="D1473" s="972" t="s">
        <v>2409</v>
      </c>
      <c r="E1473" s="290" t="s">
        <v>2410</v>
      </c>
      <c r="F1473" s="290" t="s">
        <v>2417</v>
      </c>
      <c r="G1473" s="290" t="s">
        <v>2414</v>
      </c>
      <c r="H1473" s="787">
        <v>0</v>
      </c>
    </row>
    <row r="1474" spans="1:8">
      <c r="A1474" s="995"/>
      <c r="B1474" s="496" t="s">
        <v>2474</v>
      </c>
      <c r="C1474" s="293">
        <v>2021</v>
      </c>
      <c r="D1474" s="972" t="s">
        <v>2415</v>
      </c>
      <c r="E1474" s="290" t="s">
        <v>2410</v>
      </c>
      <c r="F1474" s="290" t="s">
        <v>2417</v>
      </c>
      <c r="G1474" s="290" t="s">
        <v>2414</v>
      </c>
      <c r="H1474" s="787">
        <v>0</v>
      </c>
    </row>
    <row r="1475" spans="1:8" ht="31">
      <c r="A1475" s="995"/>
      <c r="B1475" s="496" t="s">
        <v>2474</v>
      </c>
      <c r="C1475" s="293">
        <v>2021</v>
      </c>
      <c r="D1475" s="972" t="s">
        <v>2409</v>
      </c>
      <c r="E1475" s="290" t="s">
        <v>2410</v>
      </c>
      <c r="F1475" s="290" t="s">
        <v>2417</v>
      </c>
      <c r="G1475" s="290" t="s">
        <v>2416</v>
      </c>
      <c r="H1475" s="787">
        <v>0</v>
      </c>
    </row>
    <row r="1476" spans="1:8" ht="31">
      <c r="A1476" s="995"/>
      <c r="B1476" s="496" t="s">
        <v>2474</v>
      </c>
      <c r="C1476" s="293">
        <v>2021</v>
      </c>
      <c r="D1476" s="972" t="s">
        <v>2415</v>
      </c>
      <c r="E1476" s="290" t="s">
        <v>2410</v>
      </c>
      <c r="F1476" s="290" t="s">
        <v>2417</v>
      </c>
      <c r="G1476" s="290" t="s">
        <v>2416</v>
      </c>
      <c r="H1476" s="787">
        <v>0</v>
      </c>
    </row>
    <row r="1477" spans="1:8">
      <c r="A1477" s="995"/>
      <c r="B1477" s="496" t="s">
        <v>2474</v>
      </c>
      <c r="C1477" s="766">
        <v>2021</v>
      </c>
      <c r="D1477" s="972" t="s">
        <v>2409</v>
      </c>
      <c r="E1477" s="290" t="s">
        <v>2413</v>
      </c>
      <c r="F1477" s="290" t="s">
        <v>2411</v>
      </c>
      <c r="G1477" s="290" t="s">
        <v>2414</v>
      </c>
      <c r="H1477" s="787">
        <v>0</v>
      </c>
    </row>
    <row r="1478" spans="1:8">
      <c r="A1478" s="995"/>
      <c r="B1478" s="496" t="s">
        <v>2474</v>
      </c>
      <c r="C1478" s="766">
        <v>2021</v>
      </c>
      <c r="D1478" s="972" t="s">
        <v>2415</v>
      </c>
      <c r="E1478" s="290" t="s">
        <v>2413</v>
      </c>
      <c r="F1478" s="290" t="s">
        <v>2411</v>
      </c>
      <c r="G1478" s="290" t="s">
        <v>2414</v>
      </c>
      <c r="H1478" s="787">
        <v>0</v>
      </c>
    </row>
    <row r="1479" spans="1:8" ht="31">
      <c r="A1479" s="995"/>
      <c r="B1479" s="496" t="s">
        <v>2474</v>
      </c>
      <c r="C1479" s="766">
        <v>2021</v>
      </c>
      <c r="D1479" s="972" t="s">
        <v>2409</v>
      </c>
      <c r="E1479" s="290" t="s">
        <v>2413</v>
      </c>
      <c r="F1479" s="290" t="s">
        <v>2411</v>
      </c>
      <c r="G1479" s="290" t="s">
        <v>2416</v>
      </c>
      <c r="H1479" s="787">
        <v>0</v>
      </c>
    </row>
    <row r="1480" spans="1:8" ht="31">
      <c r="A1480" s="995"/>
      <c r="B1480" s="496" t="s">
        <v>2474</v>
      </c>
      <c r="C1480" s="766">
        <v>2021</v>
      </c>
      <c r="D1480" s="972" t="s">
        <v>2415</v>
      </c>
      <c r="E1480" s="290" t="s">
        <v>2413</v>
      </c>
      <c r="F1480" s="290" t="s">
        <v>2411</v>
      </c>
      <c r="G1480" s="290" t="s">
        <v>2416</v>
      </c>
      <c r="H1480" s="787">
        <v>0</v>
      </c>
    </row>
    <row r="1481" spans="1:8">
      <c r="A1481" s="995"/>
      <c r="B1481" s="496" t="s">
        <v>2474</v>
      </c>
      <c r="C1481" s="766">
        <v>2021</v>
      </c>
      <c r="D1481" s="972" t="s">
        <v>2409</v>
      </c>
      <c r="E1481" s="290" t="s">
        <v>2413</v>
      </c>
      <c r="F1481" s="290" t="s">
        <v>2417</v>
      </c>
      <c r="G1481" s="290" t="s">
        <v>2414</v>
      </c>
      <c r="H1481" s="787">
        <v>0</v>
      </c>
    </row>
    <row r="1482" spans="1:8">
      <c r="A1482" s="995"/>
      <c r="B1482" s="496" t="s">
        <v>2474</v>
      </c>
      <c r="C1482" s="766">
        <v>2021</v>
      </c>
      <c r="D1482" s="972" t="s">
        <v>2415</v>
      </c>
      <c r="E1482" s="290" t="s">
        <v>2413</v>
      </c>
      <c r="F1482" s="290" t="s">
        <v>2417</v>
      </c>
      <c r="G1482" s="290" t="s">
        <v>2414</v>
      </c>
      <c r="H1482" s="787">
        <v>0</v>
      </c>
    </row>
    <row r="1483" spans="1:8" ht="31">
      <c r="A1483" s="995"/>
      <c r="B1483" s="496" t="s">
        <v>2474</v>
      </c>
      <c r="C1483" s="766">
        <v>2021</v>
      </c>
      <c r="D1483" s="972" t="s">
        <v>2409</v>
      </c>
      <c r="E1483" s="290" t="s">
        <v>2413</v>
      </c>
      <c r="F1483" s="290" t="s">
        <v>2417</v>
      </c>
      <c r="G1483" s="290" t="s">
        <v>2416</v>
      </c>
      <c r="H1483" s="787">
        <v>0</v>
      </c>
    </row>
    <row r="1484" spans="1:8" ht="31">
      <c r="A1484" s="995"/>
      <c r="B1484" s="496" t="s">
        <v>2474</v>
      </c>
      <c r="C1484" s="766">
        <v>2021</v>
      </c>
      <c r="D1484" s="972" t="s">
        <v>2415</v>
      </c>
      <c r="E1484" s="290" t="s">
        <v>2413</v>
      </c>
      <c r="F1484" s="290" t="s">
        <v>2417</v>
      </c>
      <c r="G1484" s="290" t="s">
        <v>2416</v>
      </c>
      <c r="H1484" s="787">
        <v>0</v>
      </c>
    </row>
    <row r="1485" spans="1:8">
      <c r="A1485" s="995"/>
      <c r="B1485" s="496" t="s">
        <v>2474</v>
      </c>
      <c r="C1485" s="766">
        <v>2021</v>
      </c>
      <c r="D1485" s="972" t="s">
        <v>2409</v>
      </c>
      <c r="E1485" s="290" t="s">
        <v>2423</v>
      </c>
      <c r="F1485" s="290" t="s">
        <v>2411</v>
      </c>
      <c r="G1485" s="290" t="s">
        <v>2414</v>
      </c>
      <c r="H1485" s="787">
        <v>0</v>
      </c>
    </row>
    <row r="1486" spans="1:8">
      <c r="A1486" s="995"/>
      <c r="B1486" s="496" t="s">
        <v>2474</v>
      </c>
      <c r="C1486" s="766">
        <v>2021</v>
      </c>
      <c r="D1486" s="972" t="s">
        <v>2415</v>
      </c>
      <c r="E1486" s="290" t="s">
        <v>2423</v>
      </c>
      <c r="F1486" s="290" t="s">
        <v>2411</v>
      </c>
      <c r="G1486" s="290" t="s">
        <v>2414</v>
      </c>
      <c r="H1486" s="787">
        <v>0</v>
      </c>
    </row>
    <row r="1487" spans="1:8" ht="31">
      <c r="A1487" s="995"/>
      <c r="B1487" s="496" t="s">
        <v>2474</v>
      </c>
      <c r="C1487" s="766">
        <v>2021</v>
      </c>
      <c r="D1487" s="972" t="s">
        <v>2409</v>
      </c>
      <c r="E1487" s="290" t="s">
        <v>2423</v>
      </c>
      <c r="F1487" s="290" t="s">
        <v>2411</v>
      </c>
      <c r="G1487" s="290" t="s">
        <v>2416</v>
      </c>
      <c r="H1487" s="787">
        <v>0</v>
      </c>
    </row>
    <row r="1488" spans="1:8" ht="31">
      <c r="A1488" s="995"/>
      <c r="B1488" s="496" t="s">
        <v>2474</v>
      </c>
      <c r="C1488" s="766">
        <v>2021</v>
      </c>
      <c r="D1488" s="972" t="s">
        <v>2415</v>
      </c>
      <c r="E1488" s="290" t="s">
        <v>2423</v>
      </c>
      <c r="F1488" s="290" t="s">
        <v>2411</v>
      </c>
      <c r="G1488" s="290" t="s">
        <v>2416</v>
      </c>
      <c r="H1488" s="787">
        <v>0</v>
      </c>
    </row>
    <row r="1489" spans="1:8">
      <c r="A1489" s="995"/>
      <c r="B1489" s="496" t="s">
        <v>2474</v>
      </c>
      <c r="C1489" s="766">
        <v>2021</v>
      </c>
      <c r="D1489" s="972" t="s">
        <v>2409</v>
      </c>
      <c r="E1489" s="290" t="s">
        <v>2423</v>
      </c>
      <c r="F1489" s="290" t="s">
        <v>2417</v>
      </c>
      <c r="G1489" s="290" t="s">
        <v>2414</v>
      </c>
      <c r="H1489" s="787">
        <v>0</v>
      </c>
    </row>
    <row r="1490" spans="1:8">
      <c r="A1490" s="995"/>
      <c r="B1490" s="496" t="s">
        <v>2474</v>
      </c>
      <c r="C1490" s="766">
        <v>2021</v>
      </c>
      <c r="D1490" s="972" t="s">
        <v>2415</v>
      </c>
      <c r="E1490" s="290" t="s">
        <v>2423</v>
      </c>
      <c r="F1490" s="290" t="s">
        <v>2417</v>
      </c>
      <c r="G1490" s="290" t="s">
        <v>2414</v>
      </c>
      <c r="H1490" s="787">
        <v>0</v>
      </c>
    </row>
    <row r="1491" spans="1:8" ht="31">
      <c r="A1491" s="995"/>
      <c r="B1491" s="496" t="s">
        <v>2474</v>
      </c>
      <c r="C1491" s="766">
        <v>2021</v>
      </c>
      <c r="D1491" s="972" t="s">
        <v>2409</v>
      </c>
      <c r="E1491" s="290" t="s">
        <v>2423</v>
      </c>
      <c r="F1491" s="290" t="s">
        <v>2417</v>
      </c>
      <c r="G1491" s="290" t="s">
        <v>2416</v>
      </c>
      <c r="H1491" s="787">
        <v>0</v>
      </c>
    </row>
    <row r="1492" spans="1:8" ht="31">
      <c r="A1492" s="995"/>
      <c r="B1492" s="496" t="s">
        <v>2474</v>
      </c>
      <c r="C1492" s="766">
        <v>2021</v>
      </c>
      <c r="D1492" s="972" t="s">
        <v>2415</v>
      </c>
      <c r="E1492" s="290" t="s">
        <v>2423</v>
      </c>
      <c r="F1492" s="290" t="s">
        <v>2417</v>
      </c>
      <c r="G1492" s="290" t="s">
        <v>2416</v>
      </c>
      <c r="H1492" s="787">
        <v>0</v>
      </c>
    </row>
    <row r="1493" spans="1:8" s="768" customFormat="1">
      <c r="B1493" s="773"/>
      <c r="C1493" s="770"/>
      <c r="D1493" s="972"/>
      <c r="E1493" s="290"/>
      <c r="F1493" s="292"/>
      <c r="G1493" s="292"/>
      <c r="H1493" s="779"/>
    </row>
    <row r="1494" spans="1:8">
      <c r="A1494" s="995">
        <v>63</v>
      </c>
      <c r="B1494" s="496" t="s">
        <v>2475</v>
      </c>
      <c r="C1494" s="293">
        <v>2021</v>
      </c>
      <c r="D1494" s="972" t="s">
        <v>2409</v>
      </c>
      <c r="E1494" s="290" t="s">
        <v>2410</v>
      </c>
      <c r="F1494" s="290" t="s">
        <v>2411</v>
      </c>
      <c r="G1494" s="290" t="s">
        <v>2414</v>
      </c>
      <c r="H1494" s="787">
        <v>74</v>
      </c>
    </row>
    <row r="1495" spans="1:8">
      <c r="A1495" s="995"/>
      <c r="B1495" s="496" t="s">
        <v>2475</v>
      </c>
      <c r="C1495" s="293">
        <v>2021</v>
      </c>
      <c r="D1495" s="972" t="s">
        <v>2415</v>
      </c>
      <c r="E1495" s="290" t="s">
        <v>2410</v>
      </c>
      <c r="F1495" s="290" t="s">
        <v>2411</v>
      </c>
      <c r="G1495" s="290" t="s">
        <v>2414</v>
      </c>
      <c r="H1495" s="787">
        <v>8</v>
      </c>
    </row>
    <row r="1496" spans="1:8" ht="31">
      <c r="A1496" s="995"/>
      <c r="B1496" s="496" t="s">
        <v>2475</v>
      </c>
      <c r="C1496" s="293">
        <v>2021</v>
      </c>
      <c r="D1496" s="972" t="s">
        <v>2409</v>
      </c>
      <c r="E1496" s="290" t="s">
        <v>2410</v>
      </c>
      <c r="F1496" s="290" t="s">
        <v>2411</v>
      </c>
      <c r="G1496" s="290" t="s">
        <v>2416</v>
      </c>
      <c r="H1496" s="787">
        <v>3</v>
      </c>
    </row>
    <row r="1497" spans="1:8" ht="31">
      <c r="A1497" s="995"/>
      <c r="B1497" s="496" t="s">
        <v>2475</v>
      </c>
      <c r="C1497" s="293">
        <v>2021</v>
      </c>
      <c r="D1497" s="972" t="s">
        <v>2415</v>
      </c>
      <c r="E1497" s="290" t="s">
        <v>2410</v>
      </c>
      <c r="F1497" s="290" t="s">
        <v>2411</v>
      </c>
      <c r="G1497" s="290" t="s">
        <v>2416</v>
      </c>
      <c r="H1497" s="787">
        <v>8</v>
      </c>
    </row>
    <row r="1498" spans="1:8">
      <c r="A1498" s="995"/>
      <c r="B1498" s="496" t="s">
        <v>2475</v>
      </c>
      <c r="C1498" s="293">
        <v>2021</v>
      </c>
      <c r="D1498" s="972" t="s">
        <v>2409</v>
      </c>
      <c r="E1498" s="290" t="s">
        <v>2410</v>
      </c>
      <c r="F1498" s="290" t="s">
        <v>2417</v>
      </c>
      <c r="G1498" s="290" t="s">
        <v>2414</v>
      </c>
      <c r="H1498" s="787">
        <v>0</v>
      </c>
    </row>
    <row r="1499" spans="1:8">
      <c r="A1499" s="995"/>
      <c r="B1499" s="496" t="s">
        <v>2475</v>
      </c>
      <c r="C1499" s="293">
        <v>2021</v>
      </c>
      <c r="D1499" s="972" t="s">
        <v>2415</v>
      </c>
      <c r="E1499" s="290" t="s">
        <v>2410</v>
      </c>
      <c r="F1499" s="290" t="s">
        <v>2417</v>
      </c>
      <c r="G1499" s="290" t="s">
        <v>2414</v>
      </c>
      <c r="H1499" s="787">
        <v>0</v>
      </c>
    </row>
    <row r="1500" spans="1:8" ht="31">
      <c r="A1500" s="995"/>
      <c r="B1500" s="496" t="s">
        <v>2475</v>
      </c>
      <c r="C1500" s="293">
        <v>2021</v>
      </c>
      <c r="D1500" s="972" t="s">
        <v>2409</v>
      </c>
      <c r="E1500" s="290" t="s">
        <v>2410</v>
      </c>
      <c r="F1500" s="290" t="s">
        <v>2417</v>
      </c>
      <c r="G1500" s="290" t="s">
        <v>2416</v>
      </c>
      <c r="H1500" s="787">
        <v>0</v>
      </c>
    </row>
    <row r="1501" spans="1:8" ht="31">
      <c r="A1501" s="995"/>
      <c r="B1501" s="496" t="s">
        <v>2475</v>
      </c>
      <c r="C1501" s="293">
        <v>2021</v>
      </c>
      <c r="D1501" s="972" t="s">
        <v>2415</v>
      </c>
      <c r="E1501" s="290" t="s">
        <v>2410</v>
      </c>
      <c r="F1501" s="290" t="s">
        <v>2417</v>
      </c>
      <c r="G1501" s="290" t="s">
        <v>2416</v>
      </c>
      <c r="H1501" s="787">
        <v>0</v>
      </c>
    </row>
    <row r="1502" spans="1:8">
      <c r="A1502" s="995"/>
      <c r="B1502" s="496" t="s">
        <v>2475</v>
      </c>
      <c r="C1502" s="766">
        <v>2021</v>
      </c>
      <c r="D1502" s="972" t="s">
        <v>2409</v>
      </c>
      <c r="E1502" s="290" t="s">
        <v>2413</v>
      </c>
      <c r="F1502" s="290" t="s">
        <v>2411</v>
      </c>
      <c r="G1502" s="290" t="s">
        <v>2414</v>
      </c>
      <c r="H1502" s="787">
        <v>2</v>
      </c>
    </row>
    <row r="1503" spans="1:8">
      <c r="A1503" s="995"/>
      <c r="B1503" s="496" t="s">
        <v>2475</v>
      </c>
      <c r="C1503" s="766">
        <v>2021</v>
      </c>
      <c r="D1503" s="972" t="s">
        <v>2415</v>
      </c>
      <c r="E1503" s="290" t="s">
        <v>2413</v>
      </c>
      <c r="F1503" s="290" t="s">
        <v>2411</v>
      </c>
      <c r="G1503" s="290" t="s">
        <v>2414</v>
      </c>
      <c r="H1503" s="787">
        <v>0</v>
      </c>
    </row>
    <row r="1504" spans="1:8" ht="31">
      <c r="A1504" s="995"/>
      <c r="B1504" s="496" t="s">
        <v>2475</v>
      </c>
      <c r="C1504" s="766">
        <v>2021</v>
      </c>
      <c r="D1504" s="972" t="s">
        <v>2409</v>
      </c>
      <c r="E1504" s="290" t="s">
        <v>2413</v>
      </c>
      <c r="F1504" s="290" t="s">
        <v>2411</v>
      </c>
      <c r="G1504" s="290" t="s">
        <v>2416</v>
      </c>
      <c r="H1504" s="787">
        <v>0</v>
      </c>
    </row>
    <row r="1505" spans="1:8" ht="31">
      <c r="A1505" s="995"/>
      <c r="B1505" s="496" t="s">
        <v>2475</v>
      </c>
      <c r="C1505" s="766">
        <v>2021</v>
      </c>
      <c r="D1505" s="972" t="s">
        <v>2415</v>
      </c>
      <c r="E1505" s="290" t="s">
        <v>2413</v>
      </c>
      <c r="F1505" s="290" t="s">
        <v>2411</v>
      </c>
      <c r="G1505" s="290" t="s">
        <v>2416</v>
      </c>
      <c r="H1505" s="787">
        <v>0</v>
      </c>
    </row>
    <row r="1506" spans="1:8">
      <c r="A1506" s="995"/>
      <c r="B1506" s="496" t="s">
        <v>2475</v>
      </c>
      <c r="C1506" s="766">
        <v>2021</v>
      </c>
      <c r="D1506" s="972" t="s">
        <v>2409</v>
      </c>
      <c r="E1506" s="290" t="s">
        <v>2413</v>
      </c>
      <c r="F1506" s="290" t="s">
        <v>2417</v>
      </c>
      <c r="G1506" s="290" t="s">
        <v>2414</v>
      </c>
      <c r="H1506" s="787">
        <v>0</v>
      </c>
    </row>
    <row r="1507" spans="1:8">
      <c r="A1507" s="995"/>
      <c r="B1507" s="496" t="s">
        <v>2475</v>
      </c>
      <c r="C1507" s="766">
        <v>2021</v>
      </c>
      <c r="D1507" s="972" t="s">
        <v>2415</v>
      </c>
      <c r="E1507" s="290" t="s">
        <v>2413</v>
      </c>
      <c r="F1507" s="290" t="s">
        <v>2417</v>
      </c>
      <c r="G1507" s="290" t="s">
        <v>2414</v>
      </c>
      <c r="H1507" s="787">
        <v>0</v>
      </c>
    </row>
    <row r="1508" spans="1:8" ht="31">
      <c r="A1508" s="995"/>
      <c r="B1508" s="496" t="s">
        <v>2475</v>
      </c>
      <c r="C1508" s="766">
        <v>2021</v>
      </c>
      <c r="D1508" s="972" t="s">
        <v>2409</v>
      </c>
      <c r="E1508" s="290" t="s">
        <v>2413</v>
      </c>
      <c r="F1508" s="290" t="s">
        <v>2417</v>
      </c>
      <c r="G1508" s="290" t="s">
        <v>2416</v>
      </c>
      <c r="H1508" s="787">
        <v>0</v>
      </c>
    </row>
    <row r="1509" spans="1:8" ht="31">
      <c r="A1509" s="995"/>
      <c r="B1509" s="496" t="s">
        <v>2475</v>
      </c>
      <c r="C1509" s="766">
        <v>2021</v>
      </c>
      <c r="D1509" s="972" t="s">
        <v>2415</v>
      </c>
      <c r="E1509" s="290" t="s">
        <v>2413</v>
      </c>
      <c r="F1509" s="290" t="s">
        <v>2417</v>
      </c>
      <c r="G1509" s="290" t="s">
        <v>2416</v>
      </c>
      <c r="H1509" s="787">
        <v>0</v>
      </c>
    </row>
    <row r="1510" spans="1:8">
      <c r="A1510" s="995"/>
      <c r="B1510" s="496" t="s">
        <v>2475</v>
      </c>
      <c r="C1510" s="766">
        <v>2021</v>
      </c>
      <c r="D1510" s="972" t="s">
        <v>2409</v>
      </c>
      <c r="E1510" s="290" t="s">
        <v>2423</v>
      </c>
      <c r="F1510" s="290" t="s">
        <v>2411</v>
      </c>
      <c r="G1510" s="290" t="s">
        <v>2414</v>
      </c>
      <c r="H1510" s="787">
        <v>0</v>
      </c>
    </row>
    <row r="1511" spans="1:8">
      <c r="A1511" s="995"/>
      <c r="B1511" s="496" t="s">
        <v>2475</v>
      </c>
      <c r="C1511" s="766">
        <v>2021</v>
      </c>
      <c r="D1511" s="972" t="s">
        <v>2415</v>
      </c>
      <c r="E1511" s="290" t="s">
        <v>2423</v>
      </c>
      <c r="F1511" s="290" t="s">
        <v>2411</v>
      </c>
      <c r="G1511" s="290" t="s">
        <v>2414</v>
      </c>
      <c r="H1511" s="787">
        <v>0</v>
      </c>
    </row>
    <row r="1512" spans="1:8" ht="31">
      <c r="A1512" s="995"/>
      <c r="B1512" s="496" t="s">
        <v>2475</v>
      </c>
      <c r="C1512" s="766">
        <v>2021</v>
      </c>
      <c r="D1512" s="972" t="s">
        <v>2409</v>
      </c>
      <c r="E1512" s="290" t="s">
        <v>2423</v>
      </c>
      <c r="F1512" s="290" t="s">
        <v>2411</v>
      </c>
      <c r="G1512" s="290" t="s">
        <v>2416</v>
      </c>
      <c r="H1512" s="787">
        <v>0</v>
      </c>
    </row>
    <row r="1513" spans="1:8" ht="31">
      <c r="A1513" s="995"/>
      <c r="B1513" s="496" t="s">
        <v>2475</v>
      </c>
      <c r="C1513" s="766">
        <v>2021</v>
      </c>
      <c r="D1513" s="972" t="s">
        <v>2415</v>
      </c>
      <c r="E1513" s="290" t="s">
        <v>2423</v>
      </c>
      <c r="F1513" s="290" t="s">
        <v>2411</v>
      </c>
      <c r="G1513" s="290" t="s">
        <v>2416</v>
      </c>
      <c r="H1513" s="787">
        <v>0</v>
      </c>
    </row>
    <row r="1514" spans="1:8">
      <c r="A1514" s="995"/>
      <c r="B1514" s="496" t="s">
        <v>2475</v>
      </c>
      <c r="C1514" s="766">
        <v>2021</v>
      </c>
      <c r="D1514" s="972" t="s">
        <v>2409</v>
      </c>
      <c r="E1514" s="290" t="s">
        <v>2423</v>
      </c>
      <c r="F1514" s="290" t="s">
        <v>2417</v>
      </c>
      <c r="G1514" s="290" t="s">
        <v>2414</v>
      </c>
      <c r="H1514" s="787">
        <v>0</v>
      </c>
    </row>
    <row r="1515" spans="1:8">
      <c r="A1515" s="995"/>
      <c r="B1515" s="496" t="s">
        <v>2475</v>
      </c>
      <c r="C1515" s="766">
        <v>2021</v>
      </c>
      <c r="D1515" s="972" t="s">
        <v>2415</v>
      </c>
      <c r="E1515" s="290" t="s">
        <v>2423</v>
      </c>
      <c r="F1515" s="290" t="s">
        <v>2417</v>
      </c>
      <c r="G1515" s="290" t="s">
        <v>2414</v>
      </c>
      <c r="H1515" s="787">
        <v>0</v>
      </c>
    </row>
    <row r="1516" spans="1:8" ht="31">
      <c r="A1516" s="995"/>
      <c r="B1516" s="496" t="s">
        <v>2475</v>
      </c>
      <c r="C1516" s="766">
        <v>2021</v>
      </c>
      <c r="D1516" s="972" t="s">
        <v>2409</v>
      </c>
      <c r="E1516" s="290" t="s">
        <v>2423</v>
      </c>
      <c r="F1516" s="290" t="s">
        <v>2417</v>
      </c>
      <c r="G1516" s="290" t="s">
        <v>2416</v>
      </c>
      <c r="H1516" s="787">
        <v>0</v>
      </c>
    </row>
    <row r="1517" spans="1:8" ht="31">
      <c r="A1517" s="995"/>
      <c r="B1517" s="496" t="s">
        <v>2475</v>
      </c>
      <c r="C1517" s="766">
        <v>2021</v>
      </c>
      <c r="D1517" s="972" t="s">
        <v>2415</v>
      </c>
      <c r="E1517" s="290" t="s">
        <v>2423</v>
      </c>
      <c r="F1517" s="290" t="s">
        <v>2417</v>
      </c>
      <c r="G1517" s="290" t="s">
        <v>2416</v>
      </c>
      <c r="H1517" s="787">
        <v>0</v>
      </c>
    </row>
    <row r="1518" spans="1:8" s="768" customFormat="1">
      <c r="B1518" s="773"/>
      <c r="C1518" s="770"/>
      <c r="D1518" s="972"/>
      <c r="E1518" s="290"/>
      <c r="F1518" s="292"/>
      <c r="G1518" s="292"/>
      <c r="H1518" s="779"/>
    </row>
    <row r="1519" spans="1:8">
      <c r="A1519" s="995">
        <v>64</v>
      </c>
      <c r="B1519" s="496" t="s">
        <v>2476</v>
      </c>
      <c r="C1519" s="293">
        <v>2021</v>
      </c>
      <c r="D1519" s="972" t="s">
        <v>2409</v>
      </c>
      <c r="E1519" s="290" t="s">
        <v>2410</v>
      </c>
      <c r="F1519" s="290" t="s">
        <v>2411</v>
      </c>
      <c r="G1519" s="290" t="s">
        <v>2414</v>
      </c>
      <c r="H1519" s="787">
        <v>47</v>
      </c>
    </row>
    <row r="1520" spans="1:8">
      <c r="A1520" s="995"/>
      <c r="B1520" s="496" t="s">
        <v>2476</v>
      </c>
      <c r="C1520" s="293">
        <v>2021</v>
      </c>
      <c r="D1520" s="972" t="s">
        <v>2415</v>
      </c>
      <c r="E1520" s="290" t="s">
        <v>2410</v>
      </c>
      <c r="F1520" s="290" t="s">
        <v>2411</v>
      </c>
      <c r="G1520" s="290" t="s">
        <v>2414</v>
      </c>
      <c r="H1520" s="787">
        <v>13</v>
      </c>
    </row>
    <row r="1521" spans="1:8" ht="31">
      <c r="A1521" s="995"/>
      <c r="B1521" s="496" t="s">
        <v>2476</v>
      </c>
      <c r="C1521" s="293">
        <v>2021</v>
      </c>
      <c r="D1521" s="972" t="s">
        <v>2409</v>
      </c>
      <c r="E1521" s="290" t="s">
        <v>2410</v>
      </c>
      <c r="F1521" s="290" t="s">
        <v>2411</v>
      </c>
      <c r="G1521" s="290" t="s">
        <v>2416</v>
      </c>
      <c r="H1521" s="787">
        <v>0</v>
      </c>
    </row>
    <row r="1522" spans="1:8" ht="31">
      <c r="A1522" s="995"/>
      <c r="B1522" s="496" t="s">
        <v>2476</v>
      </c>
      <c r="C1522" s="293">
        <v>2021</v>
      </c>
      <c r="D1522" s="972" t="s">
        <v>2415</v>
      </c>
      <c r="E1522" s="290" t="s">
        <v>2410</v>
      </c>
      <c r="F1522" s="290" t="s">
        <v>2411</v>
      </c>
      <c r="G1522" s="290" t="s">
        <v>2416</v>
      </c>
      <c r="H1522" s="787">
        <v>5</v>
      </c>
    </row>
    <row r="1523" spans="1:8">
      <c r="A1523" s="995"/>
      <c r="B1523" s="496" t="s">
        <v>2476</v>
      </c>
      <c r="C1523" s="293">
        <v>2021</v>
      </c>
      <c r="D1523" s="972" t="s">
        <v>2409</v>
      </c>
      <c r="E1523" s="290" t="s">
        <v>2410</v>
      </c>
      <c r="F1523" s="290" t="s">
        <v>2417</v>
      </c>
      <c r="G1523" s="290" t="s">
        <v>2414</v>
      </c>
      <c r="H1523" s="787">
        <v>0</v>
      </c>
    </row>
    <row r="1524" spans="1:8">
      <c r="A1524" s="995"/>
      <c r="B1524" s="496" t="s">
        <v>2476</v>
      </c>
      <c r="C1524" s="293">
        <v>2021</v>
      </c>
      <c r="D1524" s="972" t="s">
        <v>2415</v>
      </c>
      <c r="E1524" s="290" t="s">
        <v>2410</v>
      </c>
      <c r="F1524" s="290" t="s">
        <v>2417</v>
      </c>
      <c r="G1524" s="290" t="s">
        <v>2414</v>
      </c>
      <c r="H1524" s="787">
        <v>0</v>
      </c>
    </row>
    <row r="1525" spans="1:8" ht="31">
      <c r="A1525" s="995"/>
      <c r="B1525" s="496" t="s">
        <v>2476</v>
      </c>
      <c r="C1525" s="293">
        <v>2021</v>
      </c>
      <c r="D1525" s="972" t="s">
        <v>2409</v>
      </c>
      <c r="E1525" s="290" t="s">
        <v>2410</v>
      </c>
      <c r="F1525" s="290" t="s">
        <v>2417</v>
      </c>
      <c r="G1525" s="290" t="s">
        <v>2416</v>
      </c>
      <c r="H1525" s="787">
        <v>0</v>
      </c>
    </row>
    <row r="1526" spans="1:8" ht="31">
      <c r="A1526" s="995"/>
      <c r="B1526" s="496" t="s">
        <v>2476</v>
      </c>
      <c r="C1526" s="293">
        <v>2021</v>
      </c>
      <c r="D1526" s="972" t="s">
        <v>2415</v>
      </c>
      <c r="E1526" s="290" t="s">
        <v>2410</v>
      </c>
      <c r="F1526" s="290" t="s">
        <v>2417</v>
      </c>
      <c r="G1526" s="290" t="s">
        <v>2416</v>
      </c>
      <c r="H1526" s="787">
        <v>0</v>
      </c>
    </row>
    <row r="1527" spans="1:8">
      <c r="A1527" s="995"/>
      <c r="B1527" s="496" t="s">
        <v>2476</v>
      </c>
      <c r="C1527" s="766">
        <v>2021</v>
      </c>
      <c r="D1527" s="972" t="s">
        <v>2409</v>
      </c>
      <c r="E1527" s="290" t="s">
        <v>2413</v>
      </c>
      <c r="F1527" s="290" t="s">
        <v>2411</v>
      </c>
      <c r="G1527" s="290" t="s">
        <v>2414</v>
      </c>
      <c r="H1527" s="787">
        <v>0</v>
      </c>
    </row>
    <row r="1528" spans="1:8">
      <c r="A1528" s="995"/>
      <c r="B1528" s="496" t="s">
        <v>2476</v>
      </c>
      <c r="C1528" s="766">
        <v>2021</v>
      </c>
      <c r="D1528" s="972" t="s">
        <v>2415</v>
      </c>
      <c r="E1528" s="290" t="s">
        <v>2413</v>
      </c>
      <c r="F1528" s="290" t="s">
        <v>2411</v>
      </c>
      <c r="G1528" s="290" t="s">
        <v>2414</v>
      </c>
      <c r="H1528" s="787">
        <v>0</v>
      </c>
    </row>
    <row r="1529" spans="1:8" ht="31">
      <c r="A1529" s="995"/>
      <c r="B1529" s="496" t="s">
        <v>2476</v>
      </c>
      <c r="C1529" s="766">
        <v>2021</v>
      </c>
      <c r="D1529" s="972" t="s">
        <v>2409</v>
      </c>
      <c r="E1529" s="290" t="s">
        <v>2413</v>
      </c>
      <c r="F1529" s="290" t="s">
        <v>2411</v>
      </c>
      <c r="G1529" s="290" t="s">
        <v>2416</v>
      </c>
      <c r="H1529" s="787">
        <v>0</v>
      </c>
    </row>
    <row r="1530" spans="1:8" ht="31">
      <c r="A1530" s="995"/>
      <c r="B1530" s="496" t="s">
        <v>2476</v>
      </c>
      <c r="C1530" s="766">
        <v>2021</v>
      </c>
      <c r="D1530" s="972" t="s">
        <v>2415</v>
      </c>
      <c r="E1530" s="290" t="s">
        <v>2413</v>
      </c>
      <c r="F1530" s="290" t="s">
        <v>2411</v>
      </c>
      <c r="G1530" s="290" t="s">
        <v>2416</v>
      </c>
      <c r="H1530" s="787">
        <v>0</v>
      </c>
    </row>
    <row r="1531" spans="1:8">
      <c r="A1531" s="995"/>
      <c r="B1531" s="496" t="s">
        <v>2476</v>
      </c>
      <c r="C1531" s="766">
        <v>2021</v>
      </c>
      <c r="D1531" s="972" t="s">
        <v>2409</v>
      </c>
      <c r="E1531" s="290" t="s">
        <v>2413</v>
      </c>
      <c r="F1531" s="290" t="s">
        <v>2417</v>
      </c>
      <c r="G1531" s="290" t="s">
        <v>2414</v>
      </c>
      <c r="H1531" s="787">
        <v>0</v>
      </c>
    </row>
    <row r="1532" spans="1:8">
      <c r="A1532" s="995"/>
      <c r="B1532" s="496" t="s">
        <v>2476</v>
      </c>
      <c r="C1532" s="766">
        <v>2021</v>
      </c>
      <c r="D1532" s="972" t="s">
        <v>2415</v>
      </c>
      <c r="E1532" s="290" t="s">
        <v>2413</v>
      </c>
      <c r="F1532" s="290" t="s">
        <v>2417</v>
      </c>
      <c r="G1532" s="290" t="s">
        <v>2414</v>
      </c>
      <c r="H1532" s="787">
        <v>0</v>
      </c>
    </row>
    <row r="1533" spans="1:8" ht="31">
      <c r="A1533" s="995"/>
      <c r="B1533" s="496" t="s">
        <v>2476</v>
      </c>
      <c r="C1533" s="766">
        <v>2021</v>
      </c>
      <c r="D1533" s="972" t="s">
        <v>2409</v>
      </c>
      <c r="E1533" s="290" t="s">
        <v>2413</v>
      </c>
      <c r="F1533" s="290" t="s">
        <v>2417</v>
      </c>
      <c r="G1533" s="290" t="s">
        <v>2416</v>
      </c>
      <c r="H1533" s="787">
        <v>0</v>
      </c>
    </row>
    <row r="1534" spans="1:8" ht="31">
      <c r="A1534" s="995"/>
      <c r="B1534" s="496" t="s">
        <v>2476</v>
      </c>
      <c r="C1534" s="766">
        <v>2021</v>
      </c>
      <c r="D1534" s="972" t="s">
        <v>2415</v>
      </c>
      <c r="E1534" s="290" t="s">
        <v>2413</v>
      </c>
      <c r="F1534" s="290" t="s">
        <v>2417</v>
      </c>
      <c r="G1534" s="290" t="s">
        <v>2416</v>
      </c>
      <c r="H1534" s="787">
        <v>0</v>
      </c>
    </row>
    <row r="1535" spans="1:8">
      <c r="A1535" s="995"/>
      <c r="B1535" s="496" t="s">
        <v>2476</v>
      </c>
      <c r="C1535" s="766">
        <v>2021</v>
      </c>
      <c r="D1535" s="972" t="s">
        <v>2409</v>
      </c>
      <c r="E1535" s="290" t="s">
        <v>2423</v>
      </c>
      <c r="F1535" s="290" t="s">
        <v>2411</v>
      </c>
      <c r="G1535" s="290" t="s">
        <v>2414</v>
      </c>
      <c r="H1535" s="787">
        <v>69</v>
      </c>
    </row>
    <row r="1536" spans="1:8">
      <c r="A1536" s="995"/>
      <c r="B1536" s="496" t="s">
        <v>2476</v>
      </c>
      <c r="C1536" s="766">
        <v>2021</v>
      </c>
      <c r="D1536" s="972" t="s">
        <v>2415</v>
      </c>
      <c r="E1536" s="290" t="s">
        <v>2423</v>
      </c>
      <c r="F1536" s="290" t="s">
        <v>2411</v>
      </c>
      <c r="G1536" s="290" t="s">
        <v>2414</v>
      </c>
      <c r="H1536" s="787">
        <v>0</v>
      </c>
    </row>
    <row r="1537" spans="1:8" ht="31">
      <c r="A1537" s="995"/>
      <c r="B1537" s="496" t="s">
        <v>2476</v>
      </c>
      <c r="C1537" s="766">
        <v>2021</v>
      </c>
      <c r="D1537" s="972" t="s">
        <v>2409</v>
      </c>
      <c r="E1537" s="290" t="s">
        <v>2423</v>
      </c>
      <c r="F1537" s="290" t="s">
        <v>2411</v>
      </c>
      <c r="G1537" s="290" t="s">
        <v>2416</v>
      </c>
      <c r="H1537" s="787">
        <v>4</v>
      </c>
    </row>
    <row r="1538" spans="1:8" ht="31">
      <c r="A1538" s="995"/>
      <c r="B1538" s="496" t="s">
        <v>2476</v>
      </c>
      <c r="C1538" s="766">
        <v>2021</v>
      </c>
      <c r="D1538" s="972" t="s">
        <v>2415</v>
      </c>
      <c r="E1538" s="290" t="s">
        <v>2423</v>
      </c>
      <c r="F1538" s="290" t="s">
        <v>2411</v>
      </c>
      <c r="G1538" s="290" t="s">
        <v>2416</v>
      </c>
      <c r="H1538" s="787">
        <v>0</v>
      </c>
    </row>
    <row r="1539" spans="1:8">
      <c r="A1539" s="995"/>
      <c r="B1539" s="496" t="s">
        <v>2476</v>
      </c>
      <c r="C1539" s="766">
        <v>2021</v>
      </c>
      <c r="D1539" s="972" t="s">
        <v>2409</v>
      </c>
      <c r="E1539" s="290" t="s">
        <v>2423</v>
      </c>
      <c r="F1539" s="290" t="s">
        <v>2417</v>
      </c>
      <c r="G1539" s="290" t="s">
        <v>2414</v>
      </c>
      <c r="H1539" s="787">
        <v>0</v>
      </c>
    </row>
    <row r="1540" spans="1:8">
      <c r="A1540" s="995"/>
      <c r="B1540" s="496" t="s">
        <v>2476</v>
      </c>
      <c r="C1540" s="766">
        <v>2021</v>
      </c>
      <c r="D1540" s="972" t="s">
        <v>2415</v>
      </c>
      <c r="E1540" s="290" t="s">
        <v>2423</v>
      </c>
      <c r="F1540" s="290" t="s">
        <v>2417</v>
      </c>
      <c r="G1540" s="290" t="s">
        <v>2414</v>
      </c>
      <c r="H1540" s="787">
        <v>0</v>
      </c>
    </row>
    <row r="1541" spans="1:8" ht="31">
      <c r="A1541" s="995"/>
      <c r="B1541" s="496" t="s">
        <v>2476</v>
      </c>
      <c r="C1541" s="766">
        <v>2021</v>
      </c>
      <c r="D1541" s="972" t="s">
        <v>2409</v>
      </c>
      <c r="E1541" s="290" t="s">
        <v>2423</v>
      </c>
      <c r="F1541" s="290" t="s">
        <v>2417</v>
      </c>
      <c r="G1541" s="290" t="s">
        <v>2416</v>
      </c>
      <c r="H1541" s="787">
        <v>0</v>
      </c>
    </row>
    <row r="1542" spans="1:8" ht="31">
      <c r="A1542" s="995"/>
      <c r="B1542" s="496" t="s">
        <v>2476</v>
      </c>
      <c r="C1542" s="766">
        <v>2021</v>
      </c>
      <c r="D1542" s="972" t="s">
        <v>2415</v>
      </c>
      <c r="E1542" s="290" t="s">
        <v>2423</v>
      </c>
      <c r="F1542" s="290" t="s">
        <v>2417</v>
      </c>
      <c r="G1542" s="290" t="s">
        <v>2416</v>
      </c>
      <c r="H1542" s="787">
        <v>0</v>
      </c>
    </row>
    <row r="1543" spans="1:8" s="768" customFormat="1" ht="23.5">
      <c r="A1543" s="791"/>
      <c r="B1543" s="773"/>
      <c r="C1543" s="770"/>
      <c r="D1543" s="972"/>
      <c r="E1543" s="290"/>
      <c r="F1543" s="292"/>
      <c r="G1543" s="292"/>
      <c r="H1543" s="779"/>
    </row>
    <row r="1544" spans="1:8">
      <c r="A1544" s="995">
        <v>65</v>
      </c>
      <c r="B1544" s="496" t="s">
        <v>2477</v>
      </c>
      <c r="C1544" s="293">
        <v>2021</v>
      </c>
      <c r="D1544" s="972" t="s">
        <v>2409</v>
      </c>
      <c r="E1544" s="290" t="s">
        <v>2410</v>
      </c>
      <c r="F1544" s="290" t="s">
        <v>2411</v>
      </c>
      <c r="G1544" s="290" t="s">
        <v>2414</v>
      </c>
      <c r="H1544" s="787">
        <v>3217</v>
      </c>
    </row>
    <row r="1545" spans="1:8">
      <c r="A1545" s="995"/>
      <c r="B1545" s="496" t="s">
        <v>2477</v>
      </c>
      <c r="C1545" s="293">
        <v>2021</v>
      </c>
      <c r="D1545" s="972" t="s">
        <v>2415</v>
      </c>
      <c r="E1545" s="290" t="s">
        <v>2410</v>
      </c>
      <c r="F1545" s="290" t="s">
        <v>2411</v>
      </c>
      <c r="G1545" s="290" t="s">
        <v>2414</v>
      </c>
      <c r="H1545" s="787">
        <v>822</v>
      </c>
    </row>
    <row r="1546" spans="1:8" ht="31">
      <c r="A1546" s="995"/>
      <c r="B1546" s="496" t="s">
        <v>2477</v>
      </c>
      <c r="C1546" s="293">
        <v>2021</v>
      </c>
      <c r="D1546" s="972" t="s">
        <v>2409</v>
      </c>
      <c r="E1546" s="290" t="s">
        <v>2410</v>
      </c>
      <c r="F1546" s="290" t="s">
        <v>2411</v>
      </c>
      <c r="G1546" s="290" t="s">
        <v>2416</v>
      </c>
      <c r="H1546" s="787">
        <v>120</v>
      </c>
    </row>
    <row r="1547" spans="1:8" ht="31">
      <c r="A1547" s="995"/>
      <c r="B1547" s="496" t="s">
        <v>2477</v>
      </c>
      <c r="C1547" s="293">
        <v>2021</v>
      </c>
      <c r="D1547" s="972" t="s">
        <v>2415</v>
      </c>
      <c r="E1547" s="290" t="s">
        <v>2410</v>
      </c>
      <c r="F1547" s="290" t="s">
        <v>2411</v>
      </c>
      <c r="G1547" s="290" t="s">
        <v>2416</v>
      </c>
      <c r="H1547" s="787">
        <v>164</v>
      </c>
    </row>
    <row r="1548" spans="1:8">
      <c r="A1548" s="995"/>
      <c r="B1548" s="496" t="s">
        <v>2477</v>
      </c>
      <c r="C1548" s="293">
        <v>2021</v>
      </c>
      <c r="D1548" s="972" t="s">
        <v>2409</v>
      </c>
      <c r="E1548" s="290" t="s">
        <v>2410</v>
      </c>
      <c r="F1548" s="290" t="s">
        <v>2417</v>
      </c>
      <c r="G1548" s="290" t="s">
        <v>2414</v>
      </c>
      <c r="H1548" s="787">
        <v>0</v>
      </c>
    </row>
    <row r="1549" spans="1:8">
      <c r="A1549" s="995"/>
      <c r="B1549" s="496" t="s">
        <v>2477</v>
      </c>
      <c r="C1549" s="293">
        <v>2021</v>
      </c>
      <c r="D1549" s="972" t="s">
        <v>2415</v>
      </c>
      <c r="E1549" s="290" t="s">
        <v>2410</v>
      </c>
      <c r="F1549" s="290" t="s">
        <v>2417</v>
      </c>
      <c r="G1549" s="290" t="s">
        <v>2414</v>
      </c>
      <c r="H1549" s="787">
        <v>0</v>
      </c>
    </row>
    <row r="1550" spans="1:8" ht="31">
      <c r="A1550" s="995"/>
      <c r="B1550" s="496" t="s">
        <v>2477</v>
      </c>
      <c r="C1550" s="293">
        <v>2021</v>
      </c>
      <c r="D1550" s="972" t="s">
        <v>2409</v>
      </c>
      <c r="E1550" s="290" t="s">
        <v>2410</v>
      </c>
      <c r="F1550" s="290" t="s">
        <v>2417</v>
      </c>
      <c r="G1550" s="290" t="s">
        <v>2416</v>
      </c>
      <c r="H1550" s="787">
        <v>0</v>
      </c>
    </row>
    <row r="1551" spans="1:8" ht="31">
      <c r="A1551" s="995"/>
      <c r="B1551" s="496" t="s">
        <v>2477</v>
      </c>
      <c r="C1551" s="293">
        <v>2021</v>
      </c>
      <c r="D1551" s="972" t="s">
        <v>2415</v>
      </c>
      <c r="E1551" s="290" t="s">
        <v>2410</v>
      </c>
      <c r="F1551" s="290" t="s">
        <v>2417</v>
      </c>
      <c r="G1551" s="290" t="s">
        <v>2416</v>
      </c>
      <c r="H1551" s="787">
        <v>0</v>
      </c>
    </row>
    <row r="1552" spans="1:8">
      <c r="A1552" s="995"/>
      <c r="B1552" s="496" t="s">
        <v>2477</v>
      </c>
      <c r="C1552" s="766">
        <v>2021</v>
      </c>
      <c r="D1552" s="972" t="s">
        <v>2409</v>
      </c>
      <c r="E1552" s="290" t="s">
        <v>2413</v>
      </c>
      <c r="F1552" s="290" t="s">
        <v>2411</v>
      </c>
      <c r="G1552" s="290" t="s">
        <v>2414</v>
      </c>
      <c r="H1552" s="787">
        <v>36</v>
      </c>
    </row>
    <row r="1553" spans="1:8">
      <c r="A1553" s="995"/>
      <c r="B1553" s="496" t="s">
        <v>2477</v>
      </c>
      <c r="C1553" s="766">
        <v>2021</v>
      </c>
      <c r="D1553" s="972" t="s">
        <v>2415</v>
      </c>
      <c r="E1553" s="290" t="s">
        <v>2413</v>
      </c>
      <c r="F1553" s="290" t="s">
        <v>2411</v>
      </c>
      <c r="G1553" s="290" t="s">
        <v>2414</v>
      </c>
      <c r="H1553" s="787">
        <v>13</v>
      </c>
    </row>
    <row r="1554" spans="1:8" ht="31">
      <c r="A1554" s="995"/>
      <c r="B1554" s="496" t="s">
        <v>2477</v>
      </c>
      <c r="C1554" s="766">
        <v>2021</v>
      </c>
      <c r="D1554" s="972" t="s">
        <v>2409</v>
      </c>
      <c r="E1554" s="290" t="s">
        <v>2413</v>
      </c>
      <c r="F1554" s="290" t="s">
        <v>2411</v>
      </c>
      <c r="G1554" s="290" t="s">
        <v>2416</v>
      </c>
      <c r="H1554" s="787">
        <v>10</v>
      </c>
    </row>
    <row r="1555" spans="1:8" ht="31">
      <c r="A1555" s="995"/>
      <c r="B1555" s="496" t="s">
        <v>2477</v>
      </c>
      <c r="C1555" s="766">
        <v>2021</v>
      </c>
      <c r="D1555" s="972" t="s">
        <v>2415</v>
      </c>
      <c r="E1555" s="290" t="s">
        <v>2413</v>
      </c>
      <c r="F1555" s="290" t="s">
        <v>2411</v>
      </c>
      <c r="G1555" s="290" t="s">
        <v>2416</v>
      </c>
      <c r="H1555" s="787">
        <v>3</v>
      </c>
    </row>
    <row r="1556" spans="1:8">
      <c r="A1556" s="995"/>
      <c r="B1556" s="496" t="s">
        <v>2477</v>
      </c>
      <c r="C1556" s="766">
        <v>2021</v>
      </c>
      <c r="D1556" s="972" t="s">
        <v>2409</v>
      </c>
      <c r="E1556" s="290" t="s">
        <v>2413</v>
      </c>
      <c r="F1556" s="290" t="s">
        <v>2417</v>
      </c>
      <c r="G1556" s="290" t="s">
        <v>2414</v>
      </c>
      <c r="H1556" s="787">
        <v>0</v>
      </c>
    </row>
    <row r="1557" spans="1:8">
      <c r="A1557" s="995"/>
      <c r="B1557" s="496" t="s">
        <v>2477</v>
      </c>
      <c r="C1557" s="766">
        <v>2021</v>
      </c>
      <c r="D1557" s="972" t="s">
        <v>2415</v>
      </c>
      <c r="E1557" s="290" t="s">
        <v>2413</v>
      </c>
      <c r="F1557" s="290" t="s">
        <v>2417</v>
      </c>
      <c r="G1557" s="290" t="s">
        <v>2414</v>
      </c>
      <c r="H1557" s="787">
        <v>0</v>
      </c>
    </row>
    <row r="1558" spans="1:8" ht="31">
      <c r="A1558" s="995"/>
      <c r="B1558" s="496" t="s">
        <v>2477</v>
      </c>
      <c r="C1558" s="766">
        <v>2021</v>
      </c>
      <c r="D1558" s="972" t="s">
        <v>2409</v>
      </c>
      <c r="E1558" s="290" t="s">
        <v>2413</v>
      </c>
      <c r="F1558" s="290" t="s">
        <v>2417</v>
      </c>
      <c r="G1558" s="290" t="s">
        <v>2416</v>
      </c>
      <c r="H1558" s="787">
        <v>0</v>
      </c>
    </row>
    <row r="1559" spans="1:8" ht="31">
      <c r="A1559" s="995"/>
      <c r="B1559" s="496" t="s">
        <v>2477</v>
      </c>
      <c r="C1559" s="766">
        <v>2021</v>
      </c>
      <c r="D1559" s="972" t="s">
        <v>2415</v>
      </c>
      <c r="E1559" s="290" t="s">
        <v>2413</v>
      </c>
      <c r="F1559" s="290" t="s">
        <v>2417</v>
      </c>
      <c r="G1559" s="290" t="s">
        <v>2416</v>
      </c>
      <c r="H1559" s="787">
        <v>0</v>
      </c>
    </row>
    <row r="1560" spans="1:8">
      <c r="A1560" s="995"/>
      <c r="B1560" s="496" t="s">
        <v>2477</v>
      </c>
      <c r="C1560" s="766">
        <v>2021</v>
      </c>
      <c r="D1560" s="972" t="s">
        <v>2409</v>
      </c>
      <c r="E1560" s="290" t="s">
        <v>2423</v>
      </c>
      <c r="F1560" s="290" t="s">
        <v>2411</v>
      </c>
      <c r="G1560" s="290" t="s">
        <v>2414</v>
      </c>
      <c r="H1560" s="787">
        <v>1336</v>
      </c>
    </row>
    <row r="1561" spans="1:8">
      <c r="A1561" s="995"/>
      <c r="B1561" s="496" t="s">
        <v>2477</v>
      </c>
      <c r="C1561" s="766">
        <v>2021</v>
      </c>
      <c r="D1561" s="972" t="s">
        <v>2415</v>
      </c>
      <c r="E1561" s="290" t="s">
        <v>2423</v>
      </c>
      <c r="F1561" s="290" t="s">
        <v>2411</v>
      </c>
      <c r="G1561" s="290" t="s">
        <v>2414</v>
      </c>
      <c r="H1561" s="787">
        <v>106</v>
      </c>
    </row>
    <row r="1562" spans="1:8" ht="31">
      <c r="A1562" s="995"/>
      <c r="B1562" s="496" t="s">
        <v>2477</v>
      </c>
      <c r="C1562" s="766">
        <v>2021</v>
      </c>
      <c r="D1562" s="972" t="s">
        <v>2409</v>
      </c>
      <c r="E1562" s="290" t="s">
        <v>2423</v>
      </c>
      <c r="F1562" s="290" t="s">
        <v>2411</v>
      </c>
      <c r="G1562" s="290" t="s">
        <v>2416</v>
      </c>
      <c r="H1562" s="787">
        <v>35</v>
      </c>
    </row>
    <row r="1563" spans="1:8" ht="31">
      <c r="A1563" s="995"/>
      <c r="B1563" s="496" t="s">
        <v>2477</v>
      </c>
      <c r="C1563" s="766">
        <v>2021</v>
      </c>
      <c r="D1563" s="972" t="s">
        <v>2415</v>
      </c>
      <c r="E1563" s="290" t="s">
        <v>2423</v>
      </c>
      <c r="F1563" s="290" t="s">
        <v>2411</v>
      </c>
      <c r="G1563" s="290" t="s">
        <v>2416</v>
      </c>
      <c r="H1563" s="787">
        <v>26</v>
      </c>
    </row>
    <row r="1564" spans="1:8">
      <c r="A1564" s="995"/>
      <c r="B1564" s="496" t="s">
        <v>2477</v>
      </c>
      <c r="C1564" s="766">
        <v>2021</v>
      </c>
      <c r="D1564" s="972" t="s">
        <v>2409</v>
      </c>
      <c r="E1564" s="290" t="s">
        <v>2423</v>
      </c>
      <c r="F1564" s="290" t="s">
        <v>2417</v>
      </c>
      <c r="G1564" s="290" t="s">
        <v>2414</v>
      </c>
      <c r="H1564" s="787">
        <v>0</v>
      </c>
    </row>
    <row r="1565" spans="1:8">
      <c r="A1565" s="995"/>
      <c r="B1565" s="496" t="s">
        <v>2477</v>
      </c>
      <c r="C1565" s="766">
        <v>2021</v>
      </c>
      <c r="D1565" s="972" t="s">
        <v>2415</v>
      </c>
      <c r="E1565" s="290" t="s">
        <v>2423</v>
      </c>
      <c r="F1565" s="290" t="s">
        <v>2417</v>
      </c>
      <c r="G1565" s="290" t="s">
        <v>2414</v>
      </c>
      <c r="H1565" s="787">
        <v>0</v>
      </c>
    </row>
    <row r="1566" spans="1:8" ht="31">
      <c r="A1566" s="995"/>
      <c r="B1566" s="496" t="s">
        <v>2477</v>
      </c>
      <c r="C1566" s="766">
        <v>2021</v>
      </c>
      <c r="D1566" s="972" t="s">
        <v>2409</v>
      </c>
      <c r="E1566" s="290" t="s">
        <v>2423</v>
      </c>
      <c r="F1566" s="290" t="s">
        <v>2417</v>
      </c>
      <c r="G1566" s="290" t="s">
        <v>2416</v>
      </c>
      <c r="H1566" s="787">
        <v>0</v>
      </c>
    </row>
    <row r="1567" spans="1:8" ht="31">
      <c r="A1567" s="995"/>
      <c r="B1567" s="496" t="s">
        <v>2477</v>
      </c>
      <c r="C1567" s="766">
        <v>2021</v>
      </c>
      <c r="D1567" s="972" t="s">
        <v>2415</v>
      </c>
      <c r="E1567" s="290" t="s">
        <v>2423</v>
      </c>
      <c r="F1567" s="290" t="s">
        <v>2417</v>
      </c>
      <c r="G1567" s="290" t="s">
        <v>2416</v>
      </c>
      <c r="H1567" s="787">
        <v>0</v>
      </c>
    </row>
    <row r="1568" spans="1:8" s="768" customFormat="1" ht="23.5">
      <c r="A1568" s="791"/>
      <c r="B1568" s="773"/>
      <c r="C1568" s="770"/>
      <c r="D1568" s="972"/>
      <c r="E1568" s="290"/>
      <c r="F1568" s="292"/>
      <c r="G1568" s="292"/>
      <c r="H1568" s="779"/>
    </row>
    <row r="1569" spans="1:8">
      <c r="A1569" s="995">
        <v>66</v>
      </c>
      <c r="B1569" s="496" t="s">
        <v>2478</v>
      </c>
      <c r="C1569" s="293">
        <v>2021</v>
      </c>
      <c r="D1569" s="972" t="s">
        <v>2409</v>
      </c>
      <c r="E1569" s="290" t="s">
        <v>2410</v>
      </c>
      <c r="F1569" s="290" t="s">
        <v>2411</v>
      </c>
      <c r="G1569" s="290" t="s">
        <v>2414</v>
      </c>
      <c r="H1569" s="787">
        <v>24</v>
      </c>
    </row>
    <row r="1570" spans="1:8">
      <c r="A1570" s="995"/>
      <c r="B1570" s="496" t="s">
        <v>2478</v>
      </c>
      <c r="C1570" s="293">
        <v>2021</v>
      </c>
      <c r="D1570" s="972" t="s">
        <v>2415</v>
      </c>
      <c r="E1570" s="290" t="s">
        <v>2410</v>
      </c>
      <c r="F1570" s="290" t="s">
        <v>2411</v>
      </c>
      <c r="G1570" s="290" t="s">
        <v>2414</v>
      </c>
      <c r="H1570" s="787">
        <v>6</v>
      </c>
    </row>
    <row r="1571" spans="1:8" ht="31">
      <c r="A1571" s="995"/>
      <c r="B1571" s="496" t="s">
        <v>2478</v>
      </c>
      <c r="C1571" s="293">
        <v>2021</v>
      </c>
      <c r="D1571" s="972" t="s">
        <v>2409</v>
      </c>
      <c r="E1571" s="290" t="s">
        <v>2410</v>
      </c>
      <c r="F1571" s="290" t="s">
        <v>2411</v>
      </c>
      <c r="G1571" s="290" t="s">
        <v>2416</v>
      </c>
      <c r="H1571" s="787">
        <v>1</v>
      </c>
    </row>
    <row r="1572" spans="1:8" ht="31">
      <c r="A1572" s="995"/>
      <c r="B1572" s="496" t="s">
        <v>2478</v>
      </c>
      <c r="C1572" s="293">
        <v>2021</v>
      </c>
      <c r="D1572" s="972" t="s">
        <v>2415</v>
      </c>
      <c r="E1572" s="290" t="s">
        <v>2410</v>
      </c>
      <c r="F1572" s="290" t="s">
        <v>2411</v>
      </c>
      <c r="G1572" s="290" t="s">
        <v>2416</v>
      </c>
      <c r="H1572" s="787">
        <v>5</v>
      </c>
    </row>
    <row r="1573" spans="1:8">
      <c r="A1573" s="995"/>
      <c r="B1573" s="496" t="s">
        <v>2478</v>
      </c>
      <c r="C1573" s="293">
        <v>2021</v>
      </c>
      <c r="D1573" s="972" t="s">
        <v>2409</v>
      </c>
      <c r="E1573" s="290" t="s">
        <v>2410</v>
      </c>
      <c r="F1573" s="290" t="s">
        <v>2417</v>
      </c>
      <c r="G1573" s="290" t="s">
        <v>2414</v>
      </c>
      <c r="H1573" s="787">
        <v>0</v>
      </c>
    </row>
    <row r="1574" spans="1:8">
      <c r="A1574" s="995"/>
      <c r="B1574" s="496" t="s">
        <v>2478</v>
      </c>
      <c r="C1574" s="293">
        <v>2021</v>
      </c>
      <c r="D1574" s="972" t="s">
        <v>2415</v>
      </c>
      <c r="E1574" s="290" t="s">
        <v>2410</v>
      </c>
      <c r="F1574" s="290" t="s">
        <v>2417</v>
      </c>
      <c r="G1574" s="290" t="s">
        <v>2414</v>
      </c>
      <c r="H1574" s="787">
        <v>0</v>
      </c>
    </row>
    <row r="1575" spans="1:8" ht="31">
      <c r="A1575" s="995"/>
      <c r="B1575" s="496" t="s">
        <v>2478</v>
      </c>
      <c r="C1575" s="293">
        <v>2021</v>
      </c>
      <c r="D1575" s="972" t="s">
        <v>2409</v>
      </c>
      <c r="E1575" s="290" t="s">
        <v>2410</v>
      </c>
      <c r="F1575" s="290" t="s">
        <v>2417</v>
      </c>
      <c r="G1575" s="290" t="s">
        <v>2416</v>
      </c>
      <c r="H1575" s="787">
        <v>0</v>
      </c>
    </row>
    <row r="1576" spans="1:8" ht="31">
      <c r="A1576" s="995"/>
      <c r="B1576" s="496" t="s">
        <v>2478</v>
      </c>
      <c r="C1576" s="293">
        <v>2021</v>
      </c>
      <c r="D1576" s="972" t="s">
        <v>2415</v>
      </c>
      <c r="E1576" s="290" t="s">
        <v>2410</v>
      </c>
      <c r="F1576" s="290" t="s">
        <v>2417</v>
      </c>
      <c r="G1576" s="290" t="s">
        <v>2416</v>
      </c>
      <c r="H1576" s="787">
        <v>0</v>
      </c>
    </row>
    <row r="1577" spans="1:8">
      <c r="A1577" s="995"/>
      <c r="B1577" s="496" t="s">
        <v>2478</v>
      </c>
      <c r="C1577" s="766">
        <v>2021</v>
      </c>
      <c r="D1577" s="972" t="s">
        <v>2409</v>
      </c>
      <c r="E1577" s="290" t="s">
        <v>2413</v>
      </c>
      <c r="F1577" s="290" t="s">
        <v>2411</v>
      </c>
      <c r="G1577" s="290" t="s">
        <v>2414</v>
      </c>
      <c r="H1577" s="787">
        <v>43</v>
      </c>
    </row>
    <row r="1578" spans="1:8">
      <c r="A1578" s="995"/>
      <c r="B1578" s="496" t="s">
        <v>2478</v>
      </c>
      <c r="C1578" s="766">
        <v>2021</v>
      </c>
      <c r="D1578" s="972" t="s">
        <v>2415</v>
      </c>
      <c r="E1578" s="290" t="s">
        <v>2413</v>
      </c>
      <c r="F1578" s="290" t="s">
        <v>2411</v>
      </c>
      <c r="G1578" s="290" t="s">
        <v>2414</v>
      </c>
      <c r="H1578" s="787">
        <v>4</v>
      </c>
    </row>
    <row r="1579" spans="1:8" ht="31">
      <c r="A1579" s="995"/>
      <c r="B1579" s="496" t="s">
        <v>2478</v>
      </c>
      <c r="C1579" s="766">
        <v>2021</v>
      </c>
      <c r="D1579" s="972" t="s">
        <v>2409</v>
      </c>
      <c r="E1579" s="290" t="s">
        <v>2413</v>
      </c>
      <c r="F1579" s="290" t="s">
        <v>2411</v>
      </c>
      <c r="G1579" s="290" t="s">
        <v>2416</v>
      </c>
      <c r="H1579" s="787">
        <v>6</v>
      </c>
    </row>
    <row r="1580" spans="1:8" ht="31">
      <c r="A1580" s="995"/>
      <c r="B1580" s="496" t="s">
        <v>2478</v>
      </c>
      <c r="C1580" s="766">
        <v>2021</v>
      </c>
      <c r="D1580" s="972" t="s">
        <v>2415</v>
      </c>
      <c r="E1580" s="290" t="s">
        <v>2413</v>
      </c>
      <c r="F1580" s="290" t="s">
        <v>2411</v>
      </c>
      <c r="G1580" s="290" t="s">
        <v>2416</v>
      </c>
      <c r="H1580" s="787">
        <v>2</v>
      </c>
    </row>
    <row r="1581" spans="1:8">
      <c r="A1581" s="995"/>
      <c r="B1581" s="496" t="s">
        <v>2478</v>
      </c>
      <c r="C1581" s="766">
        <v>2021</v>
      </c>
      <c r="D1581" s="972" t="s">
        <v>2409</v>
      </c>
      <c r="E1581" s="290" t="s">
        <v>2413</v>
      </c>
      <c r="F1581" s="290" t="s">
        <v>2417</v>
      </c>
      <c r="G1581" s="290" t="s">
        <v>2414</v>
      </c>
      <c r="H1581" s="787">
        <v>0</v>
      </c>
    </row>
    <row r="1582" spans="1:8">
      <c r="A1582" s="995"/>
      <c r="B1582" s="496" t="s">
        <v>2478</v>
      </c>
      <c r="C1582" s="766">
        <v>2021</v>
      </c>
      <c r="D1582" s="972" t="s">
        <v>2415</v>
      </c>
      <c r="E1582" s="290" t="s">
        <v>2413</v>
      </c>
      <c r="F1582" s="290" t="s">
        <v>2417</v>
      </c>
      <c r="G1582" s="290" t="s">
        <v>2414</v>
      </c>
      <c r="H1582" s="787">
        <v>0</v>
      </c>
    </row>
    <row r="1583" spans="1:8" ht="31">
      <c r="A1583" s="995"/>
      <c r="B1583" s="496" t="s">
        <v>2478</v>
      </c>
      <c r="C1583" s="766">
        <v>2021</v>
      </c>
      <c r="D1583" s="972" t="s">
        <v>2409</v>
      </c>
      <c r="E1583" s="290" t="s">
        <v>2413</v>
      </c>
      <c r="F1583" s="290" t="s">
        <v>2417</v>
      </c>
      <c r="G1583" s="290" t="s">
        <v>2416</v>
      </c>
      <c r="H1583" s="787">
        <v>0</v>
      </c>
    </row>
    <row r="1584" spans="1:8" ht="31">
      <c r="A1584" s="995"/>
      <c r="B1584" s="496" t="s">
        <v>2478</v>
      </c>
      <c r="C1584" s="766">
        <v>2021</v>
      </c>
      <c r="D1584" s="972" t="s">
        <v>2415</v>
      </c>
      <c r="E1584" s="290" t="s">
        <v>2413</v>
      </c>
      <c r="F1584" s="290" t="s">
        <v>2417</v>
      </c>
      <c r="G1584" s="290" t="s">
        <v>2416</v>
      </c>
      <c r="H1584" s="787">
        <v>0</v>
      </c>
    </row>
    <row r="1585" spans="1:8">
      <c r="A1585" s="995"/>
      <c r="B1585" s="496" t="s">
        <v>2478</v>
      </c>
      <c r="C1585" s="766">
        <v>2021</v>
      </c>
      <c r="D1585" s="972" t="s">
        <v>2409</v>
      </c>
      <c r="E1585" s="290" t="s">
        <v>2423</v>
      </c>
      <c r="F1585" s="290" t="s">
        <v>2411</v>
      </c>
      <c r="G1585" s="290" t="s">
        <v>2414</v>
      </c>
      <c r="H1585" s="787">
        <v>29</v>
      </c>
    </row>
    <row r="1586" spans="1:8">
      <c r="A1586" s="995"/>
      <c r="B1586" s="496" t="s">
        <v>2478</v>
      </c>
      <c r="C1586" s="766">
        <v>2021</v>
      </c>
      <c r="D1586" s="972" t="s">
        <v>2415</v>
      </c>
      <c r="E1586" s="290" t="s">
        <v>2423</v>
      </c>
      <c r="F1586" s="290" t="s">
        <v>2411</v>
      </c>
      <c r="G1586" s="290" t="s">
        <v>2414</v>
      </c>
      <c r="H1586" s="787">
        <v>0</v>
      </c>
    </row>
    <row r="1587" spans="1:8" ht="31">
      <c r="A1587" s="995"/>
      <c r="B1587" s="496" t="s">
        <v>2478</v>
      </c>
      <c r="C1587" s="766">
        <v>2021</v>
      </c>
      <c r="D1587" s="972" t="s">
        <v>2409</v>
      </c>
      <c r="E1587" s="290" t="s">
        <v>2423</v>
      </c>
      <c r="F1587" s="290" t="s">
        <v>2411</v>
      </c>
      <c r="G1587" s="290" t="s">
        <v>2416</v>
      </c>
      <c r="H1587" s="787">
        <v>0</v>
      </c>
    </row>
    <row r="1588" spans="1:8" ht="31">
      <c r="A1588" s="995"/>
      <c r="B1588" s="496" t="s">
        <v>2478</v>
      </c>
      <c r="C1588" s="766">
        <v>2021</v>
      </c>
      <c r="D1588" s="972" t="s">
        <v>2415</v>
      </c>
      <c r="E1588" s="290" t="s">
        <v>2423</v>
      </c>
      <c r="F1588" s="290" t="s">
        <v>2411</v>
      </c>
      <c r="G1588" s="290" t="s">
        <v>2416</v>
      </c>
      <c r="H1588" s="787">
        <v>0</v>
      </c>
    </row>
    <row r="1589" spans="1:8">
      <c r="A1589" s="995"/>
      <c r="B1589" s="496" t="s">
        <v>2478</v>
      </c>
      <c r="C1589" s="766">
        <v>2021</v>
      </c>
      <c r="D1589" s="972" t="s">
        <v>2409</v>
      </c>
      <c r="E1589" s="290" t="s">
        <v>2423</v>
      </c>
      <c r="F1589" s="290" t="s">
        <v>2417</v>
      </c>
      <c r="G1589" s="290" t="s">
        <v>2414</v>
      </c>
      <c r="H1589" s="787">
        <v>0</v>
      </c>
    </row>
    <row r="1590" spans="1:8">
      <c r="A1590" s="995"/>
      <c r="B1590" s="496" t="s">
        <v>2478</v>
      </c>
      <c r="C1590" s="766">
        <v>2021</v>
      </c>
      <c r="D1590" s="972" t="s">
        <v>2415</v>
      </c>
      <c r="E1590" s="290" t="s">
        <v>2423</v>
      </c>
      <c r="F1590" s="290" t="s">
        <v>2417</v>
      </c>
      <c r="G1590" s="290" t="s">
        <v>2414</v>
      </c>
      <c r="H1590" s="787">
        <v>0</v>
      </c>
    </row>
    <row r="1591" spans="1:8" ht="31">
      <c r="A1591" s="995"/>
      <c r="B1591" s="496" t="s">
        <v>2478</v>
      </c>
      <c r="C1591" s="766">
        <v>2021</v>
      </c>
      <c r="D1591" s="972" t="s">
        <v>2409</v>
      </c>
      <c r="E1591" s="290" t="s">
        <v>2423</v>
      </c>
      <c r="F1591" s="290" t="s">
        <v>2417</v>
      </c>
      <c r="G1591" s="290" t="s">
        <v>2416</v>
      </c>
      <c r="H1591" s="787">
        <v>0</v>
      </c>
    </row>
    <row r="1592" spans="1:8" ht="31">
      <c r="A1592" s="995"/>
      <c r="B1592" s="496" t="s">
        <v>2478</v>
      </c>
      <c r="C1592" s="766">
        <v>2021</v>
      </c>
      <c r="D1592" s="972" t="s">
        <v>2415</v>
      </c>
      <c r="E1592" s="290" t="s">
        <v>2423</v>
      </c>
      <c r="F1592" s="290" t="s">
        <v>2417</v>
      </c>
      <c r="G1592" s="290" t="s">
        <v>2416</v>
      </c>
      <c r="H1592" s="787">
        <v>0</v>
      </c>
    </row>
    <row r="1593" spans="1:8" s="768" customFormat="1" ht="23.5">
      <c r="A1593" s="791"/>
      <c r="B1593" s="773"/>
      <c r="C1593" s="770"/>
      <c r="D1593" s="972"/>
      <c r="E1593" s="290"/>
      <c r="F1593" s="292"/>
      <c r="G1593" s="292"/>
      <c r="H1593" s="779"/>
    </row>
    <row r="1594" spans="1:8">
      <c r="A1594" s="995">
        <v>67</v>
      </c>
      <c r="B1594" s="496" t="s">
        <v>2479</v>
      </c>
      <c r="C1594" s="293">
        <v>2021</v>
      </c>
      <c r="D1594" s="972" t="s">
        <v>2409</v>
      </c>
      <c r="E1594" s="290" t="s">
        <v>2410</v>
      </c>
      <c r="F1594" s="290" t="s">
        <v>2411</v>
      </c>
      <c r="G1594" s="290" t="s">
        <v>2414</v>
      </c>
      <c r="H1594" s="787" t="s">
        <v>84</v>
      </c>
    </row>
    <row r="1595" spans="1:8">
      <c r="A1595" s="995"/>
      <c r="B1595" s="496" t="s">
        <v>2479</v>
      </c>
      <c r="C1595" s="293">
        <v>2021</v>
      </c>
      <c r="D1595" s="972" t="s">
        <v>2415</v>
      </c>
      <c r="E1595" s="290" t="s">
        <v>2410</v>
      </c>
      <c r="F1595" s="290" t="s">
        <v>2411</v>
      </c>
      <c r="G1595" s="290" t="s">
        <v>2414</v>
      </c>
      <c r="H1595" s="787" t="s">
        <v>84</v>
      </c>
    </row>
    <row r="1596" spans="1:8" ht="31">
      <c r="A1596" s="995"/>
      <c r="B1596" s="496" t="s">
        <v>2479</v>
      </c>
      <c r="C1596" s="293">
        <v>2021</v>
      </c>
      <c r="D1596" s="972" t="s">
        <v>2409</v>
      </c>
      <c r="E1596" s="290" t="s">
        <v>2410</v>
      </c>
      <c r="F1596" s="290" t="s">
        <v>2411</v>
      </c>
      <c r="G1596" s="290" t="s">
        <v>2416</v>
      </c>
      <c r="H1596" s="787" t="s">
        <v>84</v>
      </c>
    </row>
    <row r="1597" spans="1:8" ht="31">
      <c r="A1597" s="995"/>
      <c r="B1597" s="496" t="s">
        <v>2479</v>
      </c>
      <c r="C1597" s="293">
        <v>2021</v>
      </c>
      <c r="D1597" s="972" t="s">
        <v>2415</v>
      </c>
      <c r="E1597" s="290" t="s">
        <v>2410</v>
      </c>
      <c r="F1597" s="290" t="s">
        <v>2411</v>
      </c>
      <c r="G1597" s="290" t="s">
        <v>2416</v>
      </c>
      <c r="H1597" s="787" t="s">
        <v>84</v>
      </c>
    </row>
    <row r="1598" spans="1:8">
      <c r="A1598" s="995"/>
      <c r="B1598" s="496" t="s">
        <v>2479</v>
      </c>
      <c r="C1598" s="293">
        <v>2021</v>
      </c>
      <c r="D1598" s="972" t="s">
        <v>2409</v>
      </c>
      <c r="E1598" s="290" t="s">
        <v>2410</v>
      </c>
      <c r="F1598" s="290" t="s">
        <v>2417</v>
      </c>
      <c r="G1598" s="290" t="s">
        <v>2414</v>
      </c>
      <c r="H1598" s="787" t="s">
        <v>84</v>
      </c>
    </row>
    <row r="1599" spans="1:8">
      <c r="A1599" s="995"/>
      <c r="B1599" s="496" t="s">
        <v>2479</v>
      </c>
      <c r="C1599" s="293">
        <v>2021</v>
      </c>
      <c r="D1599" s="972" t="s">
        <v>2415</v>
      </c>
      <c r="E1599" s="290" t="s">
        <v>2410</v>
      </c>
      <c r="F1599" s="290" t="s">
        <v>2417</v>
      </c>
      <c r="G1599" s="290" t="s">
        <v>2414</v>
      </c>
      <c r="H1599" s="788">
        <v>60</v>
      </c>
    </row>
    <row r="1600" spans="1:8" ht="31">
      <c r="A1600" s="995"/>
      <c r="B1600" s="496" t="s">
        <v>2479</v>
      </c>
      <c r="C1600" s="293">
        <v>2021</v>
      </c>
      <c r="D1600" s="972" t="s">
        <v>2409</v>
      </c>
      <c r="E1600" s="290" t="s">
        <v>2410</v>
      </c>
      <c r="F1600" s="290" t="s">
        <v>2417</v>
      </c>
      <c r="G1600" s="290" t="s">
        <v>2416</v>
      </c>
      <c r="H1600" s="788">
        <v>7</v>
      </c>
    </row>
    <row r="1601" spans="1:8" ht="31">
      <c r="A1601" s="995"/>
      <c r="B1601" s="496" t="s">
        <v>2479</v>
      </c>
      <c r="C1601" s="293">
        <v>2021</v>
      </c>
      <c r="D1601" s="972" t="s">
        <v>2415</v>
      </c>
      <c r="E1601" s="290" t="s">
        <v>2410</v>
      </c>
      <c r="F1601" s="290" t="s">
        <v>2417</v>
      </c>
      <c r="G1601" s="290" t="s">
        <v>2416</v>
      </c>
      <c r="H1601" s="788">
        <v>4</v>
      </c>
    </row>
    <row r="1602" spans="1:8">
      <c r="A1602" s="995"/>
      <c r="B1602" s="496" t="s">
        <v>2479</v>
      </c>
      <c r="C1602" s="766">
        <v>2021</v>
      </c>
      <c r="D1602" s="972" t="s">
        <v>2409</v>
      </c>
      <c r="E1602" s="290" t="s">
        <v>2413</v>
      </c>
      <c r="F1602" s="290" t="s">
        <v>2411</v>
      </c>
      <c r="G1602" s="290" t="s">
        <v>2414</v>
      </c>
      <c r="H1602" s="788">
        <v>2</v>
      </c>
    </row>
    <row r="1603" spans="1:8">
      <c r="A1603" s="995"/>
      <c r="B1603" s="496" t="s">
        <v>2479</v>
      </c>
      <c r="C1603" s="766">
        <v>2021</v>
      </c>
      <c r="D1603" s="972" t="s">
        <v>2415</v>
      </c>
      <c r="E1603" s="290" t="s">
        <v>2413</v>
      </c>
      <c r="F1603" s="290" t="s">
        <v>2411</v>
      </c>
      <c r="G1603" s="290" t="s">
        <v>2414</v>
      </c>
      <c r="H1603" s="788">
        <v>0</v>
      </c>
    </row>
    <row r="1604" spans="1:8" ht="31">
      <c r="A1604" s="995"/>
      <c r="B1604" s="496" t="s">
        <v>2479</v>
      </c>
      <c r="C1604" s="766">
        <v>2021</v>
      </c>
      <c r="D1604" s="972" t="s">
        <v>2409</v>
      </c>
      <c r="E1604" s="290" t="s">
        <v>2413</v>
      </c>
      <c r="F1604" s="290" t="s">
        <v>2411</v>
      </c>
      <c r="G1604" s="290" t="s">
        <v>2416</v>
      </c>
      <c r="H1604" s="788">
        <v>0</v>
      </c>
    </row>
    <row r="1605" spans="1:8" ht="31">
      <c r="A1605" s="995"/>
      <c r="B1605" s="496" t="s">
        <v>2479</v>
      </c>
      <c r="C1605" s="766">
        <v>2021</v>
      </c>
      <c r="D1605" s="972" t="s">
        <v>2415</v>
      </c>
      <c r="E1605" s="290" t="s">
        <v>2413</v>
      </c>
      <c r="F1605" s="290" t="s">
        <v>2411</v>
      </c>
      <c r="G1605" s="290" t="s">
        <v>2416</v>
      </c>
      <c r="H1605" s="788">
        <v>0</v>
      </c>
    </row>
    <row r="1606" spans="1:8">
      <c r="A1606" s="995"/>
      <c r="B1606" s="496" t="s">
        <v>2479</v>
      </c>
      <c r="C1606" s="766">
        <v>2021</v>
      </c>
      <c r="D1606" s="972" t="s">
        <v>2409</v>
      </c>
      <c r="E1606" s="290" t="s">
        <v>2413</v>
      </c>
      <c r="F1606" s="290" t="s">
        <v>2417</v>
      </c>
      <c r="G1606" s="290" t="s">
        <v>2414</v>
      </c>
      <c r="H1606" s="788">
        <v>0</v>
      </c>
    </row>
    <row r="1607" spans="1:8">
      <c r="A1607" s="995"/>
      <c r="B1607" s="496" t="s">
        <v>2479</v>
      </c>
      <c r="C1607" s="766">
        <v>2021</v>
      </c>
      <c r="D1607" s="972" t="s">
        <v>2415</v>
      </c>
      <c r="E1607" s="290" t="s">
        <v>2413</v>
      </c>
      <c r="F1607" s="290" t="s">
        <v>2417</v>
      </c>
      <c r="G1607" s="290" t="s">
        <v>2414</v>
      </c>
      <c r="H1607" s="788">
        <v>4</v>
      </c>
    </row>
    <row r="1608" spans="1:8" ht="31">
      <c r="A1608" s="995"/>
      <c r="B1608" s="496" t="s">
        <v>2479</v>
      </c>
      <c r="C1608" s="766">
        <v>2021</v>
      </c>
      <c r="D1608" s="972" t="s">
        <v>2409</v>
      </c>
      <c r="E1608" s="290" t="s">
        <v>2413</v>
      </c>
      <c r="F1608" s="290" t="s">
        <v>2417</v>
      </c>
      <c r="G1608" s="290" t="s">
        <v>2416</v>
      </c>
      <c r="H1608" s="788">
        <v>2</v>
      </c>
    </row>
    <row r="1609" spans="1:8" ht="31">
      <c r="A1609" s="995"/>
      <c r="B1609" s="496" t="s">
        <v>2479</v>
      </c>
      <c r="C1609" s="766">
        <v>2021</v>
      </c>
      <c r="D1609" s="972" t="s">
        <v>2415</v>
      </c>
      <c r="E1609" s="290" t="s">
        <v>2413</v>
      </c>
      <c r="F1609" s="290" t="s">
        <v>2417</v>
      </c>
      <c r="G1609" s="290" t="s">
        <v>2416</v>
      </c>
      <c r="H1609" s="788">
        <v>2</v>
      </c>
    </row>
    <row r="1610" spans="1:8">
      <c r="A1610" s="995"/>
      <c r="B1610" s="496" t="s">
        <v>2479</v>
      </c>
      <c r="C1610" s="766">
        <v>2021</v>
      </c>
      <c r="D1610" s="972" t="s">
        <v>2409</v>
      </c>
      <c r="E1610" s="290" t="s">
        <v>2423</v>
      </c>
      <c r="F1610" s="290" t="s">
        <v>2411</v>
      </c>
      <c r="G1610" s="290" t="s">
        <v>2414</v>
      </c>
      <c r="H1610" s="788">
        <v>0</v>
      </c>
    </row>
    <row r="1611" spans="1:8">
      <c r="A1611" s="995"/>
      <c r="B1611" s="496" t="s">
        <v>2479</v>
      </c>
      <c r="C1611" s="766">
        <v>2021</v>
      </c>
      <c r="D1611" s="972" t="s">
        <v>2415</v>
      </c>
      <c r="E1611" s="290" t="s">
        <v>2423</v>
      </c>
      <c r="F1611" s="290" t="s">
        <v>2411</v>
      </c>
      <c r="G1611" s="290" t="s">
        <v>2414</v>
      </c>
      <c r="H1611" s="788">
        <v>0</v>
      </c>
    </row>
    <row r="1612" spans="1:8" ht="31">
      <c r="A1612" s="995"/>
      <c r="B1612" s="496" t="s">
        <v>2479</v>
      </c>
      <c r="C1612" s="766">
        <v>2021</v>
      </c>
      <c r="D1612" s="972" t="s">
        <v>2409</v>
      </c>
      <c r="E1612" s="290" t="s">
        <v>2423</v>
      </c>
      <c r="F1612" s="290" t="s">
        <v>2411</v>
      </c>
      <c r="G1612" s="290" t="s">
        <v>2416</v>
      </c>
      <c r="H1612" s="788">
        <v>0</v>
      </c>
    </row>
    <row r="1613" spans="1:8" ht="31">
      <c r="A1613" s="995"/>
      <c r="B1613" s="496" t="s">
        <v>2479</v>
      </c>
      <c r="C1613" s="766">
        <v>2021</v>
      </c>
      <c r="D1613" s="972" t="s">
        <v>2415</v>
      </c>
      <c r="E1613" s="290" t="s">
        <v>2423</v>
      </c>
      <c r="F1613" s="290" t="s">
        <v>2411</v>
      </c>
      <c r="G1613" s="290" t="s">
        <v>2416</v>
      </c>
      <c r="H1613" s="788">
        <v>0</v>
      </c>
    </row>
    <row r="1614" spans="1:8">
      <c r="A1614" s="995"/>
      <c r="B1614" s="496" t="s">
        <v>2479</v>
      </c>
      <c r="C1614" s="766">
        <v>2021</v>
      </c>
      <c r="D1614" s="972" t="s">
        <v>2409</v>
      </c>
      <c r="E1614" s="290" t="s">
        <v>2423</v>
      </c>
      <c r="F1614" s="290" t="s">
        <v>2417</v>
      </c>
      <c r="G1614" s="290" t="s">
        <v>2414</v>
      </c>
      <c r="H1614" s="788">
        <v>0</v>
      </c>
    </row>
    <row r="1615" spans="1:8">
      <c r="A1615" s="995"/>
      <c r="B1615" s="496" t="s">
        <v>2479</v>
      </c>
      <c r="C1615" s="766">
        <v>2021</v>
      </c>
      <c r="D1615" s="972" t="s">
        <v>2415</v>
      </c>
      <c r="E1615" s="290" t="s">
        <v>2423</v>
      </c>
      <c r="F1615" s="290" t="s">
        <v>2417</v>
      </c>
      <c r="G1615" s="290" t="s">
        <v>2414</v>
      </c>
      <c r="H1615" s="788">
        <v>0</v>
      </c>
    </row>
    <row r="1616" spans="1:8" ht="31">
      <c r="A1616" s="995"/>
      <c r="B1616" s="496" t="s">
        <v>2479</v>
      </c>
      <c r="C1616" s="766">
        <v>2021</v>
      </c>
      <c r="D1616" s="972" t="s">
        <v>2409</v>
      </c>
      <c r="E1616" s="290" t="s">
        <v>2423</v>
      </c>
      <c r="F1616" s="290" t="s">
        <v>2417</v>
      </c>
      <c r="G1616" s="290" t="s">
        <v>2416</v>
      </c>
      <c r="H1616" s="788">
        <v>0</v>
      </c>
    </row>
    <row r="1617" spans="1:8" ht="31">
      <c r="A1617" s="995"/>
      <c r="B1617" s="496" t="s">
        <v>2479</v>
      </c>
      <c r="C1617" s="766">
        <v>2021</v>
      </c>
      <c r="D1617" s="972" t="s">
        <v>2415</v>
      </c>
      <c r="E1617" s="290" t="s">
        <v>2423</v>
      </c>
      <c r="F1617" s="290" t="s">
        <v>2417</v>
      </c>
      <c r="G1617" s="290" t="s">
        <v>2416</v>
      </c>
      <c r="H1617" s="788">
        <v>0</v>
      </c>
    </row>
    <row r="1618" spans="1:8" s="768" customFormat="1" ht="23.5">
      <c r="A1618" s="791"/>
      <c r="B1618" s="773"/>
      <c r="C1618" s="770"/>
      <c r="D1618" s="972"/>
      <c r="E1618" s="290"/>
      <c r="F1618" s="292"/>
      <c r="G1618" s="292"/>
      <c r="H1618" s="779"/>
    </row>
    <row r="1619" spans="1:8">
      <c r="A1619" s="995">
        <v>68</v>
      </c>
      <c r="B1619" s="496" t="s">
        <v>2480</v>
      </c>
      <c r="C1619" s="293">
        <v>2021</v>
      </c>
      <c r="D1619" s="972" t="s">
        <v>2409</v>
      </c>
      <c r="E1619" s="290" t="s">
        <v>2410</v>
      </c>
      <c r="F1619" s="290" t="s">
        <v>2411</v>
      </c>
      <c r="G1619" s="290" t="s">
        <v>2414</v>
      </c>
      <c r="H1619" s="788">
        <v>449</v>
      </c>
    </row>
    <row r="1620" spans="1:8">
      <c r="A1620" s="995"/>
      <c r="B1620" s="496" t="s">
        <v>2480</v>
      </c>
      <c r="C1620" s="293">
        <v>2021</v>
      </c>
      <c r="D1620" s="972" t="s">
        <v>2415</v>
      </c>
      <c r="E1620" s="290" t="s">
        <v>2410</v>
      </c>
      <c r="F1620" s="290" t="s">
        <v>2411</v>
      </c>
      <c r="G1620" s="290" t="s">
        <v>2414</v>
      </c>
      <c r="H1620" s="788">
        <v>21</v>
      </c>
    </row>
    <row r="1621" spans="1:8" ht="31">
      <c r="A1621" s="995"/>
      <c r="B1621" s="496" t="s">
        <v>2480</v>
      </c>
      <c r="C1621" s="293">
        <v>2021</v>
      </c>
      <c r="D1621" s="972" t="s">
        <v>2409</v>
      </c>
      <c r="E1621" s="290" t="s">
        <v>2410</v>
      </c>
      <c r="F1621" s="290" t="s">
        <v>2411</v>
      </c>
      <c r="G1621" s="290" t="s">
        <v>2416</v>
      </c>
      <c r="H1621" s="788">
        <v>76</v>
      </c>
    </row>
    <row r="1622" spans="1:8" ht="31">
      <c r="A1622" s="995"/>
      <c r="B1622" s="496" t="s">
        <v>2480</v>
      </c>
      <c r="C1622" s="293">
        <v>2021</v>
      </c>
      <c r="D1622" s="972" t="s">
        <v>2415</v>
      </c>
      <c r="E1622" s="290" t="s">
        <v>2410</v>
      </c>
      <c r="F1622" s="290" t="s">
        <v>2411</v>
      </c>
      <c r="G1622" s="290" t="s">
        <v>2416</v>
      </c>
      <c r="H1622" s="788">
        <v>16</v>
      </c>
    </row>
    <row r="1623" spans="1:8">
      <c r="A1623" s="995"/>
      <c r="B1623" s="496" t="s">
        <v>2480</v>
      </c>
      <c r="C1623" s="293">
        <v>2021</v>
      </c>
      <c r="D1623" s="972" t="s">
        <v>2409</v>
      </c>
      <c r="E1623" s="290" t="s">
        <v>2410</v>
      </c>
      <c r="F1623" s="290" t="s">
        <v>2417</v>
      </c>
      <c r="G1623" s="290" t="s">
        <v>2414</v>
      </c>
      <c r="H1623" s="788">
        <v>0</v>
      </c>
    </row>
    <row r="1624" spans="1:8">
      <c r="A1624" s="995"/>
      <c r="B1624" s="496" t="s">
        <v>2480</v>
      </c>
      <c r="C1624" s="293">
        <v>2021</v>
      </c>
      <c r="D1624" s="972" t="s">
        <v>2415</v>
      </c>
      <c r="E1624" s="290" t="s">
        <v>2410</v>
      </c>
      <c r="F1624" s="290" t="s">
        <v>2417</v>
      </c>
      <c r="G1624" s="290" t="s">
        <v>2414</v>
      </c>
      <c r="H1624" s="788">
        <v>0</v>
      </c>
    </row>
    <row r="1625" spans="1:8" ht="31">
      <c r="A1625" s="995"/>
      <c r="B1625" s="496" t="s">
        <v>2480</v>
      </c>
      <c r="C1625" s="293">
        <v>2021</v>
      </c>
      <c r="D1625" s="972" t="s">
        <v>2409</v>
      </c>
      <c r="E1625" s="290" t="s">
        <v>2410</v>
      </c>
      <c r="F1625" s="290" t="s">
        <v>2417</v>
      </c>
      <c r="G1625" s="290" t="s">
        <v>2416</v>
      </c>
      <c r="H1625" s="788">
        <v>0</v>
      </c>
    </row>
    <row r="1626" spans="1:8" ht="31">
      <c r="A1626" s="995"/>
      <c r="B1626" s="496" t="s">
        <v>2480</v>
      </c>
      <c r="C1626" s="293">
        <v>2021</v>
      </c>
      <c r="D1626" s="972" t="s">
        <v>2415</v>
      </c>
      <c r="E1626" s="290" t="s">
        <v>2410</v>
      </c>
      <c r="F1626" s="290" t="s">
        <v>2417</v>
      </c>
      <c r="G1626" s="290" t="s">
        <v>2416</v>
      </c>
      <c r="H1626" s="788">
        <v>0</v>
      </c>
    </row>
    <row r="1627" spans="1:8">
      <c r="A1627" s="995"/>
      <c r="B1627" s="496" t="s">
        <v>2480</v>
      </c>
      <c r="C1627" s="766">
        <v>2021</v>
      </c>
      <c r="D1627" s="972" t="s">
        <v>2409</v>
      </c>
      <c r="E1627" s="290" t="s">
        <v>2413</v>
      </c>
      <c r="F1627" s="290" t="s">
        <v>2411</v>
      </c>
      <c r="G1627" s="290" t="s">
        <v>2414</v>
      </c>
      <c r="H1627" s="788">
        <v>9</v>
      </c>
    </row>
    <row r="1628" spans="1:8">
      <c r="A1628" s="995"/>
      <c r="B1628" s="496" t="s">
        <v>2480</v>
      </c>
      <c r="C1628" s="766">
        <v>2021</v>
      </c>
      <c r="D1628" s="972" t="s">
        <v>2415</v>
      </c>
      <c r="E1628" s="290" t="s">
        <v>2413</v>
      </c>
      <c r="F1628" s="290" t="s">
        <v>2411</v>
      </c>
      <c r="G1628" s="290" t="s">
        <v>2414</v>
      </c>
      <c r="H1628" s="788">
        <v>1</v>
      </c>
    </row>
    <row r="1629" spans="1:8" ht="31">
      <c r="A1629" s="995"/>
      <c r="B1629" s="496" t="s">
        <v>2480</v>
      </c>
      <c r="C1629" s="766">
        <v>2021</v>
      </c>
      <c r="D1629" s="972" t="s">
        <v>2409</v>
      </c>
      <c r="E1629" s="290" t="s">
        <v>2413</v>
      </c>
      <c r="F1629" s="290" t="s">
        <v>2411</v>
      </c>
      <c r="G1629" s="290" t="s">
        <v>2416</v>
      </c>
      <c r="H1629" s="788">
        <v>1</v>
      </c>
    </row>
    <row r="1630" spans="1:8" ht="31">
      <c r="A1630" s="995"/>
      <c r="B1630" s="496" t="s">
        <v>2480</v>
      </c>
      <c r="C1630" s="766">
        <v>2021</v>
      </c>
      <c r="D1630" s="972" t="s">
        <v>2415</v>
      </c>
      <c r="E1630" s="290" t="s">
        <v>2413</v>
      </c>
      <c r="F1630" s="290" t="s">
        <v>2411</v>
      </c>
      <c r="G1630" s="290" t="s">
        <v>2416</v>
      </c>
      <c r="H1630" s="788">
        <v>1</v>
      </c>
    </row>
    <row r="1631" spans="1:8">
      <c r="A1631" s="995"/>
      <c r="B1631" s="496" t="s">
        <v>2480</v>
      </c>
      <c r="C1631" s="766">
        <v>2021</v>
      </c>
      <c r="D1631" s="972" t="s">
        <v>2409</v>
      </c>
      <c r="E1631" s="290" t="s">
        <v>2413</v>
      </c>
      <c r="F1631" s="290" t="s">
        <v>2417</v>
      </c>
      <c r="G1631" s="290" t="s">
        <v>2414</v>
      </c>
      <c r="H1631" s="788">
        <v>6</v>
      </c>
    </row>
    <row r="1632" spans="1:8">
      <c r="A1632" s="995"/>
      <c r="B1632" s="496" t="s">
        <v>2480</v>
      </c>
      <c r="C1632" s="766">
        <v>2021</v>
      </c>
      <c r="D1632" s="972" t="s">
        <v>2415</v>
      </c>
      <c r="E1632" s="290" t="s">
        <v>2413</v>
      </c>
      <c r="F1632" s="290" t="s">
        <v>2417</v>
      </c>
      <c r="G1632" s="290" t="s">
        <v>2414</v>
      </c>
      <c r="H1632" s="788">
        <v>2</v>
      </c>
    </row>
    <row r="1633" spans="1:8" ht="31">
      <c r="A1633" s="995"/>
      <c r="B1633" s="496" t="s">
        <v>2480</v>
      </c>
      <c r="C1633" s="766">
        <v>2021</v>
      </c>
      <c r="D1633" s="972" t="s">
        <v>2409</v>
      </c>
      <c r="E1633" s="290" t="s">
        <v>2413</v>
      </c>
      <c r="F1633" s="290" t="s">
        <v>2417</v>
      </c>
      <c r="G1633" s="290" t="s">
        <v>2416</v>
      </c>
      <c r="H1633" s="788">
        <v>1</v>
      </c>
    </row>
    <row r="1634" spans="1:8" ht="31">
      <c r="A1634" s="995"/>
      <c r="B1634" s="496" t="s">
        <v>2480</v>
      </c>
      <c r="C1634" s="766">
        <v>2021</v>
      </c>
      <c r="D1634" s="972" t="s">
        <v>2415</v>
      </c>
      <c r="E1634" s="290" t="s">
        <v>2413</v>
      </c>
      <c r="F1634" s="290" t="s">
        <v>2417</v>
      </c>
      <c r="G1634" s="290" t="s">
        <v>2416</v>
      </c>
      <c r="H1634" s="788">
        <v>0</v>
      </c>
    </row>
    <row r="1635" spans="1:8">
      <c r="A1635" s="995"/>
      <c r="B1635" s="496" t="s">
        <v>2480</v>
      </c>
      <c r="C1635" s="766">
        <v>2021</v>
      </c>
      <c r="D1635" s="972" t="s">
        <v>2409</v>
      </c>
      <c r="E1635" s="290" t="s">
        <v>2423</v>
      </c>
      <c r="F1635" s="290" t="s">
        <v>2411</v>
      </c>
      <c r="G1635" s="290" t="s">
        <v>2414</v>
      </c>
      <c r="H1635" s="788">
        <v>31</v>
      </c>
    </row>
    <row r="1636" spans="1:8">
      <c r="A1636" s="995"/>
      <c r="B1636" s="496" t="s">
        <v>2480</v>
      </c>
      <c r="C1636" s="766">
        <v>2021</v>
      </c>
      <c r="D1636" s="972" t="s">
        <v>2415</v>
      </c>
      <c r="E1636" s="290" t="s">
        <v>2423</v>
      </c>
      <c r="F1636" s="290" t="s">
        <v>2411</v>
      </c>
      <c r="G1636" s="290" t="s">
        <v>2414</v>
      </c>
      <c r="H1636" s="788">
        <v>0</v>
      </c>
    </row>
    <row r="1637" spans="1:8" ht="31">
      <c r="A1637" s="995"/>
      <c r="B1637" s="496" t="s">
        <v>2480</v>
      </c>
      <c r="C1637" s="766">
        <v>2021</v>
      </c>
      <c r="D1637" s="972" t="s">
        <v>2409</v>
      </c>
      <c r="E1637" s="290" t="s">
        <v>2423</v>
      </c>
      <c r="F1637" s="290" t="s">
        <v>2411</v>
      </c>
      <c r="G1637" s="290" t="s">
        <v>2416</v>
      </c>
      <c r="H1637" s="788">
        <v>5</v>
      </c>
    </row>
    <row r="1638" spans="1:8" ht="31">
      <c r="A1638" s="995"/>
      <c r="B1638" s="496" t="s">
        <v>2480</v>
      </c>
      <c r="C1638" s="766">
        <v>2021</v>
      </c>
      <c r="D1638" s="972" t="s">
        <v>2415</v>
      </c>
      <c r="E1638" s="290" t="s">
        <v>2423</v>
      </c>
      <c r="F1638" s="290" t="s">
        <v>2411</v>
      </c>
      <c r="G1638" s="290" t="s">
        <v>2416</v>
      </c>
      <c r="H1638" s="788">
        <v>0</v>
      </c>
    </row>
    <row r="1639" spans="1:8">
      <c r="A1639" s="995"/>
      <c r="B1639" s="496" t="s">
        <v>2480</v>
      </c>
      <c r="C1639" s="766">
        <v>2021</v>
      </c>
      <c r="D1639" s="972" t="s">
        <v>2409</v>
      </c>
      <c r="E1639" s="290" t="s">
        <v>2423</v>
      </c>
      <c r="F1639" s="290" t="s">
        <v>2417</v>
      </c>
      <c r="G1639" s="290" t="s">
        <v>2414</v>
      </c>
      <c r="H1639" s="788">
        <v>0</v>
      </c>
    </row>
    <row r="1640" spans="1:8">
      <c r="A1640" s="995"/>
      <c r="B1640" s="496" t="s">
        <v>2480</v>
      </c>
      <c r="C1640" s="766">
        <v>2021</v>
      </c>
      <c r="D1640" s="972" t="s">
        <v>2415</v>
      </c>
      <c r="E1640" s="290" t="s">
        <v>2423</v>
      </c>
      <c r="F1640" s="290" t="s">
        <v>2417</v>
      </c>
      <c r="G1640" s="290" t="s">
        <v>2414</v>
      </c>
      <c r="H1640" s="788">
        <v>0</v>
      </c>
    </row>
    <row r="1641" spans="1:8" ht="31">
      <c r="A1641" s="995"/>
      <c r="B1641" s="496" t="s">
        <v>2480</v>
      </c>
      <c r="C1641" s="766">
        <v>2021</v>
      </c>
      <c r="D1641" s="972" t="s">
        <v>2409</v>
      </c>
      <c r="E1641" s="290" t="s">
        <v>2423</v>
      </c>
      <c r="F1641" s="290" t="s">
        <v>2417</v>
      </c>
      <c r="G1641" s="290" t="s">
        <v>2416</v>
      </c>
      <c r="H1641" s="788">
        <v>0</v>
      </c>
    </row>
    <row r="1642" spans="1:8" ht="31">
      <c r="A1642" s="995"/>
      <c r="B1642" s="496" t="s">
        <v>2480</v>
      </c>
      <c r="C1642" s="766">
        <v>2021</v>
      </c>
      <c r="D1642" s="972" t="s">
        <v>2415</v>
      </c>
      <c r="E1642" s="290" t="s">
        <v>2423</v>
      </c>
      <c r="F1642" s="290" t="s">
        <v>2417</v>
      </c>
      <c r="G1642" s="290" t="s">
        <v>2416</v>
      </c>
      <c r="H1642" s="788">
        <v>0</v>
      </c>
    </row>
    <row r="1643" spans="1:8" s="768" customFormat="1" ht="23.5">
      <c r="A1643" s="791"/>
      <c r="B1643" s="773"/>
      <c r="C1643" s="770"/>
      <c r="D1643" s="972"/>
      <c r="E1643" s="290"/>
      <c r="F1643" s="292"/>
      <c r="G1643" s="292"/>
      <c r="H1643" s="779"/>
    </row>
    <row r="1644" spans="1:8">
      <c r="A1644" s="995">
        <v>69</v>
      </c>
      <c r="B1644" s="496" t="s">
        <v>2481</v>
      </c>
      <c r="C1644" s="293">
        <v>2021</v>
      </c>
      <c r="D1644" s="972" t="s">
        <v>2409</v>
      </c>
      <c r="E1644" s="290" t="s">
        <v>2410</v>
      </c>
      <c r="F1644" s="290" t="s">
        <v>2411</v>
      </c>
      <c r="G1644" s="290" t="s">
        <v>2414</v>
      </c>
      <c r="H1644" s="788">
        <v>2648</v>
      </c>
    </row>
    <row r="1645" spans="1:8">
      <c r="A1645" s="995"/>
      <c r="B1645" s="496" t="s">
        <v>2481</v>
      </c>
      <c r="C1645" s="293">
        <v>2021</v>
      </c>
      <c r="D1645" s="972" t="s">
        <v>2415</v>
      </c>
      <c r="E1645" s="290" t="s">
        <v>2410</v>
      </c>
      <c r="F1645" s="290" t="s">
        <v>2411</v>
      </c>
      <c r="G1645" s="290" t="s">
        <v>2414</v>
      </c>
      <c r="H1645" s="788">
        <v>34</v>
      </c>
    </row>
    <row r="1646" spans="1:8" ht="31">
      <c r="A1646" s="995"/>
      <c r="B1646" s="496" t="s">
        <v>2481</v>
      </c>
      <c r="C1646" s="293">
        <v>2021</v>
      </c>
      <c r="D1646" s="972" t="s">
        <v>2409</v>
      </c>
      <c r="E1646" s="290" t="s">
        <v>2410</v>
      </c>
      <c r="F1646" s="290" t="s">
        <v>2411</v>
      </c>
      <c r="G1646" s="290" t="s">
        <v>2416</v>
      </c>
      <c r="H1646" s="788">
        <v>232</v>
      </c>
    </row>
    <row r="1647" spans="1:8" ht="31">
      <c r="A1647" s="995"/>
      <c r="B1647" s="496" t="s">
        <v>2481</v>
      </c>
      <c r="C1647" s="293">
        <v>2021</v>
      </c>
      <c r="D1647" s="972" t="s">
        <v>2415</v>
      </c>
      <c r="E1647" s="290" t="s">
        <v>2410</v>
      </c>
      <c r="F1647" s="290" t="s">
        <v>2411</v>
      </c>
      <c r="G1647" s="290" t="s">
        <v>2416</v>
      </c>
      <c r="H1647" s="788">
        <v>21</v>
      </c>
    </row>
    <row r="1648" spans="1:8">
      <c r="A1648" s="995"/>
      <c r="B1648" s="496" t="s">
        <v>2481</v>
      </c>
      <c r="C1648" s="293">
        <v>2021</v>
      </c>
      <c r="D1648" s="972" t="s">
        <v>2409</v>
      </c>
      <c r="E1648" s="290" t="s">
        <v>2410</v>
      </c>
      <c r="F1648" s="290" t="s">
        <v>2417</v>
      </c>
      <c r="G1648" s="290" t="s">
        <v>2414</v>
      </c>
      <c r="H1648" s="788">
        <v>0</v>
      </c>
    </row>
    <row r="1649" spans="1:8">
      <c r="A1649" s="995"/>
      <c r="B1649" s="496" t="s">
        <v>2481</v>
      </c>
      <c r="C1649" s="293">
        <v>2021</v>
      </c>
      <c r="D1649" s="972" t="s">
        <v>2415</v>
      </c>
      <c r="E1649" s="290" t="s">
        <v>2410</v>
      </c>
      <c r="F1649" s="290" t="s">
        <v>2417</v>
      </c>
      <c r="G1649" s="290" t="s">
        <v>2414</v>
      </c>
      <c r="H1649" s="788">
        <v>0</v>
      </c>
    </row>
    <row r="1650" spans="1:8" ht="31">
      <c r="A1650" s="995"/>
      <c r="B1650" s="496" t="s">
        <v>2481</v>
      </c>
      <c r="C1650" s="293">
        <v>2021</v>
      </c>
      <c r="D1650" s="972" t="s">
        <v>2409</v>
      </c>
      <c r="E1650" s="290" t="s">
        <v>2410</v>
      </c>
      <c r="F1650" s="290" t="s">
        <v>2417</v>
      </c>
      <c r="G1650" s="290" t="s">
        <v>2416</v>
      </c>
      <c r="H1650" s="788">
        <v>0</v>
      </c>
    </row>
    <row r="1651" spans="1:8" ht="31">
      <c r="A1651" s="995"/>
      <c r="B1651" s="496" t="s">
        <v>2481</v>
      </c>
      <c r="C1651" s="293">
        <v>2021</v>
      </c>
      <c r="D1651" s="972" t="s">
        <v>2415</v>
      </c>
      <c r="E1651" s="290" t="s">
        <v>2410</v>
      </c>
      <c r="F1651" s="290" t="s">
        <v>2417</v>
      </c>
      <c r="G1651" s="290" t="s">
        <v>2416</v>
      </c>
      <c r="H1651" s="788">
        <v>0</v>
      </c>
    </row>
    <row r="1652" spans="1:8">
      <c r="A1652" s="995"/>
      <c r="B1652" s="496" t="s">
        <v>2481</v>
      </c>
      <c r="C1652" s="766">
        <v>2021</v>
      </c>
      <c r="D1652" s="972" t="s">
        <v>2409</v>
      </c>
      <c r="E1652" s="290" t="s">
        <v>2413</v>
      </c>
      <c r="F1652" s="290" t="s">
        <v>2411</v>
      </c>
      <c r="G1652" s="290" t="s">
        <v>2414</v>
      </c>
      <c r="H1652" s="788">
        <v>17</v>
      </c>
    </row>
    <row r="1653" spans="1:8">
      <c r="A1653" s="995"/>
      <c r="B1653" s="496" t="s">
        <v>2481</v>
      </c>
      <c r="C1653" s="766">
        <v>2021</v>
      </c>
      <c r="D1653" s="972" t="s">
        <v>2415</v>
      </c>
      <c r="E1653" s="290" t="s">
        <v>2413</v>
      </c>
      <c r="F1653" s="290" t="s">
        <v>2411</v>
      </c>
      <c r="G1653" s="290" t="s">
        <v>2414</v>
      </c>
      <c r="H1653" s="788">
        <v>5</v>
      </c>
    </row>
    <row r="1654" spans="1:8" ht="31">
      <c r="A1654" s="995"/>
      <c r="B1654" s="496" t="s">
        <v>2481</v>
      </c>
      <c r="C1654" s="766">
        <v>2021</v>
      </c>
      <c r="D1654" s="972" t="s">
        <v>2409</v>
      </c>
      <c r="E1654" s="290" t="s">
        <v>2413</v>
      </c>
      <c r="F1654" s="290" t="s">
        <v>2411</v>
      </c>
      <c r="G1654" s="290" t="s">
        <v>2416</v>
      </c>
      <c r="H1654" s="788">
        <v>3</v>
      </c>
    </row>
    <row r="1655" spans="1:8" ht="31">
      <c r="A1655" s="995"/>
      <c r="B1655" s="496" t="s">
        <v>2481</v>
      </c>
      <c r="C1655" s="766">
        <v>2021</v>
      </c>
      <c r="D1655" s="972" t="s">
        <v>2415</v>
      </c>
      <c r="E1655" s="290" t="s">
        <v>2413</v>
      </c>
      <c r="F1655" s="290" t="s">
        <v>2411</v>
      </c>
      <c r="G1655" s="290" t="s">
        <v>2416</v>
      </c>
      <c r="H1655" s="788">
        <v>0</v>
      </c>
    </row>
    <row r="1656" spans="1:8">
      <c r="A1656" s="995"/>
      <c r="B1656" s="496" t="s">
        <v>2481</v>
      </c>
      <c r="C1656" s="766">
        <v>2021</v>
      </c>
      <c r="D1656" s="972" t="s">
        <v>2409</v>
      </c>
      <c r="E1656" s="290" t="s">
        <v>2413</v>
      </c>
      <c r="F1656" s="290" t="s">
        <v>2417</v>
      </c>
      <c r="G1656" s="290" t="s">
        <v>2414</v>
      </c>
      <c r="H1656" s="788">
        <v>4</v>
      </c>
    </row>
    <row r="1657" spans="1:8">
      <c r="A1657" s="995"/>
      <c r="B1657" s="496" t="s">
        <v>2481</v>
      </c>
      <c r="C1657" s="766">
        <v>2021</v>
      </c>
      <c r="D1657" s="972" t="s">
        <v>2415</v>
      </c>
      <c r="E1657" s="290" t="s">
        <v>2413</v>
      </c>
      <c r="F1657" s="290" t="s">
        <v>2417</v>
      </c>
      <c r="G1657" s="290" t="s">
        <v>2414</v>
      </c>
      <c r="H1657" s="788">
        <v>2</v>
      </c>
    </row>
    <row r="1658" spans="1:8" ht="31">
      <c r="A1658" s="995"/>
      <c r="B1658" s="496" t="s">
        <v>2481</v>
      </c>
      <c r="C1658" s="766">
        <v>2021</v>
      </c>
      <c r="D1658" s="972" t="s">
        <v>2409</v>
      </c>
      <c r="E1658" s="290" t="s">
        <v>2413</v>
      </c>
      <c r="F1658" s="290" t="s">
        <v>2417</v>
      </c>
      <c r="G1658" s="290" t="s">
        <v>2416</v>
      </c>
      <c r="H1658" s="788">
        <v>0</v>
      </c>
    </row>
    <row r="1659" spans="1:8" ht="31">
      <c r="A1659" s="995"/>
      <c r="B1659" s="496" t="s">
        <v>2481</v>
      </c>
      <c r="C1659" s="766">
        <v>2021</v>
      </c>
      <c r="D1659" s="972" t="s">
        <v>2415</v>
      </c>
      <c r="E1659" s="290" t="s">
        <v>2413</v>
      </c>
      <c r="F1659" s="290" t="s">
        <v>2417</v>
      </c>
      <c r="G1659" s="290" t="s">
        <v>2416</v>
      </c>
      <c r="H1659" s="788">
        <v>0</v>
      </c>
    </row>
    <row r="1660" spans="1:8">
      <c r="A1660" s="995"/>
      <c r="B1660" s="496" t="s">
        <v>2481</v>
      </c>
      <c r="C1660" s="766">
        <v>2021</v>
      </c>
      <c r="D1660" s="972" t="s">
        <v>2409</v>
      </c>
      <c r="E1660" s="290" t="s">
        <v>2423</v>
      </c>
      <c r="F1660" s="290" t="s">
        <v>2411</v>
      </c>
      <c r="G1660" s="290" t="s">
        <v>2414</v>
      </c>
      <c r="H1660" s="993">
        <v>7750</v>
      </c>
    </row>
    <row r="1661" spans="1:8" ht="31">
      <c r="A1661" s="995"/>
      <c r="B1661" s="496" t="s">
        <v>2481</v>
      </c>
      <c r="C1661" s="766">
        <v>2021</v>
      </c>
      <c r="D1661" s="972" t="s">
        <v>2409</v>
      </c>
      <c r="E1661" s="290" t="s">
        <v>2423</v>
      </c>
      <c r="F1661" s="290" t="s">
        <v>2411</v>
      </c>
      <c r="G1661" s="290" t="s">
        <v>2416</v>
      </c>
      <c r="H1661" s="994"/>
    </row>
    <row r="1662" spans="1:8">
      <c r="A1662" s="995"/>
      <c r="B1662" s="496" t="s">
        <v>2481</v>
      </c>
      <c r="C1662" s="766">
        <v>2021</v>
      </c>
      <c r="D1662" s="972" t="s">
        <v>2415</v>
      </c>
      <c r="E1662" s="290" t="s">
        <v>2423</v>
      </c>
      <c r="F1662" s="290" t="s">
        <v>2411</v>
      </c>
      <c r="G1662" s="290" t="s">
        <v>2414</v>
      </c>
      <c r="H1662" s="788">
        <v>0</v>
      </c>
    </row>
    <row r="1663" spans="1:8" ht="31">
      <c r="A1663" s="995"/>
      <c r="B1663" s="496" t="s">
        <v>2481</v>
      </c>
      <c r="C1663" s="766">
        <v>2021</v>
      </c>
      <c r="D1663" s="972" t="s">
        <v>2415</v>
      </c>
      <c r="E1663" s="290" t="s">
        <v>2423</v>
      </c>
      <c r="F1663" s="290" t="s">
        <v>2411</v>
      </c>
      <c r="G1663" s="290" t="s">
        <v>2416</v>
      </c>
      <c r="H1663" s="788">
        <v>0</v>
      </c>
    </row>
    <row r="1664" spans="1:8">
      <c r="A1664" s="995"/>
      <c r="B1664" s="496" t="s">
        <v>2481</v>
      </c>
      <c r="C1664" s="766">
        <v>2021</v>
      </c>
      <c r="D1664" s="972" t="s">
        <v>2409</v>
      </c>
      <c r="E1664" s="290" t="s">
        <v>2423</v>
      </c>
      <c r="F1664" s="290" t="s">
        <v>2417</v>
      </c>
      <c r="G1664" s="290" t="s">
        <v>2414</v>
      </c>
      <c r="H1664" s="788">
        <v>0</v>
      </c>
    </row>
    <row r="1665" spans="1:8">
      <c r="A1665" s="995"/>
      <c r="B1665" s="496" t="s">
        <v>2481</v>
      </c>
      <c r="C1665" s="766">
        <v>2021</v>
      </c>
      <c r="D1665" s="972" t="s">
        <v>2415</v>
      </c>
      <c r="E1665" s="290" t="s">
        <v>2423</v>
      </c>
      <c r="F1665" s="290" t="s">
        <v>2417</v>
      </c>
      <c r="G1665" s="290" t="s">
        <v>2414</v>
      </c>
      <c r="H1665" s="788">
        <v>0</v>
      </c>
    </row>
    <row r="1666" spans="1:8" ht="31">
      <c r="A1666" s="995"/>
      <c r="B1666" s="496" t="s">
        <v>2481</v>
      </c>
      <c r="C1666" s="766">
        <v>2021</v>
      </c>
      <c r="D1666" s="972" t="s">
        <v>2409</v>
      </c>
      <c r="E1666" s="290" t="s">
        <v>2423</v>
      </c>
      <c r="F1666" s="290" t="s">
        <v>2417</v>
      </c>
      <c r="G1666" s="290" t="s">
        <v>2416</v>
      </c>
      <c r="H1666" s="788">
        <v>0</v>
      </c>
    </row>
    <row r="1667" spans="1:8" ht="31">
      <c r="A1667" s="995"/>
      <c r="B1667" s="496" t="s">
        <v>2481</v>
      </c>
      <c r="C1667" s="766">
        <v>2021</v>
      </c>
      <c r="D1667" s="972" t="s">
        <v>2415</v>
      </c>
      <c r="E1667" s="290" t="s">
        <v>2423</v>
      </c>
      <c r="F1667" s="290" t="s">
        <v>2417</v>
      </c>
      <c r="G1667" s="290" t="s">
        <v>2416</v>
      </c>
      <c r="H1667" s="788">
        <v>0</v>
      </c>
    </row>
    <row r="1668" spans="1:8" s="768" customFormat="1">
      <c r="B1668" s="773"/>
      <c r="C1668" s="770"/>
      <c r="D1668" s="972"/>
      <c r="E1668" s="290"/>
      <c r="F1668" s="292"/>
      <c r="G1668" s="292"/>
      <c r="H1668" s="779"/>
    </row>
    <row r="1669" spans="1:8">
      <c r="A1669" s="995">
        <v>70</v>
      </c>
      <c r="B1669" s="496" t="s">
        <v>2482</v>
      </c>
      <c r="C1669" s="293">
        <v>2021</v>
      </c>
      <c r="D1669" s="972" t="s">
        <v>2409</v>
      </c>
      <c r="E1669" s="290" t="s">
        <v>2410</v>
      </c>
      <c r="F1669" s="290" t="s">
        <v>2411</v>
      </c>
      <c r="G1669" s="290" t="s">
        <v>2414</v>
      </c>
      <c r="H1669" s="788">
        <v>0</v>
      </c>
    </row>
    <row r="1670" spans="1:8">
      <c r="A1670" s="995"/>
      <c r="B1670" s="496" t="s">
        <v>2482</v>
      </c>
      <c r="C1670" s="293">
        <v>2021</v>
      </c>
      <c r="D1670" s="972" t="s">
        <v>2415</v>
      </c>
      <c r="E1670" s="290" t="s">
        <v>2410</v>
      </c>
      <c r="F1670" s="290" t="s">
        <v>2411</v>
      </c>
      <c r="G1670" s="290" t="s">
        <v>2414</v>
      </c>
      <c r="H1670" s="788">
        <v>15</v>
      </c>
    </row>
    <row r="1671" spans="1:8" ht="31">
      <c r="A1671" s="995"/>
      <c r="B1671" s="496" t="s">
        <v>2482</v>
      </c>
      <c r="C1671" s="293">
        <v>2021</v>
      </c>
      <c r="D1671" s="972" t="s">
        <v>2409</v>
      </c>
      <c r="E1671" s="290" t="s">
        <v>2410</v>
      </c>
      <c r="F1671" s="290" t="s">
        <v>2411</v>
      </c>
      <c r="G1671" s="290" t="s">
        <v>2416</v>
      </c>
      <c r="H1671" s="788">
        <v>0</v>
      </c>
    </row>
    <row r="1672" spans="1:8" ht="31">
      <c r="A1672" s="995"/>
      <c r="B1672" s="496" t="s">
        <v>2482</v>
      </c>
      <c r="C1672" s="293">
        <v>2021</v>
      </c>
      <c r="D1672" s="972" t="s">
        <v>2415</v>
      </c>
      <c r="E1672" s="290" t="s">
        <v>2410</v>
      </c>
      <c r="F1672" s="290" t="s">
        <v>2411</v>
      </c>
      <c r="G1672" s="290" t="s">
        <v>2416</v>
      </c>
      <c r="H1672" s="788">
        <v>19</v>
      </c>
    </row>
    <row r="1673" spans="1:8">
      <c r="A1673" s="995"/>
      <c r="B1673" s="496" t="s">
        <v>2482</v>
      </c>
      <c r="C1673" s="293">
        <v>2021</v>
      </c>
      <c r="D1673" s="972" t="s">
        <v>2409</v>
      </c>
      <c r="E1673" s="290" t="s">
        <v>2410</v>
      </c>
      <c r="F1673" s="290" t="s">
        <v>2417</v>
      </c>
      <c r="G1673" s="290" t="s">
        <v>2414</v>
      </c>
      <c r="H1673" s="788">
        <v>0</v>
      </c>
    </row>
    <row r="1674" spans="1:8">
      <c r="A1674" s="995"/>
      <c r="B1674" s="496" t="s">
        <v>2482</v>
      </c>
      <c r="C1674" s="293">
        <v>2021</v>
      </c>
      <c r="D1674" s="972" t="s">
        <v>2415</v>
      </c>
      <c r="E1674" s="290" t="s">
        <v>2410</v>
      </c>
      <c r="F1674" s="290" t="s">
        <v>2417</v>
      </c>
      <c r="G1674" s="290" t="s">
        <v>2414</v>
      </c>
      <c r="H1674" s="788">
        <v>0</v>
      </c>
    </row>
    <row r="1675" spans="1:8" ht="31">
      <c r="A1675" s="995"/>
      <c r="B1675" s="496" t="s">
        <v>2482</v>
      </c>
      <c r="C1675" s="293">
        <v>2021</v>
      </c>
      <c r="D1675" s="972" t="s">
        <v>2409</v>
      </c>
      <c r="E1675" s="290" t="s">
        <v>2410</v>
      </c>
      <c r="F1675" s="290" t="s">
        <v>2417</v>
      </c>
      <c r="G1675" s="290" t="s">
        <v>2416</v>
      </c>
      <c r="H1675" s="788">
        <v>0</v>
      </c>
    </row>
    <row r="1676" spans="1:8" ht="31">
      <c r="A1676" s="995"/>
      <c r="B1676" s="496" t="s">
        <v>2482</v>
      </c>
      <c r="C1676" s="293">
        <v>2021</v>
      </c>
      <c r="D1676" s="972" t="s">
        <v>2415</v>
      </c>
      <c r="E1676" s="290" t="s">
        <v>2410</v>
      </c>
      <c r="F1676" s="290" t="s">
        <v>2417</v>
      </c>
      <c r="G1676" s="290" t="s">
        <v>2416</v>
      </c>
      <c r="H1676" s="788">
        <v>0</v>
      </c>
    </row>
    <row r="1677" spans="1:8">
      <c r="A1677" s="995"/>
      <c r="B1677" s="496" t="s">
        <v>2482</v>
      </c>
      <c r="C1677" s="766">
        <v>2021</v>
      </c>
      <c r="D1677" s="972" t="s">
        <v>2409</v>
      </c>
      <c r="E1677" s="290" t="s">
        <v>2413</v>
      </c>
      <c r="F1677" s="290" t="s">
        <v>2411</v>
      </c>
      <c r="G1677" s="290" t="s">
        <v>2414</v>
      </c>
      <c r="H1677" s="788">
        <v>160</v>
      </c>
    </row>
    <row r="1678" spans="1:8">
      <c r="A1678" s="995"/>
      <c r="B1678" s="496" t="s">
        <v>2482</v>
      </c>
      <c r="C1678" s="766">
        <v>2021</v>
      </c>
      <c r="D1678" s="972" t="s">
        <v>2415</v>
      </c>
      <c r="E1678" s="290" t="s">
        <v>2413</v>
      </c>
      <c r="F1678" s="290" t="s">
        <v>2411</v>
      </c>
      <c r="G1678" s="290" t="s">
        <v>2414</v>
      </c>
      <c r="H1678" s="788">
        <v>0</v>
      </c>
    </row>
    <row r="1679" spans="1:8" ht="31">
      <c r="A1679" s="995"/>
      <c r="B1679" s="496" t="s">
        <v>2482</v>
      </c>
      <c r="C1679" s="766">
        <v>2021</v>
      </c>
      <c r="D1679" s="972" t="s">
        <v>2409</v>
      </c>
      <c r="E1679" s="290" t="s">
        <v>2413</v>
      </c>
      <c r="F1679" s="290" t="s">
        <v>2411</v>
      </c>
      <c r="G1679" s="290" t="s">
        <v>2416</v>
      </c>
      <c r="H1679" s="788">
        <v>20</v>
      </c>
    </row>
    <row r="1680" spans="1:8" ht="31">
      <c r="A1680" s="995"/>
      <c r="B1680" s="496" t="s">
        <v>2482</v>
      </c>
      <c r="C1680" s="766">
        <v>2021</v>
      </c>
      <c r="D1680" s="972" t="s">
        <v>2415</v>
      </c>
      <c r="E1680" s="290" t="s">
        <v>2413</v>
      </c>
      <c r="F1680" s="290" t="s">
        <v>2411</v>
      </c>
      <c r="G1680" s="290" t="s">
        <v>2416</v>
      </c>
      <c r="H1680" s="788">
        <v>0</v>
      </c>
    </row>
    <row r="1681" spans="1:8">
      <c r="A1681" s="995"/>
      <c r="B1681" s="496" t="s">
        <v>2482</v>
      </c>
      <c r="C1681" s="766">
        <v>2021</v>
      </c>
      <c r="D1681" s="972" t="s">
        <v>2409</v>
      </c>
      <c r="E1681" s="290" t="s">
        <v>2413</v>
      </c>
      <c r="F1681" s="290" t="s">
        <v>2417</v>
      </c>
      <c r="G1681" s="290" t="s">
        <v>2414</v>
      </c>
      <c r="H1681" s="788">
        <v>0</v>
      </c>
    </row>
    <row r="1682" spans="1:8">
      <c r="A1682" s="995"/>
      <c r="B1682" s="496" t="s">
        <v>2482</v>
      </c>
      <c r="C1682" s="766">
        <v>2021</v>
      </c>
      <c r="D1682" s="972" t="s">
        <v>2415</v>
      </c>
      <c r="E1682" s="290" t="s">
        <v>2413</v>
      </c>
      <c r="F1682" s="290" t="s">
        <v>2417</v>
      </c>
      <c r="G1682" s="290" t="s">
        <v>2414</v>
      </c>
      <c r="H1682" s="788">
        <v>0</v>
      </c>
    </row>
    <row r="1683" spans="1:8" ht="31">
      <c r="A1683" s="995"/>
      <c r="B1683" s="496" t="s">
        <v>2482</v>
      </c>
      <c r="C1683" s="766">
        <v>2021</v>
      </c>
      <c r="D1683" s="972" t="s">
        <v>2409</v>
      </c>
      <c r="E1683" s="290" t="s">
        <v>2413</v>
      </c>
      <c r="F1683" s="290" t="s">
        <v>2417</v>
      </c>
      <c r="G1683" s="290" t="s">
        <v>2416</v>
      </c>
      <c r="H1683" s="788">
        <v>0</v>
      </c>
    </row>
    <row r="1684" spans="1:8" ht="31">
      <c r="A1684" s="995"/>
      <c r="B1684" s="496" t="s">
        <v>2482</v>
      </c>
      <c r="C1684" s="766">
        <v>2021</v>
      </c>
      <c r="D1684" s="972" t="s">
        <v>2415</v>
      </c>
      <c r="E1684" s="290" t="s">
        <v>2413</v>
      </c>
      <c r="F1684" s="290" t="s">
        <v>2417</v>
      </c>
      <c r="G1684" s="290" t="s">
        <v>2416</v>
      </c>
      <c r="H1684" s="788">
        <v>0</v>
      </c>
    </row>
    <row r="1685" spans="1:8">
      <c r="A1685" s="995"/>
      <c r="B1685" s="496" t="s">
        <v>2482</v>
      </c>
      <c r="C1685" s="766">
        <v>2021</v>
      </c>
      <c r="D1685" s="972" t="s">
        <v>2409</v>
      </c>
      <c r="E1685" s="290" t="s">
        <v>2423</v>
      </c>
      <c r="F1685" s="290" t="s">
        <v>2411</v>
      </c>
      <c r="G1685" s="290" t="s">
        <v>2414</v>
      </c>
      <c r="H1685" s="788">
        <v>0</v>
      </c>
    </row>
    <row r="1686" spans="1:8">
      <c r="A1686" s="995"/>
      <c r="B1686" s="496" t="s">
        <v>2482</v>
      </c>
      <c r="C1686" s="766">
        <v>2021</v>
      </c>
      <c r="D1686" s="972" t="s">
        <v>2415</v>
      </c>
      <c r="E1686" s="290" t="s">
        <v>2423</v>
      </c>
      <c r="F1686" s="290" t="s">
        <v>2411</v>
      </c>
      <c r="G1686" s="290" t="s">
        <v>2414</v>
      </c>
      <c r="H1686" s="788">
        <v>1</v>
      </c>
    </row>
    <row r="1687" spans="1:8" ht="31">
      <c r="A1687" s="995"/>
      <c r="B1687" s="496" t="s">
        <v>2482</v>
      </c>
      <c r="C1687" s="766">
        <v>2021</v>
      </c>
      <c r="D1687" s="972" t="s">
        <v>2409</v>
      </c>
      <c r="E1687" s="290" t="s">
        <v>2423</v>
      </c>
      <c r="F1687" s="290" t="s">
        <v>2411</v>
      </c>
      <c r="G1687" s="290" t="s">
        <v>2416</v>
      </c>
      <c r="H1687" s="788">
        <v>0</v>
      </c>
    </row>
    <row r="1688" spans="1:8" ht="31">
      <c r="A1688" s="995"/>
      <c r="B1688" s="496" t="s">
        <v>2482</v>
      </c>
      <c r="C1688" s="766">
        <v>2021</v>
      </c>
      <c r="D1688" s="972" t="s">
        <v>2415</v>
      </c>
      <c r="E1688" s="290" t="s">
        <v>2423</v>
      </c>
      <c r="F1688" s="290" t="s">
        <v>2411</v>
      </c>
      <c r="G1688" s="290" t="s">
        <v>2416</v>
      </c>
      <c r="H1688" s="788">
        <v>0</v>
      </c>
    </row>
    <row r="1689" spans="1:8">
      <c r="A1689" s="995"/>
      <c r="B1689" s="496" t="s">
        <v>2482</v>
      </c>
      <c r="C1689" s="766">
        <v>2021</v>
      </c>
      <c r="D1689" s="972" t="s">
        <v>2409</v>
      </c>
      <c r="E1689" s="290" t="s">
        <v>2423</v>
      </c>
      <c r="F1689" s="290" t="s">
        <v>2417</v>
      </c>
      <c r="G1689" s="290" t="s">
        <v>2414</v>
      </c>
      <c r="H1689" s="788">
        <v>0</v>
      </c>
    </row>
    <row r="1690" spans="1:8">
      <c r="A1690" s="995"/>
      <c r="B1690" s="496" t="s">
        <v>2482</v>
      </c>
      <c r="C1690" s="766">
        <v>2021</v>
      </c>
      <c r="D1690" s="972" t="s">
        <v>2415</v>
      </c>
      <c r="E1690" s="290" t="s">
        <v>2423</v>
      </c>
      <c r="F1690" s="290" t="s">
        <v>2417</v>
      </c>
      <c r="G1690" s="290" t="s">
        <v>2414</v>
      </c>
      <c r="H1690" s="788">
        <v>0</v>
      </c>
    </row>
    <row r="1691" spans="1:8" ht="31">
      <c r="A1691" s="995"/>
      <c r="B1691" s="496" t="s">
        <v>2482</v>
      </c>
      <c r="C1691" s="766">
        <v>2021</v>
      </c>
      <c r="D1691" s="972" t="s">
        <v>2409</v>
      </c>
      <c r="E1691" s="290" t="s">
        <v>2423</v>
      </c>
      <c r="F1691" s="290" t="s">
        <v>2417</v>
      </c>
      <c r="G1691" s="290" t="s">
        <v>2416</v>
      </c>
      <c r="H1691" s="788">
        <v>0</v>
      </c>
    </row>
    <row r="1692" spans="1:8" ht="31">
      <c r="A1692" s="995"/>
      <c r="B1692" s="496" t="s">
        <v>2482</v>
      </c>
      <c r="C1692" s="766">
        <v>2021</v>
      </c>
      <c r="D1692" s="972" t="s">
        <v>2415</v>
      </c>
      <c r="E1692" s="290" t="s">
        <v>2423</v>
      </c>
      <c r="F1692" s="290" t="s">
        <v>2417</v>
      </c>
      <c r="G1692" s="290" t="s">
        <v>2416</v>
      </c>
      <c r="H1692" s="788">
        <v>0</v>
      </c>
    </row>
    <row r="1693" spans="1:8" s="768" customFormat="1" ht="23.5">
      <c r="A1693" s="791"/>
      <c r="B1693" s="773"/>
      <c r="C1693" s="770"/>
      <c r="D1693" s="972"/>
      <c r="E1693" s="290"/>
      <c r="F1693" s="292"/>
      <c r="G1693" s="292"/>
      <c r="H1693" s="794"/>
    </row>
    <row r="1694" spans="1:8">
      <c r="A1694" s="995">
        <v>71</v>
      </c>
      <c r="B1694" s="496" t="s">
        <v>2483</v>
      </c>
      <c r="C1694" s="293">
        <v>2021</v>
      </c>
      <c r="D1694" s="972" t="s">
        <v>2409</v>
      </c>
      <c r="E1694" s="290" t="s">
        <v>2410</v>
      </c>
      <c r="F1694" s="290" t="s">
        <v>2411</v>
      </c>
      <c r="G1694" s="290" t="s">
        <v>2414</v>
      </c>
      <c r="H1694" s="788">
        <v>114</v>
      </c>
    </row>
    <row r="1695" spans="1:8">
      <c r="A1695" s="995"/>
      <c r="B1695" s="496" t="s">
        <v>2483</v>
      </c>
      <c r="C1695" s="293">
        <v>2021</v>
      </c>
      <c r="D1695" s="972" t="s">
        <v>2415</v>
      </c>
      <c r="E1695" s="290" t="s">
        <v>2410</v>
      </c>
      <c r="F1695" s="290" t="s">
        <v>2411</v>
      </c>
      <c r="G1695" s="290" t="s">
        <v>2414</v>
      </c>
      <c r="H1695" s="788">
        <v>11</v>
      </c>
    </row>
    <row r="1696" spans="1:8" ht="31">
      <c r="A1696" s="995"/>
      <c r="B1696" s="496" t="s">
        <v>2483</v>
      </c>
      <c r="C1696" s="293">
        <v>2021</v>
      </c>
      <c r="D1696" s="972" t="s">
        <v>2409</v>
      </c>
      <c r="E1696" s="290" t="s">
        <v>2410</v>
      </c>
      <c r="F1696" s="290" t="s">
        <v>2411</v>
      </c>
      <c r="G1696" s="290" t="s">
        <v>2416</v>
      </c>
      <c r="H1696" s="788">
        <v>2</v>
      </c>
    </row>
    <row r="1697" spans="1:8" ht="31">
      <c r="A1697" s="995"/>
      <c r="B1697" s="496" t="s">
        <v>2483</v>
      </c>
      <c r="C1697" s="293">
        <v>2021</v>
      </c>
      <c r="D1697" s="972" t="s">
        <v>2415</v>
      </c>
      <c r="E1697" s="290" t="s">
        <v>2410</v>
      </c>
      <c r="F1697" s="290" t="s">
        <v>2411</v>
      </c>
      <c r="G1697" s="290" t="s">
        <v>2416</v>
      </c>
      <c r="H1697" s="788">
        <v>4</v>
      </c>
    </row>
    <row r="1698" spans="1:8">
      <c r="A1698" s="995"/>
      <c r="B1698" s="496" t="s">
        <v>2483</v>
      </c>
      <c r="C1698" s="293">
        <v>2021</v>
      </c>
      <c r="D1698" s="972" t="s">
        <v>2409</v>
      </c>
      <c r="E1698" s="290" t="s">
        <v>2410</v>
      </c>
      <c r="F1698" s="290" t="s">
        <v>2417</v>
      </c>
      <c r="G1698" s="290" t="s">
        <v>2414</v>
      </c>
      <c r="H1698" s="788">
        <v>0</v>
      </c>
    </row>
    <row r="1699" spans="1:8">
      <c r="A1699" s="995"/>
      <c r="B1699" s="496" t="s">
        <v>2483</v>
      </c>
      <c r="C1699" s="293">
        <v>2021</v>
      </c>
      <c r="D1699" s="972" t="s">
        <v>2415</v>
      </c>
      <c r="E1699" s="290" t="s">
        <v>2410</v>
      </c>
      <c r="F1699" s="290" t="s">
        <v>2417</v>
      </c>
      <c r="G1699" s="290" t="s">
        <v>2414</v>
      </c>
      <c r="H1699" s="788">
        <v>0</v>
      </c>
    </row>
    <row r="1700" spans="1:8" ht="31">
      <c r="A1700" s="995"/>
      <c r="B1700" s="496" t="s">
        <v>2483</v>
      </c>
      <c r="C1700" s="293">
        <v>2021</v>
      </c>
      <c r="D1700" s="972" t="s">
        <v>2409</v>
      </c>
      <c r="E1700" s="290" t="s">
        <v>2410</v>
      </c>
      <c r="F1700" s="290" t="s">
        <v>2417</v>
      </c>
      <c r="G1700" s="290" t="s">
        <v>2416</v>
      </c>
      <c r="H1700" s="788">
        <v>0</v>
      </c>
    </row>
    <row r="1701" spans="1:8" ht="31">
      <c r="A1701" s="995"/>
      <c r="B1701" s="496" t="s">
        <v>2483</v>
      </c>
      <c r="C1701" s="293">
        <v>2021</v>
      </c>
      <c r="D1701" s="972" t="s">
        <v>2415</v>
      </c>
      <c r="E1701" s="290" t="s">
        <v>2410</v>
      </c>
      <c r="F1701" s="290" t="s">
        <v>2417</v>
      </c>
      <c r="G1701" s="290" t="s">
        <v>2416</v>
      </c>
      <c r="H1701" s="788">
        <v>0</v>
      </c>
    </row>
    <row r="1702" spans="1:8">
      <c r="A1702" s="995"/>
      <c r="B1702" s="496" t="s">
        <v>2483</v>
      </c>
      <c r="C1702" s="766">
        <v>2021</v>
      </c>
      <c r="D1702" s="972" t="s">
        <v>2409</v>
      </c>
      <c r="E1702" s="290" t="s">
        <v>2413</v>
      </c>
      <c r="F1702" s="290" t="s">
        <v>2411</v>
      </c>
      <c r="G1702" s="290" t="s">
        <v>2414</v>
      </c>
      <c r="H1702" s="788">
        <v>9</v>
      </c>
    </row>
    <row r="1703" spans="1:8">
      <c r="A1703" s="995"/>
      <c r="B1703" s="496" t="s">
        <v>2483</v>
      </c>
      <c r="C1703" s="766">
        <v>2021</v>
      </c>
      <c r="D1703" s="972" t="s">
        <v>2415</v>
      </c>
      <c r="E1703" s="290" t="s">
        <v>2413</v>
      </c>
      <c r="F1703" s="290" t="s">
        <v>2411</v>
      </c>
      <c r="G1703" s="290" t="s">
        <v>2414</v>
      </c>
      <c r="H1703" s="788">
        <v>0</v>
      </c>
    </row>
    <row r="1704" spans="1:8" ht="31">
      <c r="A1704" s="995"/>
      <c r="B1704" s="496" t="s">
        <v>2483</v>
      </c>
      <c r="C1704" s="766">
        <v>2021</v>
      </c>
      <c r="D1704" s="972" t="s">
        <v>2409</v>
      </c>
      <c r="E1704" s="290" t="s">
        <v>2413</v>
      </c>
      <c r="F1704" s="290" t="s">
        <v>2411</v>
      </c>
      <c r="G1704" s="290" t="s">
        <v>2416</v>
      </c>
      <c r="H1704" s="788">
        <v>0</v>
      </c>
    </row>
    <row r="1705" spans="1:8" ht="31">
      <c r="A1705" s="995"/>
      <c r="B1705" s="496" t="s">
        <v>2483</v>
      </c>
      <c r="C1705" s="766">
        <v>2021</v>
      </c>
      <c r="D1705" s="972" t="s">
        <v>2415</v>
      </c>
      <c r="E1705" s="290" t="s">
        <v>2413</v>
      </c>
      <c r="F1705" s="290" t="s">
        <v>2411</v>
      </c>
      <c r="G1705" s="290" t="s">
        <v>2416</v>
      </c>
      <c r="H1705" s="788">
        <v>0</v>
      </c>
    </row>
    <row r="1706" spans="1:8">
      <c r="A1706" s="995"/>
      <c r="B1706" s="496" t="s">
        <v>2483</v>
      </c>
      <c r="C1706" s="766">
        <v>2021</v>
      </c>
      <c r="D1706" s="972" t="s">
        <v>2409</v>
      </c>
      <c r="E1706" s="290" t="s">
        <v>2413</v>
      </c>
      <c r="F1706" s="290" t="s">
        <v>2417</v>
      </c>
      <c r="G1706" s="290" t="s">
        <v>2414</v>
      </c>
      <c r="H1706" s="788">
        <v>0</v>
      </c>
    </row>
    <row r="1707" spans="1:8">
      <c r="A1707" s="995"/>
      <c r="B1707" s="496" t="s">
        <v>2483</v>
      </c>
      <c r="C1707" s="766">
        <v>2021</v>
      </c>
      <c r="D1707" s="972" t="s">
        <v>2415</v>
      </c>
      <c r="E1707" s="290" t="s">
        <v>2413</v>
      </c>
      <c r="F1707" s="290" t="s">
        <v>2417</v>
      </c>
      <c r="G1707" s="290" t="s">
        <v>2414</v>
      </c>
      <c r="H1707" s="788">
        <v>0</v>
      </c>
    </row>
    <row r="1708" spans="1:8" ht="31">
      <c r="A1708" s="995"/>
      <c r="B1708" s="496" t="s">
        <v>2483</v>
      </c>
      <c r="C1708" s="766">
        <v>2021</v>
      </c>
      <c r="D1708" s="972" t="s">
        <v>2409</v>
      </c>
      <c r="E1708" s="290" t="s">
        <v>2413</v>
      </c>
      <c r="F1708" s="290" t="s">
        <v>2417</v>
      </c>
      <c r="G1708" s="290" t="s">
        <v>2416</v>
      </c>
      <c r="H1708" s="788">
        <v>0</v>
      </c>
    </row>
    <row r="1709" spans="1:8" ht="31">
      <c r="A1709" s="995"/>
      <c r="B1709" s="496" t="s">
        <v>2483</v>
      </c>
      <c r="C1709" s="766">
        <v>2021</v>
      </c>
      <c r="D1709" s="972" t="s">
        <v>2415</v>
      </c>
      <c r="E1709" s="290" t="s">
        <v>2413</v>
      </c>
      <c r="F1709" s="290" t="s">
        <v>2417</v>
      </c>
      <c r="G1709" s="290" t="s">
        <v>2416</v>
      </c>
      <c r="H1709" s="788">
        <v>0</v>
      </c>
    </row>
    <row r="1710" spans="1:8">
      <c r="A1710" s="995"/>
      <c r="B1710" s="496" t="s">
        <v>2483</v>
      </c>
      <c r="C1710" s="766">
        <v>2021</v>
      </c>
      <c r="D1710" s="972" t="s">
        <v>2409</v>
      </c>
      <c r="E1710" s="290" t="s">
        <v>2423</v>
      </c>
      <c r="F1710" s="290" t="s">
        <v>2411</v>
      </c>
      <c r="G1710" s="290" t="s">
        <v>2414</v>
      </c>
      <c r="H1710" s="788">
        <v>0</v>
      </c>
    </row>
    <row r="1711" spans="1:8">
      <c r="A1711" s="995"/>
      <c r="B1711" s="496" t="s">
        <v>2483</v>
      </c>
      <c r="C1711" s="766">
        <v>2021</v>
      </c>
      <c r="D1711" s="972" t="s">
        <v>2415</v>
      </c>
      <c r="E1711" s="290" t="s">
        <v>2423</v>
      </c>
      <c r="F1711" s="290" t="s">
        <v>2411</v>
      </c>
      <c r="G1711" s="290" t="s">
        <v>2414</v>
      </c>
      <c r="H1711" s="788">
        <v>0</v>
      </c>
    </row>
    <row r="1712" spans="1:8" ht="31">
      <c r="A1712" s="995"/>
      <c r="B1712" s="496" t="s">
        <v>2483</v>
      </c>
      <c r="C1712" s="766">
        <v>2021</v>
      </c>
      <c r="D1712" s="972" t="s">
        <v>2409</v>
      </c>
      <c r="E1712" s="290" t="s">
        <v>2423</v>
      </c>
      <c r="F1712" s="290" t="s">
        <v>2411</v>
      </c>
      <c r="G1712" s="290" t="s">
        <v>2416</v>
      </c>
      <c r="H1712" s="788">
        <v>0</v>
      </c>
    </row>
    <row r="1713" spans="1:8" ht="31">
      <c r="A1713" s="995"/>
      <c r="B1713" s="496" t="s">
        <v>2483</v>
      </c>
      <c r="C1713" s="766">
        <v>2021</v>
      </c>
      <c r="D1713" s="972" t="s">
        <v>2415</v>
      </c>
      <c r="E1713" s="290" t="s">
        <v>2423</v>
      </c>
      <c r="F1713" s="290" t="s">
        <v>2411</v>
      </c>
      <c r="G1713" s="290" t="s">
        <v>2416</v>
      </c>
      <c r="H1713" s="788">
        <v>0</v>
      </c>
    </row>
    <row r="1714" spans="1:8">
      <c r="A1714" s="995"/>
      <c r="B1714" s="496" t="s">
        <v>2483</v>
      </c>
      <c r="C1714" s="766">
        <v>2021</v>
      </c>
      <c r="D1714" s="972" t="s">
        <v>2409</v>
      </c>
      <c r="E1714" s="290" t="s">
        <v>2423</v>
      </c>
      <c r="F1714" s="290" t="s">
        <v>2417</v>
      </c>
      <c r="G1714" s="290" t="s">
        <v>2414</v>
      </c>
      <c r="H1714" s="788">
        <v>0</v>
      </c>
    </row>
    <row r="1715" spans="1:8">
      <c r="A1715" s="995"/>
      <c r="B1715" s="496" t="s">
        <v>2483</v>
      </c>
      <c r="C1715" s="766">
        <v>2021</v>
      </c>
      <c r="D1715" s="972" t="s">
        <v>2415</v>
      </c>
      <c r="E1715" s="290" t="s">
        <v>2423</v>
      </c>
      <c r="F1715" s="290" t="s">
        <v>2417</v>
      </c>
      <c r="G1715" s="290" t="s">
        <v>2414</v>
      </c>
      <c r="H1715" s="788">
        <v>0</v>
      </c>
    </row>
    <row r="1716" spans="1:8" ht="31">
      <c r="A1716" s="995"/>
      <c r="B1716" s="496" t="s">
        <v>2483</v>
      </c>
      <c r="C1716" s="766">
        <v>2021</v>
      </c>
      <c r="D1716" s="972" t="s">
        <v>2409</v>
      </c>
      <c r="E1716" s="290" t="s">
        <v>2423</v>
      </c>
      <c r="F1716" s="290" t="s">
        <v>2417</v>
      </c>
      <c r="G1716" s="290" t="s">
        <v>2416</v>
      </c>
      <c r="H1716" s="788">
        <v>0</v>
      </c>
    </row>
    <row r="1717" spans="1:8" ht="31">
      <c r="A1717" s="995"/>
      <c r="B1717" s="496" t="s">
        <v>2483</v>
      </c>
      <c r="C1717" s="766">
        <v>2021</v>
      </c>
      <c r="D1717" s="972" t="s">
        <v>2415</v>
      </c>
      <c r="E1717" s="290" t="s">
        <v>2423</v>
      </c>
      <c r="F1717" s="290" t="s">
        <v>2417</v>
      </c>
      <c r="G1717" s="290" t="s">
        <v>2416</v>
      </c>
      <c r="H1717" s="788">
        <v>0</v>
      </c>
    </row>
  </sheetData>
  <autoFilter ref="B2:H1717" xr:uid="{00000000-0009-0000-0000-000003000000}"/>
  <mergeCells count="72">
    <mergeCell ref="A219:A242"/>
    <mergeCell ref="A3:A20"/>
    <mergeCell ref="A22:A37"/>
    <mergeCell ref="A39:A54"/>
    <mergeCell ref="A56:A71"/>
    <mergeCell ref="A73:A89"/>
    <mergeCell ref="A91:A107"/>
    <mergeCell ref="A109:A125"/>
    <mergeCell ref="A127:A142"/>
    <mergeCell ref="A144:A167"/>
    <mergeCell ref="A169:A192"/>
    <mergeCell ref="A194:A217"/>
    <mergeCell ref="A519:A542"/>
    <mergeCell ref="A244:A267"/>
    <mergeCell ref="A269:A292"/>
    <mergeCell ref="A294:A317"/>
    <mergeCell ref="A319:A342"/>
    <mergeCell ref="A344:A367"/>
    <mergeCell ref="A369:A392"/>
    <mergeCell ref="A394:A417"/>
    <mergeCell ref="A419:A442"/>
    <mergeCell ref="A444:A467"/>
    <mergeCell ref="A469:A492"/>
    <mergeCell ref="A494:A517"/>
    <mergeCell ref="A819:A842"/>
    <mergeCell ref="A544:A567"/>
    <mergeCell ref="A569:A592"/>
    <mergeCell ref="A594:A617"/>
    <mergeCell ref="A619:A642"/>
    <mergeCell ref="A644:A667"/>
    <mergeCell ref="A669:A692"/>
    <mergeCell ref="A694:A717"/>
    <mergeCell ref="A719:A742"/>
    <mergeCell ref="A744:A767"/>
    <mergeCell ref="A769:A792"/>
    <mergeCell ref="A794:A817"/>
    <mergeCell ref="A1119:A1142"/>
    <mergeCell ref="A844:A867"/>
    <mergeCell ref="A869:A892"/>
    <mergeCell ref="A894:A917"/>
    <mergeCell ref="A919:A942"/>
    <mergeCell ref="A944:A967"/>
    <mergeCell ref="A969:A992"/>
    <mergeCell ref="A994:A1017"/>
    <mergeCell ref="A1019:A1042"/>
    <mergeCell ref="A1044:A1067"/>
    <mergeCell ref="A1069:A1092"/>
    <mergeCell ref="A1094:A1117"/>
    <mergeCell ref="A1419:A1442"/>
    <mergeCell ref="A1144:A1167"/>
    <mergeCell ref="A1169:A1192"/>
    <mergeCell ref="A1194:A1217"/>
    <mergeCell ref="A1219:A1242"/>
    <mergeCell ref="A1244:A1267"/>
    <mergeCell ref="A1269:A1292"/>
    <mergeCell ref="A1294:A1317"/>
    <mergeCell ref="A1319:A1342"/>
    <mergeCell ref="A1344:A1367"/>
    <mergeCell ref="A1369:A1392"/>
    <mergeCell ref="A1394:A1417"/>
    <mergeCell ref="H1660:H1661"/>
    <mergeCell ref="A1669:A1692"/>
    <mergeCell ref="A1694:A1717"/>
    <mergeCell ref="A1444:A1467"/>
    <mergeCell ref="A1469:A1492"/>
    <mergeCell ref="A1494:A1517"/>
    <mergeCell ref="A1519:A1542"/>
    <mergeCell ref="A1544:A1567"/>
    <mergeCell ref="A1569:A1592"/>
    <mergeCell ref="A1594:A1617"/>
    <mergeCell ref="A1619:A1642"/>
    <mergeCell ref="A1644:A166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L3055"/>
  <sheetViews>
    <sheetView zoomScale="50" zoomScaleNormal="50" workbookViewId="0">
      <pane ySplit="1" topLeftCell="A1435" activePane="bottomLeft" state="frozen"/>
      <selection pane="bottomLeft" activeCell="C1444" sqref="C1444"/>
    </sheetView>
  </sheetViews>
  <sheetFormatPr defaultColWidth="8.83203125" defaultRowHeight="15.5"/>
  <cols>
    <col min="1" max="1" width="34.83203125" style="503" bestFit="1" customWidth="1"/>
    <col min="2" max="2" width="34.83203125" style="1013" customWidth="1"/>
    <col min="3" max="3" width="20.83203125" style="503" customWidth="1"/>
    <col min="4" max="4" width="77.08203125" style="503" bestFit="1" customWidth="1"/>
    <col min="5" max="5" width="22.58203125" style="503" bestFit="1" customWidth="1"/>
    <col min="6" max="6" width="22.5" style="503" bestFit="1" customWidth="1"/>
    <col min="7" max="7" width="31.58203125" style="503" bestFit="1" customWidth="1"/>
    <col min="8" max="8" width="33" style="503" bestFit="1" customWidth="1"/>
    <col min="9" max="9" width="21.08203125" style="503" bestFit="1" customWidth="1"/>
    <col min="10" max="10" width="127" style="503" customWidth="1"/>
    <col min="11" max="16384" width="8.83203125" style="503"/>
  </cols>
  <sheetData>
    <row r="1" spans="1:10" ht="17" thickTop="1" thickBot="1">
      <c r="A1" s="796" t="s">
        <v>2484</v>
      </c>
      <c r="B1" s="1014" t="s">
        <v>2485</v>
      </c>
      <c r="C1" s="797" t="s">
        <v>2486</v>
      </c>
      <c r="D1" s="796" t="s">
        <v>2487</v>
      </c>
      <c r="E1" s="796" t="s">
        <v>2488</v>
      </c>
      <c r="F1" s="796" t="s">
        <v>2489</v>
      </c>
      <c r="G1" s="796" t="s">
        <v>2490</v>
      </c>
      <c r="H1" s="796" t="s">
        <v>2491</v>
      </c>
      <c r="I1" s="796" t="s">
        <v>2492</v>
      </c>
      <c r="J1" s="798" t="s">
        <v>2493</v>
      </c>
    </row>
    <row r="2" spans="1:10" ht="16" hidden="1">
      <c r="A2" s="501"/>
      <c r="B2" s="501"/>
      <c r="C2" s="787"/>
      <c r="D2" s="202"/>
      <c r="E2" s="202"/>
      <c r="F2" s="799"/>
      <c r="G2" s="203"/>
      <c r="H2" s="202"/>
      <c r="I2" s="799"/>
      <c r="J2" s="800"/>
    </row>
    <row r="3" spans="1:10" ht="16" hidden="1">
      <c r="A3" s="501" t="s">
        <v>2494</v>
      </c>
      <c r="B3" s="501" t="s">
        <v>20</v>
      </c>
      <c r="C3" s="787">
        <v>2021</v>
      </c>
      <c r="D3" s="202" t="s">
        <v>2495</v>
      </c>
      <c r="E3" s="202" t="s">
        <v>2496</v>
      </c>
      <c r="F3" s="799">
        <v>231792191.44999999</v>
      </c>
      <c r="G3" s="340" t="s">
        <v>2497</v>
      </c>
      <c r="H3" s="202"/>
      <c r="I3" s="799"/>
      <c r="J3" s="800"/>
    </row>
    <row r="4" spans="1:10" ht="16" hidden="1">
      <c r="A4" s="501" t="s">
        <v>2494</v>
      </c>
      <c r="B4" s="501" t="s">
        <v>20</v>
      </c>
      <c r="C4" s="787">
        <v>2021</v>
      </c>
      <c r="D4" s="204" t="s">
        <v>2498</v>
      </c>
      <c r="E4" s="204" t="s">
        <v>2496</v>
      </c>
      <c r="F4" s="801"/>
      <c r="G4" s="341"/>
      <c r="H4" s="202"/>
      <c r="I4" s="799"/>
      <c r="J4" s="800"/>
    </row>
    <row r="5" spans="1:10" ht="16" hidden="1">
      <c r="A5" s="501" t="s">
        <v>2494</v>
      </c>
      <c r="B5" s="501" t="s">
        <v>20</v>
      </c>
      <c r="C5" s="787">
        <v>2021</v>
      </c>
      <c r="D5" s="202" t="s">
        <v>2499</v>
      </c>
      <c r="E5" s="202" t="s">
        <v>2496</v>
      </c>
      <c r="F5" s="799"/>
      <c r="G5" s="340"/>
      <c r="H5" s="202"/>
      <c r="I5" s="799"/>
      <c r="J5" s="800"/>
    </row>
    <row r="6" spans="1:10" ht="16" hidden="1">
      <c r="A6" s="501" t="s">
        <v>2494</v>
      </c>
      <c r="B6" s="501" t="s">
        <v>20</v>
      </c>
      <c r="C6" s="787">
        <v>2021</v>
      </c>
      <c r="D6" s="204" t="s">
        <v>2500</v>
      </c>
      <c r="E6" s="204" t="s">
        <v>2496</v>
      </c>
      <c r="F6" s="801"/>
      <c r="G6" s="341"/>
      <c r="H6" s="202"/>
      <c r="I6" s="799"/>
      <c r="J6" s="800"/>
    </row>
    <row r="7" spans="1:10" ht="16" hidden="1">
      <c r="A7" s="501" t="s">
        <v>2494</v>
      </c>
      <c r="B7" s="501" t="s">
        <v>20</v>
      </c>
      <c r="C7" s="787">
        <v>2021</v>
      </c>
      <c r="D7" s="202" t="s">
        <v>2501</v>
      </c>
      <c r="E7" s="202" t="s">
        <v>2496</v>
      </c>
      <c r="F7" s="799"/>
      <c r="G7" s="340"/>
      <c r="H7" s="202"/>
      <c r="I7" s="799"/>
      <c r="J7" s="800"/>
    </row>
    <row r="8" spans="1:10" ht="16" hidden="1">
      <c r="A8" s="501" t="s">
        <v>2494</v>
      </c>
      <c r="B8" s="501" t="s">
        <v>20</v>
      </c>
      <c r="C8" s="787">
        <v>2021</v>
      </c>
      <c r="D8" s="204" t="s">
        <v>2502</v>
      </c>
      <c r="E8" s="204" t="s">
        <v>2496</v>
      </c>
      <c r="F8" s="801"/>
      <c r="G8" s="341"/>
      <c r="H8" s="202"/>
      <c r="I8" s="799"/>
      <c r="J8" s="800"/>
    </row>
    <row r="9" spans="1:10" ht="16" hidden="1">
      <c r="A9" s="501" t="s">
        <v>2494</v>
      </c>
      <c r="B9" s="501" t="s">
        <v>20</v>
      </c>
      <c r="C9" s="787">
        <v>2021</v>
      </c>
      <c r="D9" s="202" t="s">
        <v>2503</v>
      </c>
      <c r="E9" s="202" t="s">
        <v>2496</v>
      </c>
      <c r="F9" s="799"/>
      <c r="G9" s="340"/>
      <c r="H9" s="202"/>
      <c r="I9" s="799"/>
      <c r="J9" s="800"/>
    </row>
    <row r="10" spans="1:10" ht="16" hidden="1">
      <c r="A10" s="501" t="s">
        <v>2494</v>
      </c>
      <c r="B10" s="501" t="s">
        <v>20</v>
      </c>
      <c r="C10" s="787">
        <v>2021</v>
      </c>
      <c r="D10" s="204" t="s">
        <v>2504</v>
      </c>
      <c r="E10" s="204" t="s">
        <v>2496</v>
      </c>
      <c r="F10" s="801">
        <v>27960411</v>
      </c>
      <c r="G10" s="341" t="s">
        <v>2497</v>
      </c>
      <c r="H10" s="202"/>
      <c r="I10" s="799"/>
      <c r="J10" s="800"/>
    </row>
    <row r="11" spans="1:10" ht="16" hidden="1">
      <c r="A11" s="501" t="s">
        <v>2494</v>
      </c>
      <c r="B11" s="501" t="s">
        <v>20</v>
      </c>
      <c r="C11" s="787">
        <v>2021</v>
      </c>
      <c r="D11" s="202" t="s">
        <v>2505</v>
      </c>
      <c r="E11" s="202" t="s">
        <v>2496</v>
      </c>
      <c r="F11" s="799"/>
      <c r="G11" s="340"/>
      <c r="H11" s="202"/>
      <c r="I11" s="799"/>
      <c r="J11" s="800"/>
    </row>
    <row r="12" spans="1:10" ht="16" hidden="1">
      <c r="A12" s="501" t="s">
        <v>2494</v>
      </c>
      <c r="B12" s="501" t="s">
        <v>20</v>
      </c>
      <c r="C12" s="787">
        <v>2021</v>
      </c>
      <c r="D12" s="204" t="s">
        <v>2506</v>
      </c>
      <c r="E12" s="204" t="s">
        <v>2496</v>
      </c>
      <c r="F12" s="801">
        <v>133396903.80000001</v>
      </c>
      <c r="G12" s="341" t="s">
        <v>2497</v>
      </c>
      <c r="H12" s="202"/>
      <c r="I12" s="799"/>
      <c r="J12" s="800"/>
    </row>
    <row r="13" spans="1:10" ht="16" hidden="1">
      <c r="A13" s="501" t="s">
        <v>2494</v>
      </c>
      <c r="B13" s="501" t="s">
        <v>20</v>
      </c>
      <c r="C13" s="787">
        <v>2021</v>
      </c>
      <c r="D13" s="202" t="s">
        <v>2507</v>
      </c>
      <c r="E13" s="202" t="s">
        <v>2496</v>
      </c>
      <c r="F13" s="799">
        <v>229362544.98000002</v>
      </c>
      <c r="G13" s="340" t="s">
        <v>2497</v>
      </c>
      <c r="H13" s="202"/>
      <c r="I13" s="799"/>
      <c r="J13" s="800"/>
    </row>
    <row r="14" spans="1:10" ht="16" hidden="1">
      <c r="A14" s="501" t="s">
        <v>2494</v>
      </c>
      <c r="B14" s="501" t="s">
        <v>20</v>
      </c>
      <c r="C14" s="787">
        <v>2021</v>
      </c>
      <c r="D14" s="204" t="s">
        <v>2508</v>
      </c>
      <c r="E14" s="204" t="s">
        <v>2496</v>
      </c>
      <c r="F14" s="206"/>
      <c r="G14" s="341"/>
      <c r="H14" s="202"/>
      <c r="I14" s="799"/>
      <c r="J14" s="800"/>
    </row>
    <row r="15" spans="1:10" ht="16" hidden="1">
      <c r="A15" s="501" t="s">
        <v>2494</v>
      </c>
      <c r="B15" s="501" t="s">
        <v>20</v>
      </c>
      <c r="C15" s="787">
        <v>2021</v>
      </c>
      <c r="D15" s="202" t="s">
        <v>2509</v>
      </c>
      <c r="E15" s="202" t="s">
        <v>2496</v>
      </c>
      <c r="F15" s="207"/>
      <c r="G15" s="340"/>
      <c r="H15" s="202"/>
      <c r="I15" s="799"/>
      <c r="J15" s="800"/>
    </row>
    <row r="16" spans="1:10" ht="16" hidden="1">
      <c r="A16" s="501" t="s">
        <v>2494</v>
      </c>
      <c r="B16" s="501" t="s">
        <v>20</v>
      </c>
      <c r="C16" s="787">
        <v>2021</v>
      </c>
      <c r="D16" s="204" t="s">
        <v>2510</v>
      </c>
      <c r="E16" s="204" t="s">
        <v>2496</v>
      </c>
      <c r="F16" s="206"/>
      <c r="G16" s="341"/>
      <c r="H16" s="202"/>
      <c r="I16" s="799"/>
      <c r="J16" s="800"/>
    </row>
    <row r="17" spans="1:10" ht="16" hidden="1">
      <c r="A17" s="501" t="s">
        <v>2494</v>
      </c>
      <c r="B17" s="501" t="s">
        <v>20</v>
      </c>
      <c r="C17" s="787">
        <v>2021</v>
      </c>
      <c r="D17" s="202" t="s">
        <v>2495</v>
      </c>
      <c r="E17" s="202" t="s">
        <v>2511</v>
      </c>
      <c r="F17" s="799"/>
      <c r="G17" s="340"/>
      <c r="H17" s="202"/>
      <c r="I17" s="799"/>
      <c r="J17" s="800"/>
    </row>
    <row r="18" spans="1:10" ht="16" hidden="1">
      <c r="A18" s="501" t="s">
        <v>2494</v>
      </c>
      <c r="B18" s="501" t="s">
        <v>20</v>
      </c>
      <c r="C18" s="787">
        <v>2021</v>
      </c>
      <c r="D18" s="204" t="s">
        <v>2498</v>
      </c>
      <c r="E18" s="204" t="s">
        <v>2511</v>
      </c>
      <c r="F18" s="801">
        <v>36766133172</v>
      </c>
      <c r="G18" s="341" t="s">
        <v>2497</v>
      </c>
      <c r="H18" s="202"/>
      <c r="I18" s="799"/>
      <c r="J18" s="800"/>
    </row>
    <row r="19" spans="1:10" ht="16" hidden="1">
      <c r="A19" s="501" t="s">
        <v>2494</v>
      </c>
      <c r="B19" s="501" t="s">
        <v>20</v>
      </c>
      <c r="C19" s="787">
        <v>2021</v>
      </c>
      <c r="D19" s="202" t="s">
        <v>2499</v>
      </c>
      <c r="E19" s="202" t="s">
        <v>2511</v>
      </c>
      <c r="F19" s="799">
        <v>0</v>
      </c>
      <c r="G19" s="340" t="s">
        <v>2497</v>
      </c>
      <c r="H19" s="202"/>
      <c r="I19" s="799"/>
      <c r="J19" s="800"/>
    </row>
    <row r="20" spans="1:10" ht="16" hidden="1">
      <c r="A20" s="501" t="s">
        <v>2494</v>
      </c>
      <c r="B20" s="501" t="s">
        <v>20</v>
      </c>
      <c r="C20" s="787">
        <v>2021</v>
      </c>
      <c r="D20" s="204" t="s">
        <v>2500</v>
      </c>
      <c r="E20" s="204" t="s">
        <v>2511</v>
      </c>
      <c r="F20" s="801">
        <v>83077649814</v>
      </c>
      <c r="G20" s="341" t="s">
        <v>2497</v>
      </c>
      <c r="H20" s="202"/>
      <c r="I20" s="799"/>
      <c r="J20" s="800"/>
    </row>
    <row r="21" spans="1:10" ht="16" hidden="1">
      <c r="A21" s="501" t="s">
        <v>2494</v>
      </c>
      <c r="B21" s="501" t="s">
        <v>20</v>
      </c>
      <c r="C21" s="787">
        <v>2021</v>
      </c>
      <c r="D21" s="202" t="s">
        <v>2501</v>
      </c>
      <c r="E21" s="202" t="s">
        <v>2511</v>
      </c>
      <c r="F21" s="799">
        <v>256987773656</v>
      </c>
      <c r="G21" s="340" t="s">
        <v>2497</v>
      </c>
      <c r="H21" s="202"/>
      <c r="I21" s="799"/>
      <c r="J21" s="800"/>
    </row>
    <row r="22" spans="1:10" ht="16" hidden="1">
      <c r="A22" s="501" t="s">
        <v>2494</v>
      </c>
      <c r="B22" s="501" t="s">
        <v>20</v>
      </c>
      <c r="C22" s="787">
        <v>2021</v>
      </c>
      <c r="D22" s="204" t="s">
        <v>2502</v>
      </c>
      <c r="E22" s="204" t="s">
        <v>2511</v>
      </c>
      <c r="F22" s="801"/>
      <c r="G22" s="341"/>
      <c r="H22" s="202"/>
      <c r="I22" s="799"/>
      <c r="J22" s="800"/>
    </row>
    <row r="23" spans="1:10" ht="16" hidden="1">
      <c r="A23" s="501" t="s">
        <v>2494</v>
      </c>
      <c r="B23" s="501" t="s">
        <v>20</v>
      </c>
      <c r="C23" s="787">
        <v>2021</v>
      </c>
      <c r="D23" s="202" t="s">
        <v>2503</v>
      </c>
      <c r="E23" s="202" t="s">
        <v>2511</v>
      </c>
      <c r="F23" s="799">
        <v>228553791900</v>
      </c>
      <c r="G23" s="340" t="s">
        <v>2497</v>
      </c>
      <c r="H23" s="202"/>
      <c r="I23" s="799"/>
      <c r="J23" s="800"/>
    </row>
    <row r="24" spans="1:10" ht="16" hidden="1">
      <c r="A24" s="501" t="s">
        <v>2494</v>
      </c>
      <c r="B24" s="501" t="s">
        <v>20</v>
      </c>
      <c r="C24" s="787">
        <v>2021</v>
      </c>
      <c r="D24" s="204" t="s">
        <v>2504</v>
      </c>
      <c r="E24" s="204" t="s">
        <v>2511</v>
      </c>
      <c r="F24" s="801"/>
      <c r="G24" s="341"/>
      <c r="H24" s="202"/>
      <c r="I24" s="799"/>
      <c r="J24" s="800"/>
    </row>
    <row r="25" spans="1:10" ht="16" hidden="1">
      <c r="A25" s="501" t="s">
        <v>2494</v>
      </c>
      <c r="B25" s="501" t="s">
        <v>20</v>
      </c>
      <c r="C25" s="787">
        <v>2021</v>
      </c>
      <c r="D25" s="202" t="s">
        <v>2505</v>
      </c>
      <c r="E25" s="202" t="s">
        <v>2511</v>
      </c>
      <c r="F25" s="799"/>
      <c r="G25" s="340"/>
      <c r="H25" s="202"/>
      <c r="I25" s="799"/>
      <c r="J25" s="800"/>
    </row>
    <row r="26" spans="1:10" ht="16" hidden="1">
      <c r="A26" s="501" t="s">
        <v>2494</v>
      </c>
      <c r="B26" s="501" t="s">
        <v>20</v>
      </c>
      <c r="C26" s="787">
        <v>2021</v>
      </c>
      <c r="D26" s="204" t="s">
        <v>2506</v>
      </c>
      <c r="E26" s="204" t="s">
        <v>2511</v>
      </c>
      <c r="F26" s="801">
        <v>467227611178</v>
      </c>
      <c r="G26" s="341" t="s">
        <v>2497</v>
      </c>
      <c r="H26" s="202"/>
      <c r="I26" s="799"/>
      <c r="J26" s="800"/>
    </row>
    <row r="27" spans="1:10" ht="16" hidden="1">
      <c r="A27" s="501" t="s">
        <v>2494</v>
      </c>
      <c r="B27" s="501" t="s">
        <v>20</v>
      </c>
      <c r="C27" s="787">
        <v>2021</v>
      </c>
      <c r="D27" s="202" t="s">
        <v>2507</v>
      </c>
      <c r="E27" s="202" t="s">
        <v>2511</v>
      </c>
      <c r="F27" s="799">
        <v>889724136912</v>
      </c>
      <c r="G27" s="340" t="s">
        <v>2497</v>
      </c>
      <c r="H27" s="202"/>
      <c r="I27" s="799"/>
      <c r="J27" s="800"/>
    </row>
    <row r="28" spans="1:10" ht="16" hidden="1">
      <c r="A28" s="501" t="s">
        <v>2494</v>
      </c>
      <c r="B28" s="501" t="s">
        <v>20</v>
      </c>
      <c r="C28" s="787">
        <v>2021</v>
      </c>
      <c r="D28" s="204" t="s">
        <v>2508</v>
      </c>
      <c r="E28" s="204" t="s">
        <v>2511</v>
      </c>
      <c r="F28" s="206"/>
      <c r="G28" s="341"/>
      <c r="H28" s="202"/>
      <c r="I28" s="799"/>
      <c r="J28" s="800"/>
    </row>
    <row r="29" spans="1:10" ht="16" hidden="1">
      <c r="A29" s="501" t="s">
        <v>2494</v>
      </c>
      <c r="B29" s="501" t="s">
        <v>20</v>
      </c>
      <c r="C29" s="787">
        <v>2021</v>
      </c>
      <c r="D29" s="202" t="s">
        <v>2509</v>
      </c>
      <c r="E29" s="202" t="s">
        <v>2511</v>
      </c>
      <c r="F29" s="207">
        <v>36766133173</v>
      </c>
      <c r="G29" s="340" t="s">
        <v>2497</v>
      </c>
      <c r="H29" s="202"/>
      <c r="I29" s="799"/>
      <c r="J29" s="800"/>
    </row>
    <row r="30" spans="1:10" ht="16" hidden="1">
      <c r="A30" s="501" t="s">
        <v>2494</v>
      </c>
      <c r="B30" s="501" t="s">
        <v>20</v>
      </c>
      <c r="C30" s="787">
        <v>2021</v>
      </c>
      <c r="D30" s="204" t="s">
        <v>2510</v>
      </c>
      <c r="E30" s="204" t="s">
        <v>2511</v>
      </c>
      <c r="F30" s="206"/>
      <c r="G30" s="341"/>
      <c r="H30" s="202"/>
      <c r="I30" s="799"/>
      <c r="J30" s="800"/>
    </row>
    <row r="31" spans="1:10" s="768" customFormat="1" ht="16" hidden="1">
      <c r="A31" s="772"/>
      <c r="B31" s="772"/>
      <c r="C31" s="779"/>
      <c r="D31" s="208"/>
      <c r="E31" s="208"/>
      <c r="F31" s="802"/>
      <c r="G31" s="209"/>
      <c r="H31" s="208"/>
      <c r="I31" s="802"/>
      <c r="J31" s="803"/>
    </row>
    <row r="32" spans="1:10" ht="16" hidden="1">
      <c r="A32" s="501" t="s">
        <v>1044</v>
      </c>
      <c r="B32" s="501" t="s">
        <v>20</v>
      </c>
      <c r="C32" s="787">
        <v>2021</v>
      </c>
      <c r="D32" s="202" t="s">
        <v>2495</v>
      </c>
      <c r="E32" s="202" t="s">
        <v>2511</v>
      </c>
      <c r="F32" s="799">
        <v>12899241487</v>
      </c>
      <c r="G32" s="203"/>
      <c r="H32" s="202"/>
      <c r="I32" s="799"/>
      <c r="J32" s="800"/>
    </row>
    <row r="33" spans="1:12" ht="16" hidden="1">
      <c r="A33" s="501" t="s">
        <v>1044</v>
      </c>
      <c r="B33" s="501" t="s">
        <v>20</v>
      </c>
      <c r="C33" s="787">
        <v>2021</v>
      </c>
      <c r="D33" s="204" t="s">
        <v>2498</v>
      </c>
      <c r="E33" s="204" t="s">
        <v>2511</v>
      </c>
      <c r="F33" s="801">
        <f>27522360+2872506360</f>
        <v>2900028720</v>
      </c>
      <c r="G33" s="205"/>
      <c r="H33" s="204"/>
      <c r="I33" s="801"/>
      <c r="J33" s="804"/>
      <c r="K33" s="804"/>
      <c r="L33" s="804"/>
    </row>
    <row r="34" spans="1:12" ht="16" hidden="1">
      <c r="A34" s="501" t="s">
        <v>1044</v>
      </c>
      <c r="B34" s="501" t="s">
        <v>20</v>
      </c>
      <c r="C34" s="787">
        <v>2021</v>
      </c>
      <c r="D34" s="202" t="s">
        <v>2499</v>
      </c>
      <c r="E34" s="202" t="s">
        <v>2511</v>
      </c>
      <c r="F34" s="799">
        <v>46386000</v>
      </c>
      <c r="G34" s="203"/>
      <c r="H34" s="202"/>
      <c r="I34" s="799"/>
      <c r="J34" s="800"/>
    </row>
    <row r="35" spans="1:12" ht="16" hidden="1">
      <c r="A35" s="501" t="s">
        <v>1044</v>
      </c>
      <c r="B35" s="501" t="s">
        <v>20</v>
      </c>
      <c r="C35" s="787">
        <v>2021</v>
      </c>
      <c r="D35" s="204" t="s">
        <v>2500</v>
      </c>
      <c r="E35" s="204" t="s">
        <v>2511</v>
      </c>
      <c r="F35" s="801">
        <v>2156088524</v>
      </c>
      <c r="G35" s="205"/>
      <c r="H35" s="204"/>
      <c r="I35" s="801"/>
      <c r="J35" s="800"/>
    </row>
    <row r="36" spans="1:12" ht="16" hidden="1">
      <c r="A36" s="501" t="s">
        <v>1044</v>
      </c>
      <c r="B36" s="501" t="s">
        <v>20</v>
      </c>
      <c r="C36" s="787">
        <v>2021</v>
      </c>
      <c r="D36" s="202" t="s">
        <v>2501</v>
      </c>
      <c r="E36" s="202" t="s">
        <v>2511</v>
      </c>
      <c r="F36" s="799">
        <v>0</v>
      </c>
      <c r="G36" s="203"/>
      <c r="H36" s="202"/>
      <c r="I36" s="799"/>
      <c r="J36" s="800"/>
    </row>
    <row r="37" spans="1:12" ht="16" hidden="1">
      <c r="A37" s="501" t="s">
        <v>1044</v>
      </c>
      <c r="B37" s="501" t="s">
        <v>20</v>
      </c>
      <c r="C37" s="787">
        <v>2021</v>
      </c>
      <c r="D37" s="204" t="s">
        <v>2502</v>
      </c>
      <c r="E37" s="204" t="s">
        <v>2511</v>
      </c>
      <c r="F37" s="801">
        <v>10513307662</v>
      </c>
      <c r="G37" s="205"/>
      <c r="H37" s="204"/>
      <c r="I37" s="801"/>
      <c r="J37" s="800"/>
    </row>
    <row r="38" spans="1:12" ht="16" hidden="1">
      <c r="A38" s="501" t="s">
        <v>1044</v>
      </c>
      <c r="B38" s="501" t="s">
        <v>20</v>
      </c>
      <c r="C38" s="787">
        <v>2021</v>
      </c>
      <c r="D38" s="202" t="s">
        <v>2503</v>
      </c>
      <c r="E38" s="202" t="s">
        <v>2511</v>
      </c>
      <c r="F38" s="799">
        <v>19801000000</v>
      </c>
      <c r="G38" s="203"/>
      <c r="H38" s="202"/>
      <c r="I38" s="799"/>
      <c r="J38" s="800"/>
    </row>
    <row r="39" spans="1:12" ht="16" hidden="1">
      <c r="A39" s="501" t="s">
        <v>1044</v>
      </c>
      <c r="B39" s="501" t="s">
        <v>20</v>
      </c>
      <c r="C39" s="787">
        <v>2021</v>
      </c>
      <c r="D39" s="204" t="s">
        <v>2504</v>
      </c>
      <c r="E39" s="204" t="s">
        <v>2511</v>
      </c>
      <c r="F39" s="801">
        <v>0</v>
      </c>
      <c r="G39" s="205"/>
      <c r="H39" s="204"/>
      <c r="I39" s="801"/>
      <c r="J39" s="800"/>
    </row>
    <row r="40" spans="1:12" ht="16" hidden="1">
      <c r="A40" s="501" t="s">
        <v>1044</v>
      </c>
      <c r="B40" s="501" t="s">
        <v>20</v>
      </c>
      <c r="C40" s="787">
        <v>2021</v>
      </c>
      <c r="D40" s="202" t="s">
        <v>2505</v>
      </c>
      <c r="E40" s="202" t="s">
        <v>2511</v>
      </c>
      <c r="F40" s="799">
        <v>459200000000</v>
      </c>
      <c r="G40" s="203"/>
      <c r="H40" s="202"/>
      <c r="I40" s="799"/>
      <c r="J40" s="800"/>
    </row>
    <row r="41" spans="1:12" ht="16" hidden="1">
      <c r="A41" s="501" t="s">
        <v>1044</v>
      </c>
      <c r="B41" s="501" t="s">
        <v>20</v>
      </c>
      <c r="C41" s="787">
        <v>2021</v>
      </c>
      <c r="D41" s="204" t="s">
        <v>2506</v>
      </c>
      <c r="E41" s="204" t="s">
        <v>2511</v>
      </c>
      <c r="F41" s="801">
        <v>61242547926</v>
      </c>
      <c r="G41" s="205"/>
      <c r="H41" s="204"/>
      <c r="I41" s="801"/>
      <c r="J41" s="800"/>
    </row>
    <row r="42" spans="1:12" ht="16" hidden="1">
      <c r="A42" s="501" t="s">
        <v>1044</v>
      </c>
      <c r="B42" s="501" t="s">
        <v>20</v>
      </c>
      <c r="C42" s="787">
        <v>2021</v>
      </c>
      <c r="D42" s="202" t="s">
        <v>2507</v>
      </c>
      <c r="E42" s="202" t="s">
        <v>2511</v>
      </c>
      <c r="F42" s="799">
        <v>2401221643686</v>
      </c>
      <c r="G42" s="203"/>
      <c r="H42" s="202"/>
      <c r="I42" s="799"/>
      <c r="J42" s="800"/>
    </row>
    <row r="43" spans="1:12" ht="16" hidden="1">
      <c r="A43" s="501" t="s">
        <v>1044</v>
      </c>
      <c r="B43" s="501" t="s">
        <v>20</v>
      </c>
      <c r="C43" s="787">
        <v>2021</v>
      </c>
      <c r="D43" s="204" t="s">
        <v>2508</v>
      </c>
      <c r="E43" s="204" t="s">
        <v>2511</v>
      </c>
      <c r="F43" s="206"/>
      <c r="G43" s="206"/>
      <c r="H43" s="206"/>
      <c r="I43" s="206"/>
      <c r="J43" s="800"/>
    </row>
    <row r="44" spans="1:12" ht="16" hidden="1">
      <c r="A44" s="501" t="s">
        <v>1044</v>
      </c>
      <c r="B44" s="501" t="s">
        <v>20</v>
      </c>
      <c r="C44" s="787">
        <v>2021</v>
      </c>
      <c r="D44" s="202" t="s">
        <v>2509</v>
      </c>
      <c r="E44" s="202" t="s">
        <v>2511</v>
      </c>
      <c r="F44" s="207"/>
      <c r="G44" s="203"/>
      <c r="H44" s="202"/>
      <c r="I44" s="799"/>
      <c r="J44" s="800"/>
    </row>
    <row r="45" spans="1:12" ht="16" hidden="1">
      <c r="A45" s="501" t="s">
        <v>1044</v>
      </c>
      <c r="B45" s="501" t="s">
        <v>20</v>
      </c>
      <c r="C45" s="787">
        <v>2021</v>
      </c>
      <c r="D45" s="204" t="s">
        <v>2510</v>
      </c>
      <c r="E45" s="204" t="s">
        <v>2511</v>
      </c>
      <c r="F45" s="206"/>
      <c r="G45" s="206"/>
      <c r="H45" s="206"/>
      <c r="I45" s="206"/>
      <c r="J45" s="800"/>
    </row>
    <row r="46" spans="1:12" s="768" customFormat="1" ht="16" hidden="1">
      <c r="A46" s="772"/>
      <c r="B46" s="772"/>
      <c r="C46" s="779"/>
      <c r="D46" s="208"/>
      <c r="E46" s="208"/>
      <c r="F46" s="802"/>
      <c r="G46" s="209"/>
      <c r="H46" s="208"/>
      <c r="I46" s="802"/>
      <c r="J46" s="803"/>
    </row>
    <row r="47" spans="1:12" ht="16" hidden="1">
      <c r="A47" s="501" t="s">
        <v>1051</v>
      </c>
      <c r="B47" s="501" t="s">
        <v>20</v>
      </c>
      <c r="C47" s="787">
        <v>2021</v>
      </c>
      <c r="D47" s="202" t="s">
        <v>2495</v>
      </c>
      <c r="E47" s="202" t="s">
        <v>2511</v>
      </c>
      <c r="F47" s="799">
        <v>12899241487</v>
      </c>
      <c r="G47" s="203"/>
      <c r="H47" s="202"/>
      <c r="I47" s="799"/>
      <c r="J47" s="800"/>
    </row>
    <row r="48" spans="1:12" ht="16" hidden="1">
      <c r="A48" s="501" t="s">
        <v>1051</v>
      </c>
      <c r="B48" s="501" t="s">
        <v>20</v>
      </c>
      <c r="C48" s="787">
        <v>2021</v>
      </c>
      <c r="D48" s="204" t="s">
        <v>2498</v>
      </c>
      <c r="E48" s="204" t="s">
        <v>2511</v>
      </c>
      <c r="F48" s="801">
        <f>27522360+2872506360</f>
        <v>2900028720</v>
      </c>
      <c r="G48" s="205"/>
      <c r="H48" s="204"/>
      <c r="I48" s="801"/>
      <c r="J48" s="804"/>
      <c r="K48" s="804"/>
      <c r="L48" s="804"/>
    </row>
    <row r="49" spans="1:10" ht="16" hidden="1">
      <c r="A49" s="501" t="s">
        <v>1051</v>
      </c>
      <c r="B49" s="501" t="s">
        <v>20</v>
      </c>
      <c r="C49" s="787">
        <v>2021</v>
      </c>
      <c r="D49" s="202" t="s">
        <v>2499</v>
      </c>
      <c r="E49" s="202" t="s">
        <v>2511</v>
      </c>
      <c r="F49" s="799">
        <v>46386000</v>
      </c>
      <c r="G49" s="203"/>
      <c r="H49" s="202"/>
      <c r="I49" s="799"/>
      <c r="J49" s="800"/>
    </row>
    <row r="50" spans="1:10" ht="16" hidden="1">
      <c r="A50" s="501" t="s">
        <v>1051</v>
      </c>
      <c r="B50" s="501" t="s">
        <v>20</v>
      </c>
      <c r="C50" s="787">
        <v>2021</v>
      </c>
      <c r="D50" s="204" t="s">
        <v>2500</v>
      </c>
      <c r="E50" s="204" t="s">
        <v>2511</v>
      </c>
      <c r="F50" s="801">
        <v>2156088524</v>
      </c>
      <c r="G50" s="205"/>
      <c r="H50" s="204"/>
      <c r="I50" s="801"/>
      <c r="J50" s="800"/>
    </row>
    <row r="51" spans="1:10" ht="16" hidden="1">
      <c r="A51" s="501" t="s">
        <v>1051</v>
      </c>
      <c r="B51" s="501" t="s">
        <v>20</v>
      </c>
      <c r="C51" s="787">
        <v>2021</v>
      </c>
      <c r="D51" s="202" t="s">
        <v>2501</v>
      </c>
      <c r="E51" s="202" t="s">
        <v>2511</v>
      </c>
      <c r="F51" s="799">
        <v>0</v>
      </c>
      <c r="G51" s="203"/>
      <c r="H51" s="202"/>
      <c r="I51" s="799"/>
      <c r="J51" s="800"/>
    </row>
    <row r="52" spans="1:10" ht="16" hidden="1">
      <c r="A52" s="501" t="s">
        <v>1051</v>
      </c>
      <c r="B52" s="501" t="s">
        <v>20</v>
      </c>
      <c r="C52" s="787">
        <v>2021</v>
      </c>
      <c r="D52" s="204" t="s">
        <v>2502</v>
      </c>
      <c r="E52" s="204" t="s">
        <v>2511</v>
      </c>
      <c r="F52" s="801">
        <v>10513307662</v>
      </c>
      <c r="G52" s="205"/>
      <c r="H52" s="204"/>
      <c r="I52" s="801"/>
      <c r="J52" s="800"/>
    </row>
    <row r="53" spans="1:10" ht="16" hidden="1">
      <c r="A53" s="501" t="s">
        <v>1051</v>
      </c>
      <c r="B53" s="501" t="s">
        <v>20</v>
      </c>
      <c r="C53" s="787">
        <v>2021</v>
      </c>
      <c r="D53" s="202" t="s">
        <v>2503</v>
      </c>
      <c r="E53" s="202" t="s">
        <v>2511</v>
      </c>
      <c r="F53" s="799">
        <v>19801000000</v>
      </c>
      <c r="G53" s="203"/>
      <c r="H53" s="202"/>
      <c r="I53" s="799"/>
      <c r="J53" s="800"/>
    </row>
    <row r="54" spans="1:10" ht="16" hidden="1">
      <c r="A54" s="501" t="s">
        <v>1051</v>
      </c>
      <c r="B54" s="501" t="s">
        <v>20</v>
      </c>
      <c r="C54" s="787">
        <v>2021</v>
      </c>
      <c r="D54" s="204" t="s">
        <v>2504</v>
      </c>
      <c r="E54" s="204" t="s">
        <v>2511</v>
      </c>
      <c r="F54" s="801">
        <v>0</v>
      </c>
      <c r="G54" s="205"/>
      <c r="H54" s="204"/>
      <c r="I54" s="801"/>
      <c r="J54" s="800"/>
    </row>
    <row r="55" spans="1:10" ht="16" hidden="1">
      <c r="A55" s="501" t="s">
        <v>1051</v>
      </c>
      <c r="B55" s="501" t="s">
        <v>20</v>
      </c>
      <c r="C55" s="787">
        <v>2021</v>
      </c>
      <c r="D55" s="202" t="s">
        <v>2505</v>
      </c>
      <c r="E55" s="202" t="s">
        <v>2511</v>
      </c>
      <c r="F55" s="799">
        <v>459200000000</v>
      </c>
      <c r="G55" s="203"/>
      <c r="H55" s="202"/>
      <c r="I55" s="799"/>
      <c r="J55" s="800"/>
    </row>
    <row r="56" spans="1:10" ht="16" hidden="1">
      <c r="A56" s="501" t="s">
        <v>1051</v>
      </c>
      <c r="B56" s="501" t="s">
        <v>20</v>
      </c>
      <c r="C56" s="787">
        <v>2021</v>
      </c>
      <c r="D56" s="204" t="s">
        <v>2506</v>
      </c>
      <c r="E56" s="204" t="s">
        <v>2511</v>
      </c>
      <c r="F56" s="801">
        <v>61242547926</v>
      </c>
      <c r="G56" s="205"/>
      <c r="H56" s="204"/>
      <c r="I56" s="801"/>
      <c r="J56" s="800"/>
    </row>
    <row r="57" spans="1:10" ht="16" hidden="1">
      <c r="A57" s="501" t="s">
        <v>1051</v>
      </c>
      <c r="B57" s="501" t="s">
        <v>20</v>
      </c>
      <c r="C57" s="787">
        <v>2021</v>
      </c>
      <c r="D57" s="202" t="s">
        <v>2507</v>
      </c>
      <c r="E57" s="202" t="s">
        <v>2511</v>
      </c>
      <c r="F57" s="799">
        <v>2401221643686</v>
      </c>
      <c r="G57" s="203"/>
      <c r="H57" s="202"/>
      <c r="I57" s="799"/>
      <c r="J57" s="800"/>
    </row>
    <row r="58" spans="1:10" ht="16" hidden="1">
      <c r="A58" s="501" t="s">
        <v>1051</v>
      </c>
      <c r="B58" s="501" t="s">
        <v>20</v>
      </c>
      <c r="C58" s="787">
        <v>2021</v>
      </c>
      <c r="D58" s="204" t="s">
        <v>2508</v>
      </c>
      <c r="E58" s="204" t="s">
        <v>2511</v>
      </c>
      <c r="F58" s="206"/>
      <c r="G58" s="206"/>
      <c r="H58" s="206"/>
      <c r="I58" s="206"/>
      <c r="J58" s="800"/>
    </row>
    <row r="59" spans="1:10" ht="16" hidden="1">
      <c r="A59" s="501" t="s">
        <v>1051</v>
      </c>
      <c r="B59" s="501" t="s">
        <v>20</v>
      </c>
      <c r="C59" s="787">
        <v>2021</v>
      </c>
      <c r="D59" s="202" t="s">
        <v>2509</v>
      </c>
      <c r="E59" s="202" t="s">
        <v>2511</v>
      </c>
      <c r="F59" s="207"/>
      <c r="G59" s="203"/>
      <c r="H59" s="202"/>
      <c r="I59" s="799"/>
      <c r="J59" s="800"/>
    </row>
    <row r="60" spans="1:10" ht="16" hidden="1">
      <c r="A60" s="501" t="s">
        <v>1051</v>
      </c>
      <c r="B60" s="501" t="s">
        <v>20</v>
      </c>
      <c r="C60" s="787">
        <v>2021</v>
      </c>
      <c r="D60" s="204" t="s">
        <v>2510</v>
      </c>
      <c r="E60" s="204" t="s">
        <v>2511</v>
      </c>
      <c r="F60" s="206"/>
      <c r="G60" s="206"/>
      <c r="H60" s="206"/>
      <c r="I60" s="206"/>
      <c r="J60" s="800"/>
    </row>
    <row r="61" spans="1:10" s="768" customFormat="1" ht="16" hidden="1">
      <c r="A61" s="772"/>
      <c r="B61" s="772"/>
      <c r="C61" s="779"/>
      <c r="D61" s="208"/>
      <c r="E61" s="208"/>
      <c r="F61" s="805"/>
      <c r="G61" s="806"/>
      <c r="H61" s="806"/>
      <c r="I61" s="806"/>
      <c r="J61" s="803"/>
    </row>
    <row r="62" spans="1:10" ht="16" hidden="1">
      <c r="A62" s="501" t="s">
        <v>2512</v>
      </c>
      <c r="B62" s="501" t="s">
        <v>20</v>
      </c>
      <c r="C62" s="787">
        <v>2021</v>
      </c>
      <c r="D62" s="202" t="s">
        <v>2495</v>
      </c>
      <c r="E62" s="202" t="s">
        <v>2496</v>
      </c>
      <c r="F62" s="807">
        <v>17205688.219999999</v>
      </c>
      <c r="G62" s="216" t="s">
        <v>2497</v>
      </c>
      <c r="H62" s="216"/>
      <c r="I62" s="216"/>
      <c r="J62" s="800"/>
    </row>
    <row r="63" spans="1:10" ht="16" hidden="1">
      <c r="A63" s="501" t="s">
        <v>2512</v>
      </c>
      <c r="B63" s="501" t="s">
        <v>20</v>
      </c>
      <c r="C63" s="787">
        <v>2021</v>
      </c>
      <c r="D63" s="204" t="s">
        <v>2498</v>
      </c>
      <c r="E63" s="204" t="s">
        <v>2496</v>
      </c>
      <c r="F63" s="206">
        <v>0</v>
      </c>
      <c r="G63" s="219"/>
      <c r="H63" s="219"/>
      <c r="I63" s="219"/>
      <c r="J63" s="808"/>
    </row>
    <row r="64" spans="1:10" ht="16" hidden="1">
      <c r="A64" s="501" t="s">
        <v>2512</v>
      </c>
      <c r="B64" s="501" t="s">
        <v>20</v>
      </c>
      <c r="C64" s="787">
        <v>2021</v>
      </c>
      <c r="D64" s="202" t="s">
        <v>2499</v>
      </c>
      <c r="E64" s="202" t="s">
        <v>2496</v>
      </c>
      <c r="F64" s="207">
        <v>0</v>
      </c>
      <c r="G64" s="216" t="s">
        <v>2497</v>
      </c>
      <c r="H64" s="216"/>
      <c r="I64" s="216"/>
      <c r="J64" s="800"/>
    </row>
    <row r="65" spans="1:10" ht="16" hidden="1">
      <c r="A65" s="501" t="s">
        <v>2512</v>
      </c>
      <c r="B65" s="501" t="s">
        <v>20</v>
      </c>
      <c r="C65" s="787">
        <v>2021</v>
      </c>
      <c r="D65" s="204" t="s">
        <v>2500</v>
      </c>
      <c r="E65" s="204" t="s">
        <v>2496</v>
      </c>
      <c r="F65" s="206"/>
      <c r="G65" s="219"/>
      <c r="H65" s="219"/>
      <c r="I65" s="219"/>
      <c r="J65" s="808"/>
    </row>
    <row r="66" spans="1:10" ht="16" hidden="1">
      <c r="A66" s="501" t="s">
        <v>2512</v>
      </c>
      <c r="B66" s="501" t="s">
        <v>20</v>
      </c>
      <c r="C66" s="787">
        <v>2021</v>
      </c>
      <c r="D66" s="202" t="s">
        <v>2501</v>
      </c>
      <c r="E66" s="202" t="s">
        <v>2496</v>
      </c>
      <c r="F66" s="207"/>
      <c r="G66" s="216"/>
      <c r="H66" s="216"/>
      <c r="I66" s="216"/>
      <c r="J66" s="800"/>
    </row>
    <row r="67" spans="1:10" ht="16" hidden="1">
      <c r="A67" s="501" t="s">
        <v>2512</v>
      </c>
      <c r="B67" s="501" t="s">
        <v>20</v>
      </c>
      <c r="C67" s="787">
        <v>2021</v>
      </c>
      <c r="D67" s="204" t="s">
        <v>2502</v>
      </c>
      <c r="E67" s="204" t="s">
        <v>2496</v>
      </c>
      <c r="F67" s="206"/>
      <c r="G67" s="219"/>
      <c r="H67" s="219"/>
      <c r="I67" s="219"/>
      <c r="J67" s="808"/>
    </row>
    <row r="68" spans="1:10" ht="16" hidden="1">
      <c r="A68" s="501" t="s">
        <v>2512</v>
      </c>
      <c r="B68" s="501" t="s">
        <v>20</v>
      </c>
      <c r="C68" s="787">
        <v>2021</v>
      </c>
      <c r="D68" s="202" t="s">
        <v>2503</v>
      </c>
      <c r="E68" s="202" t="s">
        <v>2496</v>
      </c>
      <c r="F68" s="207"/>
      <c r="G68" s="216"/>
      <c r="H68" s="216"/>
      <c r="I68" s="216"/>
      <c r="J68" s="800"/>
    </row>
    <row r="69" spans="1:10" ht="16" hidden="1">
      <c r="A69" s="501" t="s">
        <v>2512</v>
      </c>
      <c r="B69" s="501" t="s">
        <v>20</v>
      </c>
      <c r="C69" s="787">
        <v>2021</v>
      </c>
      <c r="D69" s="204" t="s">
        <v>2504</v>
      </c>
      <c r="E69" s="204" t="s">
        <v>2496</v>
      </c>
      <c r="F69" s="206"/>
      <c r="G69" s="219"/>
      <c r="H69" s="219"/>
      <c r="I69" s="219"/>
      <c r="J69" s="808"/>
    </row>
    <row r="70" spans="1:10" ht="16" hidden="1">
      <c r="A70" s="501" t="s">
        <v>2512</v>
      </c>
      <c r="B70" s="501" t="s">
        <v>20</v>
      </c>
      <c r="C70" s="787">
        <v>2021</v>
      </c>
      <c r="D70" s="202" t="s">
        <v>2505</v>
      </c>
      <c r="E70" s="202" t="s">
        <v>2496</v>
      </c>
      <c r="F70" s="207"/>
      <c r="G70" s="216"/>
      <c r="H70" s="216"/>
      <c r="I70" s="216"/>
      <c r="J70" s="800"/>
    </row>
    <row r="71" spans="1:10" ht="16" hidden="1">
      <c r="A71" s="501" t="s">
        <v>2512</v>
      </c>
      <c r="B71" s="501" t="s">
        <v>20</v>
      </c>
      <c r="C71" s="787">
        <v>2021</v>
      </c>
      <c r="D71" s="204" t="s">
        <v>2506</v>
      </c>
      <c r="E71" s="204" t="s">
        <v>2496</v>
      </c>
      <c r="F71" s="206">
        <v>18906273.622222219</v>
      </c>
      <c r="G71" s="219" t="s">
        <v>2497</v>
      </c>
      <c r="H71" s="219"/>
      <c r="I71" s="219"/>
      <c r="J71" s="808"/>
    </row>
    <row r="72" spans="1:10" ht="16" hidden="1">
      <c r="A72" s="501" t="s">
        <v>2512</v>
      </c>
      <c r="B72" s="501" t="s">
        <v>20</v>
      </c>
      <c r="C72" s="787">
        <v>2021</v>
      </c>
      <c r="D72" s="202" t="s">
        <v>2507</v>
      </c>
      <c r="E72" s="202" t="s">
        <v>2496</v>
      </c>
      <c r="F72" s="207">
        <v>32140665.157777794</v>
      </c>
      <c r="G72" s="216" t="s">
        <v>2497</v>
      </c>
      <c r="H72" s="216"/>
      <c r="I72" s="216"/>
      <c r="J72" s="800"/>
    </row>
    <row r="73" spans="1:10" ht="16" hidden="1">
      <c r="A73" s="501" t="s">
        <v>2512</v>
      </c>
      <c r="B73" s="501" t="s">
        <v>20</v>
      </c>
      <c r="C73" s="787">
        <v>2021</v>
      </c>
      <c r="D73" s="204" t="s">
        <v>2508</v>
      </c>
      <c r="E73" s="204" t="s">
        <v>2496</v>
      </c>
      <c r="F73" s="206"/>
      <c r="G73" s="219"/>
      <c r="H73" s="219"/>
      <c r="I73" s="219"/>
      <c r="J73" s="808"/>
    </row>
    <row r="74" spans="1:10" ht="16" hidden="1">
      <c r="A74" s="501" t="s">
        <v>2512</v>
      </c>
      <c r="B74" s="501" t="s">
        <v>20</v>
      </c>
      <c r="C74" s="787">
        <v>2021</v>
      </c>
      <c r="D74" s="202" t="s">
        <v>2509</v>
      </c>
      <c r="E74" s="202" t="s">
        <v>2496</v>
      </c>
      <c r="F74" s="207"/>
      <c r="G74" s="216"/>
      <c r="H74" s="216"/>
      <c r="I74" s="216"/>
      <c r="J74" s="800"/>
    </row>
    <row r="75" spans="1:10" ht="16" hidden="1">
      <c r="A75" s="501" t="s">
        <v>2512</v>
      </c>
      <c r="B75" s="501" t="s">
        <v>20</v>
      </c>
      <c r="C75" s="787">
        <v>2021</v>
      </c>
      <c r="D75" s="204" t="s">
        <v>2510</v>
      </c>
      <c r="E75" s="204" t="s">
        <v>2496</v>
      </c>
      <c r="F75" s="206"/>
      <c r="G75" s="219"/>
      <c r="H75" s="219"/>
      <c r="I75" s="219"/>
      <c r="J75" s="808"/>
    </row>
    <row r="76" spans="1:10" ht="16" hidden="1">
      <c r="A76" s="501" t="s">
        <v>2512</v>
      </c>
      <c r="B76" s="501" t="s">
        <v>20</v>
      </c>
      <c r="C76" s="787">
        <v>2021</v>
      </c>
      <c r="D76" s="202" t="s">
        <v>2495</v>
      </c>
      <c r="E76" s="202" t="s">
        <v>2511</v>
      </c>
      <c r="F76" s="210">
        <v>0</v>
      </c>
      <c r="G76" s="216" t="s">
        <v>2497</v>
      </c>
      <c r="H76" s="216"/>
      <c r="I76" s="216"/>
      <c r="J76" s="800"/>
    </row>
    <row r="77" spans="1:10" ht="16" hidden="1">
      <c r="A77" s="501" t="s">
        <v>2512</v>
      </c>
      <c r="B77" s="501" t="s">
        <v>20</v>
      </c>
      <c r="C77" s="787">
        <v>2021</v>
      </c>
      <c r="D77" s="204" t="s">
        <v>2498</v>
      </c>
      <c r="E77" s="204" t="s">
        <v>2511</v>
      </c>
      <c r="F77" s="211">
        <v>20000467209</v>
      </c>
      <c r="G77" s="219" t="s">
        <v>2497</v>
      </c>
      <c r="H77" s="219"/>
      <c r="I77" s="219"/>
      <c r="J77" s="808"/>
    </row>
    <row r="78" spans="1:10" ht="16" hidden="1">
      <c r="A78" s="501" t="s">
        <v>2512</v>
      </c>
      <c r="B78" s="501" t="s">
        <v>20</v>
      </c>
      <c r="C78" s="787">
        <v>2021</v>
      </c>
      <c r="D78" s="202" t="s">
        <v>2499</v>
      </c>
      <c r="E78" s="202" t="s">
        <v>2511</v>
      </c>
      <c r="F78" s="210">
        <v>1345980000</v>
      </c>
      <c r="G78" s="216"/>
      <c r="H78" s="216"/>
      <c r="I78" s="216"/>
      <c r="J78" s="800"/>
    </row>
    <row r="79" spans="1:10" ht="16" hidden="1">
      <c r="A79" s="501" t="s">
        <v>2512</v>
      </c>
      <c r="B79" s="501" t="s">
        <v>20</v>
      </c>
      <c r="C79" s="787">
        <v>2021</v>
      </c>
      <c r="D79" s="204" t="s">
        <v>2500</v>
      </c>
      <c r="E79" s="204" t="s">
        <v>2511</v>
      </c>
      <c r="F79" s="211">
        <v>8965909308</v>
      </c>
      <c r="G79" s="219" t="s">
        <v>2497</v>
      </c>
      <c r="H79" s="219"/>
      <c r="I79" s="219"/>
      <c r="J79" s="808"/>
    </row>
    <row r="80" spans="1:10" ht="16" hidden="1">
      <c r="A80" s="501" t="s">
        <v>2512</v>
      </c>
      <c r="B80" s="501" t="s">
        <v>20</v>
      </c>
      <c r="C80" s="787">
        <v>2021</v>
      </c>
      <c r="D80" s="202" t="s">
        <v>2501</v>
      </c>
      <c r="E80" s="202" t="s">
        <v>2511</v>
      </c>
      <c r="F80" s="210">
        <v>16683500</v>
      </c>
      <c r="G80" s="216" t="s">
        <v>2497</v>
      </c>
      <c r="H80" s="216"/>
      <c r="I80" s="216"/>
      <c r="J80" s="800"/>
    </row>
    <row r="81" spans="1:10" ht="16" hidden="1">
      <c r="A81" s="501" t="s">
        <v>2512</v>
      </c>
      <c r="B81" s="501" t="s">
        <v>20</v>
      </c>
      <c r="C81" s="787">
        <v>2021</v>
      </c>
      <c r="D81" s="204" t="s">
        <v>2502</v>
      </c>
      <c r="E81" s="204" t="s">
        <v>2511</v>
      </c>
      <c r="F81" s="211"/>
      <c r="G81" s="219" t="s">
        <v>2513</v>
      </c>
      <c r="H81" s="809">
        <f>'[133]VII.a. Informasi CSR_2019'!C31</f>
        <v>0</v>
      </c>
      <c r="I81" s="219"/>
      <c r="J81" s="808"/>
    </row>
    <row r="82" spans="1:10" ht="16" hidden="1">
      <c r="A82" s="501" t="s">
        <v>2512</v>
      </c>
      <c r="B82" s="501" t="s">
        <v>20</v>
      </c>
      <c r="C82" s="787">
        <v>2021</v>
      </c>
      <c r="D82" s="202" t="s">
        <v>2503</v>
      </c>
      <c r="E82" s="202" t="s">
        <v>2511</v>
      </c>
      <c r="F82" s="210"/>
      <c r="G82" s="216" t="s">
        <v>2497</v>
      </c>
      <c r="H82" s="216"/>
      <c r="I82" s="216"/>
      <c r="J82" s="800"/>
    </row>
    <row r="83" spans="1:10" ht="16" hidden="1">
      <c r="A83" s="501" t="s">
        <v>2512</v>
      </c>
      <c r="B83" s="501" t="s">
        <v>20</v>
      </c>
      <c r="C83" s="787">
        <v>2021</v>
      </c>
      <c r="D83" s="204" t="s">
        <v>2504</v>
      </c>
      <c r="E83" s="204" t="s">
        <v>2511</v>
      </c>
      <c r="F83" s="211"/>
      <c r="G83" s="219" t="s">
        <v>2497</v>
      </c>
      <c r="H83" s="219"/>
      <c r="I83" s="219"/>
      <c r="J83" s="808"/>
    </row>
    <row r="84" spans="1:10" ht="16" hidden="1">
      <c r="A84" s="501" t="s">
        <v>2512</v>
      </c>
      <c r="B84" s="501" t="s">
        <v>20</v>
      </c>
      <c r="C84" s="787">
        <v>2021</v>
      </c>
      <c r="D84" s="202" t="s">
        <v>2505</v>
      </c>
      <c r="E84" s="202" t="s">
        <v>2511</v>
      </c>
      <c r="F84" s="210"/>
      <c r="G84" s="216"/>
      <c r="H84" s="216"/>
      <c r="I84" s="216"/>
      <c r="J84" s="800"/>
    </row>
    <row r="85" spans="1:10" ht="16" hidden="1">
      <c r="A85" s="501" t="s">
        <v>2512</v>
      </c>
      <c r="B85" s="501" t="s">
        <v>20</v>
      </c>
      <c r="C85" s="787">
        <v>2021</v>
      </c>
      <c r="D85" s="810" t="s">
        <v>2506</v>
      </c>
      <c r="E85" s="204" t="s">
        <v>2511</v>
      </c>
      <c r="F85" s="211">
        <v>128917663005.93689</v>
      </c>
      <c r="G85" s="219" t="s">
        <v>2497</v>
      </c>
      <c r="H85" s="219"/>
      <c r="I85" s="219"/>
      <c r="J85" s="808"/>
    </row>
    <row r="86" spans="1:10" ht="16" hidden="1">
      <c r="A86" s="501" t="s">
        <v>2512</v>
      </c>
      <c r="B86" s="501" t="s">
        <v>20</v>
      </c>
      <c r="C86" s="787">
        <v>2021</v>
      </c>
      <c r="D86" s="811" t="s">
        <v>2507</v>
      </c>
      <c r="E86" s="202" t="s">
        <v>2511</v>
      </c>
      <c r="F86" s="210">
        <v>219160027110.09351</v>
      </c>
      <c r="G86" s="216" t="s">
        <v>2497</v>
      </c>
      <c r="H86" s="216"/>
      <c r="I86" s="216"/>
      <c r="J86" s="800"/>
    </row>
    <row r="87" spans="1:10" ht="16" hidden="1">
      <c r="A87" s="501" t="s">
        <v>2512</v>
      </c>
      <c r="B87" s="501" t="s">
        <v>20</v>
      </c>
      <c r="C87" s="787">
        <v>2021</v>
      </c>
      <c r="D87" s="810" t="s">
        <v>2508</v>
      </c>
      <c r="E87" s="204" t="s">
        <v>2511</v>
      </c>
      <c r="F87" s="211"/>
      <c r="G87" s="219"/>
      <c r="H87" s="219"/>
      <c r="I87" s="219"/>
      <c r="J87" s="808"/>
    </row>
    <row r="88" spans="1:10" ht="16" hidden="1">
      <c r="A88" s="501" t="s">
        <v>2512</v>
      </c>
      <c r="B88" s="501" t="s">
        <v>20</v>
      </c>
      <c r="C88" s="787">
        <v>2021</v>
      </c>
      <c r="D88" s="811" t="s">
        <v>2509</v>
      </c>
      <c r="E88" s="202" t="s">
        <v>2511</v>
      </c>
      <c r="F88" s="210"/>
      <c r="G88" s="216"/>
      <c r="H88" s="216"/>
      <c r="I88" s="216"/>
      <c r="J88" s="800"/>
    </row>
    <row r="89" spans="1:10" ht="16" hidden="1">
      <c r="A89" s="501" t="s">
        <v>2512</v>
      </c>
      <c r="B89" s="501" t="s">
        <v>20</v>
      </c>
      <c r="C89" s="787">
        <v>2021</v>
      </c>
      <c r="D89" s="810" t="s">
        <v>2510</v>
      </c>
      <c r="E89" s="204" t="s">
        <v>2511</v>
      </c>
      <c r="F89" s="211"/>
      <c r="G89" s="219"/>
      <c r="H89" s="219"/>
      <c r="I89" s="219"/>
      <c r="J89" s="808"/>
    </row>
    <row r="90" spans="1:10" s="768" customFormat="1" ht="16" hidden="1">
      <c r="A90" s="772"/>
      <c r="B90" s="772"/>
      <c r="C90" s="779"/>
      <c r="D90" s="812"/>
      <c r="E90" s="208"/>
      <c r="F90" s="212"/>
      <c r="G90" s="806"/>
      <c r="H90" s="806"/>
      <c r="I90" s="806"/>
      <c r="J90" s="803"/>
    </row>
    <row r="91" spans="1:10" ht="16" hidden="1">
      <c r="A91" s="501" t="s">
        <v>2514</v>
      </c>
      <c r="B91" s="501" t="s">
        <v>20</v>
      </c>
      <c r="C91" s="787">
        <v>2021</v>
      </c>
      <c r="D91" s="202" t="s">
        <v>2495</v>
      </c>
      <c r="E91" s="202" t="s">
        <v>2496</v>
      </c>
      <c r="F91" s="807"/>
      <c r="G91" s="216" t="s">
        <v>2497</v>
      </c>
      <c r="H91" s="216"/>
      <c r="I91" s="216"/>
      <c r="J91" s="800"/>
    </row>
    <row r="92" spans="1:10" ht="16" hidden="1">
      <c r="A92" s="501" t="s">
        <v>2514</v>
      </c>
      <c r="B92" s="501" t="s">
        <v>20</v>
      </c>
      <c r="C92" s="787">
        <v>2021</v>
      </c>
      <c r="D92" s="204" t="s">
        <v>2498</v>
      </c>
      <c r="E92" s="204" t="s">
        <v>2496</v>
      </c>
      <c r="F92" s="206"/>
      <c r="G92" s="219"/>
      <c r="H92" s="219"/>
      <c r="I92" s="219"/>
      <c r="J92" s="808"/>
    </row>
    <row r="93" spans="1:10" ht="16" hidden="1">
      <c r="A93" s="501" t="s">
        <v>2514</v>
      </c>
      <c r="B93" s="501" t="s">
        <v>20</v>
      </c>
      <c r="C93" s="787">
        <v>2021</v>
      </c>
      <c r="D93" s="202" t="s">
        <v>2499</v>
      </c>
      <c r="E93" s="202" t="s">
        <v>2496</v>
      </c>
      <c r="F93" s="207"/>
      <c r="G93" s="216" t="s">
        <v>2497</v>
      </c>
      <c r="H93" s="216"/>
      <c r="I93" s="216"/>
      <c r="J93" s="800"/>
    </row>
    <row r="94" spans="1:10" ht="16" hidden="1">
      <c r="A94" s="501" t="s">
        <v>2514</v>
      </c>
      <c r="B94" s="501" t="s">
        <v>20</v>
      </c>
      <c r="C94" s="787">
        <v>2021</v>
      </c>
      <c r="D94" s="204" t="s">
        <v>2500</v>
      </c>
      <c r="E94" s="204" t="s">
        <v>2496</v>
      </c>
      <c r="F94" s="206"/>
      <c r="G94" s="219" t="s">
        <v>2497</v>
      </c>
      <c r="H94" s="219"/>
      <c r="I94" s="219"/>
      <c r="J94" s="808"/>
    </row>
    <row r="95" spans="1:10" ht="16" hidden="1">
      <c r="A95" s="501" t="s">
        <v>2514</v>
      </c>
      <c r="B95" s="501" t="s">
        <v>20</v>
      </c>
      <c r="C95" s="787">
        <v>2021</v>
      </c>
      <c r="D95" s="202" t="s">
        <v>2501</v>
      </c>
      <c r="E95" s="202" t="s">
        <v>2496</v>
      </c>
      <c r="F95" s="207"/>
      <c r="G95" s="216"/>
      <c r="H95" s="216"/>
      <c r="I95" s="216"/>
      <c r="J95" s="800"/>
    </row>
    <row r="96" spans="1:10" ht="16" hidden="1">
      <c r="A96" s="501" t="s">
        <v>2514</v>
      </c>
      <c r="B96" s="501" t="s">
        <v>20</v>
      </c>
      <c r="C96" s="787">
        <v>2021</v>
      </c>
      <c r="D96" s="204" t="s">
        <v>2502</v>
      </c>
      <c r="E96" s="204" t="s">
        <v>2496</v>
      </c>
      <c r="F96" s="206"/>
      <c r="G96" s="219"/>
      <c r="H96" s="219"/>
      <c r="I96" s="219"/>
      <c r="J96" s="808"/>
    </row>
    <row r="97" spans="1:10" ht="16" hidden="1">
      <c r="A97" s="501" t="s">
        <v>2514</v>
      </c>
      <c r="B97" s="501" t="s">
        <v>20</v>
      </c>
      <c r="C97" s="787">
        <v>2021</v>
      </c>
      <c r="D97" s="202" t="s">
        <v>2503</v>
      </c>
      <c r="E97" s="202" t="s">
        <v>2496</v>
      </c>
      <c r="F97" s="207"/>
      <c r="G97" s="216"/>
      <c r="H97" s="216"/>
      <c r="I97" s="216"/>
      <c r="J97" s="800"/>
    </row>
    <row r="98" spans="1:10" ht="16" hidden="1">
      <c r="A98" s="501" t="s">
        <v>2514</v>
      </c>
      <c r="B98" s="501" t="s">
        <v>20</v>
      </c>
      <c r="C98" s="787">
        <v>2021</v>
      </c>
      <c r="D98" s="204" t="s">
        <v>2504</v>
      </c>
      <c r="E98" s="204" t="s">
        <v>2496</v>
      </c>
      <c r="F98" s="206"/>
      <c r="G98" s="219"/>
      <c r="H98" s="219"/>
      <c r="I98" s="219"/>
      <c r="J98" s="808"/>
    </row>
    <row r="99" spans="1:10" ht="16" hidden="1">
      <c r="A99" s="501" t="s">
        <v>2514</v>
      </c>
      <c r="B99" s="501" t="s">
        <v>20</v>
      </c>
      <c r="C99" s="787">
        <v>2021</v>
      </c>
      <c r="D99" s="202" t="s">
        <v>2505</v>
      </c>
      <c r="E99" s="202" t="s">
        <v>2496</v>
      </c>
      <c r="F99" s="207"/>
      <c r="G99" s="216"/>
      <c r="H99" s="216"/>
      <c r="I99" s="216"/>
      <c r="J99" s="800"/>
    </row>
    <row r="100" spans="1:10" ht="16" hidden="1">
      <c r="A100" s="501" t="s">
        <v>2514</v>
      </c>
      <c r="B100" s="501" t="s">
        <v>20</v>
      </c>
      <c r="C100" s="787">
        <v>2021</v>
      </c>
      <c r="D100" s="204" t="s">
        <v>2506</v>
      </c>
      <c r="E100" s="204" t="s">
        <v>2496</v>
      </c>
      <c r="F100" s="206"/>
      <c r="G100" s="219" t="s">
        <v>2497</v>
      </c>
      <c r="H100" s="219"/>
      <c r="I100" s="219"/>
      <c r="J100" s="808"/>
    </row>
    <row r="101" spans="1:10" ht="16" hidden="1">
      <c r="A101" s="501" t="s">
        <v>2514</v>
      </c>
      <c r="B101" s="501" t="s">
        <v>20</v>
      </c>
      <c r="C101" s="787">
        <v>2021</v>
      </c>
      <c r="D101" s="202" t="s">
        <v>2507</v>
      </c>
      <c r="E101" s="202" t="s">
        <v>2496</v>
      </c>
      <c r="F101" s="207">
        <v>1363598</v>
      </c>
      <c r="G101" s="216" t="s">
        <v>2497</v>
      </c>
      <c r="H101" s="216"/>
      <c r="I101" s="216"/>
      <c r="J101" s="800"/>
    </row>
    <row r="102" spans="1:10" ht="16" hidden="1">
      <c r="A102" s="501" t="s">
        <v>2514</v>
      </c>
      <c r="B102" s="501" t="s">
        <v>20</v>
      </c>
      <c r="C102" s="787">
        <v>2021</v>
      </c>
      <c r="D102" s="204" t="s">
        <v>2508</v>
      </c>
      <c r="E102" s="204" t="s">
        <v>2496</v>
      </c>
      <c r="F102" s="206"/>
      <c r="G102" s="219"/>
      <c r="H102" s="219"/>
      <c r="I102" s="219"/>
      <c r="J102" s="808"/>
    </row>
    <row r="103" spans="1:10" ht="16" hidden="1">
      <c r="A103" s="501" t="s">
        <v>2514</v>
      </c>
      <c r="B103" s="501" t="s">
        <v>20</v>
      </c>
      <c r="C103" s="787">
        <v>2021</v>
      </c>
      <c r="D103" s="202" t="s">
        <v>2509</v>
      </c>
      <c r="E103" s="202" t="s">
        <v>2496</v>
      </c>
      <c r="F103" s="207"/>
      <c r="G103" s="216"/>
      <c r="H103" s="216"/>
      <c r="I103" s="216"/>
      <c r="J103" s="800"/>
    </row>
    <row r="104" spans="1:10" ht="16" hidden="1">
      <c r="A104" s="501" t="s">
        <v>2514</v>
      </c>
      <c r="B104" s="501" t="s">
        <v>20</v>
      </c>
      <c r="C104" s="787">
        <v>2021</v>
      </c>
      <c r="D104" s="204" t="s">
        <v>2510</v>
      </c>
      <c r="E104" s="204" t="s">
        <v>2496</v>
      </c>
      <c r="F104" s="206"/>
      <c r="G104" s="219"/>
      <c r="H104" s="219"/>
      <c r="I104" s="219"/>
      <c r="J104" s="808"/>
    </row>
    <row r="105" spans="1:10" ht="16" hidden="1">
      <c r="A105" s="501" t="s">
        <v>2514</v>
      </c>
      <c r="B105" s="501" t="s">
        <v>20</v>
      </c>
      <c r="C105" s="787">
        <v>2021</v>
      </c>
      <c r="D105" s="202" t="s">
        <v>2495</v>
      </c>
      <c r="E105" s="202" t="s">
        <v>2511</v>
      </c>
      <c r="F105" s="210" t="s">
        <v>749</v>
      </c>
      <c r="G105" s="216"/>
      <c r="H105" s="216"/>
      <c r="I105" s="216"/>
      <c r="J105" s="800"/>
    </row>
    <row r="106" spans="1:10" ht="16" hidden="1">
      <c r="A106" s="501" t="s">
        <v>2514</v>
      </c>
      <c r="B106" s="501" t="s">
        <v>20</v>
      </c>
      <c r="C106" s="787">
        <v>2021</v>
      </c>
      <c r="D106" s="204" t="s">
        <v>2498</v>
      </c>
      <c r="E106" s="204" t="s">
        <v>2511</v>
      </c>
      <c r="F106" s="211">
        <v>975651900</v>
      </c>
      <c r="G106" s="219"/>
      <c r="H106" s="219"/>
      <c r="I106" s="219"/>
      <c r="J106" s="808"/>
    </row>
    <row r="107" spans="1:10" ht="16" hidden="1">
      <c r="A107" s="501" t="s">
        <v>2514</v>
      </c>
      <c r="B107" s="501" t="s">
        <v>20</v>
      </c>
      <c r="C107" s="787">
        <v>2021</v>
      </c>
      <c r="D107" s="202" t="s">
        <v>2499</v>
      </c>
      <c r="E107" s="202" t="s">
        <v>2511</v>
      </c>
      <c r="F107" s="210">
        <v>179580000</v>
      </c>
      <c r="G107" s="216"/>
      <c r="H107" s="216"/>
      <c r="I107" s="216"/>
      <c r="J107" s="800"/>
    </row>
    <row r="108" spans="1:10" ht="16" hidden="1">
      <c r="A108" s="501" t="s">
        <v>2514</v>
      </c>
      <c r="B108" s="501" t="s">
        <v>20</v>
      </c>
      <c r="C108" s="787">
        <v>2021</v>
      </c>
      <c r="D108" s="204" t="s">
        <v>2500</v>
      </c>
      <c r="E108" s="204" t="s">
        <v>2511</v>
      </c>
      <c r="F108" s="211">
        <v>1185520000</v>
      </c>
      <c r="G108" s="219"/>
      <c r="H108" s="219"/>
      <c r="I108" s="219"/>
      <c r="J108" s="808"/>
    </row>
    <row r="109" spans="1:10" ht="16" hidden="1">
      <c r="A109" s="501" t="s">
        <v>2514</v>
      </c>
      <c r="B109" s="501" t="s">
        <v>20</v>
      </c>
      <c r="C109" s="787">
        <v>2021</v>
      </c>
      <c r="D109" s="202" t="s">
        <v>2501</v>
      </c>
      <c r="E109" s="202" t="s">
        <v>2511</v>
      </c>
      <c r="F109" s="210"/>
      <c r="G109" s="216"/>
      <c r="H109" s="216"/>
      <c r="I109" s="216"/>
      <c r="J109" s="800"/>
    </row>
    <row r="110" spans="1:10" ht="16" hidden="1">
      <c r="A110" s="501" t="s">
        <v>2514</v>
      </c>
      <c r="B110" s="501" t="s">
        <v>20</v>
      </c>
      <c r="C110" s="787">
        <v>2021</v>
      </c>
      <c r="D110" s="204" t="s">
        <v>2502</v>
      </c>
      <c r="E110" s="204" t="s">
        <v>2511</v>
      </c>
      <c r="F110" s="211"/>
      <c r="G110" s="219"/>
      <c r="H110" s="809">
        <f>'[133]VII.b. Informasi CSR_2020'!D59</f>
        <v>0</v>
      </c>
      <c r="I110" s="219"/>
      <c r="J110" s="808"/>
    </row>
    <row r="111" spans="1:10" ht="16" hidden="1">
      <c r="A111" s="501" t="s">
        <v>2514</v>
      </c>
      <c r="B111" s="501" t="s">
        <v>20</v>
      </c>
      <c r="C111" s="787">
        <v>2021</v>
      </c>
      <c r="D111" s="202" t="s">
        <v>2503</v>
      </c>
      <c r="E111" s="202" t="s">
        <v>2511</v>
      </c>
      <c r="F111" s="210">
        <v>16662676000</v>
      </c>
      <c r="G111" s="216"/>
      <c r="H111" s="216"/>
      <c r="I111" s="216"/>
      <c r="J111" s="800"/>
    </row>
    <row r="112" spans="1:10" ht="16" hidden="1">
      <c r="A112" s="501" t="s">
        <v>2514</v>
      </c>
      <c r="B112" s="501" t="s">
        <v>20</v>
      </c>
      <c r="C112" s="787">
        <v>2021</v>
      </c>
      <c r="D112" s="204" t="s">
        <v>2504</v>
      </c>
      <c r="E112" s="204" t="s">
        <v>2511</v>
      </c>
      <c r="F112" s="211"/>
      <c r="G112" s="219"/>
      <c r="H112" s="219"/>
      <c r="I112" s="219"/>
      <c r="J112" s="808"/>
    </row>
    <row r="113" spans="1:10" ht="16" hidden="1">
      <c r="A113" s="501" t="s">
        <v>2514</v>
      </c>
      <c r="B113" s="501" t="s">
        <v>20</v>
      </c>
      <c r="C113" s="787">
        <v>2021</v>
      </c>
      <c r="D113" s="202" t="s">
        <v>2505</v>
      </c>
      <c r="E113" s="202" t="s">
        <v>2511</v>
      </c>
      <c r="F113" s="210"/>
      <c r="G113" s="216"/>
      <c r="H113" s="216"/>
      <c r="I113" s="216"/>
      <c r="J113" s="800"/>
    </row>
    <row r="114" spans="1:10" ht="16" hidden="1">
      <c r="A114" s="501" t="s">
        <v>2514</v>
      </c>
      <c r="B114" s="501" t="s">
        <v>20</v>
      </c>
      <c r="C114" s="787">
        <v>2021</v>
      </c>
      <c r="D114" s="204" t="s">
        <v>2506</v>
      </c>
      <c r="E114" s="204" t="s">
        <v>2511</v>
      </c>
      <c r="F114" s="206">
        <v>7268301461</v>
      </c>
      <c r="G114" s="219"/>
      <c r="H114" s="219"/>
      <c r="I114" s="219"/>
      <c r="J114" s="808"/>
    </row>
    <row r="115" spans="1:10" ht="16" hidden="1">
      <c r="A115" s="501" t="s">
        <v>2514</v>
      </c>
      <c r="B115" s="501" t="s">
        <v>20</v>
      </c>
      <c r="C115" s="787">
        <v>2021</v>
      </c>
      <c r="D115" s="202" t="s">
        <v>2507</v>
      </c>
      <c r="E115" s="202" t="s">
        <v>2511</v>
      </c>
      <c r="F115" s="207"/>
      <c r="G115" s="216"/>
      <c r="H115" s="216"/>
      <c r="I115" s="216"/>
      <c r="J115" s="800"/>
    </row>
    <row r="116" spans="1:10" ht="16" hidden="1">
      <c r="A116" s="501" t="s">
        <v>2514</v>
      </c>
      <c r="B116" s="501" t="s">
        <v>20</v>
      </c>
      <c r="C116" s="787">
        <v>2021</v>
      </c>
      <c r="D116" s="204" t="s">
        <v>2508</v>
      </c>
      <c r="E116" s="204" t="s">
        <v>2511</v>
      </c>
      <c r="F116" s="211"/>
      <c r="G116" s="219"/>
      <c r="H116" s="219"/>
      <c r="I116" s="219"/>
      <c r="J116" s="808"/>
    </row>
    <row r="117" spans="1:10" ht="16" hidden="1">
      <c r="A117" s="501" t="s">
        <v>2514</v>
      </c>
      <c r="B117" s="501" t="s">
        <v>20</v>
      </c>
      <c r="C117" s="787">
        <v>2021</v>
      </c>
      <c r="D117" s="202" t="s">
        <v>2509</v>
      </c>
      <c r="E117" s="202" t="s">
        <v>2511</v>
      </c>
      <c r="F117" s="210"/>
      <c r="G117" s="216"/>
      <c r="H117" s="216"/>
      <c r="I117" s="216"/>
      <c r="J117" s="800"/>
    </row>
    <row r="118" spans="1:10" ht="16" hidden="1">
      <c r="A118" s="501" t="s">
        <v>2514</v>
      </c>
      <c r="B118" s="501" t="s">
        <v>20</v>
      </c>
      <c r="C118" s="787">
        <v>2021</v>
      </c>
      <c r="D118" s="204" t="s">
        <v>2510</v>
      </c>
      <c r="E118" s="204" t="s">
        <v>2511</v>
      </c>
      <c r="F118" s="211"/>
      <c r="G118" s="219"/>
      <c r="H118" s="219"/>
      <c r="I118" s="219"/>
      <c r="J118" s="808"/>
    </row>
    <row r="119" spans="1:10" s="768" customFormat="1" ht="16" hidden="1">
      <c r="A119" s="772"/>
      <c r="B119" s="772"/>
      <c r="C119" s="779"/>
      <c r="D119" s="208"/>
      <c r="E119" s="208"/>
      <c r="F119" s="212"/>
      <c r="G119" s="806"/>
      <c r="H119" s="806"/>
      <c r="I119" s="806"/>
      <c r="J119" s="803"/>
    </row>
    <row r="120" spans="1:10" ht="16" hidden="1">
      <c r="A120" s="501" t="s">
        <v>2515</v>
      </c>
      <c r="B120" s="501" t="s">
        <v>20</v>
      </c>
      <c r="C120" s="787">
        <v>2021</v>
      </c>
      <c r="D120" s="202" t="s">
        <v>2495</v>
      </c>
      <c r="E120" s="202" t="s">
        <v>2496</v>
      </c>
      <c r="F120" s="210">
        <v>20599737.310000002</v>
      </c>
      <c r="G120" s="202"/>
      <c r="H120" s="813">
        <f t="shared" ref="H120:H128" si="0">G120/13901</f>
        <v>0</v>
      </c>
      <c r="I120" s="202"/>
      <c r="J120" s="217"/>
    </row>
    <row r="121" spans="1:10" ht="16" hidden="1">
      <c r="A121" s="501" t="s">
        <v>2515</v>
      </c>
      <c r="B121" s="501" t="s">
        <v>20</v>
      </c>
      <c r="C121" s="787">
        <v>2021</v>
      </c>
      <c r="D121" s="204" t="s">
        <v>2498</v>
      </c>
      <c r="E121" s="204" t="s">
        <v>2496</v>
      </c>
      <c r="F121" s="213" t="s">
        <v>749</v>
      </c>
      <c r="G121" s="204"/>
      <c r="H121" s="814">
        <f t="shared" si="0"/>
        <v>0</v>
      </c>
      <c r="I121" s="204"/>
      <c r="J121" s="218"/>
    </row>
    <row r="122" spans="1:10" ht="16" hidden="1">
      <c r="A122" s="501" t="s">
        <v>2515</v>
      </c>
      <c r="B122" s="501" t="s">
        <v>20</v>
      </c>
      <c r="C122" s="787">
        <v>2021</v>
      </c>
      <c r="D122" s="202" t="s">
        <v>2499</v>
      </c>
      <c r="E122" s="202" t="s">
        <v>2496</v>
      </c>
      <c r="F122" s="214" t="s">
        <v>749</v>
      </c>
      <c r="G122" s="202"/>
      <c r="H122" s="813">
        <f t="shared" si="0"/>
        <v>0</v>
      </c>
      <c r="I122" s="202"/>
      <c r="J122" s="217"/>
    </row>
    <row r="123" spans="1:10" ht="16" hidden="1">
      <c r="A123" s="501" t="s">
        <v>2515</v>
      </c>
      <c r="B123" s="501" t="s">
        <v>20</v>
      </c>
      <c r="C123" s="787">
        <v>2021</v>
      </c>
      <c r="D123" s="204" t="s">
        <v>2500</v>
      </c>
      <c r="E123" s="204" t="s">
        <v>2496</v>
      </c>
      <c r="F123" s="213" t="s">
        <v>749</v>
      </c>
      <c r="G123" s="204"/>
      <c r="H123" s="814">
        <f t="shared" si="0"/>
        <v>0</v>
      </c>
      <c r="I123" s="204"/>
      <c r="J123" s="218"/>
    </row>
    <row r="124" spans="1:10" ht="16" hidden="1">
      <c r="A124" s="501" t="s">
        <v>2515</v>
      </c>
      <c r="B124" s="501" t="s">
        <v>20</v>
      </c>
      <c r="C124" s="787">
        <v>2021</v>
      </c>
      <c r="D124" s="202" t="s">
        <v>2501</v>
      </c>
      <c r="E124" s="202" t="s">
        <v>2496</v>
      </c>
      <c r="F124" s="214" t="s">
        <v>749</v>
      </c>
      <c r="G124" s="202"/>
      <c r="H124" s="813">
        <f t="shared" si="0"/>
        <v>0</v>
      </c>
      <c r="I124" s="202"/>
      <c r="J124" s="217"/>
    </row>
    <row r="125" spans="1:10" ht="16" hidden="1">
      <c r="A125" s="501" t="s">
        <v>2515</v>
      </c>
      <c r="B125" s="501" t="s">
        <v>20</v>
      </c>
      <c r="C125" s="787">
        <v>2021</v>
      </c>
      <c r="D125" s="204" t="s">
        <v>2502</v>
      </c>
      <c r="E125" s="204" t="s">
        <v>2496</v>
      </c>
      <c r="F125" s="206" t="s">
        <v>749</v>
      </c>
      <c r="G125" s="204"/>
      <c r="H125" s="814">
        <f t="shared" si="0"/>
        <v>0</v>
      </c>
      <c r="I125" s="204"/>
      <c r="J125" s="218"/>
    </row>
    <row r="126" spans="1:10" ht="16" hidden="1">
      <c r="A126" s="501" t="s">
        <v>2515</v>
      </c>
      <c r="B126" s="501" t="s">
        <v>20</v>
      </c>
      <c r="C126" s="787">
        <v>2021</v>
      </c>
      <c r="D126" s="202" t="s">
        <v>2503</v>
      </c>
      <c r="E126" s="202" t="s">
        <v>2496</v>
      </c>
      <c r="F126" s="210" t="s">
        <v>749</v>
      </c>
      <c r="G126" s="202"/>
      <c r="H126" s="813">
        <f t="shared" si="0"/>
        <v>0</v>
      </c>
      <c r="I126" s="202"/>
      <c r="J126" s="217"/>
    </row>
    <row r="127" spans="1:10" ht="16" hidden="1">
      <c r="A127" s="501" t="s">
        <v>2515</v>
      </c>
      <c r="B127" s="501" t="s">
        <v>20</v>
      </c>
      <c r="C127" s="787">
        <v>2021</v>
      </c>
      <c r="D127" s="204" t="s">
        <v>2504</v>
      </c>
      <c r="E127" s="204" t="s">
        <v>2496</v>
      </c>
      <c r="F127" s="211" t="s">
        <v>749</v>
      </c>
      <c r="G127" s="204"/>
      <c r="H127" s="814">
        <f t="shared" si="0"/>
        <v>0</v>
      </c>
      <c r="I127" s="204"/>
      <c r="J127" s="218"/>
    </row>
    <row r="128" spans="1:10" ht="16" hidden="1">
      <c r="A128" s="501" t="s">
        <v>2515</v>
      </c>
      <c r="B128" s="501" t="s">
        <v>20</v>
      </c>
      <c r="C128" s="787">
        <v>2021</v>
      </c>
      <c r="D128" s="202" t="s">
        <v>2505</v>
      </c>
      <c r="E128" s="202" t="s">
        <v>2496</v>
      </c>
      <c r="F128" s="210" t="s">
        <v>749</v>
      </c>
      <c r="G128" s="202"/>
      <c r="H128" s="813">
        <f t="shared" si="0"/>
        <v>0</v>
      </c>
      <c r="I128" s="202"/>
      <c r="J128" s="217"/>
    </row>
    <row r="129" spans="1:10" ht="16" hidden="1">
      <c r="A129" s="501" t="s">
        <v>2515</v>
      </c>
      <c r="B129" s="501" t="s">
        <v>20</v>
      </c>
      <c r="C129" s="787">
        <v>2021</v>
      </c>
      <c r="D129" s="204" t="s">
        <v>2506</v>
      </c>
      <c r="E129" s="204" t="s">
        <v>2496</v>
      </c>
      <c r="F129" s="206">
        <v>34042980.539999999</v>
      </c>
      <c r="G129" s="204"/>
      <c r="H129" s="815"/>
      <c r="I129" s="204"/>
      <c r="J129" s="218"/>
    </row>
    <row r="130" spans="1:10" ht="16" hidden="1">
      <c r="A130" s="501" t="s">
        <v>2515</v>
      </c>
      <c r="B130" s="501" t="s">
        <v>20</v>
      </c>
      <c r="C130" s="787">
        <v>2021</v>
      </c>
      <c r="D130" s="202" t="s">
        <v>2507</v>
      </c>
      <c r="E130" s="202" t="s">
        <v>2496</v>
      </c>
      <c r="F130" s="207" t="s">
        <v>749</v>
      </c>
      <c r="G130" s="202"/>
      <c r="H130" s="813"/>
      <c r="I130" s="202"/>
      <c r="J130" s="217"/>
    </row>
    <row r="131" spans="1:10" ht="16" hidden="1">
      <c r="A131" s="501" t="s">
        <v>2515</v>
      </c>
      <c r="B131" s="501" t="s">
        <v>20</v>
      </c>
      <c r="C131" s="787">
        <v>2021</v>
      </c>
      <c r="D131" s="204" t="s">
        <v>2508</v>
      </c>
      <c r="E131" s="204" t="s">
        <v>2496</v>
      </c>
      <c r="F131" s="206" t="s">
        <v>749</v>
      </c>
      <c r="G131" s="204"/>
      <c r="H131" s="814">
        <f t="shared" ref="H131:H147" si="1">G131/13901</f>
        <v>0</v>
      </c>
      <c r="I131" s="204"/>
      <c r="J131" s="218"/>
    </row>
    <row r="132" spans="1:10" ht="16" hidden="1">
      <c r="A132" s="501" t="s">
        <v>2515</v>
      </c>
      <c r="B132" s="501" t="s">
        <v>20</v>
      </c>
      <c r="C132" s="787">
        <v>2021</v>
      </c>
      <c r="D132" s="202" t="s">
        <v>2509</v>
      </c>
      <c r="E132" s="202" t="s">
        <v>2496</v>
      </c>
      <c r="F132" s="207" t="s">
        <v>749</v>
      </c>
      <c r="G132" s="202"/>
      <c r="H132" s="813">
        <f t="shared" si="1"/>
        <v>0</v>
      </c>
      <c r="I132" s="202"/>
      <c r="J132" s="217"/>
    </row>
    <row r="133" spans="1:10" ht="16" hidden="1">
      <c r="A133" s="501" t="s">
        <v>2515</v>
      </c>
      <c r="B133" s="501" t="s">
        <v>20</v>
      </c>
      <c r="C133" s="787">
        <v>2021</v>
      </c>
      <c r="D133" s="204" t="s">
        <v>2510</v>
      </c>
      <c r="E133" s="204" t="s">
        <v>2496</v>
      </c>
      <c r="F133" s="206" t="s">
        <v>749</v>
      </c>
      <c r="G133" s="204"/>
      <c r="H133" s="814">
        <f t="shared" si="1"/>
        <v>0</v>
      </c>
      <c r="I133" s="204"/>
      <c r="J133" s="218"/>
    </row>
    <row r="134" spans="1:10" ht="16" hidden="1">
      <c r="A134" s="501" t="s">
        <v>2515</v>
      </c>
      <c r="B134" s="501" t="s">
        <v>20</v>
      </c>
      <c r="C134" s="787">
        <v>2021</v>
      </c>
      <c r="D134" s="202" t="s">
        <v>2495</v>
      </c>
      <c r="E134" s="202" t="s">
        <v>2511</v>
      </c>
      <c r="F134" s="210">
        <v>180881609292</v>
      </c>
      <c r="G134" s="202"/>
      <c r="H134" s="813">
        <f t="shared" si="1"/>
        <v>0</v>
      </c>
      <c r="I134" s="202"/>
      <c r="J134" s="217"/>
    </row>
    <row r="135" spans="1:10" ht="16" hidden="1">
      <c r="A135" s="501" t="s">
        <v>2515</v>
      </c>
      <c r="B135" s="501" t="s">
        <v>20</v>
      </c>
      <c r="C135" s="787">
        <v>2021</v>
      </c>
      <c r="D135" s="204" t="s">
        <v>2498</v>
      </c>
      <c r="E135" s="204" t="s">
        <v>2511</v>
      </c>
      <c r="F135" s="211">
        <v>24907250568</v>
      </c>
      <c r="G135" s="204"/>
      <c r="H135" s="814">
        <f t="shared" si="1"/>
        <v>0</v>
      </c>
      <c r="I135" s="204"/>
      <c r="J135" s="218"/>
    </row>
    <row r="136" spans="1:10" ht="16" hidden="1">
      <c r="A136" s="501" t="s">
        <v>2515</v>
      </c>
      <c r="B136" s="501" t="s">
        <v>20</v>
      </c>
      <c r="C136" s="787">
        <v>2021</v>
      </c>
      <c r="D136" s="202" t="s">
        <v>2499</v>
      </c>
      <c r="E136" s="202" t="s">
        <v>2511</v>
      </c>
      <c r="F136" s="210">
        <v>180933600</v>
      </c>
      <c r="G136" s="202"/>
      <c r="H136" s="813">
        <f t="shared" si="1"/>
        <v>0</v>
      </c>
      <c r="I136" s="202"/>
      <c r="J136" s="217"/>
    </row>
    <row r="137" spans="1:10" ht="16" hidden="1">
      <c r="A137" s="501" t="s">
        <v>2515</v>
      </c>
      <c r="B137" s="501" t="s">
        <v>20</v>
      </c>
      <c r="C137" s="787">
        <v>2021</v>
      </c>
      <c r="D137" s="204" t="s">
        <v>2500</v>
      </c>
      <c r="E137" s="204" t="s">
        <v>2511</v>
      </c>
      <c r="F137" s="211">
        <v>6262369323.3800001</v>
      </c>
      <c r="G137" s="204"/>
      <c r="H137" s="814">
        <f t="shared" si="1"/>
        <v>0</v>
      </c>
      <c r="I137" s="204"/>
      <c r="J137" s="218"/>
    </row>
    <row r="138" spans="1:10" ht="16" hidden="1">
      <c r="A138" s="501" t="s">
        <v>2515</v>
      </c>
      <c r="B138" s="501" t="s">
        <v>20</v>
      </c>
      <c r="C138" s="787">
        <v>2021</v>
      </c>
      <c r="D138" s="202" t="s">
        <v>2501</v>
      </c>
      <c r="E138" s="202" t="s">
        <v>2511</v>
      </c>
      <c r="F138" s="210">
        <v>90761895</v>
      </c>
      <c r="G138" s="202"/>
      <c r="H138" s="813">
        <f t="shared" si="1"/>
        <v>0</v>
      </c>
      <c r="I138" s="202"/>
      <c r="J138" s="217"/>
    </row>
    <row r="139" spans="1:10" ht="16" hidden="1">
      <c r="A139" s="501" t="s">
        <v>2515</v>
      </c>
      <c r="B139" s="501" t="s">
        <v>20</v>
      </c>
      <c r="C139" s="787">
        <v>2021</v>
      </c>
      <c r="D139" s="204" t="s">
        <v>2502</v>
      </c>
      <c r="E139" s="204" t="s">
        <v>2511</v>
      </c>
      <c r="F139" s="211">
        <v>18520582275</v>
      </c>
      <c r="G139" s="204"/>
      <c r="H139" s="814">
        <f t="shared" si="1"/>
        <v>0</v>
      </c>
      <c r="I139" s="204"/>
      <c r="J139" s="218"/>
    </row>
    <row r="140" spans="1:10" ht="16" hidden="1">
      <c r="A140" s="501" t="s">
        <v>2515</v>
      </c>
      <c r="B140" s="501" t="s">
        <v>20</v>
      </c>
      <c r="C140" s="787">
        <v>2021</v>
      </c>
      <c r="D140" s="202" t="s">
        <v>2503</v>
      </c>
      <c r="E140" s="202" t="s">
        <v>2511</v>
      </c>
      <c r="F140" s="210">
        <v>75506996753</v>
      </c>
      <c r="G140" s="202"/>
      <c r="H140" s="813">
        <f t="shared" si="1"/>
        <v>0</v>
      </c>
      <c r="I140" s="202"/>
      <c r="J140" s="217"/>
    </row>
    <row r="141" spans="1:10" ht="16" hidden="1">
      <c r="A141" s="501" t="s">
        <v>2515</v>
      </c>
      <c r="B141" s="501" t="s">
        <v>20</v>
      </c>
      <c r="C141" s="787">
        <v>2021</v>
      </c>
      <c r="D141" s="204" t="s">
        <v>2504</v>
      </c>
      <c r="E141" s="204" t="s">
        <v>2511</v>
      </c>
      <c r="F141" s="211" t="s">
        <v>749</v>
      </c>
      <c r="G141" s="204"/>
      <c r="H141" s="814">
        <f t="shared" si="1"/>
        <v>0</v>
      </c>
      <c r="I141" s="204"/>
      <c r="J141" s="218"/>
    </row>
    <row r="142" spans="1:10" ht="16" hidden="1">
      <c r="A142" s="501" t="s">
        <v>2515</v>
      </c>
      <c r="B142" s="501" t="s">
        <v>20</v>
      </c>
      <c r="C142" s="787">
        <v>2021</v>
      </c>
      <c r="D142" s="202" t="s">
        <v>2505</v>
      </c>
      <c r="E142" s="202" t="s">
        <v>2511</v>
      </c>
      <c r="F142" s="210" t="s">
        <v>749</v>
      </c>
      <c r="G142" s="202"/>
      <c r="H142" s="813">
        <f t="shared" si="1"/>
        <v>0</v>
      </c>
      <c r="I142" s="202"/>
      <c r="J142" s="217"/>
    </row>
    <row r="143" spans="1:10" ht="16" hidden="1">
      <c r="A143" s="501" t="s">
        <v>2515</v>
      </c>
      <c r="B143" s="501" t="s">
        <v>20</v>
      </c>
      <c r="C143" s="787">
        <v>2021</v>
      </c>
      <c r="D143" s="204" t="s">
        <v>2506</v>
      </c>
      <c r="E143" s="204" t="s">
        <v>2511</v>
      </c>
      <c r="F143" s="211">
        <v>114950220768</v>
      </c>
      <c r="G143" s="204"/>
      <c r="H143" s="814">
        <f t="shared" si="1"/>
        <v>0</v>
      </c>
      <c r="I143" s="204"/>
      <c r="J143" s="218"/>
    </row>
    <row r="144" spans="1:10" ht="16" hidden="1">
      <c r="A144" s="501" t="s">
        <v>2515</v>
      </c>
      <c r="B144" s="501" t="s">
        <v>20</v>
      </c>
      <c r="C144" s="787">
        <v>2021</v>
      </c>
      <c r="D144" s="202" t="s">
        <v>2507</v>
      </c>
      <c r="E144" s="202" t="s">
        <v>2511</v>
      </c>
      <c r="F144" s="210" t="s">
        <v>749</v>
      </c>
      <c r="G144" s="202"/>
      <c r="H144" s="813">
        <f t="shared" si="1"/>
        <v>0</v>
      </c>
      <c r="I144" s="202"/>
      <c r="J144" s="217"/>
    </row>
    <row r="145" spans="1:10" ht="16" hidden="1">
      <c r="A145" s="501" t="s">
        <v>2515</v>
      </c>
      <c r="B145" s="501" t="s">
        <v>20</v>
      </c>
      <c r="C145" s="787">
        <v>2021</v>
      </c>
      <c r="D145" s="204" t="s">
        <v>2508</v>
      </c>
      <c r="E145" s="204" t="s">
        <v>2511</v>
      </c>
      <c r="F145" s="211" t="s">
        <v>749</v>
      </c>
      <c r="G145" s="204"/>
      <c r="H145" s="814">
        <f t="shared" si="1"/>
        <v>0</v>
      </c>
      <c r="I145" s="204"/>
      <c r="J145" s="218"/>
    </row>
    <row r="146" spans="1:10" ht="16" hidden="1">
      <c r="A146" s="501" t="s">
        <v>2515</v>
      </c>
      <c r="B146" s="501" t="s">
        <v>20</v>
      </c>
      <c r="C146" s="787">
        <v>2021</v>
      </c>
      <c r="D146" s="202" t="s">
        <v>2509</v>
      </c>
      <c r="E146" s="202" t="s">
        <v>2511</v>
      </c>
      <c r="F146" s="210" t="s">
        <v>749</v>
      </c>
      <c r="G146" s="202"/>
      <c r="H146" s="813">
        <f t="shared" si="1"/>
        <v>0</v>
      </c>
      <c r="I146" s="202"/>
      <c r="J146" s="217"/>
    </row>
    <row r="147" spans="1:10" ht="16" hidden="1">
      <c r="A147" s="501" t="s">
        <v>2515</v>
      </c>
      <c r="B147" s="501" t="s">
        <v>20</v>
      </c>
      <c r="C147" s="787">
        <v>2021</v>
      </c>
      <c r="D147" s="204" t="s">
        <v>2510</v>
      </c>
      <c r="E147" s="204" t="s">
        <v>2511</v>
      </c>
      <c r="F147" s="211" t="s">
        <v>749</v>
      </c>
      <c r="G147" s="204"/>
      <c r="H147" s="814">
        <f t="shared" si="1"/>
        <v>0</v>
      </c>
      <c r="I147" s="204"/>
      <c r="J147" s="218"/>
    </row>
    <row r="148" spans="1:10" s="768" customFormat="1" ht="16" hidden="1">
      <c r="A148" s="772"/>
      <c r="B148" s="772"/>
      <c r="C148" s="779"/>
      <c r="D148" s="208"/>
      <c r="E148" s="208"/>
      <c r="F148" s="212"/>
      <c r="G148" s="208"/>
      <c r="H148" s="816"/>
      <c r="I148" s="208"/>
      <c r="J148" s="220"/>
    </row>
    <row r="149" spans="1:10" ht="16" hidden="1">
      <c r="A149" s="501" t="s">
        <v>2516</v>
      </c>
      <c r="B149" s="501" t="s">
        <v>20</v>
      </c>
      <c r="C149" s="787">
        <v>2021</v>
      </c>
      <c r="D149" s="202" t="s">
        <v>2495</v>
      </c>
      <c r="E149" s="202" t="s">
        <v>2511</v>
      </c>
      <c r="F149" s="214">
        <v>7732734680</v>
      </c>
      <c r="G149" s="202"/>
      <c r="H149" s="202"/>
      <c r="I149" s="202"/>
      <c r="J149" s="217"/>
    </row>
    <row r="150" spans="1:10" ht="16" hidden="1">
      <c r="A150" s="501" t="s">
        <v>2516</v>
      </c>
      <c r="B150" s="501" t="s">
        <v>20</v>
      </c>
      <c r="C150" s="787">
        <v>2021</v>
      </c>
      <c r="D150" s="204" t="s">
        <v>2498</v>
      </c>
      <c r="E150" s="204" t="s">
        <v>2511</v>
      </c>
      <c r="F150" s="213">
        <v>3690524553</v>
      </c>
      <c r="G150" s="204"/>
      <c r="H150" s="204"/>
      <c r="I150" s="204"/>
      <c r="J150" s="218"/>
    </row>
    <row r="151" spans="1:10" ht="16" hidden="1">
      <c r="A151" s="501" t="s">
        <v>2516</v>
      </c>
      <c r="B151" s="501" t="s">
        <v>20</v>
      </c>
      <c r="C151" s="787">
        <v>2021</v>
      </c>
      <c r="D151" s="202" t="s">
        <v>2499</v>
      </c>
      <c r="E151" s="202" t="s">
        <v>2511</v>
      </c>
      <c r="F151" s="214">
        <v>182100000</v>
      </c>
      <c r="G151" s="202"/>
      <c r="H151" s="202"/>
      <c r="I151" s="202"/>
      <c r="J151" s="217"/>
    </row>
    <row r="152" spans="1:10" ht="16" hidden="1">
      <c r="A152" s="501" t="s">
        <v>2516</v>
      </c>
      <c r="B152" s="501" t="s">
        <v>20</v>
      </c>
      <c r="C152" s="787">
        <v>2021</v>
      </c>
      <c r="D152" s="204" t="s">
        <v>2500</v>
      </c>
      <c r="E152" s="204" t="s">
        <v>2511</v>
      </c>
      <c r="F152" s="213">
        <v>4719668331</v>
      </c>
      <c r="G152" s="204"/>
      <c r="H152" s="204"/>
      <c r="I152" s="204"/>
      <c r="J152" s="218"/>
    </row>
    <row r="153" spans="1:10" ht="16" hidden="1">
      <c r="A153" s="501" t="s">
        <v>2516</v>
      </c>
      <c r="B153" s="501" t="s">
        <v>20</v>
      </c>
      <c r="C153" s="787">
        <v>2021</v>
      </c>
      <c r="D153" s="202" t="s">
        <v>2501</v>
      </c>
      <c r="E153" s="202" t="s">
        <v>2511</v>
      </c>
      <c r="F153" s="214"/>
      <c r="G153" s="202"/>
      <c r="H153" s="202"/>
      <c r="I153" s="202"/>
      <c r="J153" s="217"/>
    </row>
    <row r="154" spans="1:10" ht="16" hidden="1">
      <c r="A154" s="501" t="s">
        <v>2516</v>
      </c>
      <c r="B154" s="501" t="s">
        <v>20</v>
      </c>
      <c r="C154" s="787">
        <v>2021</v>
      </c>
      <c r="D154" s="204" t="s">
        <v>2502</v>
      </c>
      <c r="E154" s="204" t="s">
        <v>2511</v>
      </c>
      <c r="F154" s="213">
        <v>2310472775</v>
      </c>
      <c r="G154" s="204"/>
      <c r="H154" s="204"/>
      <c r="I154" s="204"/>
      <c r="J154" s="218"/>
    </row>
    <row r="155" spans="1:10" ht="16" hidden="1">
      <c r="A155" s="501" t="s">
        <v>2516</v>
      </c>
      <c r="B155" s="501" t="s">
        <v>20</v>
      </c>
      <c r="C155" s="787">
        <v>2021</v>
      </c>
      <c r="D155" s="202" t="s">
        <v>2503</v>
      </c>
      <c r="E155" s="202" t="s">
        <v>2511</v>
      </c>
      <c r="F155" s="214">
        <v>3575974720</v>
      </c>
      <c r="G155" s="202"/>
      <c r="H155" s="202"/>
      <c r="I155" s="202"/>
      <c r="J155" s="217"/>
    </row>
    <row r="156" spans="1:10" ht="16" hidden="1">
      <c r="A156" s="501" t="s">
        <v>2516</v>
      </c>
      <c r="B156" s="501" t="s">
        <v>20</v>
      </c>
      <c r="C156" s="787">
        <v>2021</v>
      </c>
      <c r="D156" s="204" t="s">
        <v>2504</v>
      </c>
      <c r="E156" s="204" t="s">
        <v>2511</v>
      </c>
      <c r="F156" s="213">
        <v>98453516</v>
      </c>
      <c r="G156" s="204"/>
      <c r="H156" s="204"/>
      <c r="I156" s="204"/>
      <c r="J156" s="218"/>
    </row>
    <row r="157" spans="1:10" ht="16" hidden="1">
      <c r="A157" s="501" t="s">
        <v>2516</v>
      </c>
      <c r="B157" s="501" t="s">
        <v>20</v>
      </c>
      <c r="C157" s="787">
        <v>2021</v>
      </c>
      <c r="D157" s="202" t="s">
        <v>2505</v>
      </c>
      <c r="E157" s="202" t="s">
        <v>2511</v>
      </c>
      <c r="F157" s="214">
        <v>0</v>
      </c>
      <c r="G157" s="202"/>
      <c r="H157" s="202"/>
      <c r="I157" s="202"/>
      <c r="J157" s="217"/>
    </row>
    <row r="158" spans="1:10" ht="16" hidden="1">
      <c r="A158" s="501" t="s">
        <v>2516</v>
      </c>
      <c r="B158" s="501" t="s">
        <v>20</v>
      </c>
      <c r="C158" s="787">
        <v>2021</v>
      </c>
      <c r="D158" s="204" t="s">
        <v>2506</v>
      </c>
      <c r="E158" s="204" t="s">
        <v>2511</v>
      </c>
      <c r="F158" s="213">
        <v>28485896654</v>
      </c>
      <c r="G158" s="213"/>
      <c r="H158" s="204"/>
      <c r="I158" s="204"/>
      <c r="J158" s="218"/>
    </row>
    <row r="159" spans="1:10" ht="16" hidden="1">
      <c r="A159" s="501" t="s">
        <v>2516</v>
      </c>
      <c r="B159" s="501" t="s">
        <v>20</v>
      </c>
      <c r="C159" s="787">
        <v>2021</v>
      </c>
      <c r="D159" s="202" t="s">
        <v>2507</v>
      </c>
      <c r="E159" s="202" t="s">
        <v>2511</v>
      </c>
      <c r="F159" s="214">
        <v>425734090323</v>
      </c>
      <c r="G159" s="214"/>
      <c r="H159" s="202"/>
      <c r="I159" s="202"/>
      <c r="J159" s="217"/>
    </row>
    <row r="160" spans="1:10" ht="16" hidden="1">
      <c r="A160" s="501" t="s">
        <v>2516</v>
      </c>
      <c r="B160" s="501" t="s">
        <v>20</v>
      </c>
      <c r="C160" s="787">
        <v>2021</v>
      </c>
      <c r="D160" s="204" t="s">
        <v>2508</v>
      </c>
      <c r="E160" s="204" t="s">
        <v>2511</v>
      </c>
      <c r="F160" s="213">
        <v>11300828387</v>
      </c>
      <c r="G160" s="204"/>
      <c r="H160" s="204"/>
      <c r="I160" s="204"/>
      <c r="J160" s="218"/>
    </row>
    <row r="161" spans="1:10" ht="16" hidden="1">
      <c r="A161" s="501" t="s">
        <v>2516</v>
      </c>
      <c r="B161" s="501" t="s">
        <v>20</v>
      </c>
      <c r="C161" s="787">
        <v>2021</v>
      </c>
      <c r="D161" s="202" t="s">
        <v>2509</v>
      </c>
      <c r="E161" s="202" t="s">
        <v>2511</v>
      </c>
      <c r="F161" s="214"/>
      <c r="G161" s="202"/>
      <c r="H161" s="202"/>
      <c r="I161" s="202"/>
      <c r="J161" s="217"/>
    </row>
    <row r="162" spans="1:10" ht="16" hidden="1">
      <c r="A162" s="501" t="s">
        <v>2516</v>
      </c>
      <c r="B162" s="501" t="s">
        <v>20</v>
      </c>
      <c r="C162" s="787">
        <v>2021</v>
      </c>
      <c r="D162" s="204" t="s">
        <v>2510</v>
      </c>
      <c r="E162" s="204" t="s">
        <v>2511</v>
      </c>
      <c r="F162" s="213">
        <v>49751381795</v>
      </c>
      <c r="G162" s="204"/>
      <c r="H162" s="204"/>
      <c r="I162" s="204"/>
      <c r="J162" s="218"/>
    </row>
    <row r="163" spans="1:10" s="768" customFormat="1" ht="16" hidden="1">
      <c r="A163" s="772"/>
      <c r="B163" s="772"/>
      <c r="C163" s="779"/>
      <c r="D163" s="208"/>
      <c r="E163" s="208"/>
      <c r="F163" s="215"/>
      <c r="G163" s="208"/>
      <c r="H163" s="208"/>
      <c r="I163" s="208"/>
      <c r="J163" s="220"/>
    </row>
    <row r="164" spans="1:10" ht="16" hidden="1">
      <c r="A164" s="501" t="s">
        <v>2517</v>
      </c>
      <c r="B164" s="501" t="s">
        <v>20</v>
      </c>
      <c r="C164" s="787">
        <v>2021</v>
      </c>
      <c r="D164" s="202" t="s">
        <v>2495</v>
      </c>
      <c r="E164" s="202" t="s">
        <v>2496</v>
      </c>
      <c r="F164" s="207">
        <v>6199886.8799999999</v>
      </c>
      <c r="G164" s="216" t="s">
        <v>2497</v>
      </c>
      <c r="H164" s="202"/>
      <c r="I164" s="202"/>
      <c r="J164" s="217"/>
    </row>
    <row r="165" spans="1:10" ht="16" hidden="1">
      <c r="A165" s="501" t="s">
        <v>2517</v>
      </c>
      <c r="B165" s="501" t="s">
        <v>20</v>
      </c>
      <c r="C165" s="787">
        <v>2021</v>
      </c>
      <c r="D165" s="204" t="s">
        <v>2498</v>
      </c>
      <c r="E165" s="204" t="s">
        <v>2496</v>
      </c>
      <c r="F165" s="206"/>
      <c r="G165" s="204"/>
      <c r="H165" s="204"/>
      <c r="I165" s="204"/>
      <c r="J165" s="218"/>
    </row>
    <row r="166" spans="1:10" ht="16" hidden="1">
      <c r="A166" s="501" t="s">
        <v>2517</v>
      </c>
      <c r="B166" s="501" t="s">
        <v>20</v>
      </c>
      <c r="C166" s="787">
        <v>2021</v>
      </c>
      <c r="D166" s="202" t="s">
        <v>2499</v>
      </c>
      <c r="E166" s="202" t="s">
        <v>2496</v>
      </c>
      <c r="F166" s="207"/>
      <c r="G166" s="202"/>
      <c r="H166" s="202"/>
      <c r="I166" s="202"/>
      <c r="J166" s="217"/>
    </row>
    <row r="167" spans="1:10" ht="16" hidden="1">
      <c r="A167" s="501" t="s">
        <v>2517</v>
      </c>
      <c r="B167" s="501" t="s">
        <v>20</v>
      </c>
      <c r="C167" s="787">
        <v>2021</v>
      </c>
      <c r="D167" s="204" t="s">
        <v>2500</v>
      </c>
      <c r="E167" s="204" t="s">
        <v>2496</v>
      </c>
      <c r="F167" s="206"/>
      <c r="G167" s="204"/>
      <c r="H167" s="204"/>
      <c r="I167" s="204"/>
      <c r="J167" s="218"/>
    </row>
    <row r="168" spans="1:10" ht="16" hidden="1">
      <c r="A168" s="501" t="s">
        <v>2517</v>
      </c>
      <c r="B168" s="501" t="s">
        <v>20</v>
      </c>
      <c r="C168" s="787">
        <v>2021</v>
      </c>
      <c r="D168" s="202" t="s">
        <v>2501</v>
      </c>
      <c r="E168" s="202" t="s">
        <v>2496</v>
      </c>
      <c r="F168" s="207"/>
      <c r="G168" s="202"/>
      <c r="H168" s="202"/>
      <c r="I168" s="202"/>
      <c r="J168" s="217"/>
    </row>
    <row r="169" spans="1:10" ht="16" hidden="1">
      <c r="A169" s="501" t="s">
        <v>2517</v>
      </c>
      <c r="B169" s="501" t="s">
        <v>20</v>
      </c>
      <c r="C169" s="787">
        <v>2021</v>
      </c>
      <c r="D169" s="204" t="s">
        <v>2502</v>
      </c>
      <c r="E169" s="204" t="s">
        <v>2496</v>
      </c>
      <c r="F169" s="206"/>
      <c r="G169" s="204"/>
      <c r="H169" s="204"/>
      <c r="I169" s="204"/>
      <c r="J169" s="218"/>
    </row>
    <row r="170" spans="1:10" ht="16" hidden="1">
      <c r="A170" s="501" t="s">
        <v>2517</v>
      </c>
      <c r="B170" s="501" t="s">
        <v>20</v>
      </c>
      <c r="C170" s="787">
        <v>2021</v>
      </c>
      <c r="D170" s="202" t="s">
        <v>2503</v>
      </c>
      <c r="E170" s="202" t="s">
        <v>2496</v>
      </c>
      <c r="F170" s="207"/>
      <c r="G170" s="202"/>
      <c r="H170" s="202"/>
      <c r="I170" s="202"/>
      <c r="J170" s="217"/>
    </row>
    <row r="171" spans="1:10" ht="16" hidden="1">
      <c r="A171" s="501" t="s">
        <v>2517</v>
      </c>
      <c r="B171" s="501" t="s">
        <v>20</v>
      </c>
      <c r="C171" s="787">
        <v>2021</v>
      </c>
      <c r="D171" s="204" t="s">
        <v>2504</v>
      </c>
      <c r="E171" s="204" t="s">
        <v>2496</v>
      </c>
      <c r="F171" s="206"/>
      <c r="G171" s="204"/>
      <c r="H171" s="204"/>
      <c r="I171" s="204"/>
      <c r="J171" s="218"/>
    </row>
    <row r="172" spans="1:10" ht="16" hidden="1">
      <c r="A172" s="501" t="s">
        <v>2517</v>
      </c>
      <c r="B172" s="501" t="s">
        <v>20</v>
      </c>
      <c r="C172" s="787">
        <v>2021</v>
      </c>
      <c r="D172" s="202" t="s">
        <v>2505</v>
      </c>
      <c r="E172" s="202" t="s">
        <v>2496</v>
      </c>
      <c r="F172" s="207"/>
      <c r="G172" s="202"/>
      <c r="H172" s="202"/>
      <c r="I172" s="202"/>
      <c r="J172" s="217"/>
    </row>
    <row r="173" spans="1:10" ht="16" hidden="1">
      <c r="A173" s="501" t="s">
        <v>2517</v>
      </c>
      <c r="B173" s="501" t="s">
        <v>20</v>
      </c>
      <c r="C173" s="787">
        <v>2021</v>
      </c>
      <c r="D173" s="204" t="s">
        <v>2506</v>
      </c>
      <c r="E173" s="204" t="s">
        <v>2496</v>
      </c>
      <c r="F173" s="206">
        <v>5962115.9900000012</v>
      </c>
      <c r="G173" s="219" t="s">
        <v>2497</v>
      </c>
      <c r="H173" s="204"/>
      <c r="I173" s="204"/>
      <c r="J173" s="218"/>
    </row>
    <row r="174" spans="1:10" ht="16" hidden="1">
      <c r="A174" s="501" t="s">
        <v>2517</v>
      </c>
      <c r="B174" s="501" t="s">
        <v>20</v>
      </c>
      <c r="C174" s="787">
        <v>2021</v>
      </c>
      <c r="D174" s="202" t="s">
        <v>2507</v>
      </c>
      <c r="E174" s="202" t="s">
        <v>2496</v>
      </c>
      <c r="F174" s="207"/>
      <c r="G174" s="216"/>
      <c r="H174" s="202"/>
      <c r="I174" s="202"/>
      <c r="J174" s="217"/>
    </row>
    <row r="175" spans="1:10" ht="16" hidden="1">
      <c r="A175" s="501" t="s">
        <v>2517</v>
      </c>
      <c r="B175" s="501" t="s">
        <v>20</v>
      </c>
      <c r="C175" s="787">
        <v>2021</v>
      </c>
      <c r="D175" s="204" t="s">
        <v>2508</v>
      </c>
      <c r="E175" s="204" t="s">
        <v>2496</v>
      </c>
      <c r="F175" s="206"/>
      <c r="G175" s="204"/>
      <c r="H175" s="204"/>
      <c r="I175" s="204"/>
      <c r="J175" s="218"/>
    </row>
    <row r="176" spans="1:10" ht="16" hidden="1">
      <c r="A176" s="501" t="s">
        <v>2517</v>
      </c>
      <c r="B176" s="501" t="s">
        <v>20</v>
      </c>
      <c r="C176" s="787">
        <v>2021</v>
      </c>
      <c r="D176" s="202" t="s">
        <v>2509</v>
      </c>
      <c r="E176" s="202" t="s">
        <v>2496</v>
      </c>
      <c r="F176" s="207"/>
      <c r="G176" s="202"/>
      <c r="H176" s="202"/>
      <c r="I176" s="202"/>
      <c r="J176" s="217"/>
    </row>
    <row r="177" spans="1:10" ht="16" hidden="1">
      <c r="A177" s="501" t="s">
        <v>2517</v>
      </c>
      <c r="B177" s="501" t="s">
        <v>20</v>
      </c>
      <c r="C177" s="787">
        <v>2021</v>
      </c>
      <c r="D177" s="204" t="s">
        <v>2510</v>
      </c>
      <c r="E177" s="204" t="s">
        <v>2496</v>
      </c>
      <c r="F177" s="206"/>
      <c r="G177" s="204"/>
      <c r="H177" s="204"/>
      <c r="I177" s="204"/>
      <c r="J177" s="218"/>
    </row>
    <row r="178" spans="1:10" ht="16" hidden="1">
      <c r="A178" s="501" t="s">
        <v>2517</v>
      </c>
      <c r="B178" s="501" t="s">
        <v>20</v>
      </c>
      <c r="C178" s="787">
        <v>2021</v>
      </c>
      <c r="D178" s="202" t="s">
        <v>2495</v>
      </c>
      <c r="E178" s="202" t="s">
        <v>2511</v>
      </c>
      <c r="F178" s="817"/>
      <c r="G178" s="202"/>
      <c r="H178" s="202"/>
      <c r="I178" s="202"/>
      <c r="J178" s="217"/>
    </row>
    <row r="179" spans="1:10" ht="16" hidden="1">
      <c r="A179" s="501" t="s">
        <v>2517</v>
      </c>
      <c r="B179" s="501" t="s">
        <v>20</v>
      </c>
      <c r="C179" s="787">
        <v>2021</v>
      </c>
      <c r="D179" s="204" t="s">
        <v>2498</v>
      </c>
      <c r="E179" s="204" t="s">
        <v>2511</v>
      </c>
      <c r="F179" s="818">
        <v>3274193383</v>
      </c>
      <c r="G179" s="219" t="s">
        <v>2497</v>
      </c>
      <c r="H179" s="204"/>
      <c r="I179" s="204"/>
      <c r="J179" s="218"/>
    </row>
    <row r="180" spans="1:10" ht="16" hidden="1">
      <c r="A180" s="501" t="s">
        <v>2517</v>
      </c>
      <c r="B180" s="501" t="s">
        <v>20</v>
      </c>
      <c r="C180" s="787">
        <v>2021</v>
      </c>
      <c r="D180" s="202" t="s">
        <v>2499</v>
      </c>
      <c r="E180" s="202" t="s">
        <v>2511</v>
      </c>
      <c r="F180" s="817"/>
      <c r="G180" s="202"/>
      <c r="H180" s="202"/>
      <c r="I180" s="202"/>
      <c r="J180" s="217"/>
    </row>
    <row r="181" spans="1:10" ht="16" hidden="1">
      <c r="A181" s="501" t="s">
        <v>2517</v>
      </c>
      <c r="B181" s="501" t="s">
        <v>20</v>
      </c>
      <c r="C181" s="787">
        <v>2021</v>
      </c>
      <c r="D181" s="204" t="s">
        <v>2500</v>
      </c>
      <c r="E181" s="204" t="s">
        <v>2511</v>
      </c>
      <c r="F181" s="818"/>
      <c r="G181" s="204"/>
      <c r="H181" s="204"/>
      <c r="I181" s="204"/>
      <c r="J181" s="218"/>
    </row>
    <row r="182" spans="1:10" ht="16" hidden="1">
      <c r="A182" s="501" t="s">
        <v>2517</v>
      </c>
      <c r="B182" s="501" t="s">
        <v>20</v>
      </c>
      <c r="C182" s="787">
        <v>2021</v>
      </c>
      <c r="D182" s="202" t="s">
        <v>2501</v>
      </c>
      <c r="E182" s="202" t="s">
        <v>2511</v>
      </c>
      <c r="F182" s="817"/>
      <c r="G182" s="202"/>
      <c r="H182" s="202"/>
      <c r="I182" s="202"/>
      <c r="J182" s="217"/>
    </row>
    <row r="183" spans="1:10" ht="16" hidden="1">
      <c r="A183" s="501" t="s">
        <v>2517</v>
      </c>
      <c r="B183" s="501" t="s">
        <v>20</v>
      </c>
      <c r="C183" s="787">
        <v>2021</v>
      </c>
      <c r="D183" s="204" t="s">
        <v>2502</v>
      </c>
      <c r="E183" s="204" t="s">
        <v>2511</v>
      </c>
      <c r="F183" s="818" t="e" vm="1">
        <f>'[134]VII. Informasi CSR_2021'!D153</f>
        <v>#VALUE!</v>
      </c>
      <c r="G183" s="219" t="s">
        <v>2497</v>
      </c>
      <c r="H183" s="204"/>
      <c r="I183" s="204"/>
      <c r="J183" s="218"/>
    </row>
    <row r="184" spans="1:10" ht="16" hidden="1">
      <c r="A184" s="501" t="s">
        <v>2517</v>
      </c>
      <c r="B184" s="501" t="s">
        <v>20</v>
      </c>
      <c r="C184" s="787">
        <v>2021</v>
      </c>
      <c r="D184" s="202" t="s">
        <v>2503</v>
      </c>
      <c r="E184" s="202" t="s">
        <v>2511</v>
      </c>
      <c r="F184" s="817">
        <v>3617770333</v>
      </c>
      <c r="G184" s="216" t="s">
        <v>2497</v>
      </c>
      <c r="H184" s="202"/>
      <c r="I184" s="202"/>
      <c r="J184" s="217"/>
    </row>
    <row r="185" spans="1:10" ht="16" hidden="1">
      <c r="A185" s="501" t="s">
        <v>2517</v>
      </c>
      <c r="B185" s="501" t="s">
        <v>20</v>
      </c>
      <c r="C185" s="787">
        <v>2021</v>
      </c>
      <c r="D185" s="204" t="s">
        <v>2504</v>
      </c>
      <c r="E185" s="204" t="s">
        <v>2511</v>
      </c>
      <c r="F185" s="818"/>
      <c r="G185" s="204"/>
      <c r="H185" s="204"/>
      <c r="I185" s="204"/>
      <c r="J185" s="218"/>
    </row>
    <row r="186" spans="1:10" ht="16" hidden="1">
      <c r="A186" s="501" t="s">
        <v>2517</v>
      </c>
      <c r="B186" s="501" t="s">
        <v>20</v>
      </c>
      <c r="C186" s="787">
        <v>2021</v>
      </c>
      <c r="D186" s="202" t="s">
        <v>2505</v>
      </c>
      <c r="E186" s="202" t="s">
        <v>2511</v>
      </c>
      <c r="F186" s="817"/>
      <c r="G186" s="202"/>
      <c r="H186" s="202"/>
      <c r="I186" s="202"/>
      <c r="J186" s="217"/>
    </row>
    <row r="187" spans="1:10" ht="16" hidden="1">
      <c r="A187" s="501" t="s">
        <v>2517</v>
      </c>
      <c r="B187" s="501" t="s">
        <v>20</v>
      </c>
      <c r="C187" s="787">
        <v>2021</v>
      </c>
      <c r="D187" s="204" t="s">
        <v>2506</v>
      </c>
      <c r="E187" s="204" t="s">
        <v>2511</v>
      </c>
      <c r="F187" s="818">
        <v>3805343642</v>
      </c>
      <c r="G187" s="219" t="s">
        <v>2497</v>
      </c>
      <c r="H187" s="204"/>
      <c r="I187" s="204"/>
      <c r="J187" s="218"/>
    </row>
    <row r="188" spans="1:10" ht="16" hidden="1">
      <c r="A188" s="501" t="s">
        <v>2517</v>
      </c>
      <c r="B188" s="501" t="s">
        <v>20</v>
      </c>
      <c r="C188" s="787">
        <v>2021</v>
      </c>
      <c r="D188" s="202" t="s">
        <v>2507</v>
      </c>
      <c r="E188" s="202" t="s">
        <v>2511</v>
      </c>
      <c r="F188" s="817"/>
      <c r="G188" s="216"/>
      <c r="H188" s="202"/>
      <c r="I188" s="202"/>
      <c r="J188" s="217"/>
    </row>
    <row r="189" spans="1:10" ht="16" hidden="1">
      <c r="A189" s="501" t="s">
        <v>2517</v>
      </c>
      <c r="B189" s="501" t="s">
        <v>20</v>
      </c>
      <c r="C189" s="787">
        <v>2021</v>
      </c>
      <c r="D189" s="204" t="s">
        <v>2508</v>
      </c>
      <c r="E189" s="204" t="s">
        <v>2511</v>
      </c>
      <c r="F189" s="818"/>
      <c r="G189" s="204"/>
      <c r="H189" s="204"/>
      <c r="I189" s="204"/>
      <c r="J189" s="218"/>
    </row>
    <row r="190" spans="1:10" ht="16" hidden="1">
      <c r="A190" s="501" t="s">
        <v>2517</v>
      </c>
      <c r="B190" s="501" t="s">
        <v>20</v>
      </c>
      <c r="C190" s="787">
        <v>2021</v>
      </c>
      <c r="D190" s="202" t="s">
        <v>2509</v>
      </c>
      <c r="E190" s="202" t="s">
        <v>2511</v>
      </c>
      <c r="F190" s="817"/>
      <c r="G190" s="202"/>
      <c r="H190" s="202"/>
      <c r="I190" s="202"/>
      <c r="J190" s="217"/>
    </row>
    <row r="191" spans="1:10" ht="16" hidden="1">
      <c r="A191" s="501" t="s">
        <v>2517</v>
      </c>
      <c r="B191" s="501" t="s">
        <v>20</v>
      </c>
      <c r="C191" s="787">
        <v>2021</v>
      </c>
      <c r="D191" s="204" t="s">
        <v>2510</v>
      </c>
      <c r="E191" s="204" t="s">
        <v>2511</v>
      </c>
      <c r="F191" s="818"/>
      <c r="G191" s="204"/>
      <c r="H191" s="204"/>
      <c r="I191" s="204"/>
      <c r="J191" s="218"/>
    </row>
    <row r="192" spans="1:10" s="768" customFormat="1" ht="16" hidden="1">
      <c r="A192" s="772"/>
      <c r="B192" s="772"/>
      <c r="C192" s="779"/>
      <c r="D192" s="208"/>
      <c r="E192" s="208"/>
      <c r="F192" s="819"/>
      <c r="G192" s="208"/>
      <c r="H192" s="208"/>
      <c r="I192" s="208"/>
      <c r="J192" s="220"/>
    </row>
    <row r="193" spans="1:10" ht="16" hidden="1">
      <c r="A193" s="501" t="s">
        <v>2518</v>
      </c>
      <c r="B193" s="501"/>
      <c r="C193" s="787">
        <v>2021</v>
      </c>
      <c r="D193" s="202" t="s">
        <v>2495</v>
      </c>
      <c r="E193" s="202" t="s">
        <v>2496</v>
      </c>
      <c r="F193" s="221" t="s">
        <v>2519</v>
      </c>
      <c r="G193" s="216"/>
      <c r="H193" s="216"/>
      <c r="I193" s="216"/>
      <c r="J193" s="800"/>
    </row>
    <row r="194" spans="1:10" ht="16" hidden="1">
      <c r="A194" s="501" t="s">
        <v>2518</v>
      </c>
      <c r="B194" s="501"/>
      <c r="C194" s="787">
        <v>2021</v>
      </c>
      <c r="D194" s="204" t="s">
        <v>2498</v>
      </c>
      <c r="E194" s="204" t="s">
        <v>2496</v>
      </c>
      <c r="F194" s="222">
        <v>37547</v>
      </c>
      <c r="G194" s="219"/>
      <c r="H194" s="219"/>
      <c r="I194" s="219"/>
      <c r="J194" s="808"/>
    </row>
    <row r="195" spans="1:10" ht="16" hidden="1">
      <c r="A195" s="501" t="s">
        <v>2518</v>
      </c>
      <c r="B195" s="501"/>
      <c r="C195" s="787">
        <v>2021</v>
      </c>
      <c r="D195" s="202" t="s">
        <v>2499</v>
      </c>
      <c r="E195" s="202" t="s">
        <v>2496</v>
      </c>
      <c r="F195" s="221">
        <v>11935.4129005177</v>
      </c>
      <c r="G195" s="216" t="s">
        <v>2497</v>
      </c>
      <c r="H195" s="216"/>
      <c r="I195" s="216"/>
      <c r="J195" s="800"/>
    </row>
    <row r="196" spans="1:10" ht="16" hidden="1">
      <c r="A196" s="501" t="s">
        <v>2518</v>
      </c>
      <c r="B196" s="501"/>
      <c r="C196" s="787">
        <v>2021</v>
      </c>
      <c r="D196" s="204" t="s">
        <v>2500</v>
      </c>
      <c r="E196" s="204" t="s">
        <v>2496</v>
      </c>
      <c r="F196" s="222">
        <v>55684.04</v>
      </c>
      <c r="G196" s="219" t="s">
        <v>2497</v>
      </c>
      <c r="H196" s="219"/>
      <c r="I196" s="219"/>
      <c r="J196" s="808"/>
    </row>
    <row r="197" spans="1:10" ht="16" hidden="1">
      <c r="A197" s="501" t="s">
        <v>2518</v>
      </c>
      <c r="B197" s="501"/>
      <c r="C197" s="787">
        <v>2021</v>
      </c>
      <c r="D197" s="202" t="s">
        <v>2501</v>
      </c>
      <c r="E197" s="202" t="s">
        <v>2496</v>
      </c>
      <c r="F197" s="221">
        <v>259927.95999999996</v>
      </c>
      <c r="G197" s="216" t="s">
        <v>2497</v>
      </c>
      <c r="H197" s="216"/>
      <c r="I197" s="216"/>
      <c r="J197" s="800"/>
    </row>
    <row r="198" spans="1:10" ht="16" hidden="1">
      <c r="A198" s="501" t="s">
        <v>2518</v>
      </c>
      <c r="B198" s="501"/>
      <c r="C198" s="787">
        <v>2021</v>
      </c>
      <c r="D198" s="204" t="s">
        <v>2502</v>
      </c>
      <c r="E198" s="204" t="s">
        <v>2496</v>
      </c>
      <c r="F198" s="820">
        <v>329836.72999999992</v>
      </c>
      <c r="G198" s="219" t="s">
        <v>2497</v>
      </c>
      <c r="H198" s="219"/>
      <c r="I198" s="219"/>
      <c r="J198" s="808"/>
    </row>
    <row r="199" spans="1:10" ht="16" hidden="1">
      <c r="A199" s="501" t="s">
        <v>2518</v>
      </c>
      <c r="B199" s="501"/>
      <c r="C199" s="787">
        <v>2021</v>
      </c>
      <c r="D199" s="202" t="s">
        <v>2503</v>
      </c>
      <c r="E199" s="202" t="s">
        <v>2496</v>
      </c>
      <c r="F199" s="221">
        <v>0</v>
      </c>
      <c r="G199" s="216" t="s">
        <v>2497</v>
      </c>
      <c r="H199" s="216"/>
      <c r="I199" s="216"/>
      <c r="J199" s="800"/>
    </row>
    <row r="200" spans="1:10" ht="16" hidden="1">
      <c r="A200" s="501" t="s">
        <v>2518</v>
      </c>
      <c r="B200" s="501"/>
      <c r="C200" s="787">
        <v>2021</v>
      </c>
      <c r="D200" s="204" t="s">
        <v>2504</v>
      </c>
      <c r="E200" s="204" t="s">
        <v>2496</v>
      </c>
      <c r="F200" s="222">
        <v>0</v>
      </c>
      <c r="G200" s="219" t="s">
        <v>2497</v>
      </c>
      <c r="H200" s="219"/>
      <c r="I200" s="219"/>
      <c r="J200" s="808"/>
    </row>
    <row r="201" spans="1:10" ht="16" hidden="1">
      <c r="A201" s="501" t="s">
        <v>2518</v>
      </c>
      <c r="B201" s="501"/>
      <c r="C201" s="787">
        <v>2021</v>
      </c>
      <c r="D201" s="202" t="s">
        <v>2505</v>
      </c>
      <c r="E201" s="202" t="s">
        <v>2496</v>
      </c>
      <c r="F201" s="221">
        <v>0</v>
      </c>
      <c r="G201" s="216" t="s">
        <v>2497</v>
      </c>
      <c r="H201" s="216"/>
      <c r="I201" s="216"/>
      <c r="J201" s="800"/>
    </row>
    <row r="202" spans="1:10" ht="16" hidden="1">
      <c r="A202" s="501" t="s">
        <v>2518</v>
      </c>
      <c r="B202" s="501"/>
      <c r="C202" s="787">
        <v>2021</v>
      </c>
      <c r="D202" s="204" t="s">
        <v>2506</v>
      </c>
      <c r="E202" s="204" t="s">
        <v>2496</v>
      </c>
      <c r="F202" s="222">
        <v>2895282.879999999</v>
      </c>
      <c r="G202" s="223" t="s">
        <v>2497</v>
      </c>
      <c r="H202" s="224"/>
      <c r="I202" s="219"/>
      <c r="J202" s="808"/>
    </row>
    <row r="203" spans="1:10" ht="16" hidden="1">
      <c r="A203" s="501" t="s">
        <v>2518</v>
      </c>
      <c r="B203" s="501"/>
      <c r="C203" s="787">
        <v>2021</v>
      </c>
      <c r="D203" s="202" t="s">
        <v>2507</v>
      </c>
      <c r="E203" s="202" t="s">
        <v>2496</v>
      </c>
      <c r="F203" s="221"/>
      <c r="G203" s="216"/>
      <c r="H203" s="821"/>
      <c r="I203" s="216"/>
      <c r="J203" s="800"/>
    </row>
    <row r="204" spans="1:10" ht="16" hidden="1">
      <c r="A204" s="501" t="s">
        <v>2518</v>
      </c>
      <c r="B204" s="501"/>
      <c r="C204" s="787">
        <v>2021</v>
      </c>
      <c r="D204" s="204" t="s">
        <v>2508</v>
      </c>
      <c r="E204" s="204" t="s">
        <v>2496</v>
      </c>
      <c r="F204" s="222">
        <v>13745</v>
      </c>
      <c r="G204" s="219" t="s">
        <v>2497</v>
      </c>
      <c r="H204" s="822"/>
      <c r="I204" s="219"/>
      <c r="J204" s="808"/>
    </row>
    <row r="205" spans="1:10" ht="16" hidden="1">
      <c r="A205" s="501" t="s">
        <v>2518</v>
      </c>
      <c r="B205" s="501"/>
      <c r="C205" s="787">
        <v>2021</v>
      </c>
      <c r="D205" s="202" t="s">
        <v>2509</v>
      </c>
      <c r="E205" s="202" t="s">
        <v>2496</v>
      </c>
      <c r="F205" s="221"/>
      <c r="G205" s="216"/>
      <c r="H205" s="821"/>
      <c r="I205" s="216"/>
      <c r="J205" s="800"/>
    </row>
    <row r="206" spans="1:10" ht="16" hidden="1">
      <c r="A206" s="501" t="s">
        <v>2518</v>
      </c>
      <c r="B206" s="501"/>
      <c r="C206" s="787">
        <v>2021</v>
      </c>
      <c r="D206" s="204" t="s">
        <v>2510</v>
      </c>
      <c r="E206" s="204" t="s">
        <v>2496</v>
      </c>
      <c r="F206" s="222">
        <v>487764.88</v>
      </c>
      <c r="G206" s="219" t="s">
        <v>2497</v>
      </c>
      <c r="H206" s="822"/>
      <c r="I206" s="219"/>
      <c r="J206" s="808"/>
    </row>
    <row r="207" spans="1:10" ht="16" hidden="1">
      <c r="A207" s="501" t="s">
        <v>2518</v>
      </c>
      <c r="B207" s="501"/>
      <c r="C207" s="787">
        <v>2021</v>
      </c>
      <c r="D207" s="202" t="s">
        <v>2495</v>
      </c>
      <c r="E207" s="202" t="s">
        <v>2511</v>
      </c>
      <c r="F207" s="225" t="s">
        <v>2519</v>
      </c>
      <c r="G207" s="216"/>
      <c r="H207" s="821"/>
      <c r="I207" s="216"/>
      <c r="J207" s="800"/>
    </row>
    <row r="208" spans="1:10" ht="16" hidden="1">
      <c r="A208" s="501" t="s">
        <v>2518</v>
      </c>
      <c r="B208" s="501"/>
      <c r="C208" s="787">
        <v>2021</v>
      </c>
      <c r="D208" s="204" t="s">
        <v>2498</v>
      </c>
      <c r="E208" s="204" t="s">
        <v>2511</v>
      </c>
      <c r="F208" s="226">
        <v>541132487</v>
      </c>
      <c r="G208" s="219"/>
      <c r="H208" s="822"/>
      <c r="I208" s="219"/>
      <c r="J208" s="808"/>
    </row>
    <row r="209" spans="1:10" ht="16" hidden="1">
      <c r="A209" s="501" t="s">
        <v>2518</v>
      </c>
      <c r="B209" s="501"/>
      <c r="C209" s="787">
        <v>2021</v>
      </c>
      <c r="D209" s="202" t="s">
        <v>2499</v>
      </c>
      <c r="E209" s="202" t="s">
        <v>2511</v>
      </c>
      <c r="F209" s="225">
        <v>170604792</v>
      </c>
      <c r="G209" s="216" t="s">
        <v>2497</v>
      </c>
      <c r="H209" s="821"/>
      <c r="I209" s="216"/>
      <c r="J209" s="800"/>
    </row>
    <row r="210" spans="1:10" ht="16" hidden="1">
      <c r="A210" s="501" t="s">
        <v>2518</v>
      </c>
      <c r="B210" s="501"/>
      <c r="C210" s="787">
        <v>2021</v>
      </c>
      <c r="D210" s="204" t="s">
        <v>2500</v>
      </c>
      <c r="E210" s="204" t="s">
        <v>2511</v>
      </c>
      <c r="F210" s="809">
        <v>798175000</v>
      </c>
      <c r="G210" s="219" t="s">
        <v>2497</v>
      </c>
      <c r="H210" s="822"/>
      <c r="I210" s="219"/>
      <c r="J210" s="808"/>
    </row>
    <row r="211" spans="1:10" ht="16" hidden="1">
      <c r="A211" s="501" t="s">
        <v>2518</v>
      </c>
      <c r="B211" s="501"/>
      <c r="C211" s="787">
        <v>2021</v>
      </c>
      <c r="D211" s="202" t="s">
        <v>2501</v>
      </c>
      <c r="E211" s="202" t="s">
        <v>2511</v>
      </c>
      <c r="F211" s="225">
        <v>3726298091</v>
      </c>
      <c r="G211" s="216" t="s">
        <v>2497</v>
      </c>
      <c r="H211" s="821"/>
      <c r="I211" s="216"/>
      <c r="J211" s="800"/>
    </row>
    <row r="212" spans="1:10" ht="16" hidden="1">
      <c r="A212" s="501" t="s">
        <v>2518</v>
      </c>
      <c r="B212" s="501"/>
      <c r="C212" s="787">
        <v>2021</v>
      </c>
      <c r="D212" s="204" t="s">
        <v>2502</v>
      </c>
      <c r="E212" s="204" t="s">
        <v>2511</v>
      </c>
      <c r="F212" s="823">
        <v>4718250830</v>
      </c>
      <c r="G212" s="219" t="s">
        <v>2497</v>
      </c>
      <c r="H212" s="822"/>
      <c r="I212" s="219"/>
      <c r="J212" s="808"/>
    </row>
    <row r="213" spans="1:10" ht="16" hidden="1">
      <c r="A213" s="501" t="s">
        <v>2518</v>
      </c>
      <c r="B213" s="501"/>
      <c r="C213" s="787">
        <v>2021</v>
      </c>
      <c r="D213" s="202" t="s">
        <v>2503</v>
      </c>
      <c r="E213" s="202" t="s">
        <v>2511</v>
      </c>
      <c r="F213" s="225">
        <v>0</v>
      </c>
      <c r="G213" s="216" t="s">
        <v>2497</v>
      </c>
      <c r="H213" s="821"/>
      <c r="I213" s="216"/>
      <c r="J213" s="800"/>
    </row>
    <row r="214" spans="1:10" ht="16" hidden="1">
      <c r="A214" s="501" t="s">
        <v>2518</v>
      </c>
      <c r="B214" s="501"/>
      <c r="C214" s="787">
        <v>2021</v>
      </c>
      <c r="D214" s="204" t="s">
        <v>2504</v>
      </c>
      <c r="E214" s="204" t="s">
        <v>2511</v>
      </c>
      <c r="F214" s="226">
        <v>0</v>
      </c>
      <c r="G214" s="219" t="s">
        <v>2497</v>
      </c>
      <c r="H214" s="822"/>
      <c r="I214" s="219"/>
      <c r="J214" s="808"/>
    </row>
    <row r="215" spans="1:10" ht="16" hidden="1">
      <c r="A215" s="501" t="s">
        <v>2518</v>
      </c>
      <c r="B215" s="501"/>
      <c r="C215" s="787">
        <v>2021</v>
      </c>
      <c r="D215" s="202" t="s">
        <v>2505</v>
      </c>
      <c r="E215" s="202" t="s">
        <v>2511</v>
      </c>
      <c r="F215" s="221">
        <v>0</v>
      </c>
      <c r="G215" s="216" t="s">
        <v>2497</v>
      </c>
      <c r="H215" s="821"/>
      <c r="I215" s="216"/>
      <c r="J215" s="800"/>
    </row>
    <row r="216" spans="1:10" ht="16" hidden="1">
      <c r="A216" s="501" t="s">
        <v>2518</v>
      </c>
      <c r="B216" s="501"/>
      <c r="C216" s="787">
        <v>2021</v>
      </c>
      <c r="D216" s="204" t="s">
        <v>2506</v>
      </c>
      <c r="E216" s="204" t="s">
        <v>2511</v>
      </c>
      <c r="F216" s="222">
        <v>41571421358.43</v>
      </c>
      <c r="G216" s="223" t="s">
        <v>2497</v>
      </c>
      <c r="H216" s="224"/>
      <c r="I216" s="219"/>
      <c r="J216" s="808"/>
    </row>
    <row r="217" spans="1:10" ht="16" hidden="1">
      <c r="A217" s="501" t="s">
        <v>2518</v>
      </c>
      <c r="B217" s="501"/>
      <c r="C217" s="787">
        <v>2021</v>
      </c>
      <c r="D217" s="202" t="s">
        <v>2507</v>
      </c>
      <c r="E217" s="202" t="s">
        <v>2511</v>
      </c>
      <c r="F217" s="221"/>
      <c r="G217" s="216"/>
      <c r="H217" s="216"/>
      <c r="I217" s="216"/>
      <c r="J217" s="800"/>
    </row>
    <row r="218" spans="1:10" ht="16" hidden="1">
      <c r="A218" s="501" t="s">
        <v>2518</v>
      </c>
      <c r="B218" s="501"/>
      <c r="C218" s="787">
        <v>2021</v>
      </c>
      <c r="D218" s="204" t="s">
        <v>2508</v>
      </c>
      <c r="E218" s="204" t="s">
        <v>2511</v>
      </c>
      <c r="F218" s="222">
        <v>196471030</v>
      </c>
      <c r="G218" s="219" t="s">
        <v>2497</v>
      </c>
      <c r="H218" s="219"/>
      <c r="I218" s="219"/>
      <c r="J218" s="808"/>
    </row>
    <row r="219" spans="1:10" ht="16" hidden="1">
      <c r="A219" s="501" t="s">
        <v>2518</v>
      </c>
      <c r="B219" s="501"/>
      <c r="C219" s="787">
        <v>2021</v>
      </c>
      <c r="D219" s="202" t="s">
        <v>2509</v>
      </c>
      <c r="E219" s="202" t="s">
        <v>2511</v>
      </c>
      <c r="F219" s="221"/>
      <c r="G219" s="216"/>
      <c r="H219" s="216"/>
      <c r="I219" s="216"/>
      <c r="J219" s="800"/>
    </row>
    <row r="220" spans="1:10" ht="16" hidden="1">
      <c r="A220" s="501" t="s">
        <v>2518</v>
      </c>
      <c r="B220" s="501"/>
      <c r="C220" s="787">
        <v>2021</v>
      </c>
      <c r="D220" s="204" t="s">
        <v>2510</v>
      </c>
      <c r="E220" s="204" t="s">
        <v>2511</v>
      </c>
      <c r="F220" s="222">
        <v>6835905353</v>
      </c>
      <c r="G220" s="219" t="s">
        <v>2497</v>
      </c>
      <c r="H220" s="219"/>
      <c r="I220" s="219"/>
      <c r="J220" s="808"/>
    </row>
    <row r="221" spans="1:10" s="768" customFormat="1" ht="16" hidden="1">
      <c r="A221" s="772"/>
      <c r="B221" s="772"/>
      <c r="C221" s="779"/>
      <c r="D221" s="208"/>
      <c r="E221" s="208"/>
      <c r="F221" s="227"/>
      <c r="G221" s="806"/>
      <c r="H221" s="806"/>
      <c r="I221" s="806"/>
      <c r="J221" s="803"/>
    </row>
    <row r="222" spans="1:10" ht="19" hidden="1">
      <c r="A222" s="501" t="s">
        <v>2520</v>
      </c>
      <c r="B222" s="501"/>
      <c r="C222" s="787">
        <v>2021</v>
      </c>
      <c r="D222" s="202" t="s">
        <v>2495</v>
      </c>
      <c r="E222" s="202" t="s">
        <v>2496</v>
      </c>
      <c r="F222" s="824"/>
      <c r="G222" s="825"/>
      <c r="H222" s="825"/>
      <c r="I222" s="825"/>
      <c r="J222" s="826"/>
    </row>
    <row r="223" spans="1:10" ht="19" hidden="1">
      <c r="A223" s="501" t="s">
        <v>2520</v>
      </c>
      <c r="B223" s="501"/>
      <c r="C223" s="787">
        <v>2021</v>
      </c>
      <c r="D223" s="204" t="s">
        <v>2498</v>
      </c>
      <c r="E223" s="204" t="s">
        <v>2496</v>
      </c>
      <c r="F223" s="228"/>
      <c r="G223" s="827"/>
      <c r="H223" s="827"/>
      <c r="I223" s="827"/>
      <c r="J223" s="828"/>
    </row>
    <row r="224" spans="1:10" ht="19" hidden="1">
      <c r="A224" s="501" t="s">
        <v>2520</v>
      </c>
      <c r="B224" s="501"/>
      <c r="C224" s="787">
        <v>2021</v>
      </c>
      <c r="D224" s="202" t="s">
        <v>2499</v>
      </c>
      <c r="E224" s="202" t="s">
        <v>2496</v>
      </c>
      <c r="F224" s="824"/>
      <c r="G224" s="825"/>
      <c r="H224" s="825"/>
      <c r="I224" s="825"/>
      <c r="J224" s="826"/>
    </row>
    <row r="225" spans="1:10" ht="19" hidden="1">
      <c r="A225" s="501" t="s">
        <v>2520</v>
      </c>
      <c r="B225" s="501"/>
      <c r="C225" s="787">
        <v>2021</v>
      </c>
      <c r="D225" s="204" t="s">
        <v>2500</v>
      </c>
      <c r="E225" s="204" t="s">
        <v>2496</v>
      </c>
      <c r="F225" s="228"/>
      <c r="G225" s="827"/>
      <c r="H225" s="827"/>
      <c r="I225" s="827"/>
      <c r="J225" s="828"/>
    </row>
    <row r="226" spans="1:10" ht="19" hidden="1">
      <c r="A226" s="501" t="s">
        <v>2520</v>
      </c>
      <c r="B226" s="501"/>
      <c r="C226" s="787">
        <v>2021</v>
      </c>
      <c r="D226" s="202" t="s">
        <v>2501</v>
      </c>
      <c r="E226" s="202" t="s">
        <v>2496</v>
      </c>
      <c r="F226" s="229"/>
      <c r="G226" s="825"/>
      <c r="H226" s="825"/>
      <c r="I226" s="825"/>
      <c r="J226" s="826"/>
    </row>
    <row r="227" spans="1:10" ht="19" hidden="1">
      <c r="A227" s="501" t="s">
        <v>2520</v>
      </c>
      <c r="B227" s="501"/>
      <c r="C227" s="787">
        <v>2021</v>
      </c>
      <c r="D227" s="204" t="s">
        <v>2502</v>
      </c>
      <c r="E227" s="204" t="s">
        <v>2496</v>
      </c>
      <c r="F227" s="228"/>
      <c r="G227" s="827"/>
      <c r="H227" s="827"/>
      <c r="I227" s="827"/>
      <c r="J227" s="828"/>
    </row>
    <row r="228" spans="1:10" ht="19" hidden="1">
      <c r="A228" s="501" t="s">
        <v>2520</v>
      </c>
      <c r="B228" s="501"/>
      <c r="C228" s="787">
        <v>2021</v>
      </c>
      <c r="D228" s="202" t="s">
        <v>2503</v>
      </c>
      <c r="E228" s="202" t="s">
        <v>2496</v>
      </c>
      <c r="F228" s="229"/>
      <c r="G228" s="825"/>
      <c r="H228" s="825"/>
      <c r="I228" s="825"/>
      <c r="J228" s="826"/>
    </row>
    <row r="229" spans="1:10" ht="19" hidden="1">
      <c r="A229" s="501" t="s">
        <v>2520</v>
      </c>
      <c r="B229" s="501"/>
      <c r="C229" s="787">
        <v>2021</v>
      </c>
      <c r="D229" s="204" t="s">
        <v>2504</v>
      </c>
      <c r="E229" s="204" t="s">
        <v>2496</v>
      </c>
      <c r="F229" s="228"/>
      <c r="G229" s="827"/>
      <c r="H229" s="827"/>
      <c r="I229" s="827"/>
      <c r="J229" s="828"/>
    </row>
    <row r="230" spans="1:10" ht="19" hidden="1">
      <c r="A230" s="501" t="s">
        <v>2520</v>
      </c>
      <c r="B230" s="501"/>
      <c r="C230" s="787">
        <v>2021</v>
      </c>
      <c r="D230" s="202" t="s">
        <v>2505</v>
      </c>
      <c r="E230" s="202" t="s">
        <v>2496</v>
      </c>
      <c r="F230" s="229"/>
      <c r="G230" s="825"/>
      <c r="H230" s="825"/>
      <c r="I230" s="825"/>
      <c r="J230" s="826"/>
    </row>
    <row r="231" spans="1:10" ht="19" hidden="1">
      <c r="A231" s="501" t="s">
        <v>2520</v>
      </c>
      <c r="B231" s="501"/>
      <c r="C231" s="787">
        <v>2021</v>
      </c>
      <c r="D231" s="204" t="s">
        <v>2506</v>
      </c>
      <c r="E231" s="204" t="s">
        <v>2496</v>
      </c>
      <c r="F231" s="829">
        <v>8176247.5499999998</v>
      </c>
      <c r="G231" s="827"/>
      <c r="H231" s="827"/>
      <c r="I231" s="827"/>
      <c r="J231" s="828"/>
    </row>
    <row r="232" spans="1:10" ht="19" hidden="1">
      <c r="A232" s="501" t="s">
        <v>2520</v>
      </c>
      <c r="B232" s="501"/>
      <c r="C232" s="787">
        <v>2021</v>
      </c>
      <c r="D232" s="202" t="s">
        <v>2507</v>
      </c>
      <c r="E232" s="202" t="s">
        <v>2496</v>
      </c>
      <c r="F232" s="229"/>
      <c r="G232" s="825"/>
      <c r="H232" s="825"/>
      <c r="I232" s="825"/>
      <c r="J232" s="826"/>
    </row>
    <row r="233" spans="1:10" ht="19" hidden="1">
      <c r="A233" s="501" t="s">
        <v>2520</v>
      </c>
      <c r="B233" s="501"/>
      <c r="C233" s="787">
        <v>2021</v>
      </c>
      <c r="D233" s="204" t="s">
        <v>2508</v>
      </c>
      <c r="E233" s="204" t="s">
        <v>2496</v>
      </c>
      <c r="F233" s="228"/>
      <c r="G233" s="827"/>
      <c r="H233" s="827"/>
      <c r="I233" s="827"/>
      <c r="J233" s="828"/>
    </row>
    <row r="234" spans="1:10" ht="19" hidden="1">
      <c r="A234" s="501" t="s">
        <v>2520</v>
      </c>
      <c r="B234" s="501"/>
      <c r="C234" s="787">
        <v>2021</v>
      </c>
      <c r="D234" s="202" t="s">
        <v>2509</v>
      </c>
      <c r="E234" s="202" t="s">
        <v>2496</v>
      </c>
      <c r="F234" s="229"/>
      <c r="G234" s="825"/>
      <c r="H234" s="825"/>
      <c r="I234" s="825"/>
      <c r="J234" s="826"/>
    </row>
    <row r="235" spans="1:10" ht="19" hidden="1">
      <c r="A235" s="501" t="s">
        <v>2520</v>
      </c>
      <c r="B235" s="501"/>
      <c r="C235" s="787">
        <v>2021</v>
      </c>
      <c r="D235" s="204" t="s">
        <v>2510</v>
      </c>
      <c r="E235" s="204" t="s">
        <v>2496</v>
      </c>
      <c r="F235" s="228"/>
      <c r="G235" s="827"/>
      <c r="H235" s="827"/>
      <c r="I235" s="827"/>
      <c r="J235" s="828"/>
    </row>
    <row r="236" spans="1:10" ht="19" hidden="1">
      <c r="A236" s="501" t="s">
        <v>2520</v>
      </c>
      <c r="B236" s="501"/>
      <c r="C236" s="787">
        <v>2021</v>
      </c>
      <c r="D236" s="202" t="s">
        <v>2495</v>
      </c>
      <c r="E236" s="202" t="s">
        <v>2511</v>
      </c>
      <c r="F236" s="229">
        <v>324378618251</v>
      </c>
      <c r="G236" s="825"/>
      <c r="H236" s="825"/>
      <c r="I236" s="825"/>
      <c r="J236" s="826"/>
    </row>
    <row r="237" spans="1:10" ht="19" hidden="1">
      <c r="A237" s="501" t="s">
        <v>2520</v>
      </c>
      <c r="B237" s="501"/>
      <c r="C237" s="787">
        <v>2021</v>
      </c>
      <c r="D237" s="204" t="s">
        <v>2498</v>
      </c>
      <c r="E237" s="204" t="s">
        <v>2511</v>
      </c>
      <c r="F237" s="230">
        <v>14846108350</v>
      </c>
      <c r="G237" s="827"/>
      <c r="H237" s="827"/>
      <c r="I237" s="827"/>
      <c r="J237" s="828"/>
    </row>
    <row r="238" spans="1:10" ht="19" hidden="1">
      <c r="A238" s="501" t="s">
        <v>2520</v>
      </c>
      <c r="B238" s="501"/>
      <c r="C238" s="787">
        <v>2021</v>
      </c>
      <c r="D238" s="202" t="s">
        <v>2499</v>
      </c>
      <c r="E238" s="202" t="s">
        <v>2511</v>
      </c>
      <c r="F238" s="229">
        <v>125760000</v>
      </c>
      <c r="G238" s="825"/>
      <c r="H238" s="825"/>
      <c r="I238" s="825"/>
      <c r="J238" s="826"/>
    </row>
    <row r="239" spans="1:10" ht="19" hidden="1">
      <c r="A239" s="501" t="s">
        <v>2520</v>
      </c>
      <c r="B239" s="501"/>
      <c r="C239" s="787">
        <v>2021</v>
      </c>
      <c r="D239" s="204" t="s">
        <v>2500</v>
      </c>
      <c r="E239" s="204" t="s">
        <v>2511</v>
      </c>
      <c r="F239" s="230">
        <v>7259985633</v>
      </c>
      <c r="G239" s="827"/>
      <c r="H239" s="827"/>
      <c r="I239" s="827"/>
      <c r="J239" s="828"/>
    </row>
    <row r="240" spans="1:10" ht="19" hidden="1">
      <c r="A240" s="501" t="s">
        <v>2520</v>
      </c>
      <c r="B240" s="501"/>
      <c r="C240" s="787">
        <v>2021</v>
      </c>
      <c r="D240" s="202" t="s">
        <v>2501</v>
      </c>
      <c r="E240" s="202" t="s">
        <v>2511</v>
      </c>
      <c r="F240" s="231">
        <v>197036991</v>
      </c>
      <c r="G240" s="825"/>
      <c r="H240" s="825"/>
      <c r="I240" s="825"/>
      <c r="J240" s="826"/>
    </row>
    <row r="241" spans="1:10" ht="19" hidden="1">
      <c r="A241" s="501" t="s">
        <v>2520</v>
      </c>
      <c r="B241" s="501"/>
      <c r="C241" s="787">
        <v>2021</v>
      </c>
      <c r="D241" s="204" t="s">
        <v>2502</v>
      </c>
      <c r="E241" s="204" t="s">
        <v>2511</v>
      </c>
      <c r="F241" s="228">
        <v>1116592000</v>
      </c>
      <c r="G241" s="827"/>
      <c r="H241" s="827">
        <v>2119589521</v>
      </c>
      <c r="I241" s="827"/>
      <c r="J241" s="830"/>
    </row>
    <row r="242" spans="1:10" ht="19" hidden="1">
      <c r="A242" s="501" t="s">
        <v>2520</v>
      </c>
      <c r="B242" s="501"/>
      <c r="C242" s="787">
        <v>2021</v>
      </c>
      <c r="D242" s="202" t="s">
        <v>2503</v>
      </c>
      <c r="E242" s="202" t="s">
        <v>2511</v>
      </c>
      <c r="F242" s="232">
        <v>6544288296</v>
      </c>
      <c r="G242" s="825"/>
      <c r="H242" s="825"/>
      <c r="I242" s="825"/>
      <c r="J242" s="831"/>
    </row>
    <row r="243" spans="1:10" ht="19" hidden="1">
      <c r="A243" s="501" t="s">
        <v>2520</v>
      </c>
      <c r="B243" s="501"/>
      <c r="C243" s="787">
        <v>2021</v>
      </c>
      <c r="D243" s="204" t="s">
        <v>2504</v>
      </c>
      <c r="E243" s="204" t="s">
        <v>2511</v>
      </c>
      <c r="F243" s="233">
        <v>839612222.46000004</v>
      </c>
      <c r="G243" s="827"/>
      <c r="H243" s="827"/>
      <c r="I243" s="827"/>
      <c r="J243" s="830"/>
    </row>
    <row r="244" spans="1:10" ht="19" hidden="1">
      <c r="A244" s="501" t="s">
        <v>2520</v>
      </c>
      <c r="B244" s="501"/>
      <c r="C244" s="787">
        <v>2021</v>
      </c>
      <c r="D244" s="202" t="s">
        <v>2505</v>
      </c>
      <c r="E244" s="202" t="s">
        <v>2511</v>
      </c>
      <c r="F244" s="231"/>
      <c r="G244" s="825"/>
      <c r="H244" s="825"/>
      <c r="I244" s="825"/>
      <c r="J244" s="826"/>
    </row>
    <row r="245" spans="1:10" ht="19" hidden="1">
      <c r="A245" s="501" t="s">
        <v>2520</v>
      </c>
      <c r="B245" s="501"/>
      <c r="C245" s="787">
        <v>2021</v>
      </c>
      <c r="D245" s="204" t="s">
        <v>2506</v>
      </c>
      <c r="E245" s="204" t="s">
        <v>2511</v>
      </c>
      <c r="F245" s="230">
        <v>66830682787</v>
      </c>
      <c r="G245" s="827"/>
      <c r="H245" s="827"/>
      <c r="I245" s="827"/>
      <c r="J245" s="828"/>
    </row>
    <row r="246" spans="1:10" ht="19" hidden="1">
      <c r="A246" s="501" t="s">
        <v>2520</v>
      </c>
      <c r="B246" s="501"/>
      <c r="C246" s="787">
        <v>2021</v>
      </c>
      <c r="D246" s="202" t="s">
        <v>2507</v>
      </c>
      <c r="E246" s="202" t="s">
        <v>2511</v>
      </c>
      <c r="F246" s="229"/>
      <c r="G246" s="825"/>
      <c r="H246" s="825"/>
      <c r="I246" s="825"/>
      <c r="J246" s="826"/>
    </row>
    <row r="247" spans="1:10" ht="19" hidden="1">
      <c r="A247" s="501" t="s">
        <v>2520</v>
      </c>
      <c r="B247" s="501"/>
      <c r="C247" s="787">
        <v>2021</v>
      </c>
      <c r="D247" s="204" t="s">
        <v>2508</v>
      </c>
      <c r="E247" s="204" t="s">
        <v>2511</v>
      </c>
      <c r="F247" s="228"/>
      <c r="G247" s="827"/>
      <c r="H247" s="827"/>
      <c r="I247" s="827"/>
      <c r="J247" s="828"/>
    </row>
    <row r="248" spans="1:10" ht="19" hidden="1">
      <c r="A248" s="501" t="s">
        <v>2520</v>
      </c>
      <c r="B248" s="501"/>
      <c r="C248" s="787">
        <v>2021</v>
      </c>
      <c r="D248" s="202" t="s">
        <v>2509</v>
      </c>
      <c r="E248" s="202" t="s">
        <v>2511</v>
      </c>
      <c r="F248" s="229"/>
      <c r="G248" s="825"/>
      <c r="H248" s="825"/>
      <c r="I248" s="825"/>
      <c r="J248" s="826"/>
    </row>
    <row r="249" spans="1:10" ht="19" hidden="1">
      <c r="A249" s="501" t="s">
        <v>2520</v>
      </c>
      <c r="B249" s="501"/>
      <c r="C249" s="787">
        <v>2021</v>
      </c>
      <c r="D249" s="204" t="s">
        <v>2510</v>
      </c>
      <c r="E249" s="204" t="s">
        <v>2511</v>
      </c>
      <c r="F249" s="228"/>
      <c r="G249" s="827"/>
      <c r="H249" s="827"/>
      <c r="I249" s="827"/>
      <c r="J249" s="828"/>
    </row>
    <row r="250" spans="1:10" s="768" customFormat="1" ht="19" hidden="1">
      <c r="A250" s="772"/>
      <c r="B250" s="772"/>
      <c r="C250" s="779"/>
      <c r="D250" s="208"/>
      <c r="E250" s="208"/>
      <c r="F250" s="234"/>
      <c r="G250" s="832"/>
      <c r="H250" s="832"/>
      <c r="I250" s="832"/>
      <c r="J250" s="833"/>
    </row>
    <row r="251" spans="1:10" ht="16" hidden="1">
      <c r="A251" s="501" t="s">
        <v>2521</v>
      </c>
      <c r="B251" s="501"/>
      <c r="C251" s="787">
        <v>2021</v>
      </c>
      <c r="D251" s="202" t="s">
        <v>2495</v>
      </c>
      <c r="E251" s="202" t="s">
        <v>2496</v>
      </c>
      <c r="F251" s="834">
        <v>15285399</v>
      </c>
      <c r="G251" s="835"/>
      <c r="H251" s="835"/>
      <c r="I251" s="835"/>
      <c r="J251" s="836"/>
    </row>
    <row r="252" spans="1:10" ht="16" hidden="1">
      <c r="A252" s="501" t="s">
        <v>2521</v>
      </c>
      <c r="B252" s="501"/>
      <c r="C252" s="787">
        <v>2021</v>
      </c>
      <c r="D252" s="204" t="s">
        <v>2498</v>
      </c>
      <c r="E252" s="204" t="s">
        <v>2496</v>
      </c>
      <c r="F252" s="235">
        <v>534736</v>
      </c>
      <c r="G252" s="837"/>
      <c r="H252" s="837"/>
      <c r="I252" s="837"/>
      <c r="J252" s="838"/>
    </row>
    <row r="253" spans="1:10" ht="16" hidden="1">
      <c r="A253" s="501" t="s">
        <v>2521</v>
      </c>
      <c r="B253" s="501"/>
      <c r="C253" s="787">
        <v>2021</v>
      </c>
      <c r="D253" s="202" t="s">
        <v>2499</v>
      </c>
      <c r="E253" s="202" t="s">
        <v>2496</v>
      </c>
      <c r="F253" s="236">
        <v>93345</v>
      </c>
      <c r="G253" s="835"/>
      <c r="H253" s="835"/>
      <c r="I253" s="835"/>
      <c r="J253" s="836"/>
    </row>
    <row r="254" spans="1:10" ht="16" hidden="1">
      <c r="A254" s="501" t="s">
        <v>2521</v>
      </c>
      <c r="B254" s="501"/>
      <c r="C254" s="787">
        <v>2021</v>
      </c>
      <c r="D254" s="204" t="s">
        <v>2500</v>
      </c>
      <c r="E254" s="204" t="s">
        <v>2496</v>
      </c>
      <c r="F254" s="235">
        <v>792065</v>
      </c>
      <c r="G254" s="837"/>
      <c r="H254" s="837"/>
      <c r="I254" s="837"/>
      <c r="J254" s="838"/>
    </row>
    <row r="255" spans="1:10" ht="16" hidden="1">
      <c r="A255" s="501" t="s">
        <v>2521</v>
      </c>
      <c r="B255" s="501"/>
      <c r="C255" s="787">
        <v>2021</v>
      </c>
      <c r="D255" s="202" t="s">
        <v>2501</v>
      </c>
      <c r="E255" s="202" t="s">
        <v>2496</v>
      </c>
      <c r="F255" s="236">
        <v>393663</v>
      </c>
      <c r="G255" s="835"/>
      <c r="H255" s="835"/>
      <c r="I255" s="835"/>
      <c r="J255" s="836"/>
    </row>
    <row r="256" spans="1:10" ht="16" hidden="1">
      <c r="A256" s="501" t="s">
        <v>2521</v>
      </c>
      <c r="B256" s="501"/>
      <c r="C256" s="787">
        <v>2021</v>
      </c>
      <c r="D256" s="204" t="s">
        <v>2502</v>
      </c>
      <c r="E256" s="204" t="s">
        <v>2496</v>
      </c>
      <c r="F256" s="235"/>
      <c r="G256" s="837"/>
      <c r="H256" s="837"/>
      <c r="I256" s="837"/>
      <c r="J256" s="838"/>
    </row>
    <row r="257" spans="1:10" ht="16" hidden="1">
      <c r="A257" s="501" t="s">
        <v>2521</v>
      </c>
      <c r="B257" s="501"/>
      <c r="C257" s="787">
        <v>2021</v>
      </c>
      <c r="D257" s="202" t="s">
        <v>2503</v>
      </c>
      <c r="E257" s="202" t="s">
        <v>2496</v>
      </c>
      <c r="F257" s="236">
        <v>668375</v>
      </c>
      <c r="G257" s="835"/>
      <c r="H257" s="835"/>
      <c r="I257" s="835"/>
      <c r="J257" s="836"/>
    </row>
    <row r="258" spans="1:10" ht="16" hidden="1">
      <c r="A258" s="501" t="s">
        <v>2521</v>
      </c>
      <c r="B258" s="501"/>
      <c r="C258" s="787">
        <v>2021</v>
      </c>
      <c r="D258" s="204" t="s">
        <v>2504</v>
      </c>
      <c r="E258" s="204" t="s">
        <v>2496</v>
      </c>
      <c r="F258" s="235"/>
      <c r="G258" s="837"/>
      <c r="H258" s="837"/>
      <c r="I258" s="837"/>
      <c r="J258" s="838"/>
    </row>
    <row r="259" spans="1:10" ht="16" hidden="1">
      <c r="A259" s="501" t="s">
        <v>2521</v>
      </c>
      <c r="B259" s="501"/>
      <c r="C259" s="787">
        <v>2021</v>
      </c>
      <c r="D259" s="202" t="s">
        <v>2505</v>
      </c>
      <c r="E259" s="202" t="s">
        <v>2496</v>
      </c>
      <c r="F259" s="236"/>
      <c r="G259" s="835"/>
      <c r="H259" s="835"/>
      <c r="I259" s="835"/>
      <c r="J259" s="836"/>
    </row>
    <row r="260" spans="1:10" ht="16" hidden="1">
      <c r="A260" s="501" t="s">
        <v>2521</v>
      </c>
      <c r="B260" s="501"/>
      <c r="C260" s="787">
        <v>2021</v>
      </c>
      <c r="D260" s="204" t="s">
        <v>2506</v>
      </c>
      <c r="E260" s="204" t="s">
        <v>2496</v>
      </c>
      <c r="F260" s="839">
        <v>21072632</v>
      </c>
      <c r="G260" s="837"/>
      <c r="H260" s="837"/>
      <c r="I260" s="837"/>
      <c r="J260" s="838"/>
    </row>
    <row r="261" spans="1:10" ht="16" hidden="1">
      <c r="A261" s="501" t="s">
        <v>2521</v>
      </c>
      <c r="B261" s="501"/>
      <c r="C261" s="787">
        <v>2021</v>
      </c>
      <c r="D261" s="202" t="s">
        <v>2507</v>
      </c>
      <c r="E261" s="202" t="s">
        <v>2496</v>
      </c>
      <c r="F261" s="236"/>
      <c r="G261" s="835"/>
      <c r="H261" s="835"/>
      <c r="I261" s="835"/>
      <c r="J261" s="836"/>
    </row>
    <row r="262" spans="1:10" ht="16" hidden="1">
      <c r="A262" s="501" t="s">
        <v>2521</v>
      </c>
      <c r="B262" s="501"/>
      <c r="C262" s="787">
        <v>2021</v>
      </c>
      <c r="D262" s="204" t="s">
        <v>2508</v>
      </c>
      <c r="E262" s="204" t="s">
        <v>2496</v>
      </c>
      <c r="F262" s="235"/>
      <c r="G262" s="837"/>
      <c r="H262" s="837"/>
      <c r="I262" s="837"/>
      <c r="J262" s="838"/>
    </row>
    <row r="263" spans="1:10" ht="16" hidden="1">
      <c r="A263" s="501" t="s">
        <v>2521</v>
      </c>
      <c r="B263" s="501"/>
      <c r="C263" s="787">
        <v>2021</v>
      </c>
      <c r="D263" s="202" t="s">
        <v>2509</v>
      </c>
      <c r="E263" s="202" t="s">
        <v>2496</v>
      </c>
      <c r="F263" s="236"/>
      <c r="G263" s="835"/>
      <c r="H263" s="835"/>
      <c r="I263" s="835"/>
      <c r="J263" s="836"/>
    </row>
    <row r="264" spans="1:10" ht="16" hidden="1">
      <c r="A264" s="501" t="s">
        <v>2521</v>
      </c>
      <c r="B264" s="501"/>
      <c r="C264" s="787">
        <v>2021</v>
      </c>
      <c r="D264" s="204" t="s">
        <v>2510</v>
      </c>
      <c r="E264" s="204" t="s">
        <v>2496</v>
      </c>
      <c r="F264" s="235"/>
      <c r="G264" s="837"/>
      <c r="H264" s="837"/>
      <c r="I264" s="837"/>
      <c r="J264" s="838"/>
    </row>
    <row r="265" spans="1:10" ht="16" hidden="1">
      <c r="A265" s="501" t="s">
        <v>2521</v>
      </c>
      <c r="B265" s="501"/>
      <c r="C265" s="787">
        <v>2021</v>
      </c>
      <c r="D265" s="202" t="s">
        <v>2495</v>
      </c>
      <c r="E265" s="202" t="s">
        <v>2511</v>
      </c>
      <c r="F265" s="236">
        <v>220721249230</v>
      </c>
      <c r="G265" s="835"/>
      <c r="H265" s="835"/>
      <c r="I265" s="835"/>
      <c r="J265" s="836"/>
    </row>
    <row r="266" spans="1:10" ht="16" hidden="1">
      <c r="A266" s="501" t="s">
        <v>2521</v>
      </c>
      <c r="B266" s="501"/>
      <c r="C266" s="787">
        <v>2021</v>
      </c>
      <c r="D266" s="204" t="s">
        <v>2498</v>
      </c>
      <c r="E266" s="204" t="s">
        <v>2511</v>
      </c>
      <c r="F266" s="237">
        <v>7728359406</v>
      </c>
      <c r="G266" s="837"/>
      <c r="H266" s="837"/>
      <c r="I266" s="837"/>
      <c r="J266" s="838"/>
    </row>
    <row r="267" spans="1:10" ht="16" hidden="1">
      <c r="A267" s="501" t="s">
        <v>2521</v>
      </c>
      <c r="B267" s="501"/>
      <c r="C267" s="787">
        <v>2021</v>
      </c>
      <c r="D267" s="202" t="s">
        <v>2499</v>
      </c>
      <c r="E267" s="202" t="s">
        <v>2511</v>
      </c>
      <c r="F267" s="238">
        <v>1301700000</v>
      </c>
      <c r="G267" s="835"/>
      <c r="H267" s="835"/>
      <c r="I267" s="835"/>
      <c r="J267" s="836"/>
    </row>
    <row r="268" spans="1:10" ht="16" hidden="1">
      <c r="A268" s="501" t="s">
        <v>2521</v>
      </c>
      <c r="B268" s="501"/>
      <c r="C268" s="787">
        <v>2021</v>
      </c>
      <c r="D268" s="204" t="s">
        <v>2500</v>
      </c>
      <c r="E268" s="204" t="s">
        <v>2511</v>
      </c>
      <c r="F268" s="237">
        <v>11468065000</v>
      </c>
      <c r="G268" s="837"/>
      <c r="H268" s="837"/>
      <c r="I268" s="837"/>
      <c r="J268" s="838"/>
    </row>
    <row r="269" spans="1:10" ht="16" hidden="1">
      <c r="A269" s="501" t="s">
        <v>2521</v>
      </c>
      <c r="B269" s="501"/>
      <c r="C269" s="787">
        <v>2021</v>
      </c>
      <c r="D269" s="202" t="s">
        <v>2501</v>
      </c>
      <c r="E269" s="202" t="s">
        <v>2511</v>
      </c>
      <c r="F269" s="238">
        <v>5653790000</v>
      </c>
      <c r="G269" s="835"/>
      <c r="H269" s="835"/>
      <c r="I269" s="835"/>
      <c r="J269" s="836"/>
    </row>
    <row r="270" spans="1:10" ht="16" hidden="1">
      <c r="A270" s="501" t="s">
        <v>2521</v>
      </c>
      <c r="B270" s="501"/>
      <c r="C270" s="787">
        <v>2021</v>
      </c>
      <c r="D270" s="204" t="s">
        <v>2502</v>
      </c>
      <c r="E270" s="204" t="s">
        <v>2511</v>
      </c>
      <c r="F270" s="235"/>
      <c r="G270" s="837"/>
      <c r="H270" s="837"/>
      <c r="I270" s="837"/>
      <c r="J270" s="840"/>
    </row>
    <row r="271" spans="1:10" ht="16" hidden="1">
      <c r="A271" s="501" t="s">
        <v>2521</v>
      </c>
      <c r="B271" s="501"/>
      <c r="C271" s="787">
        <v>2021</v>
      </c>
      <c r="D271" s="202" t="s">
        <v>2503</v>
      </c>
      <c r="E271" s="202" t="s">
        <v>2511</v>
      </c>
      <c r="F271" s="239">
        <v>9537061729</v>
      </c>
      <c r="G271" s="835"/>
      <c r="H271" s="835"/>
      <c r="I271" s="835"/>
      <c r="J271" s="841"/>
    </row>
    <row r="272" spans="1:10" ht="16" hidden="1">
      <c r="A272" s="501" t="s">
        <v>2521</v>
      </c>
      <c r="B272" s="501"/>
      <c r="C272" s="787">
        <v>2021</v>
      </c>
      <c r="D272" s="204" t="s">
        <v>2504</v>
      </c>
      <c r="E272" s="204" t="s">
        <v>2511</v>
      </c>
      <c r="F272" s="240"/>
      <c r="G272" s="837"/>
      <c r="H272" s="837"/>
      <c r="I272" s="837"/>
      <c r="J272" s="840"/>
    </row>
    <row r="273" spans="1:10" ht="16" hidden="1">
      <c r="A273" s="501" t="s">
        <v>2521</v>
      </c>
      <c r="B273" s="501"/>
      <c r="C273" s="787">
        <v>2021</v>
      </c>
      <c r="D273" s="202" t="s">
        <v>2504</v>
      </c>
      <c r="E273" s="202" t="s">
        <v>2511</v>
      </c>
      <c r="F273" s="239"/>
      <c r="G273" s="835"/>
      <c r="H273" s="835"/>
      <c r="I273" s="835"/>
      <c r="J273" s="841"/>
    </row>
    <row r="274" spans="1:10" ht="16" hidden="1">
      <c r="A274" s="501" t="s">
        <v>2521</v>
      </c>
      <c r="B274" s="501"/>
      <c r="C274" s="787">
        <v>2021</v>
      </c>
      <c r="D274" s="204" t="s">
        <v>2505</v>
      </c>
      <c r="E274" s="204" t="s">
        <v>2511</v>
      </c>
      <c r="F274" s="235">
        <v>302193602636</v>
      </c>
      <c r="G274" s="837"/>
      <c r="H274" s="837"/>
      <c r="I274" s="837"/>
      <c r="J274" s="838"/>
    </row>
    <row r="275" spans="1:10" ht="16" hidden="1">
      <c r="A275" s="501" t="s">
        <v>2521</v>
      </c>
      <c r="B275" s="501"/>
      <c r="C275" s="787">
        <v>2021</v>
      </c>
      <c r="D275" s="202" t="s">
        <v>2506</v>
      </c>
      <c r="E275" s="202" t="s">
        <v>2511</v>
      </c>
      <c r="F275" s="238"/>
      <c r="G275" s="835"/>
      <c r="H275" s="835"/>
      <c r="I275" s="835"/>
      <c r="J275" s="836"/>
    </row>
    <row r="276" spans="1:10" ht="16" hidden="1">
      <c r="A276" s="501" t="s">
        <v>2521</v>
      </c>
      <c r="B276" s="501"/>
      <c r="C276" s="787">
        <v>2021</v>
      </c>
      <c r="D276" s="204" t="s">
        <v>2507</v>
      </c>
      <c r="E276" s="204" t="s">
        <v>2511</v>
      </c>
      <c r="F276" s="235"/>
      <c r="G276" s="837"/>
      <c r="H276" s="837"/>
      <c r="I276" s="837"/>
      <c r="J276" s="838"/>
    </row>
    <row r="277" spans="1:10" ht="16" hidden="1">
      <c r="A277" s="501" t="s">
        <v>2521</v>
      </c>
      <c r="B277" s="501"/>
      <c r="C277" s="787">
        <v>2021</v>
      </c>
      <c r="D277" s="202" t="s">
        <v>2508</v>
      </c>
      <c r="E277" s="202" t="s">
        <v>2511</v>
      </c>
      <c r="F277" s="236"/>
      <c r="G277" s="835"/>
      <c r="H277" s="835"/>
      <c r="I277" s="835"/>
      <c r="J277" s="836"/>
    </row>
    <row r="278" spans="1:10" ht="16" hidden="1">
      <c r="A278" s="501" t="s">
        <v>2521</v>
      </c>
      <c r="B278" s="501"/>
      <c r="C278" s="787">
        <v>2021</v>
      </c>
      <c r="D278" s="204" t="s">
        <v>2509</v>
      </c>
      <c r="E278" s="204" t="s">
        <v>2511</v>
      </c>
      <c r="F278" s="235"/>
      <c r="G278" s="837"/>
      <c r="H278" s="837"/>
      <c r="I278" s="837"/>
      <c r="J278" s="838"/>
    </row>
    <row r="279" spans="1:10" ht="16" hidden="1">
      <c r="A279" s="501" t="s">
        <v>2521</v>
      </c>
      <c r="B279" s="501"/>
      <c r="C279" s="787">
        <v>2021</v>
      </c>
      <c r="D279" s="202" t="s">
        <v>2510</v>
      </c>
      <c r="E279" s="202" t="s">
        <v>2511</v>
      </c>
      <c r="F279" s="236">
        <v>0</v>
      </c>
      <c r="G279" s="835"/>
      <c r="H279" s="835"/>
      <c r="I279" s="835"/>
      <c r="J279" s="836"/>
    </row>
    <row r="280" spans="1:10" s="768" customFormat="1" ht="16" hidden="1">
      <c r="A280" s="772"/>
      <c r="B280" s="772"/>
      <c r="C280" s="779"/>
      <c r="D280" s="208"/>
      <c r="E280" s="208"/>
      <c r="F280" s="241"/>
      <c r="G280" s="842"/>
      <c r="H280" s="842"/>
      <c r="I280" s="842"/>
      <c r="J280" s="843"/>
    </row>
    <row r="281" spans="1:10" ht="16" hidden="1">
      <c r="A281" s="501" t="s">
        <v>2522</v>
      </c>
      <c r="B281" s="501"/>
      <c r="C281" s="787">
        <v>2021</v>
      </c>
      <c r="D281" s="202" t="s">
        <v>2495</v>
      </c>
      <c r="E281" s="202" t="s">
        <v>2496</v>
      </c>
      <c r="F281" s="207">
        <v>3239532.54</v>
      </c>
      <c r="G281" s="216"/>
      <c r="H281" s="202"/>
      <c r="I281" s="202"/>
      <c r="J281" s="217"/>
    </row>
    <row r="282" spans="1:10" ht="16" hidden="1">
      <c r="A282" s="501" t="s">
        <v>2522</v>
      </c>
      <c r="B282" s="501"/>
      <c r="C282" s="787">
        <v>2021</v>
      </c>
      <c r="D282" s="204" t="s">
        <v>2498</v>
      </c>
      <c r="E282" s="204" t="s">
        <v>2496</v>
      </c>
      <c r="F282" s="206">
        <v>3504502.82</v>
      </c>
      <c r="G282" s="204"/>
      <c r="H282" s="204"/>
      <c r="I282" s="204"/>
      <c r="J282" s="218"/>
    </row>
    <row r="283" spans="1:10" ht="16" hidden="1">
      <c r="A283" s="501" t="s">
        <v>2522</v>
      </c>
      <c r="B283" s="501"/>
      <c r="C283" s="787">
        <v>2021</v>
      </c>
      <c r="D283" s="202" t="s">
        <v>2499</v>
      </c>
      <c r="E283" s="202" t="s">
        <v>2496</v>
      </c>
      <c r="F283" s="207"/>
      <c r="G283" s="216"/>
      <c r="H283" s="202"/>
      <c r="I283" s="202"/>
      <c r="J283" s="217"/>
    </row>
    <row r="284" spans="1:10" ht="16" hidden="1">
      <c r="A284" s="501" t="s">
        <v>2522</v>
      </c>
      <c r="B284" s="501"/>
      <c r="C284" s="787">
        <v>2021</v>
      </c>
      <c r="D284" s="204" t="s">
        <v>2500</v>
      </c>
      <c r="E284" s="204" t="s">
        <v>2496</v>
      </c>
      <c r="F284" s="206"/>
      <c r="G284" s="204"/>
      <c r="H284" s="204"/>
      <c r="I284" s="204"/>
      <c r="J284" s="218"/>
    </row>
    <row r="285" spans="1:10" ht="16" hidden="1">
      <c r="A285" s="501" t="s">
        <v>2522</v>
      </c>
      <c r="B285" s="501"/>
      <c r="C285" s="787">
        <v>2021</v>
      </c>
      <c r="D285" s="202" t="s">
        <v>2501</v>
      </c>
      <c r="E285" s="202" t="s">
        <v>2496</v>
      </c>
      <c r="F285" s="844"/>
      <c r="G285" s="216"/>
      <c r="H285" s="202"/>
      <c r="I285" s="202"/>
      <c r="J285" s="217"/>
    </row>
    <row r="286" spans="1:10" ht="16" hidden="1">
      <c r="A286" s="501" t="s">
        <v>2522</v>
      </c>
      <c r="B286" s="501"/>
      <c r="C286" s="787">
        <v>2021</v>
      </c>
      <c r="D286" s="204" t="s">
        <v>2502</v>
      </c>
      <c r="E286" s="204" t="s">
        <v>2496</v>
      </c>
      <c r="F286" s="206"/>
      <c r="G286" s="204"/>
      <c r="H286" s="204"/>
      <c r="I286" s="204"/>
      <c r="J286" s="218"/>
    </row>
    <row r="287" spans="1:10" ht="16" hidden="1">
      <c r="A287" s="501" t="s">
        <v>2522</v>
      </c>
      <c r="B287" s="501"/>
      <c r="C287" s="787">
        <v>2021</v>
      </c>
      <c r="D287" s="202" t="s">
        <v>2503</v>
      </c>
      <c r="E287" s="202" t="s">
        <v>2496</v>
      </c>
      <c r="F287" s="207"/>
      <c r="G287" s="216"/>
      <c r="H287" s="202"/>
      <c r="I287" s="202"/>
      <c r="J287" s="217"/>
    </row>
    <row r="288" spans="1:10" ht="16" hidden="1">
      <c r="A288" s="501" t="s">
        <v>2522</v>
      </c>
      <c r="B288" s="501"/>
      <c r="C288" s="787">
        <v>2021</v>
      </c>
      <c r="D288" s="204" t="s">
        <v>2504</v>
      </c>
      <c r="E288" s="204" t="s">
        <v>2496</v>
      </c>
      <c r="F288" s="206"/>
      <c r="G288" s="204"/>
      <c r="H288" s="204"/>
      <c r="I288" s="204"/>
      <c r="J288" s="218"/>
    </row>
    <row r="289" spans="1:10" ht="16" hidden="1">
      <c r="A289" s="501" t="s">
        <v>2522</v>
      </c>
      <c r="B289" s="501"/>
      <c r="C289" s="787">
        <v>2021</v>
      </c>
      <c r="D289" s="202" t="s">
        <v>2505</v>
      </c>
      <c r="E289" s="202" t="s">
        <v>2496</v>
      </c>
      <c r="F289" s="207"/>
      <c r="G289" s="216"/>
      <c r="H289" s="202"/>
      <c r="I289" s="202"/>
      <c r="J289" s="217"/>
    </row>
    <row r="290" spans="1:10" ht="16" hidden="1">
      <c r="A290" s="501" t="s">
        <v>2522</v>
      </c>
      <c r="B290" s="501"/>
      <c r="C290" s="787">
        <v>2021</v>
      </c>
      <c r="D290" s="204" t="s">
        <v>2506</v>
      </c>
      <c r="E290" s="204" t="s">
        <v>2496</v>
      </c>
      <c r="F290" s="206"/>
      <c r="G290" s="219"/>
      <c r="H290" s="204"/>
      <c r="I290" s="204"/>
      <c r="J290" s="218"/>
    </row>
    <row r="291" spans="1:10" ht="16" hidden="1">
      <c r="A291" s="501" t="s">
        <v>2522</v>
      </c>
      <c r="B291" s="501"/>
      <c r="C291" s="787">
        <v>2021</v>
      </c>
      <c r="D291" s="202" t="s">
        <v>2507</v>
      </c>
      <c r="E291" s="202" t="s">
        <v>2496</v>
      </c>
      <c r="F291" s="207"/>
      <c r="G291" s="216"/>
      <c r="H291" s="202"/>
      <c r="I291" s="202"/>
      <c r="J291" s="217"/>
    </row>
    <row r="292" spans="1:10" ht="16" hidden="1">
      <c r="A292" s="501" t="s">
        <v>2522</v>
      </c>
      <c r="B292" s="501"/>
      <c r="C292" s="787">
        <v>2021</v>
      </c>
      <c r="D292" s="204" t="s">
        <v>2508</v>
      </c>
      <c r="E292" s="204" t="s">
        <v>2496</v>
      </c>
      <c r="F292" s="206"/>
      <c r="G292" s="204"/>
      <c r="H292" s="204"/>
      <c r="I292" s="204"/>
      <c r="J292" s="218"/>
    </row>
    <row r="293" spans="1:10" ht="16" hidden="1">
      <c r="A293" s="501" t="s">
        <v>2522</v>
      </c>
      <c r="B293" s="501"/>
      <c r="C293" s="787">
        <v>2021</v>
      </c>
      <c r="D293" s="202" t="s">
        <v>2509</v>
      </c>
      <c r="E293" s="202" t="s">
        <v>2496</v>
      </c>
      <c r="F293" s="207"/>
      <c r="G293" s="202"/>
      <c r="H293" s="202"/>
      <c r="I293" s="202"/>
      <c r="J293" s="217"/>
    </row>
    <row r="294" spans="1:10" ht="16" hidden="1">
      <c r="A294" s="501" t="s">
        <v>2522</v>
      </c>
      <c r="B294" s="501"/>
      <c r="C294" s="787">
        <v>2021</v>
      </c>
      <c r="D294" s="204" t="s">
        <v>2510</v>
      </c>
      <c r="E294" s="204" t="s">
        <v>2496</v>
      </c>
      <c r="F294" s="206"/>
      <c r="G294" s="204"/>
      <c r="H294" s="204"/>
      <c r="I294" s="204"/>
      <c r="J294" s="218"/>
    </row>
    <row r="295" spans="1:10" ht="16" hidden="1">
      <c r="A295" s="501" t="s">
        <v>2522</v>
      </c>
      <c r="B295" s="501"/>
      <c r="C295" s="787">
        <v>2021</v>
      </c>
      <c r="D295" s="202" t="s">
        <v>2495</v>
      </c>
      <c r="E295" s="202" t="s">
        <v>2511</v>
      </c>
      <c r="F295" s="210">
        <v>45904176092</v>
      </c>
      <c r="G295" s="202"/>
      <c r="H295" s="202"/>
      <c r="I295" s="202"/>
      <c r="J295" s="217"/>
    </row>
    <row r="296" spans="1:10" ht="16" hidden="1">
      <c r="A296" s="501" t="s">
        <v>2522</v>
      </c>
      <c r="B296" s="501"/>
      <c r="C296" s="787">
        <v>2021</v>
      </c>
      <c r="D296" s="204" t="s">
        <v>2498</v>
      </c>
      <c r="E296" s="204" t="s">
        <v>2511</v>
      </c>
      <c r="F296" s="211">
        <v>50254632197</v>
      </c>
      <c r="G296" s="219"/>
      <c r="H296" s="204"/>
      <c r="I296" s="204"/>
      <c r="J296" s="218"/>
    </row>
    <row r="297" spans="1:10" ht="16" hidden="1">
      <c r="A297" s="501" t="s">
        <v>2522</v>
      </c>
      <c r="B297" s="501"/>
      <c r="C297" s="787">
        <v>2021</v>
      </c>
      <c r="D297" s="202" t="s">
        <v>2499</v>
      </c>
      <c r="E297" s="202" t="s">
        <v>2511</v>
      </c>
      <c r="F297" s="210"/>
      <c r="G297" s="202"/>
      <c r="H297" s="202"/>
      <c r="I297" s="202"/>
      <c r="J297" s="217"/>
    </row>
    <row r="298" spans="1:10" ht="16" hidden="1">
      <c r="A298" s="501" t="s">
        <v>2522</v>
      </c>
      <c r="B298" s="501"/>
      <c r="C298" s="787">
        <v>2021</v>
      </c>
      <c r="D298" s="204" t="s">
        <v>2500</v>
      </c>
      <c r="E298" s="204" t="s">
        <v>2511</v>
      </c>
      <c r="F298" s="211"/>
      <c r="G298" s="204"/>
      <c r="H298" s="204"/>
      <c r="I298" s="204"/>
      <c r="J298" s="218"/>
    </row>
    <row r="299" spans="1:10" ht="16" hidden="1">
      <c r="A299" s="501" t="s">
        <v>2522</v>
      </c>
      <c r="B299" s="501"/>
      <c r="C299" s="787">
        <v>2021</v>
      </c>
      <c r="D299" s="202" t="s">
        <v>2501</v>
      </c>
      <c r="E299" s="202" t="s">
        <v>2511</v>
      </c>
      <c r="F299" s="214"/>
      <c r="G299" s="216"/>
      <c r="H299" s="202"/>
      <c r="I299" s="202"/>
      <c r="J299" s="217"/>
    </row>
    <row r="300" spans="1:10" ht="16" hidden="1">
      <c r="A300" s="501" t="s">
        <v>2522</v>
      </c>
      <c r="B300" s="501"/>
      <c r="C300" s="787">
        <v>2021</v>
      </c>
      <c r="D300" s="204" t="s">
        <v>2502</v>
      </c>
      <c r="E300" s="204" t="s">
        <v>2511</v>
      </c>
      <c r="F300" s="211"/>
      <c r="G300" s="219"/>
      <c r="H300" s="204"/>
      <c r="I300" s="204"/>
      <c r="J300" s="218"/>
    </row>
    <row r="301" spans="1:10" ht="16" hidden="1">
      <c r="A301" s="501" t="s">
        <v>2522</v>
      </c>
      <c r="B301" s="501"/>
      <c r="C301" s="787">
        <v>2021</v>
      </c>
      <c r="D301" s="202" t="s">
        <v>2503</v>
      </c>
      <c r="E301" s="202" t="s">
        <v>2511</v>
      </c>
      <c r="F301" s="210"/>
      <c r="G301" s="216"/>
      <c r="H301" s="202"/>
      <c r="I301" s="202"/>
      <c r="J301" s="217"/>
    </row>
    <row r="302" spans="1:10" ht="16" hidden="1">
      <c r="A302" s="501" t="s">
        <v>2522</v>
      </c>
      <c r="B302" s="501"/>
      <c r="C302" s="787">
        <v>2021</v>
      </c>
      <c r="D302" s="204" t="s">
        <v>2504</v>
      </c>
      <c r="E302" s="204" t="s">
        <v>2511</v>
      </c>
      <c r="F302" s="211"/>
      <c r="G302" s="204"/>
      <c r="H302" s="204"/>
      <c r="I302" s="204"/>
      <c r="J302" s="218"/>
    </row>
    <row r="303" spans="1:10" ht="16" hidden="1">
      <c r="A303" s="501" t="s">
        <v>2522</v>
      </c>
      <c r="B303" s="501"/>
      <c r="C303" s="787">
        <v>2021</v>
      </c>
      <c r="D303" s="202" t="s">
        <v>2505</v>
      </c>
      <c r="E303" s="202" t="s">
        <v>2511</v>
      </c>
      <c r="F303" s="210"/>
      <c r="G303" s="202"/>
      <c r="H303" s="202"/>
      <c r="I303" s="202"/>
      <c r="J303" s="217"/>
    </row>
    <row r="304" spans="1:10" ht="16" hidden="1">
      <c r="A304" s="501" t="s">
        <v>2522</v>
      </c>
      <c r="B304" s="501"/>
      <c r="C304" s="787">
        <v>2021</v>
      </c>
      <c r="D304" s="204" t="s">
        <v>2506</v>
      </c>
      <c r="E304" s="204" t="s">
        <v>2511</v>
      </c>
      <c r="F304" s="211"/>
      <c r="G304" s="219"/>
      <c r="H304" s="204"/>
      <c r="I304" s="204"/>
      <c r="J304" s="218"/>
    </row>
    <row r="305" spans="1:10" ht="16" hidden="1">
      <c r="A305" s="501" t="s">
        <v>2522</v>
      </c>
      <c r="B305" s="501"/>
      <c r="C305" s="787">
        <v>2021</v>
      </c>
      <c r="D305" s="202" t="s">
        <v>2507</v>
      </c>
      <c r="E305" s="202" t="s">
        <v>2511</v>
      </c>
      <c r="F305" s="210"/>
      <c r="G305" s="216"/>
      <c r="H305" s="202"/>
      <c r="I305" s="202"/>
      <c r="J305" s="217"/>
    </row>
    <row r="306" spans="1:10" ht="16" hidden="1">
      <c r="A306" s="501" t="s">
        <v>2522</v>
      </c>
      <c r="B306" s="501"/>
      <c r="C306" s="787">
        <v>2021</v>
      </c>
      <c r="D306" s="204" t="s">
        <v>2508</v>
      </c>
      <c r="E306" s="204" t="s">
        <v>2511</v>
      </c>
      <c r="F306" s="211"/>
      <c r="G306" s="204"/>
      <c r="H306" s="204"/>
      <c r="I306" s="204"/>
      <c r="J306" s="218"/>
    </row>
    <row r="307" spans="1:10" ht="16" hidden="1">
      <c r="A307" s="501" t="s">
        <v>2522</v>
      </c>
      <c r="B307" s="501"/>
      <c r="C307" s="787">
        <v>2021</v>
      </c>
      <c r="D307" s="202" t="s">
        <v>2509</v>
      </c>
      <c r="E307" s="202" t="s">
        <v>2511</v>
      </c>
      <c r="F307" s="210"/>
      <c r="G307" s="202"/>
      <c r="H307" s="202"/>
      <c r="I307" s="202"/>
      <c r="J307" s="217"/>
    </row>
    <row r="308" spans="1:10" ht="16" hidden="1">
      <c r="A308" s="501" t="s">
        <v>2522</v>
      </c>
      <c r="B308" s="501"/>
      <c r="C308" s="787">
        <v>2021</v>
      </c>
      <c r="D308" s="204" t="s">
        <v>2510</v>
      </c>
      <c r="E308" s="204" t="s">
        <v>2511</v>
      </c>
      <c r="F308" s="211"/>
      <c r="G308" s="204"/>
      <c r="H308" s="204"/>
      <c r="I308" s="204"/>
      <c r="J308" s="218"/>
    </row>
    <row r="309" spans="1:10" s="768" customFormat="1" ht="16" hidden="1">
      <c r="A309" s="772"/>
      <c r="B309" s="772"/>
      <c r="C309" s="779"/>
      <c r="D309" s="208"/>
      <c r="E309" s="208"/>
      <c r="F309" s="212"/>
      <c r="G309" s="208"/>
      <c r="H309" s="208"/>
      <c r="I309" s="208"/>
      <c r="J309" s="220"/>
    </row>
    <row r="310" spans="1:10" ht="16" hidden="1">
      <c r="A310" s="501" t="s">
        <v>2523</v>
      </c>
      <c r="B310" s="501" t="s">
        <v>20</v>
      </c>
      <c r="C310" s="787">
        <v>2021</v>
      </c>
      <c r="D310" s="202" t="s">
        <v>2495</v>
      </c>
      <c r="E310" s="202" t="s">
        <v>2496</v>
      </c>
      <c r="F310" s="207">
        <v>18407397.83352609</v>
      </c>
      <c r="G310" s="216" t="s">
        <v>2497</v>
      </c>
      <c r="H310" s="202"/>
      <c r="I310" s="202"/>
      <c r="J310" s="217"/>
    </row>
    <row r="311" spans="1:10" ht="16" hidden="1">
      <c r="A311" s="501" t="s">
        <v>2523</v>
      </c>
      <c r="B311" s="501" t="s">
        <v>20</v>
      </c>
      <c r="C311" s="787">
        <v>2021</v>
      </c>
      <c r="D311" s="204" t="s">
        <v>2498</v>
      </c>
      <c r="E311" s="204" t="s">
        <v>2496</v>
      </c>
      <c r="F311" s="206">
        <v>0</v>
      </c>
      <c r="G311" s="204"/>
      <c r="H311" s="204"/>
      <c r="I311" s="204"/>
      <c r="J311" s="218"/>
    </row>
    <row r="312" spans="1:10" ht="16" hidden="1">
      <c r="A312" s="501" t="s">
        <v>2523</v>
      </c>
      <c r="B312" s="501" t="s">
        <v>20</v>
      </c>
      <c r="C312" s="787">
        <v>2021</v>
      </c>
      <c r="D312" s="202" t="s">
        <v>2499</v>
      </c>
      <c r="E312" s="202" t="s">
        <v>2496</v>
      </c>
      <c r="F312" s="207">
        <v>0</v>
      </c>
      <c r="G312" s="216"/>
      <c r="H312" s="202"/>
      <c r="I312" s="202"/>
      <c r="J312" s="217"/>
    </row>
    <row r="313" spans="1:10" ht="16" hidden="1">
      <c r="A313" s="501" t="s">
        <v>2523</v>
      </c>
      <c r="B313" s="501" t="s">
        <v>20</v>
      </c>
      <c r="C313" s="787">
        <v>2021</v>
      </c>
      <c r="D313" s="204" t="s">
        <v>2500</v>
      </c>
      <c r="E313" s="204" t="s">
        <v>2496</v>
      </c>
      <c r="F313" s="206">
        <v>0</v>
      </c>
      <c r="G313" s="204"/>
      <c r="H313" s="204"/>
      <c r="I313" s="204"/>
      <c r="J313" s="218"/>
    </row>
    <row r="314" spans="1:10" ht="16" hidden="1">
      <c r="A314" s="501" t="s">
        <v>2523</v>
      </c>
      <c r="B314" s="501" t="s">
        <v>20</v>
      </c>
      <c r="C314" s="787">
        <v>2021</v>
      </c>
      <c r="D314" s="202" t="s">
        <v>2501</v>
      </c>
      <c r="E314" s="202" t="s">
        <v>2496</v>
      </c>
      <c r="F314" s="844">
        <v>2460405.39</v>
      </c>
      <c r="G314" s="216" t="s">
        <v>2497</v>
      </c>
      <c r="H314" s="202"/>
      <c r="I314" s="202"/>
      <c r="J314" s="217"/>
    </row>
    <row r="315" spans="1:10" ht="16" hidden="1">
      <c r="A315" s="501" t="s">
        <v>2523</v>
      </c>
      <c r="B315" s="501" t="s">
        <v>20</v>
      </c>
      <c r="C315" s="787">
        <v>2021</v>
      </c>
      <c r="D315" s="204" t="s">
        <v>2502</v>
      </c>
      <c r="E315" s="204" t="s">
        <v>2496</v>
      </c>
      <c r="F315" s="206">
        <v>0</v>
      </c>
      <c r="G315" s="204"/>
      <c r="H315" s="204"/>
      <c r="I315" s="204"/>
      <c r="J315" s="218"/>
    </row>
    <row r="316" spans="1:10" ht="16" hidden="1">
      <c r="A316" s="501" t="s">
        <v>2523</v>
      </c>
      <c r="B316" s="501" t="s">
        <v>20</v>
      </c>
      <c r="C316" s="787">
        <v>2021</v>
      </c>
      <c r="D316" s="202" t="s">
        <v>2503</v>
      </c>
      <c r="E316" s="202" t="s">
        <v>2496</v>
      </c>
      <c r="F316" s="207">
        <v>0</v>
      </c>
      <c r="G316" s="216"/>
      <c r="H316" s="202"/>
      <c r="I316" s="202"/>
      <c r="J316" s="217"/>
    </row>
    <row r="317" spans="1:10" ht="16" hidden="1">
      <c r="A317" s="501" t="s">
        <v>2523</v>
      </c>
      <c r="B317" s="501" t="s">
        <v>20</v>
      </c>
      <c r="C317" s="787">
        <v>2021</v>
      </c>
      <c r="D317" s="204" t="s">
        <v>2504</v>
      </c>
      <c r="E317" s="204" t="s">
        <v>2496</v>
      </c>
      <c r="F317" s="206">
        <v>6390000</v>
      </c>
      <c r="G317" s="204" t="s">
        <v>2497</v>
      </c>
      <c r="H317" s="204"/>
      <c r="I317" s="204"/>
      <c r="J317" s="218"/>
    </row>
    <row r="318" spans="1:10" ht="16" hidden="1">
      <c r="A318" s="501" t="s">
        <v>2523</v>
      </c>
      <c r="B318" s="501" t="s">
        <v>20</v>
      </c>
      <c r="C318" s="787">
        <v>2021</v>
      </c>
      <c r="D318" s="202" t="s">
        <v>2505</v>
      </c>
      <c r="E318" s="202" t="s">
        <v>2496</v>
      </c>
      <c r="F318" s="207">
        <v>0</v>
      </c>
      <c r="G318" s="216"/>
      <c r="H318" s="202"/>
      <c r="I318" s="202"/>
      <c r="J318" s="217"/>
    </row>
    <row r="319" spans="1:10" ht="16" hidden="1">
      <c r="A319" s="501" t="s">
        <v>2523</v>
      </c>
      <c r="B319" s="501" t="s">
        <v>20</v>
      </c>
      <c r="C319" s="787">
        <v>2021</v>
      </c>
      <c r="D319" s="204" t="s">
        <v>2506</v>
      </c>
      <c r="E319" s="204" t="s">
        <v>2496</v>
      </c>
      <c r="F319" s="206">
        <v>93099121.322222203</v>
      </c>
      <c r="G319" s="219" t="s">
        <v>2497</v>
      </c>
      <c r="H319" s="204"/>
      <c r="I319" s="204"/>
      <c r="J319" s="218"/>
    </row>
    <row r="320" spans="1:10" ht="16" hidden="1">
      <c r="A320" s="501" t="s">
        <v>2523</v>
      </c>
      <c r="B320" s="501" t="s">
        <v>20</v>
      </c>
      <c r="C320" s="787">
        <v>2021</v>
      </c>
      <c r="D320" s="202" t="s">
        <v>2507</v>
      </c>
      <c r="E320" s="202" t="s">
        <v>2496</v>
      </c>
      <c r="F320" s="207">
        <v>158534437.58777773</v>
      </c>
      <c r="G320" s="216" t="s">
        <v>2497</v>
      </c>
      <c r="H320" s="202"/>
      <c r="I320" s="202"/>
      <c r="J320" s="217"/>
    </row>
    <row r="321" spans="1:10" ht="16" hidden="1">
      <c r="A321" s="501" t="s">
        <v>2523</v>
      </c>
      <c r="B321" s="501" t="s">
        <v>20</v>
      </c>
      <c r="C321" s="787">
        <v>2021</v>
      </c>
      <c r="D321" s="204" t="s">
        <v>2508</v>
      </c>
      <c r="E321" s="204" t="s">
        <v>2496</v>
      </c>
      <c r="F321" s="206">
        <v>0</v>
      </c>
      <c r="G321" s="204"/>
      <c r="H321" s="204"/>
      <c r="I321" s="204"/>
      <c r="J321" s="218"/>
    </row>
    <row r="322" spans="1:10" ht="16" hidden="1">
      <c r="A322" s="501" t="s">
        <v>2523</v>
      </c>
      <c r="B322" s="501" t="s">
        <v>20</v>
      </c>
      <c r="C322" s="787">
        <v>2021</v>
      </c>
      <c r="D322" s="202" t="s">
        <v>2509</v>
      </c>
      <c r="E322" s="202" t="s">
        <v>2496</v>
      </c>
      <c r="F322" s="207">
        <v>0</v>
      </c>
      <c r="G322" s="202"/>
      <c r="H322" s="202"/>
      <c r="I322" s="202"/>
      <c r="J322" s="217"/>
    </row>
    <row r="323" spans="1:10" ht="16" hidden="1">
      <c r="A323" s="501" t="s">
        <v>2523</v>
      </c>
      <c r="B323" s="501" t="s">
        <v>20</v>
      </c>
      <c r="C323" s="787">
        <v>2021</v>
      </c>
      <c r="D323" s="204" t="s">
        <v>2510</v>
      </c>
      <c r="E323" s="204" t="s">
        <v>2496</v>
      </c>
      <c r="F323" s="206">
        <v>0</v>
      </c>
      <c r="G323" s="204"/>
      <c r="H323" s="204"/>
      <c r="I323" s="204"/>
      <c r="J323" s="218"/>
    </row>
    <row r="324" spans="1:10" ht="16" hidden="1">
      <c r="A324" s="501" t="s">
        <v>2523</v>
      </c>
      <c r="B324" s="501" t="s">
        <v>20</v>
      </c>
      <c r="C324" s="787">
        <v>2021</v>
      </c>
      <c r="D324" s="202" t="s">
        <v>2495</v>
      </c>
      <c r="E324" s="202" t="s">
        <v>2511</v>
      </c>
      <c r="F324" s="210">
        <v>0</v>
      </c>
      <c r="G324" s="202"/>
      <c r="H324" s="202"/>
      <c r="I324" s="202"/>
      <c r="J324" s="217"/>
    </row>
    <row r="325" spans="1:10" ht="16" hidden="1">
      <c r="A325" s="501" t="s">
        <v>2523</v>
      </c>
      <c r="B325" s="501" t="s">
        <v>20</v>
      </c>
      <c r="C325" s="787">
        <v>2021</v>
      </c>
      <c r="D325" s="204" t="s">
        <v>2498</v>
      </c>
      <c r="E325" s="204" t="s">
        <v>2511</v>
      </c>
      <c r="F325" s="211">
        <v>31866204</v>
      </c>
      <c r="G325" s="219"/>
      <c r="H325" s="204"/>
      <c r="I325" s="204"/>
      <c r="J325" s="218"/>
    </row>
    <row r="326" spans="1:10" ht="16" hidden="1">
      <c r="A326" s="501" t="s">
        <v>2523</v>
      </c>
      <c r="B326" s="501" t="s">
        <v>20</v>
      </c>
      <c r="C326" s="787">
        <v>2021</v>
      </c>
      <c r="D326" s="202" t="s">
        <v>2499</v>
      </c>
      <c r="E326" s="202" t="s">
        <v>2511</v>
      </c>
      <c r="F326" s="210">
        <v>6480540000</v>
      </c>
      <c r="G326" s="216" t="s">
        <v>2497</v>
      </c>
      <c r="H326" s="202"/>
      <c r="I326" s="202"/>
      <c r="J326" s="217"/>
    </row>
    <row r="327" spans="1:10" ht="16" hidden="1">
      <c r="A327" s="501" t="s">
        <v>2523</v>
      </c>
      <c r="B327" s="501" t="s">
        <v>20</v>
      </c>
      <c r="C327" s="787">
        <v>2021</v>
      </c>
      <c r="D327" s="204" t="s">
        <v>2500</v>
      </c>
      <c r="E327" s="204" t="s">
        <v>2511</v>
      </c>
      <c r="F327" s="211">
        <v>0</v>
      </c>
      <c r="G327" s="219"/>
      <c r="H327" s="204"/>
      <c r="I327" s="204"/>
      <c r="J327" s="218"/>
    </row>
    <row r="328" spans="1:10" ht="16" hidden="1">
      <c r="A328" s="501" t="s">
        <v>2523</v>
      </c>
      <c r="B328" s="501" t="s">
        <v>20</v>
      </c>
      <c r="C328" s="787">
        <v>2021</v>
      </c>
      <c r="D328" s="202" t="s">
        <v>2501</v>
      </c>
      <c r="E328" s="202" t="s">
        <v>2511</v>
      </c>
      <c r="F328" s="214">
        <v>185768297704</v>
      </c>
      <c r="G328" s="216" t="s">
        <v>2497</v>
      </c>
      <c r="H328" s="202"/>
      <c r="I328" s="202"/>
      <c r="J328" s="217"/>
    </row>
    <row r="329" spans="1:10" ht="16" hidden="1">
      <c r="A329" s="501" t="s">
        <v>2523</v>
      </c>
      <c r="B329" s="501" t="s">
        <v>20</v>
      </c>
      <c r="C329" s="787">
        <v>2021</v>
      </c>
      <c r="D329" s="204" t="s">
        <v>2502</v>
      </c>
      <c r="E329" s="204" t="s">
        <v>2511</v>
      </c>
      <c r="F329" s="211">
        <v>93812343042</v>
      </c>
      <c r="G329" s="219" t="s">
        <v>2513</v>
      </c>
      <c r="H329" s="204"/>
      <c r="I329" s="204"/>
      <c r="J329" s="218"/>
    </row>
    <row r="330" spans="1:10" ht="16" hidden="1">
      <c r="A330" s="501" t="s">
        <v>2523</v>
      </c>
      <c r="B330" s="501" t="s">
        <v>20</v>
      </c>
      <c r="C330" s="787">
        <v>2021</v>
      </c>
      <c r="D330" s="202" t="s">
        <v>2503</v>
      </c>
      <c r="E330" s="202" t="s">
        <v>2511</v>
      </c>
      <c r="F330" s="210">
        <v>645095054500</v>
      </c>
      <c r="G330" s="216"/>
      <c r="H330" s="202"/>
      <c r="I330" s="202"/>
      <c r="J330" s="217"/>
    </row>
    <row r="331" spans="1:10" ht="16" hidden="1">
      <c r="A331" s="501" t="s">
        <v>2523</v>
      </c>
      <c r="B331" s="501" t="s">
        <v>20</v>
      </c>
      <c r="C331" s="787">
        <v>2021</v>
      </c>
      <c r="D331" s="204" t="s">
        <v>2504</v>
      </c>
      <c r="E331" s="204" t="s">
        <v>2511</v>
      </c>
      <c r="F331" s="211">
        <v>0</v>
      </c>
      <c r="G331" s="204"/>
      <c r="H331" s="204"/>
      <c r="I331" s="204"/>
      <c r="J331" s="218"/>
    </row>
    <row r="332" spans="1:10" ht="16" hidden="1">
      <c r="A332" s="501" t="s">
        <v>2523</v>
      </c>
      <c r="B332" s="501" t="s">
        <v>20</v>
      </c>
      <c r="C332" s="787">
        <v>2021</v>
      </c>
      <c r="D332" s="202" t="s">
        <v>2505</v>
      </c>
      <c r="E332" s="202" t="s">
        <v>2511</v>
      </c>
      <c r="F332" s="210">
        <v>0</v>
      </c>
      <c r="G332" s="216"/>
      <c r="H332" s="202"/>
      <c r="I332" s="202"/>
      <c r="J332" s="217"/>
    </row>
    <row r="333" spans="1:10" ht="16" hidden="1">
      <c r="A333" s="501" t="s">
        <v>2523</v>
      </c>
      <c r="B333" s="501" t="s">
        <v>20</v>
      </c>
      <c r="C333" s="787">
        <v>2021</v>
      </c>
      <c r="D333" s="204" t="s">
        <v>2506</v>
      </c>
      <c r="E333" s="204" t="s">
        <v>2511</v>
      </c>
      <c r="F333" s="206">
        <v>144722514876.96304</v>
      </c>
      <c r="G333" s="219" t="s">
        <v>2497</v>
      </c>
      <c r="H333" s="204"/>
      <c r="I333" s="204"/>
      <c r="J333" s="218"/>
    </row>
    <row r="334" spans="1:10" ht="16" hidden="1">
      <c r="A334" s="501" t="s">
        <v>2523</v>
      </c>
      <c r="B334" s="501" t="s">
        <v>20</v>
      </c>
      <c r="C334" s="787">
        <v>2021</v>
      </c>
      <c r="D334" s="202" t="s">
        <v>2507</v>
      </c>
      <c r="E334" s="202" t="s">
        <v>2511</v>
      </c>
      <c r="F334" s="210">
        <v>314431072643.03693</v>
      </c>
      <c r="G334" s="216" t="s">
        <v>2497</v>
      </c>
      <c r="H334" s="202"/>
      <c r="I334" s="202"/>
      <c r="J334" s="217"/>
    </row>
    <row r="335" spans="1:10" ht="16" hidden="1">
      <c r="A335" s="501" t="s">
        <v>2523</v>
      </c>
      <c r="B335" s="501" t="s">
        <v>20</v>
      </c>
      <c r="C335" s="787">
        <v>2021</v>
      </c>
      <c r="D335" s="204" t="s">
        <v>2508</v>
      </c>
      <c r="E335" s="204" t="s">
        <v>2511</v>
      </c>
      <c r="F335" s="211">
        <v>0</v>
      </c>
      <c r="G335" s="204"/>
      <c r="H335" s="204"/>
      <c r="I335" s="204"/>
      <c r="J335" s="218"/>
    </row>
    <row r="336" spans="1:10" ht="16" hidden="1">
      <c r="A336" s="501" t="s">
        <v>2523</v>
      </c>
      <c r="B336" s="501" t="s">
        <v>20</v>
      </c>
      <c r="C336" s="787">
        <v>2021</v>
      </c>
      <c r="D336" s="202" t="s">
        <v>2509</v>
      </c>
      <c r="E336" s="202" t="s">
        <v>2511</v>
      </c>
      <c r="F336" s="210">
        <v>0</v>
      </c>
      <c r="G336" s="202"/>
      <c r="H336" s="202"/>
      <c r="I336" s="202"/>
      <c r="J336" s="217"/>
    </row>
    <row r="337" spans="1:10" ht="16" hidden="1">
      <c r="A337" s="501" t="s">
        <v>2523</v>
      </c>
      <c r="B337" s="501" t="s">
        <v>20</v>
      </c>
      <c r="C337" s="787">
        <v>2021</v>
      </c>
      <c r="D337" s="204" t="s">
        <v>2510</v>
      </c>
      <c r="E337" s="204" t="s">
        <v>2511</v>
      </c>
      <c r="F337" s="211">
        <v>0</v>
      </c>
      <c r="G337" s="204"/>
      <c r="H337" s="204"/>
      <c r="I337" s="204"/>
      <c r="J337" s="218"/>
    </row>
    <row r="338" spans="1:10" s="768" customFormat="1" ht="16" hidden="1">
      <c r="A338" s="772"/>
      <c r="B338" s="772"/>
      <c r="C338" s="779"/>
      <c r="D338" s="208"/>
      <c r="E338" s="208"/>
      <c r="F338" s="212"/>
      <c r="G338" s="208"/>
      <c r="H338" s="208"/>
      <c r="I338" s="208"/>
      <c r="J338" s="220"/>
    </row>
    <row r="339" spans="1:10" ht="16" hidden="1">
      <c r="A339" s="501" t="s">
        <v>2524</v>
      </c>
      <c r="B339" s="501" t="s">
        <v>20</v>
      </c>
      <c r="C339" s="787">
        <v>2021</v>
      </c>
      <c r="D339" s="202" t="s">
        <v>2495</v>
      </c>
      <c r="E339" s="202" t="s">
        <v>2496</v>
      </c>
      <c r="F339" s="207">
        <v>41714119.100000001</v>
      </c>
      <c r="G339" s="216"/>
      <c r="H339" s="202"/>
      <c r="I339" s="202"/>
      <c r="J339" s="217"/>
    </row>
    <row r="340" spans="1:10" ht="16" hidden="1">
      <c r="A340" s="501" t="s">
        <v>2524</v>
      </c>
      <c r="B340" s="501" t="s">
        <v>20</v>
      </c>
      <c r="C340" s="787">
        <v>2021</v>
      </c>
      <c r="D340" s="204" t="s">
        <v>2498</v>
      </c>
      <c r="E340" s="204" t="s">
        <v>2496</v>
      </c>
      <c r="F340" s="206">
        <v>0</v>
      </c>
      <c r="G340" s="204"/>
      <c r="H340" s="204"/>
      <c r="I340" s="204"/>
      <c r="J340" s="218"/>
    </row>
    <row r="341" spans="1:10" ht="16" hidden="1">
      <c r="A341" s="501" t="s">
        <v>2524</v>
      </c>
      <c r="B341" s="501" t="s">
        <v>20</v>
      </c>
      <c r="C341" s="787">
        <v>2021</v>
      </c>
      <c r="D341" s="202" t="s">
        <v>2499</v>
      </c>
      <c r="E341" s="202" t="s">
        <v>2496</v>
      </c>
      <c r="F341" s="207">
        <v>0</v>
      </c>
      <c r="G341" s="216"/>
      <c r="H341" s="202"/>
      <c r="I341" s="202"/>
      <c r="J341" s="217"/>
    </row>
    <row r="342" spans="1:10" ht="16" hidden="1">
      <c r="A342" s="501" t="s">
        <v>2524</v>
      </c>
      <c r="B342" s="501" t="s">
        <v>20</v>
      </c>
      <c r="C342" s="787">
        <v>2021</v>
      </c>
      <c r="D342" s="204" t="s">
        <v>2500</v>
      </c>
      <c r="E342" s="204" t="s">
        <v>2496</v>
      </c>
      <c r="F342" s="206">
        <v>0</v>
      </c>
      <c r="G342" s="204"/>
      <c r="H342" s="204"/>
      <c r="I342" s="204"/>
      <c r="J342" s="218"/>
    </row>
    <row r="343" spans="1:10" ht="16" hidden="1">
      <c r="A343" s="501" t="s">
        <v>2524</v>
      </c>
      <c r="B343" s="501" t="s">
        <v>20</v>
      </c>
      <c r="C343" s="787">
        <v>2021</v>
      </c>
      <c r="D343" s="202" t="s">
        <v>2501</v>
      </c>
      <c r="E343" s="202" t="s">
        <v>2496</v>
      </c>
      <c r="F343" s="844">
        <v>0</v>
      </c>
      <c r="G343" s="216"/>
      <c r="H343" s="202"/>
      <c r="I343" s="202"/>
      <c r="J343" s="217"/>
    </row>
    <row r="344" spans="1:10" ht="16" hidden="1">
      <c r="A344" s="501" t="s">
        <v>2524</v>
      </c>
      <c r="B344" s="501" t="s">
        <v>20</v>
      </c>
      <c r="C344" s="787">
        <v>2021</v>
      </c>
      <c r="D344" s="204" t="s">
        <v>2502</v>
      </c>
      <c r="E344" s="204" t="s">
        <v>2496</v>
      </c>
      <c r="F344" s="206">
        <v>0</v>
      </c>
      <c r="G344" s="204"/>
      <c r="H344" s="204"/>
      <c r="I344" s="204"/>
      <c r="J344" s="218"/>
    </row>
    <row r="345" spans="1:10" ht="16" hidden="1">
      <c r="A345" s="501" t="s">
        <v>2524</v>
      </c>
      <c r="B345" s="501" t="s">
        <v>20</v>
      </c>
      <c r="C345" s="787">
        <v>2021</v>
      </c>
      <c r="D345" s="202" t="s">
        <v>2503</v>
      </c>
      <c r="E345" s="202" t="s">
        <v>2496</v>
      </c>
      <c r="F345" s="207">
        <v>0</v>
      </c>
      <c r="G345" s="216"/>
      <c r="H345" s="202"/>
      <c r="I345" s="202"/>
      <c r="J345" s="217"/>
    </row>
    <row r="346" spans="1:10" ht="16" hidden="1">
      <c r="A346" s="501" t="s">
        <v>2524</v>
      </c>
      <c r="B346" s="501" t="s">
        <v>20</v>
      </c>
      <c r="C346" s="787">
        <v>2021</v>
      </c>
      <c r="D346" s="204" t="s">
        <v>2504</v>
      </c>
      <c r="E346" s="204" t="s">
        <v>2496</v>
      </c>
      <c r="F346" s="206">
        <v>222918.38</v>
      </c>
      <c r="G346" s="204"/>
      <c r="H346" s="204"/>
      <c r="I346" s="204"/>
      <c r="J346" s="218"/>
    </row>
    <row r="347" spans="1:10" ht="16" hidden="1">
      <c r="A347" s="501" t="s">
        <v>2524</v>
      </c>
      <c r="B347" s="501" t="s">
        <v>20</v>
      </c>
      <c r="C347" s="787">
        <v>2021</v>
      </c>
      <c r="D347" s="202" t="s">
        <v>2505</v>
      </c>
      <c r="E347" s="202" t="s">
        <v>2496</v>
      </c>
      <c r="F347" s="207">
        <v>0</v>
      </c>
      <c r="G347" s="216"/>
      <c r="H347" s="202"/>
      <c r="I347" s="202"/>
      <c r="J347" s="217"/>
    </row>
    <row r="348" spans="1:10" ht="16" hidden="1">
      <c r="A348" s="501" t="s">
        <v>2524</v>
      </c>
      <c r="B348" s="501" t="s">
        <v>20</v>
      </c>
      <c r="C348" s="787">
        <v>2021</v>
      </c>
      <c r="D348" s="204" t="s">
        <v>2506</v>
      </c>
      <c r="E348" s="204" t="s">
        <v>2496</v>
      </c>
      <c r="F348" s="206">
        <v>29936402.899999999</v>
      </c>
      <c r="G348" s="219"/>
      <c r="H348" s="204"/>
      <c r="I348" s="204"/>
      <c r="J348" s="218"/>
    </row>
    <row r="349" spans="1:10" ht="16" hidden="1">
      <c r="A349" s="501" t="s">
        <v>2524</v>
      </c>
      <c r="B349" s="501" t="s">
        <v>20</v>
      </c>
      <c r="C349" s="787">
        <v>2021</v>
      </c>
      <c r="D349" s="202" t="s">
        <v>2507</v>
      </c>
      <c r="E349" s="202" t="s">
        <v>2496</v>
      </c>
      <c r="F349" s="207">
        <v>104777410.15000004</v>
      </c>
      <c r="G349" s="216"/>
      <c r="H349" s="202"/>
      <c r="I349" s="202"/>
      <c r="J349" s="217"/>
    </row>
    <row r="350" spans="1:10" ht="16" hidden="1">
      <c r="A350" s="501" t="s">
        <v>2524</v>
      </c>
      <c r="B350" s="501" t="s">
        <v>20</v>
      </c>
      <c r="C350" s="787">
        <v>2021</v>
      </c>
      <c r="D350" s="204" t="s">
        <v>2508</v>
      </c>
      <c r="E350" s="204" t="s">
        <v>2496</v>
      </c>
      <c r="F350" s="206">
        <v>0</v>
      </c>
      <c r="G350" s="204"/>
      <c r="H350" s="204"/>
      <c r="I350" s="204"/>
      <c r="J350" s="218"/>
    </row>
    <row r="351" spans="1:10" ht="16" hidden="1">
      <c r="A351" s="501" t="s">
        <v>2524</v>
      </c>
      <c r="B351" s="501" t="s">
        <v>20</v>
      </c>
      <c r="C351" s="787">
        <v>2021</v>
      </c>
      <c r="D351" s="202" t="s">
        <v>2509</v>
      </c>
      <c r="E351" s="202" t="s">
        <v>2496</v>
      </c>
      <c r="F351" s="207">
        <v>0</v>
      </c>
      <c r="G351" s="202"/>
      <c r="H351" s="202"/>
      <c r="I351" s="202"/>
      <c r="J351" s="217"/>
    </row>
    <row r="352" spans="1:10" ht="16" hidden="1">
      <c r="A352" s="501" t="s">
        <v>2524</v>
      </c>
      <c r="B352" s="501" t="s">
        <v>20</v>
      </c>
      <c r="C352" s="787">
        <v>2021</v>
      </c>
      <c r="D352" s="204" t="s">
        <v>2510</v>
      </c>
      <c r="E352" s="204" t="s">
        <v>2496</v>
      </c>
      <c r="F352" s="206">
        <v>0</v>
      </c>
      <c r="G352" s="204"/>
      <c r="H352" s="204"/>
      <c r="I352" s="204"/>
      <c r="J352" s="218"/>
    </row>
    <row r="353" spans="1:10" ht="16" hidden="1">
      <c r="A353" s="501" t="s">
        <v>2524</v>
      </c>
      <c r="B353" s="501" t="s">
        <v>20</v>
      </c>
      <c r="C353" s="787">
        <v>2021</v>
      </c>
      <c r="D353" s="202" t="s">
        <v>2495</v>
      </c>
      <c r="E353" s="202" t="s">
        <v>2511</v>
      </c>
      <c r="F353" s="210">
        <v>0</v>
      </c>
      <c r="G353" s="202"/>
      <c r="H353" s="202"/>
      <c r="I353" s="202"/>
      <c r="J353" s="217"/>
    </row>
    <row r="354" spans="1:10" ht="16" hidden="1">
      <c r="A354" s="501" t="s">
        <v>2524</v>
      </c>
      <c r="B354" s="501" t="s">
        <v>20</v>
      </c>
      <c r="C354" s="787">
        <v>2021</v>
      </c>
      <c r="D354" s="204" t="s">
        <v>2498</v>
      </c>
      <c r="E354" s="204" t="s">
        <v>2511</v>
      </c>
      <c r="F354" s="211">
        <v>75339897769</v>
      </c>
      <c r="G354" s="219"/>
      <c r="H354" s="204"/>
      <c r="I354" s="204"/>
      <c r="J354" s="218"/>
    </row>
    <row r="355" spans="1:10" ht="16" hidden="1">
      <c r="A355" s="501" t="s">
        <v>2524</v>
      </c>
      <c r="B355" s="501" t="s">
        <v>20</v>
      </c>
      <c r="C355" s="787">
        <v>2021</v>
      </c>
      <c r="D355" s="202" t="s">
        <v>2499</v>
      </c>
      <c r="E355" s="202" t="s">
        <v>2511</v>
      </c>
      <c r="F355" s="210">
        <v>1446000000</v>
      </c>
      <c r="G355" s="202"/>
      <c r="H355" s="202"/>
      <c r="I355" s="202"/>
      <c r="J355" s="217"/>
    </row>
    <row r="356" spans="1:10" ht="16" hidden="1">
      <c r="A356" s="501" t="s">
        <v>2524</v>
      </c>
      <c r="B356" s="501" t="s">
        <v>20</v>
      </c>
      <c r="C356" s="787">
        <v>2021</v>
      </c>
      <c r="D356" s="204" t="s">
        <v>2500</v>
      </c>
      <c r="E356" s="204" t="s">
        <v>2511</v>
      </c>
      <c r="F356" s="211">
        <v>47646527143</v>
      </c>
      <c r="G356" s="219"/>
      <c r="H356" s="204"/>
      <c r="I356" s="204"/>
      <c r="J356" s="218"/>
    </row>
    <row r="357" spans="1:10" ht="16" hidden="1">
      <c r="A357" s="501" t="s">
        <v>2524</v>
      </c>
      <c r="B357" s="501" t="s">
        <v>20</v>
      </c>
      <c r="C357" s="787">
        <v>2021</v>
      </c>
      <c r="D357" s="202" t="s">
        <v>2501</v>
      </c>
      <c r="E357" s="202" t="s">
        <v>2511</v>
      </c>
      <c r="F357" s="214">
        <v>36483488</v>
      </c>
      <c r="G357" s="216"/>
      <c r="H357" s="202"/>
      <c r="I357" s="202"/>
      <c r="J357" s="217"/>
    </row>
    <row r="358" spans="1:10" ht="16" hidden="1">
      <c r="A358" s="501" t="s">
        <v>2524</v>
      </c>
      <c r="B358" s="501" t="s">
        <v>20</v>
      </c>
      <c r="C358" s="787">
        <v>2021</v>
      </c>
      <c r="D358" s="204" t="s">
        <v>2502</v>
      </c>
      <c r="E358" s="204" t="s">
        <v>2511</v>
      </c>
      <c r="F358" s="211">
        <v>5832000000</v>
      </c>
      <c r="G358" s="845"/>
      <c r="H358" s="845">
        <v>35967122504</v>
      </c>
      <c r="I358" s="204"/>
      <c r="J358" s="218"/>
    </row>
    <row r="359" spans="1:10" ht="16" hidden="1">
      <c r="A359" s="501" t="s">
        <v>2524</v>
      </c>
      <c r="B359" s="501" t="s">
        <v>20</v>
      </c>
      <c r="C359" s="787">
        <v>2021</v>
      </c>
      <c r="D359" s="202" t="s">
        <v>2503</v>
      </c>
      <c r="E359" s="202" t="s">
        <v>2511</v>
      </c>
      <c r="F359" s="210">
        <v>26882724600</v>
      </c>
      <c r="G359" s="216"/>
      <c r="H359" s="202"/>
      <c r="I359" s="202"/>
      <c r="J359" s="217"/>
    </row>
    <row r="360" spans="1:10" ht="16" hidden="1">
      <c r="A360" s="501" t="s">
        <v>2524</v>
      </c>
      <c r="B360" s="501" t="s">
        <v>20</v>
      </c>
      <c r="C360" s="787">
        <v>2021</v>
      </c>
      <c r="D360" s="204" t="s">
        <v>2504</v>
      </c>
      <c r="E360" s="204" t="s">
        <v>2511</v>
      </c>
      <c r="F360" s="211">
        <v>0</v>
      </c>
      <c r="G360" s="204"/>
      <c r="H360" s="204"/>
      <c r="I360" s="204"/>
      <c r="J360" s="218"/>
    </row>
    <row r="361" spans="1:10" ht="16" hidden="1">
      <c r="A361" s="501" t="s">
        <v>2524</v>
      </c>
      <c r="B361" s="501" t="s">
        <v>20</v>
      </c>
      <c r="C361" s="787">
        <v>2021</v>
      </c>
      <c r="D361" s="202" t="s">
        <v>2505</v>
      </c>
      <c r="E361" s="202" t="s">
        <v>2511</v>
      </c>
      <c r="F361" s="210">
        <v>0</v>
      </c>
      <c r="G361" s="216"/>
      <c r="H361" s="202"/>
      <c r="I361" s="202"/>
      <c r="J361" s="217"/>
    </row>
    <row r="362" spans="1:10" ht="16" hidden="1">
      <c r="A362" s="501" t="s">
        <v>2524</v>
      </c>
      <c r="B362" s="501" t="s">
        <v>20</v>
      </c>
      <c r="C362" s="787">
        <v>2021</v>
      </c>
      <c r="D362" s="204" t="s">
        <v>2506</v>
      </c>
      <c r="E362" s="204" t="s">
        <v>2511</v>
      </c>
      <c r="F362" s="206">
        <v>184971238482.22235</v>
      </c>
      <c r="G362" s="219"/>
      <c r="H362" s="204"/>
      <c r="I362" s="204"/>
      <c r="J362" s="218"/>
    </row>
    <row r="363" spans="1:10" ht="16" hidden="1">
      <c r="A363" s="501" t="s">
        <v>2524</v>
      </c>
      <c r="B363" s="501" t="s">
        <v>20</v>
      </c>
      <c r="C363" s="787">
        <v>2021</v>
      </c>
      <c r="D363" s="202" t="s">
        <v>2507</v>
      </c>
      <c r="E363" s="202" t="s">
        <v>2511</v>
      </c>
      <c r="F363" s="210">
        <v>647399334687.77869</v>
      </c>
      <c r="G363" s="216"/>
      <c r="H363" s="202"/>
      <c r="I363" s="202"/>
      <c r="J363" s="217"/>
    </row>
    <row r="364" spans="1:10" ht="16" hidden="1">
      <c r="A364" s="501" t="s">
        <v>2524</v>
      </c>
      <c r="B364" s="501" t="s">
        <v>20</v>
      </c>
      <c r="C364" s="787">
        <v>2021</v>
      </c>
      <c r="D364" s="204" t="s">
        <v>2508</v>
      </c>
      <c r="E364" s="204" t="s">
        <v>2511</v>
      </c>
      <c r="F364" s="211">
        <v>0</v>
      </c>
      <c r="G364" s="204"/>
      <c r="H364" s="204"/>
      <c r="I364" s="204"/>
      <c r="J364" s="218"/>
    </row>
    <row r="365" spans="1:10" ht="16" hidden="1">
      <c r="A365" s="501" t="s">
        <v>2524</v>
      </c>
      <c r="B365" s="501" t="s">
        <v>20</v>
      </c>
      <c r="C365" s="787">
        <v>2021</v>
      </c>
      <c r="D365" s="202" t="s">
        <v>2509</v>
      </c>
      <c r="E365" s="202" t="s">
        <v>2511</v>
      </c>
      <c r="F365" s="210">
        <v>0</v>
      </c>
      <c r="G365" s="202"/>
      <c r="H365" s="202"/>
      <c r="I365" s="202"/>
      <c r="J365" s="217"/>
    </row>
    <row r="366" spans="1:10" ht="16" hidden="1">
      <c r="A366" s="501" t="s">
        <v>2524</v>
      </c>
      <c r="B366" s="501" t="s">
        <v>20</v>
      </c>
      <c r="C366" s="787">
        <v>2021</v>
      </c>
      <c r="D366" s="204" t="s">
        <v>2510</v>
      </c>
      <c r="E366" s="204" t="s">
        <v>2511</v>
      </c>
      <c r="F366" s="211">
        <v>0</v>
      </c>
      <c r="G366" s="204"/>
      <c r="H366" s="204"/>
      <c r="I366" s="204"/>
      <c r="J366" s="218"/>
    </row>
    <row r="367" spans="1:10" s="768" customFormat="1" ht="16" hidden="1">
      <c r="A367" s="772"/>
      <c r="B367" s="772"/>
      <c r="C367" s="779"/>
      <c r="D367" s="208"/>
      <c r="E367" s="208"/>
      <c r="F367" s="212"/>
      <c r="G367" s="208"/>
      <c r="H367" s="208"/>
      <c r="I367" s="208"/>
      <c r="J367" s="220"/>
    </row>
    <row r="368" spans="1:10" ht="16" hidden="1">
      <c r="A368" s="501" t="s">
        <v>2525</v>
      </c>
      <c r="B368" s="501" t="s">
        <v>20</v>
      </c>
      <c r="C368" s="787">
        <v>2021</v>
      </c>
      <c r="D368" s="202" t="s">
        <v>2495</v>
      </c>
      <c r="E368" s="202" t="s">
        <v>2511</v>
      </c>
      <c r="F368" s="210">
        <v>36491041180.010399</v>
      </c>
      <c r="G368" s="216" t="s">
        <v>2497</v>
      </c>
      <c r="H368" s="202"/>
      <c r="I368" s="202"/>
      <c r="J368" s="217"/>
    </row>
    <row r="369" spans="1:10" ht="16" hidden="1">
      <c r="A369" s="501" t="s">
        <v>2525</v>
      </c>
      <c r="B369" s="501" t="s">
        <v>20</v>
      </c>
      <c r="C369" s="787">
        <v>2021</v>
      </c>
      <c r="D369" s="204" t="s">
        <v>2498</v>
      </c>
      <c r="E369" s="204" t="s">
        <v>2511</v>
      </c>
      <c r="F369" s="211">
        <v>945224781</v>
      </c>
      <c r="G369" s="219" t="s">
        <v>2497</v>
      </c>
      <c r="H369" s="204"/>
      <c r="I369" s="204"/>
      <c r="J369" s="218"/>
    </row>
    <row r="370" spans="1:10" ht="16" hidden="1">
      <c r="A370" s="501" t="s">
        <v>2525</v>
      </c>
      <c r="B370" s="501" t="s">
        <v>20</v>
      </c>
      <c r="C370" s="787">
        <v>2021</v>
      </c>
      <c r="D370" s="202" t="s">
        <v>2499</v>
      </c>
      <c r="E370" s="202" t="s">
        <v>2511</v>
      </c>
      <c r="F370" s="210">
        <v>125071598</v>
      </c>
      <c r="G370" s="216" t="s">
        <v>2497</v>
      </c>
      <c r="H370" s="202"/>
      <c r="I370" s="202"/>
      <c r="J370" s="217"/>
    </row>
    <row r="371" spans="1:10" ht="16" hidden="1">
      <c r="A371" s="501" t="s">
        <v>2525</v>
      </c>
      <c r="B371" s="501" t="s">
        <v>20</v>
      </c>
      <c r="C371" s="787">
        <v>2021</v>
      </c>
      <c r="D371" s="204" t="s">
        <v>2500</v>
      </c>
      <c r="E371" s="204" t="s">
        <v>2511</v>
      </c>
      <c r="F371" s="211">
        <v>0</v>
      </c>
      <c r="G371" s="219" t="s">
        <v>2497</v>
      </c>
      <c r="H371" s="204"/>
      <c r="I371" s="204"/>
      <c r="J371" s="218"/>
    </row>
    <row r="372" spans="1:10" ht="16" hidden="1">
      <c r="A372" s="501" t="s">
        <v>2525</v>
      </c>
      <c r="B372" s="501" t="s">
        <v>20</v>
      </c>
      <c r="C372" s="787">
        <v>2021</v>
      </c>
      <c r="D372" s="202" t="s">
        <v>2501</v>
      </c>
      <c r="E372" s="202" t="s">
        <v>2511</v>
      </c>
      <c r="F372" s="214">
        <v>6798629834</v>
      </c>
      <c r="G372" s="216" t="s">
        <v>2497</v>
      </c>
      <c r="H372" s="202"/>
      <c r="I372" s="202"/>
      <c r="J372" s="217"/>
    </row>
    <row r="373" spans="1:10" ht="16" hidden="1">
      <c r="A373" s="501" t="s">
        <v>2525</v>
      </c>
      <c r="B373" s="501" t="s">
        <v>20</v>
      </c>
      <c r="C373" s="787">
        <v>2021</v>
      </c>
      <c r="D373" s="204" t="s">
        <v>2502</v>
      </c>
      <c r="E373" s="204" t="s">
        <v>2511</v>
      </c>
      <c r="F373" s="211">
        <v>3599322893</v>
      </c>
      <c r="G373" s="845" t="s">
        <v>2497</v>
      </c>
      <c r="H373" s="204"/>
      <c r="I373" s="204"/>
      <c r="J373" s="218"/>
    </row>
    <row r="374" spans="1:10" ht="16" hidden="1">
      <c r="A374" s="501" t="s">
        <v>2525</v>
      </c>
      <c r="B374" s="501" t="s">
        <v>20</v>
      </c>
      <c r="C374" s="787">
        <v>2021</v>
      </c>
      <c r="D374" s="202" t="s">
        <v>2503</v>
      </c>
      <c r="E374" s="202" t="s">
        <v>2511</v>
      </c>
      <c r="F374" s="210">
        <v>19042970328</v>
      </c>
      <c r="G374" s="216" t="s">
        <v>2497</v>
      </c>
      <c r="H374" s="202"/>
      <c r="I374" s="202"/>
      <c r="J374" s="217"/>
    </row>
    <row r="375" spans="1:10" ht="16" hidden="1">
      <c r="A375" s="501" t="s">
        <v>2525</v>
      </c>
      <c r="B375" s="501" t="s">
        <v>20</v>
      </c>
      <c r="C375" s="787">
        <v>2021</v>
      </c>
      <c r="D375" s="204" t="s">
        <v>2504</v>
      </c>
      <c r="E375" s="204" t="s">
        <v>2511</v>
      </c>
      <c r="F375" s="211">
        <v>0</v>
      </c>
      <c r="G375" s="219" t="s">
        <v>2497</v>
      </c>
      <c r="H375" s="204"/>
      <c r="I375" s="204"/>
      <c r="J375" s="218"/>
    </row>
    <row r="376" spans="1:10" ht="16" hidden="1">
      <c r="A376" s="501" t="s">
        <v>2525</v>
      </c>
      <c r="B376" s="501" t="s">
        <v>20</v>
      </c>
      <c r="C376" s="787">
        <v>2021</v>
      </c>
      <c r="D376" s="202" t="s">
        <v>2505</v>
      </c>
      <c r="E376" s="202" t="s">
        <v>2511</v>
      </c>
      <c r="F376" s="210">
        <v>80000000000</v>
      </c>
      <c r="G376" s="216" t="s">
        <v>2497</v>
      </c>
      <c r="H376" s="202"/>
      <c r="I376" s="202"/>
      <c r="J376" s="217"/>
    </row>
    <row r="377" spans="1:10" ht="16" hidden="1">
      <c r="A377" s="501" t="s">
        <v>2525</v>
      </c>
      <c r="B377" s="501" t="s">
        <v>20</v>
      </c>
      <c r="C377" s="787">
        <v>2021</v>
      </c>
      <c r="D377" s="204" t="s">
        <v>2506</v>
      </c>
      <c r="E377" s="204" t="s">
        <v>2511</v>
      </c>
      <c r="F377" s="206">
        <v>41258768515</v>
      </c>
      <c r="G377" s="219" t="s">
        <v>2497</v>
      </c>
      <c r="H377" s="204"/>
      <c r="I377" s="204"/>
      <c r="J377" s="218"/>
    </row>
    <row r="378" spans="1:10" ht="16" hidden="1">
      <c r="A378" s="501" t="s">
        <v>2525</v>
      </c>
      <c r="B378" s="501" t="s">
        <v>20</v>
      </c>
      <c r="C378" s="787">
        <v>2021</v>
      </c>
      <c r="D378" s="202" t="s">
        <v>2507</v>
      </c>
      <c r="E378" s="202" t="s">
        <v>2511</v>
      </c>
      <c r="F378" s="210">
        <v>688935270335</v>
      </c>
      <c r="G378" s="216" t="s">
        <v>2497</v>
      </c>
      <c r="H378" s="202">
        <v>500842.88099999999</v>
      </c>
      <c r="I378" s="202" t="s">
        <v>2526</v>
      </c>
      <c r="J378" s="217"/>
    </row>
    <row r="379" spans="1:10" ht="16" hidden="1">
      <c r="A379" s="501" t="s">
        <v>2525</v>
      </c>
      <c r="B379" s="501" t="s">
        <v>20</v>
      </c>
      <c r="C379" s="787">
        <v>2021</v>
      </c>
      <c r="D379" s="204" t="s">
        <v>2508</v>
      </c>
      <c r="E379" s="204" t="s">
        <v>2511</v>
      </c>
      <c r="F379" s="211">
        <v>5274920400</v>
      </c>
      <c r="G379" s="219" t="s">
        <v>2497</v>
      </c>
      <c r="H379" s="204"/>
      <c r="I379" s="204"/>
      <c r="J379" s="218"/>
    </row>
    <row r="380" spans="1:10" ht="16" hidden="1">
      <c r="A380" s="501" t="s">
        <v>2525</v>
      </c>
      <c r="B380" s="501" t="s">
        <v>20</v>
      </c>
      <c r="C380" s="787">
        <v>2021</v>
      </c>
      <c r="D380" s="202" t="s">
        <v>2509</v>
      </c>
      <c r="E380" s="202" t="s">
        <v>2511</v>
      </c>
      <c r="F380" s="210">
        <v>0</v>
      </c>
      <c r="G380" s="202"/>
      <c r="H380" s="202"/>
      <c r="I380" s="202"/>
      <c r="J380" s="217"/>
    </row>
    <row r="381" spans="1:10" ht="16" hidden="1">
      <c r="A381" s="501" t="s">
        <v>2525</v>
      </c>
      <c r="B381" s="501" t="s">
        <v>20</v>
      </c>
      <c r="C381" s="787">
        <v>2021</v>
      </c>
      <c r="D381" s="204" t="s">
        <v>2510</v>
      </c>
      <c r="E381" s="204" t="s">
        <v>2511</v>
      </c>
      <c r="F381" s="211">
        <v>0</v>
      </c>
      <c r="G381" s="204"/>
      <c r="H381" s="204"/>
      <c r="I381" s="204"/>
      <c r="J381" s="218"/>
    </row>
    <row r="382" spans="1:10" s="768" customFormat="1" ht="16" hidden="1">
      <c r="A382" s="772"/>
      <c r="B382" s="772"/>
      <c r="C382" s="779"/>
      <c r="D382" s="208"/>
      <c r="E382" s="208"/>
      <c r="F382" s="212"/>
      <c r="G382" s="208"/>
      <c r="H382" s="208"/>
      <c r="I382" s="208"/>
      <c r="J382" s="220"/>
    </row>
    <row r="383" spans="1:10" ht="16" hidden="1">
      <c r="A383" s="501" t="s">
        <v>2527</v>
      </c>
      <c r="B383" s="501" t="s">
        <v>20</v>
      </c>
      <c r="C383" s="787">
        <v>2021</v>
      </c>
      <c r="D383" s="202" t="s">
        <v>2495</v>
      </c>
      <c r="E383" s="202" t="s">
        <v>2511</v>
      </c>
      <c r="F383" s="210">
        <v>67470888540</v>
      </c>
      <c r="G383" s="202"/>
      <c r="H383" s="202"/>
      <c r="I383" s="202"/>
      <c r="J383" s="217"/>
    </row>
    <row r="384" spans="1:10" ht="16" hidden="1">
      <c r="A384" s="501" t="s">
        <v>2527</v>
      </c>
      <c r="B384" s="501" t="s">
        <v>20</v>
      </c>
      <c r="C384" s="787">
        <v>2021</v>
      </c>
      <c r="D384" s="204" t="s">
        <v>2498</v>
      </c>
      <c r="E384" s="204" t="s">
        <v>2511</v>
      </c>
      <c r="F384" s="211">
        <v>1926020056</v>
      </c>
      <c r="G384" s="204"/>
      <c r="H384" s="204"/>
      <c r="I384" s="204"/>
      <c r="J384" s="218"/>
    </row>
    <row r="385" spans="1:10" ht="16" hidden="1">
      <c r="A385" s="501" t="s">
        <v>2527</v>
      </c>
      <c r="B385" s="501" t="s">
        <v>20</v>
      </c>
      <c r="C385" s="787">
        <v>2021</v>
      </c>
      <c r="D385" s="202" t="s">
        <v>2499</v>
      </c>
      <c r="E385" s="202" t="s">
        <v>2511</v>
      </c>
      <c r="F385" s="210">
        <v>120000000</v>
      </c>
      <c r="G385" s="202"/>
      <c r="H385" s="202"/>
      <c r="I385" s="202"/>
      <c r="J385" s="217"/>
    </row>
    <row r="386" spans="1:10" ht="16" hidden="1">
      <c r="A386" s="501" t="s">
        <v>2527</v>
      </c>
      <c r="B386" s="501" t="s">
        <v>20</v>
      </c>
      <c r="C386" s="787">
        <v>2021</v>
      </c>
      <c r="D386" s="204" t="s">
        <v>2500</v>
      </c>
      <c r="E386" s="204" t="s">
        <v>2511</v>
      </c>
      <c r="F386" s="211">
        <v>0</v>
      </c>
      <c r="G386" s="204"/>
      <c r="H386" s="204"/>
      <c r="I386" s="204"/>
      <c r="J386" s="218"/>
    </row>
    <row r="387" spans="1:10" ht="16" hidden="1">
      <c r="A387" s="501" t="s">
        <v>2527</v>
      </c>
      <c r="B387" s="501" t="s">
        <v>20</v>
      </c>
      <c r="C387" s="787">
        <v>2021</v>
      </c>
      <c r="D387" s="202" t="s">
        <v>2501</v>
      </c>
      <c r="E387" s="202" t="s">
        <v>2511</v>
      </c>
      <c r="F387" s="210">
        <v>0</v>
      </c>
      <c r="G387" s="202"/>
      <c r="H387" s="202"/>
      <c r="I387" s="202"/>
      <c r="J387" s="217"/>
    </row>
    <row r="388" spans="1:10" ht="16" hidden="1">
      <c r="A388" s="501" t="s">
        <v>2527</v>
      </c>
      <c r="B388" s="501" t="s">
        <v>20</v>
      </c>
      <c r="C388" s="787">
        <v>2021</v>
      </c>
      <c r="D388" s="204" t="s">
        <v>2502</v>
      </c>
      <c r="E388" s="204" t="s">
        <v>2511</v>
      </c>
      <c r="F388" s="211">
        <v>984109615</v>
      </c>
      <c r="G388" s="204"/>
      <c r="H388" s="204"/>
      <c r="I388" s="204"/>
      <c r="J388" s="218"/>
    </row>
    <row r="389" spans="1:10" ht="16" hidden="1">
      <c r="A389" s="501" t="s">
        <v>2527</v>
      </c>
      <c r="B389" s="501" t="s">
        <v>20</v>
      </c>
      <c r="C389" s="787">
        <v>2021</v>
      </c>
      <c r="D389" s="202" t="s">
        <v>2503</v>
      </c>
      <c r="E389" s="202" t="s">
        <v>2511</v>
      </c>
      <c r="F389" s="210">
        <v>3031158370</v>
      </c>
      <c r="G389" s="202"/>
      <c r="H389" s="202"/>
      <c r="I389" s="202"/>
      <c r="J389" s="217"/>
    </row>
    <row r="390" spans="1:10" ht="16" hidden="1">
      <c r="A390" s="501" t="s">
        <v>2527</v>
      </c>
      <c r="B390" s="501" t="s">
        <v>20</v>
      </c>
      <c r="C390" s="787">
        <v>2021</v>
      </c>
      <c r="D390" s="204" t="s">
        <v>2504</v>
      </c>
      <c r="E390" s="204" t="s">
        <v>2511</v>
      </c>
      <c r="F390" s="211">
        <v>700683752</v>
      </c>
      <c r="G390" s="204"/>
      <c r="H390" s="204"/>
      <c r="I390" s="204"/>
      <c r="J390" s="218"/>
    </row>
    <row r="391" spans="1:10" ht="16" hidden="1">
      <c r="A391" s="501" t="s">
        <v>2527</v>
      </c>
      <c r="B391" s="501" t="s">
        <v>20</v>
      </c>
      <c r="C391" s="787">
        <v>2021</v>
      </c>
      <c r="D391" s="202" t="s">
        <v>2505</v>
      </c>
      <c r="E391" s="202" t="s">
        <v>2511</v>
      </c>
      <c r="F391" s="210">
        <v>0</v>
      </c>
      <c r="G391" s="202"/>
      <c r="H391" s="202"/>
      <c r="I391" s="202"/>
      <c r="J391" s="217"/>
    </row>
    <row r="392" spans="1:10" ht="16" hidden="1">
      <c r="A392" s="501" t="s">
        <v>2527</v>
      </c>
      <c r="B392" s="501" t="s">
        <v>20</v>
      </c>
      <c r="C392" s="787">
        <v>2021</v>
      </c>
      <c r="D392" s="204" t="s">
        <v>2506</v>
      </c>
      <c r="E392" s="204" t="s">
        <v>2511</v>
      </c>
      <c r="F392" s="211">
        <v>33167423129</v>
      </c>
      <c r="G392" s="204"/>
      <c r="H392" s="204"/>
      <c r="I392" s="204"/>
      <c r="J392" s="218"/>
    </row>
    <row r="393" spans="1:10" ht="16" hidden="1">
      <c r="A393" s="501" t="s">
        <v>2527</v>
      </c>
      <c r="B393" s="501" t="s">
        <v>20</v>
      </c>
      <c r="C393" s="787">
        <v>2021</v>
      </c>
      <c r="D393" s="202" t="s">
        <v>2507</v>
      </c>
      <c r="E393" s="202" t="s">
        <v>2511</v>
      </c>
      <c r="F393" s="210">
        <v>0</v>
      </c>
      <c r="G393" s="202"/>
      <c r="H393" s="202"/>
      <c r="I393" s="202"/>
      <c r="J393" s="217"/>
    </row>
    <row r="394" spans="1:10" ht="16" hidden="1">
      <c r="A394" s="501" t="s">
        <v>2527</v>
      </c>
      <c r="B394" s="501" t="s">
        <v>20</v>
      </c>
      <c r="C394" s="787">
        <v>2021</v>
      </c>
      <c r="D394" s="204" t="s">
        <v>2508</v>
      </c>
      <c r="E394" s="204" t="s">
        <v>2511</v>
      </c>
      <c r="F394" s="211">
        <v>0</v>
      </c>
      <c r="G394" s="204"/>
      <c r="H394" s="204"/>
      <c r="I394" s="204"/>
      <c r="J394" s="218"/>
    </row>
    <row r="395" spans="1:10" ht="16" hidden="1">
      <c r="A395" s="501" t="s">
        <v>2527</v>
      </c>
      <c r="B395" s="501" t="s">
        <v>20</v>
      </c>
      <c r="C395" s="787">
        <v>2021</v>
      </c>
      <c r="D395" s="202" t="s">
        <v>2509</v>
      </c>
      <c r="E395" s="202" t="s">
        <v>2511</v>
      </c>
      <c r="F395" s="210">
        <v>0</v>
      </c>
      <c r="G395" s="202"/>
      <c r="H395" s="202"/>
      <c r="I395" s="202"/>
      <c r="J395" s="217"/>
    </row>
    <row r="396" spans="1:10" ht="16" hidden="1">
      <c r="A396" s="501" t="s">
        <v>2527</v>
      </c>
      <c r="B396" s="501" t="s">
        <v>20</v>
      </c>
      <c r="C396" s="787">
        <v>2021</v>
      </c>
      <c r="D396" s="204" t="s">
        <v>2510</v>
      </c>
      <c r="E396" s="204" t="s">
        <v>2511</v>
      </c>
      <c r="F396" s="211">
        <v>0</v>
      </c>
      <c r="G396" s="204"/>
      <c r="H396" s="204"/>
      <c r="I396" s="204"/>
      <c r="J396" s="218"/>
    </row>
    <row r="397" spans="1:10" s="768" customFormat="1" ht="16" hidden="1">
      <c r="A397" s="772"/>
      <c r="B397" s="772"/>
      <c r="C397" s="779"/>
      <c r="D397" s="208"/>
      <c r="E397" s="208"/>
      <c r="F397" s="212"/>
      <c r="G397" s="208"/>
      <c r="H397" s="208"/>
      <c r="I397" s="208"/>
      <c r="J397" s="220"/>
    </row>
    <row r="398" spans="1:10" ht="16" hidden="1">
      <c r="A398" s="501" t="s">
        <v>2528</v>
      </c>
      <c r="B398" s="501" t="s">
        <v>20</v>
      </c>
      <c r="C398" s="787">
        <v>2021</v>
      </c>
      <c r="D398" s="202" t="s">
        <v>2495</v>
      </c>
      <c r="E398" s="202" t="s">
        <v>2496</v>
      </c>
      <c r="F398" s="807"/>
      <c r="G398" s="202"/>
      <c r="H398" s="202"/>
      <c r="I398" s="202"/>
      <c r="J398" s="217"/>
    </row>
    <row r="399" spans="1:10" ht="16" hidden="1">
      <c r="A399" s="501" t="s">
        <v>2528</v>
      </c>
      <c r="B399" s="501" t="s">
        <v>20</v>
      </c>
      <c r="C399" s="787">
        <v>2021</v>
      </c>
      <c r="D399" s="204" t="s">
        <v>2498</v>
      </c>
      <c r="E399" s="204" t="s">
        <v>2496</v>
      </c>
      <c r="F399" s="242"/>
      <c r="G399" s="204"/>
      <c r="H399" s="204"/>
      <c r="I399" s="204"/>
      <c r="J399" s="218"/>
    </row>
    <row r="400" spans="1:10" ht="16" hidden="1">
      <c r="A400" s="501" t="s">
        <v>2528</v>
      </c>
      <c r="B400" s="501" t="s">
        <v>20</v>
      </c>
      <c r="C400" s="787">
        <v>2021</v>
      </c>
      <c r="D400" s="202" t="s">
        <v>2499</v>
      </c>
      <c r="E400" s="202" t="s">
        <v>2496</v>
      </c>
      <c r="F400" s="243"/>
      <c r="G400" s="202"/>
      <c r="H400" s="202"/>
      <c r="I400" s="202"/>
      <c r="J400" s="217"/>
    </row>
    <row r="401" spans="1:10" ht="16" hidden="1">
      <c r="A401" s="501" t="s">
        <v>2528</v>
      </c>
      <c r="B401" s="501" t="s">
        <v>20</v>
      </c>
      <c r="C401" s="787">
        <v>2021</v>
      </c>
      <c r="D401" s="204" t="s">
        <v>2500</v>
      </c>
      <c r="E401" s="204" t="s">
        <v>2496</v>
      </c>
      <c r="F401" s="846"/>
      <c r="G401" s="204"/>
      <c r="H401" s="204"/>
      <c r="I401" s="204"/>
      <c r="J401" s="218"/>
    </row>
    <row r="402" spans="1:10" ht="16" hidden="1">
      <c r="A402" s="501" t="s">
        <v>2528</v>
      </c>
      <c r="B402" s="501" t="s">
        <v>20</v>
      </c>
      <c r="C402" s="787">
        <v>2021</v>
      </c>
      <c r="D402" s="202" t="s">
        <v>2501</v>
      </c>
      <c r="E402" s="202" t="s">
        <v>2496</v>
      </c>
      <c r="F402" s="807"/>
      <c r="G402" s="202"/>
      <c r="H402" s="202"/>
      <c r="I402" s="202"/>
      <c r="J402" s="217"/>
    </row>
    <row r="403" spans="1:10" ht="16" hidden="1">
      <c r="A403" s="501" t="s">
        <v>2528</v>
      </c>
      <c r="B403" s="501" t="s">
        <v>20</v>
      </c>
      <c r="C403" s="787">
        <v>2021</v>
      </c>
      <c r="D403" s="204" t="s">
        <v>2502</v>
      </c>
      <c r="E403" s="204" t="s">
        <v>2496</v>
      </c>
      <c r="F403" s="846"/>
      <c r="G403" s="204"/>
      <c r="H403" s="204"/>
      <c r="I403" s="204"/>
      <c r="J403" s="218"/>
    </row>
    <row r="404" spans="1:10" ht="16" hidden="1">
      <c r="A404" s="501" t="s">
        <v>2528</v>
      </c>
      <c r="B404" s="501" t="s">
        <v>20</v>
      </c>
      <c r="C404" s="787">
        <v>2021</v>
      </c>
      <c r="D404" s="202" t="s">
        <v>2503</v>
      </c>
      <c r="E404" s="202" t="s">
        <v>2496</v>
      </c>
      <c r="F404" s="243"/>
      <c r="G404" s="202"/>
      <c r="H404" s="202"/>
      <c r="I404" s="202"/>
      <c r="J404" s="217"/>
    </row>
    <row r="405" spans="1:10" ht="16" hidden="1">
      <c r="A405" s="501" t="s">
        <v>2528</v>
      </c>
      <c r="B405" s="501" t="s">
        <v>20</v>
      </c>
      <c r="C405" s="787">
        <v>2021</v>
      </c>
      <c r="D405" s="204" t="s">
        <v>2504</v>
      </c>
      <c r="E405" s="204" t="s">
        <v>2496</v>
      </c>
      <c r="F405" s="242"/>
      <c r="G405" s="204"/>
      <c r="H405" s="204"/>
      <c r="I405" s="204"/>
      <c r="J405" s="218"/>
    </row>
    <row r="406" spans="1:10" ht="16" hidden="1">
      <c r="A406" s="501" t="s">
        <v>2528</v>
      </c>
      <c r="B406" s="501" t="s">
        <v>20</v>
      </c>
      <c r="C406" s="787">
        <v>2021</v>
      </c>
      <c r="D406" s="202" t="s">
        <v>2505</v>
      </c>
      <c r="E406" s="202" t="s">
        <v>2496</v>
      </c>
      <c r="F406" s="207"/>
      <c r="G406" s="202"/>
      <c r="H406" s="202"/>
      <c r="I406" s="202"/>
      <c r="J406" s="217"/>
    </row>
    <row r="407" spans="1:10" ht="16" hidden="1">
      <c r="A407" s="501" t="s">
        <v>2528</v>
      </c>
      <c r="B407" s="501" t="s">
        <v>20</v>
      </c>
      <c r="C407" s="787">
        <v>2021</v>
      </c>
      <c r="D407" s="204" t="s">
        <v>2506</v>
      </c>
      <c r="E407" s="204" t="s">
        <v>2496</v>
      </c>
      <c r="F407" s="242"/>
      <c r="G407" s="204"/>
      <c r="H407" s="204"/>
      <c r="I407" s="204"/>
      <c r="J407" s="218"/>
    </row>
    <row r="408" spans="1:10" ht="16" hidden="1">
      <c r="A408" s="501" t="s">
        <v>2528</v>
      </c>
      <c r="B408" s="501" t="s">
        <v>20</v>
      </c>
      <c r="C408" s="787">
        <v>2021</v>
      </c>
      <c r="D408" s="202" t="s">
        <v>2507</v>
      </c>
      <c r="E408" s="202" t="s">
        <v>2496</v>
      </c>
      <c r="F408" s="207"/>
      <c r="G408" s="202"/>
      <c r="H408" s="202"/>
      <c r="I408" s="202"/>
      <c r="J408" s="217"/>
    </row>
    <row r="409" spans="1:10" ht="16" hidden="1">
      <c r="A409" s="501" t="s">
        <v>2528</v>
      </c>
      <c r="B409" s="501" t="s">
        <v>20</v>
      </c>
      <c r="C409" s="787">
        <v>2021</v>
      </c>
      <c r="D409" s="204" t="s">
        <v>2508</v>
      </c>
      <c r="E409" s="204" t="s">
        <v>2496</v>
      </c>
      <c r="F409" s="206"/>
      <c r="G409" s="204"/>
      <c r="H409" s="204"/>
      <c r="I409" s="204"/>
      <c r="J409" s="218"/>
    </row>
    <row r="410" spans="1:10" ht="16" hidden="1">
      <c r="A410" s="501" t="s">
        <v>2528</v>
      </c>
      <c r="B410" s="501" t="s">
        <v>20</v>
      </c>
      <c r="C410" s="787">
        <v>2021</v>
      </c>
      <c r="D410" s="202" t="s">
        <v>2509</v>
      </c>
      <c r="E410" s="202" t="s">
        <v>2496</v>
      </c>
      <c r="F410" s="207"/>
      <c r="G410" s="202"/>
      <c r="H410" s="202"/>
      <c r="I410" s="202"/>
      <c r="J410" s="217"/>
    </row>
    <row r="411" spans="1:10" ht="16" hidden="1">
      <c r="A411" s="501" t="s">
        <v>2528</v>
      </c>
      <c r="B411" s="501" t="s">
        <v>20</v>
      </c>
      <c r="C411" s="787">
        <v>2021</v>
      </c>
      <c r="D411" s="204" t="s">
        <v>2510</v>
      </c>
      <c r="E411" s="204" t="s">
        <v>2496</v>
      </c>
      <c r="F411" s="206"/>
      <c r="G411" s="204"/>
      <c r="H411" s="204"/>
      <c r="I411" s="204"/>
      <c r="J411" s="218"/>
    </row>
    <row r="412" spans="1:10" ht="16" hidden="1">
      <c r="A412" s="501" t="s">
        <v>2528</v>
      </c>
      <c r="B412" s="501" t="s">
        <v>20</v>
      </c>
      <c r="C412" s="787">
        <v>2021</v>
      </c>
      <c r="D412" s="202" t="s">
        <v>2495</v>
      </c>
      <c r="E412" s="202" t="s">
        <v>2511</v>
      </c>
      <c r="F412" s="244">
        <v>38345646020</v>
      </c>
      <c r="G412" s="202"/>
      <c r="H412" s="202"/>
      <c r="I412" s="202"/>
      <c r="J412" s="217"/>
    </row>
    <row r="413" spans="1:10" ht="16" hidden="1">
      <c r="A413" s="501" t="s">
        <v>2528</v>
      </c>
      <c r="B413" s="501" t="s">
        <v>20</v>
      </c>
      <c r="C413" s="787">
        <v>2021</v>
      </c>
      <c r="D413" s="204" t="s">
        <v>2498</v>
      </c>
      <c r="E413" s="204" t="s">
        <v>2511</v>
      </c>
      <c r="F413" s="211">
        <v>1293487611</v>
      </c>
      <c r="G413" s="204"/>
      <c r="H413" s="204"/>
      <c r="I413" s="204"/>
      <c r="J413" s="218"/>
    </row>
    <row r="414" spans="1:10" ht="16" hidden="1">
      <c r="A414" s="501" t="s">
        <v>2528</v>
      </c>
      <c r="B414" s="501" t="s">
        <v>20</v>
      </c>
      <c r="C414" s="787">
        <v>2021</v>
      </c>
      <c r="D414" s="202" t="s">
        <v>2499</v>
      </c>
      <c r="E414" s="202" t="s">
        <v>2511</v>
      </c>
      <c r="F414" s="210">
        <v>134280000</v>
      </c>
      <c r="G414" s="202"/>
      <c r="H414" s="202"/>
      <c r="I414" s="202"/>
      <c r="J414" s="217"/>
    </row>
    <row r="415" spans="1:10" ht="16" hidden="1">
      <c r="A415" s="501" t="s">
        <v>2528</v>
      </c>
      <c r="B415" s="501" t="s">
        <v>20</v>
      </c>
      <c r="C415" s="787">
        <v>2021</v>
      </c>
      <c r="D415" s="204" t="s">
        <v>2500</v>
      </c>
      <c r="E415" s="204" t="s">
        <v>2511</v>
      </c>
      <c r="F415" s="211">
        <v>0</v>
      </c>
      <c r="G415" s="204"/>
      <c r="H415" s="204"/>
      <c r="I415" s="204"/>
      <c r="J415" s="218"/>
    </row>
    <row r="416" spans="1:10" ht="16" hidden="1">
      <c r="A416" s="501" t="s">
        <v>2528</v>
      </c>
      <c r="B416" s="501" t="s">
        <v>20</v>
      </c>
      <c r="C416" s="787">
        <v>2021</v>
      </c>
      <c r="D416" s="202" t="s">
        <v>2501</v>
      </c>
      <c r="E416" s="202" t="s">
        <v>2511</v>
      </c>
      <c r="F416" s="210">
        <v>0</v>
      </c>
      <c r="G416" s="202"/>
      <c r="H416" s="202"/>
      <c r="I416" s="202"/>
      <c r="J416" s="217"/>
    </row>
    <row r="417" spans="1:10" ht="16" hidden="1">
      <c r="A417" s="501" t="s">
        <v>2528</v>
      </c>
      <c r="B417" s="501" t="s">
        <v>20</v>
      </c>
      <c r="C417" s="787">
        <v>2021</v>
      </c>
      <c r="D417" s="204" t="s">
        <v>2502</v>
      </c>
      <c r="E417" s="204" t="s">
        <v>2511</v>
      </c>
      <c r="F417" s="211">
        <v>495333000</v>
      </c>
      <c r="G417" s="204"/>
      <c r="H417" s="204"/>
      <c r="I417" s="204"/>
      <c r="J417" s="218"/>
    </row>
    <row r="418" spans="1:10" ht="16" hidden="1">
      <c r="A418" s="501" t="s">
        <v>2528</v>
      </c>
      <c r="B418" s="501" t="s">
        <v>20</v>
      </c>
      <c r="C418" s="787">
        <v>2021</v>
      </c>
      <c r="D418" s="202" t="s">
        <v>2503</v>
      </c>
      <c r="E418" s="202" t="s">
        <v>2511</v>
      </c>
      <c r="F418" s="210">
        <v>557382065</v>
      </c>
      <c r="G418" s="202"/>
      <c r="H418" s="202"/>
      <c r="I418" s="202"/>
      <c r="J418" s="217"/>
    </row>
    <row r="419" spans="1:10" ht="16" hidden="1">
      <c r="A419" s="501" t="s">
        <v>2528</v>
      </c>
      <c r="B419" s="501" t="s">
        <v>20</v>
      </c>
      <c r="C419" s="787">
        <v>2021</v>
      </c>
      <c r="D419" s="204" t="s">
        <v>2504</v>
      </c>
      <c r="E419" s="204" t="s">
        <v>2511</v>
      </c>
      <c r="F419" s="211">
        <v>295511702</v>
      </c>
      <c r="G419" s="204"/>
      <c r="H419" s="204"/>
      <c r="I419" s="204"/>
      <c r="J419" s="218"/>
    </row>
    <row r="420" spans="1:10" ht="16" hidden="1">
      <c r="A420" s="501" t="s">
        <v>2528</v>
      </c>
      <c r="B420" s="501" t="s">
        <v>20</v>
      </c>
      <c r="C420" s="787">
        <v>2021</v>
      </c>
      <c r="D420" s="202" t="s">
        <v>2505</v>
      </c>
      <c r="E420" s="202" t="s">
        <v>2511</v>
      </c>
      <c r="F420" s="210">
        <v>0</v>
      </c>
      <c r="G420" s="202"/>
      <c r="H420" s="202"/>
      <c r="I420" s="202"/>
      <c r="J420" s="217"/>
    </row>
    <row r="421" spans="1:10" ht="16" hidden="1">
      <c r="A421" s="501" t="s">
        <v>2528</v>
      </c>
      <c r="B421" s="501" t="s">
        <v>20</v>
      </c>
      <c r="C421" s="787">
        <v>2021</v>
      </c>
      <c r="D421" s="204" t="s">
        <v>2506</v>
      </c>
      <c r="E421" s="204" t="s">
        <v>2511</v>
      </c>
      <c r="F421" s="211">
        <v>26086028642</v>
      </c>
      <c r="G421" s="204"/>
      <c r="H421" s="204"/>
      <c r="I421" s="204"/>
      <c r="J421" s="218"/>
    </row>
    <row r="422" spans="1:10" ht="16" hidden="1">
      <c r="A422" s="501" t="s">
        <v>2528</v>
      </c>
      <c r="B422" s="501" t="s">
        <v>20</v>
      </c>
      <c r="C422" s="787">
        <v>2021</v>
      </c>
      <c r="D422" s="202" t="s">
        <v>2507</v>
      </c>
      <c r="E422" s="202" t="s">
        <v>2511</v>
      </c>
      <c r="F422" s="210">
        <v>0</v>
      </c>
      <c r="G422" s="202"/>
      <c r="H422" s="202"/>
      <c r="I422" s="202"/>
      <c r="J422" s="217"/>
    </row>
    <row r="423" spans="1:10" ht="16" hidden="1">
      <c r="A423" s="501" t="s">
        <v>2528</v>
      </c>
      <c r="B423" s="501" t="s">
        <v>20</v>
      </c>
      <c r="C423" s="787">
        <v>2021</v>
      </c>
      <c r="D423" s="204" t="s">
        <v>2508</v>
      </c>
      <c r="E423" s="204" t="s">
        <v>2511</v>
      </c>
      <c r="F423" s="211" t="s">
        <v>2529</v>
      </c>
      <c r="G423" s="204"/>
      <c r="H423" s="204"/>
      <c r="I423" s="204"/>
      <c r="J423" s="218"/>
    </row>
    <row r="424" spans="1:10" ht="16" hidden="1">
      <c r="A424" s="501" t="s">
        <v>2528</v>
      </c>
      <c r="B424" s="501" t="s">
        <v>20</v>
      </c>
      <c r="C424" s="787">
        <v>2021</v>
      </c>
      <c r="D424" s="202" t="s">
        <v>2509</v>
      </c>
      <c r="E424" s="202" t="s">
        <v>2511</v>
      </c>
      <c r="F424" s="210">
        <v>0</v>
      </c>
      <c r="G424" s="202"/>
      <c r="H424" s="202"/>
      <c r="I424" s="202"/>
      <c r="J424" s="217"/>
    </row>
    <row r="425" spans="1:10" ht="16" hidden="1">
      <c r="A425" s="501" t="s">
        <v>2528</v>
      </c>
      <c r="B425" s="501" t="s">
        <v>20</v>
      </c>
      <c r="C425" s="787">
        <v>2021</v>
      </c>
      <c r="D425" s="204" t="s">
        <v>2510</v>
      </c>
      <c r="E425" s="204" t="s">
        <v>2511</v>
      </c>
      <c r="F425" s="211">
        <v>0</v>
      </c>
      <c r="G425" s="204"/>
      <c r="H425" s="204"/>
      <c r="I425" s="204"/>
      <c r="J425" s="218"/>
    </row>
    <row r="426" spans="1:10" s="768" customFormat="1" ht="16" hidden="1">
      <c r="A426" s="772"/>
      <c r="B426" s="772"/>
      <c r="C426" s="779"/>
      <c r="D426" s="208"/>
      <c r="E426" s="208"/>
      <c r="F426" s="212"/>
      <c r="G426" s="208"/>
      <c r="H426" s="208"/>
      <c r="I426" s="208"/>
      <c r="J426" s="220"/>
    </row>
    <row r="427" spans="1:10" ht="16" hidden="1">
      <c r="A427" s="501" t="s">
        <v>2530</v>
      </c>
      <c r="B427" s="501" t="s">
        <v>20</v>
      </c>
      <c r="C427" s="787">
        <v>2021</v>
      </c>
      <c r="D427" s="202" t="s">
        <v>2495</v>
      </c>
      <c r="E427" s="202" t="s">
        <v>2496</v>
      </c>
      <c r="F427" s="207">
        <v>111476.87</v>
      </c>
      <c r="G427" s="844"/>
      <c r="H427" s="844">
        <v>0</v>
      </c>
      <c r="I427" s="844">
        <v>0</v>
      </c>
      <c r="J427" s="217"/>
    </row>
    <row r="428" spans="1:10" ht="16" hidden="1">
      <c r="A428" s="501" t="s">
        <v>2530</v>
      </c>
      <c r="B428" s="501" t="s">
        <v>20</v>
      </c>
      <c r="C428" s="787">
        <v>2021</v>
      </c>
      <c r="D428" s="204" t="s">
        <v>2498</v>
      </c>
      <c r="E428" s="204" t="s">
        <v>2496</v>
      </c>
      <c r="F428" s="206" t="s">
        <v>749</v>
      </c>
      <c r="G428" s="823"/>
      <c r="H428" s="823">
        <v>0</v>
      </c>
      <c r="I428" s="823">
        <v>0</v>
      </c>
      <c r="J428" s="218"/>
    </row>
    <row r="429" spans="1:10" ht="16" hidden="1">
      <c r="A429" s="501" t="s">
        <v>2530</v>
      </c>
      <c r="B429" s="501" t="s">
        <v>20</v>
      </c>
      <c r="C429" s="787">
        <v>2021</v>
      </c>
      <c r="D429" s="202" t="s">
        <v>2499</v>
      </c>
      <c r="E429" s="202" t="s">
        <v>2496</v>
      </c>
      <c r="F429" s="207" t="s">
        <v>749</v>
      </c>
      <c r="G429" s="844"/>
      <c r="H429" s="844">
        <v>0</v>
      </c>
      <c r="I429" s="844">
        <v>0</v>
      </c>
      <c r="J429" s="217"/>
    </row>
    <row r="430" spans="1:10" ht="16" hidden="1">
      <c r="A430" s="501" t="s">
        <v>2530</v>
      </c>
      <c r="B430" s="501" t="s">
        <v>20</v>
      </c>
      <c r="C430" s="787">
        <v>2021</v>
      </c>
      <c r="D430" s="204" t="s">
        <v>2500</v>
      </c>
      <c r="E430" s="204" t="s">
        <v>2496</v>
      </c>
      <c r="F430" s="206" t="s">
        <v>749</v>
      </c>
      <c r="G430" s="823"/>
      <c r="H430" s="823">
        <v>0</v>
      </c>
      <c r="I430" s="823">
        <v>0</v>
      </c>
      <c r="J430" s="218"/>
    </row>
    <row r="431" spans="1:10" ht="16" hidden="1">
      <c r="A431" s="501" t="s">
        <v>2530</v>
      </c>
      <c r="B431" s="501" t="s">
        <v>20</v>
      </c>
      <c r="C431" s="787">
        <v>2021</v>
      </c>
      <c r="D431" s="202" t="s">
        <v>2501</v>
      </c>
      <c r="E431" s="202" t="s">
        <v>2496</v>
      </c>
      <c r="F431" s="207" t="s">
        <v>749</v>
      </c>
      <c r="G431" s="844"/>
      <c r="H431" s="844">
        <v>0</v>
      </c>
      <c r="I431" s="844">
        <v>0</v>
      </c>
      <c r="J431" s="217"/>
    </row>
    <row r="432" spans="1:10" ht="16" hidden="1">
      <c r="A432" s="501" t="s">
        <v>2530</v>
      </c>
      <c r="B432" s="501" t="s">
        <v>20</v>
      </c>
      <c r="C432" s="787">
        <v>2021</v>
      </c>
      <c r="D432" s="204" t="s">
        <v>2502</v>
      </c>
      <c r="E432" s="204" t="s">
        <v>2496</v>
      </c>
      <c r="F432" s="206" t="s">
        <v>749</v>
      </c>
      <c r="G432" s="823"/>
      <c r="H432" s="823">
        <v>0</v>
      </c>
      <c r="I432" s="823">
        <v>0</v>
      </c>
      <c r="J432" s="218"/>
    </row>
    <row r="433" spans="1:10" ht="16" hidden="1">
      <c r="A433" s="501" t="s">
        <v>2530</v>
      </c>
      <c r="B433" s="501" t="s">
        <v>20</v>
      </c>
      <c r="C433" s="787">
        <v>2021</v>
      </c>
      <c r="D433" s="202" t="s">
        <v>2503</v>
      </c>
      <c r="E433" s="202" t="s">
        <v>2496</v>
      </c>
      <c r="F433" s="207" t="s">
        <v>749</v>
      </c>
      <c r="G433" s="844"/>
      <c r="H433" s="844">
        <v>0</v>
      </c>
      <c r="I433" s="844">
        <v>0</v>
      </c>
      <c r="J433" s="217"/>
    </row>
    <row r="434" spans="1:10" ht="16" hidden="1">
      <c r="A434" s="501" t="s">
        <v>2530</v>
      </c>
      <c r="B434" s="501" t="s">
        <v>20</v>
      </c>
      <c r="C434" s="787">
        <v>2021</v>
      </c>
      <c r="D434" s="204" t="s">
        <v>2504</v>
      </c>
      <c r="E434" s="204" t="s">
        <v>2496</v>
      </c>
      <c r="F434" s="206" t="s">
        <v>749</v>
      </c>
      <c r="G434" s="823"/>
      <c r="H434" s="823">
        <v>0</v>
      </c>
      <c r="I434" s="823">
        <v>0</v>
      </c>
      <c r="J434" s="218"/>
    </row>
    <row r="435" spans="1:10" ht="16" hidden="1">
      <c r="A435" s="501" t="s">
        <v>2530</v>
      </c>
      <c r="B435" s="501" t="s">
        <v>20</v>
      </c>
      <c r="C435" s="787">
        <v>2021</v>
      </c>
      <c r="D435" s="202" t="s">
        <v>2505</v>
      </c>
      <c r="E435" s="202" t="s">
        <v>2496</v>
      </c>
      <c r="F435" s="207" t="s">
        <v>749</v>
      </c>
      <c r="G435" s="844"/>
      <c r="H435" s="844">
        <v>0</v>
      </c>
      <c r="I435" s="844">
        <v>0</v>
      </c>
      <c r="J435" s="217"/>
    </row>
    <row r="436" spans="1:10" ht="16" hidden="1">
      <c r="A436" s="501" t="s">
        <v>2530</v>
      </c>
      <c r="B436" s="501" t="s">
        <v>20</v>
      </c>
      <c r="C436" s="787">
        <v>2021</v>
      </c>
      <c r="D436" s="204" t="s">
        <v>2506</v>
      </c>
      <c r="E436" s="204" t="s">
        <v>2496</v>
      </c>
      <c r="F436" s="206">
        <v>10425975.16</v>
      </c>
      <c r="G436" s="823"/>
      <c r="H436" s="823">
        <v>0</v>
      </c>
      <c r="I436" s="823">
        <v>0</v>
      </c>
      <c r="J436" s="218"/>
    </row>
    <row r="437" spans="1:10" ht="16" hidden="1">
      <c r="A437" s="501" t="s">
        <v>2530</v>
      </c>
      <c r="B437" s="501" t="s">
        <v>20</v>
      </c>
      <c r="C437" s="787">
        <v>2021</v>
      </c>
      <c r="D437" s="202" t="s">
        <v>2507</v>
      </c>
      <c r="E437" s="202" t="s">
        <v>2496</v>
      </c>
      <c r="F437" s="207" t="s">
        <v>749</v>
      </c>
      <c r="G437" s="844"/>
      <c r="H437" s="844">
        <v>0</v>
      </c>
      <c r="I437" s="844">
        <v>0</v>
      </c>
      <c r="J437" s="217"/>
    </row>
    <row r="438" spans="1:10" ht="16" hidden="1">
      <c r="A438" s="501" t="s">
        <v>2530</v>
      </c>
      <c r="B438" s="501" t="s">
        <v>20</v>
      </c>
      <c r="C438" s="787">
        <v>2021</v>
      </c>
      <c r="D438" s="204" t="s">
        <v>2508</v>
      </c>
      <c r="E438" s="204" t="s">
        <v>2496</v>
      </c>
      <c r="F438" s="206" t="s">
        <v>749</v>
      </c>
      <c r="G438" s="823"/>
      <c r="H438" s="823">
        <v>0</v>
      </c>
      <c r="I438" s="823">
        <v>0</v>
      </c>
      <c r="J438" s="218"/>
    </row>
    <row r="439" spans="1:10" ht="16" hidden="1">
      <c r="A439" s="501" t="s">
        <v>2530</v>
      </c>
      <c r="B439" s="501" t="s">
        <v>20</v>
      </c>
      <c r="C439" s="787">
        <v>2021</v>
      </c>
      <c r="D439" s="202" t="s">
        <v>2509</v>
      </c>
      <c r="E439" s="202" t="s">
        <v>2496</v>
      </c>
      <c r="F439" s="207" t="s">
        <v>749</v>
      </c>
      <c r="G439" s="844"/>
      <c r="H439" s="844">
        <v>0</v>
      </c>
      <c r="I439" s="844">
        <v>0</v>
      </c>
      <c r="J439" s="217"/>
    </row>
    <row r="440" spans="1:10" ht="16" hidden="1">
      <c r="A440" s="501" t="s">
        <v>2530</v>
      </c>
      <c r="B440" s="501" t="s">
        <v>20</v>
      </c>
      <c r="C440" s="787">
        <v>2021</v>
      </c>
      <c r="D440" s="204" t="s">
        <v>2510</v>
      </c>
      <c r="E440" s="204" t="s">
        <v>2496</v>
      </c>
      <c r="F440" s="206" t="s">
        <v>749</v>
      </c>
      <c r="G440" s="823"/>
      <c r="H440" s="823">
        <v>0</v>
      </c>
      <c r="I440" s="823">
        <v>0</v>
      </c>
      <c r="J440" s="218"/>
    </row>
    <row r="441" spans="1:10" ht="16" hidden="1">
      <c r="A441" s="501" t="s">
        <v>2530</v>
      </c>
      <c r="B441" s="501" t="s">
        <v>20</v>
      </c>
      <c r="C441" s="787">
        <v>2021</v>
      </c>
      <c r="D441" s="202" t="s">
        <v>2495</v>
      </c>
      <c r="E441" s="202" t="s">
        <v>2511</v>
      </c>
      <c r="F441" s="210">
        <v>838010732</v>
      </c>
      <c r="G441" s="844"/>
      <c r="H441" s="844">
        <v>0</v>
      </c>
      <c r="I441" s="844">
        <v>0</v>
      </c>
      <c r="J441" s="217"/>
    </row>
    <row r="442" spans="1:10" ht="16" hidden="1">
      <c r="A442" s="501" t="s">
        <v>2530</v>
      </c>
      <c r="B442" s="501" t="s">
        <v>20</v>
      </c>
      <c r="C442" s="787">
        <v>2021</v>
      </c>
      <c r="D442" s="204" t="s">
        <v>2498</v>
      </c>
      <c r="E442" s="204" t="s">
        <v>2511</v>
      </c>
      <c r="F442" s="211">
        <v>1239273588</v>
      </c>
      <c r="G442" s="823"/>
      <c r="H442" s="823">
        <v>0</v>
      </c>
      <c r="I442" s="823">
        <v>0</v>
      </c>
      <c r="J442" s="218"/>
    </row>
    <row r="443" spans="1:10" ht="16" hidden="1">
      <c r="A443" s="501" t="s">
        <v>2530</v>
      </c>
      <c r="B443" s="501" t="s">
        <v>20</v>
      </c>
      <c r="C443" s="787">
        <v>2021</v>
      </c>
      <c r="D443" s="202" t="s">
        <v>2499</v>
      </c>
      <c r="E443" s="202" t="s">
        <v>2511</v>
      </c>
      <c r="F443" s="210">
        <v>226500000</v>
      </c>
      <c r="G443" s="844"/>
      <c r="H443" s="844">
        <v>0</v>
      </c>
      <c r="I443" s="844">
        <v>0</v>
      </c>
      <c r="J443" s="217"/>
    </row>
    <row r="444" spans="1:10" ht="16" hidden="1">
      <c r="A444" s="501" t="s">
        <v>2530</v>
      </c>
      <c r="B444" s="501" t="s">
        <v>20</v>
      </c>
      <c r="C444" s="787">
        <v>2021</v>
      </c>
      <c r="D444" s="204" t="s">
        <v>2500</v>
      </c>
      <c r="E444" s="204" t="s">
        <v>2511</v>
      </c>
      <c r="F444" s="211">
        <v>2091365553.54</v>
      </c>
      <c r="G444" s="823"/>
      <c r="H444" s="823">
        <v>0</v>
      </c>
      <c r="I444" s="823">
        <v>0</v>
      </c>
      <c r="J444" s="218"/>
    </row>
    <row r="445" spans="1:10" ht="16" hidden="1">
      <c r="A445" s="501" t="s">
        <v>2530</v>
      </c>
      <c r="B445" s="501" t="s">
        <v>20</v>
      </c>
      <c r="C445" s="787">
        <v>2021</v>
      </c>
      <c r="D445" s="202" t="s">
        <v>2501</v>
      </c>
      <c r="E445" s="202" t="s">
        <v>2511</v>
      </c>
      <c r="F445" s="210">
        <v>438665521</v>
      </c>
      <c r="G445" s="844"/>
      <c r="H445" s="844">
        <v>0</v>
      </c>
      <c r="I445" s="844">
        <v>0</v>
      </c>
      <c r="J445" s="217"/>
    </row>
    <row r="446" spans="1:10" ht="16" hidden="1">
      <c r="A446" s="501" t="s">
        <v>2530</v>
      </c>
      <c r="B446" s="501" t="s">
        <v>20</v>
      </c>
      <c r="C446" s="787">
        <v>2021</v>
      </c>
      <c r="D446" s="204" t="s">
        <v>2502</v>
      </c>
      <c r="E446" s="204" t="s">
        <v>2511</v>
      </c>
      <c r="F446" s="211">
        <v>8063126584</v>
      </c>
      <c r="G446" s="213"/>
      <c r="H446" s="823">
        <v>0</v>
      </c>
      <c r="I446" s="823">
        <v>0</v>
      </c>
      <c r="J446" s="218"/>
    </row>
    <row r="447" spans="1:10" ht="16" hidden="1">
      <c r="A447" s="501" t="s">
        <v>2530</v>
      </c>
      <c r="B447" s="501" t="s">
        <v>20</v>
      </c>
      <c r="C447" s="787">
        <v>2021</v>
      </c>
      <c r="D447" s="202" t="s">
        <v>2503</v>
      </c>
      <c r="E447" s="202" t="s">
        <v>2511</v>
      </c>
      <c r="F447" s="210" t="s">
        <v>749</v>
      </c>
      <c r="G447" s="844"/>
      <c r="H447" s="844">
        <v>0</v>
      </c>
      <c r="I447" s="844">
        <v>0</v>
      </c>
      <c r="J447" s="217"/>
    </row>
    <row r="448" spans="1:10" ht="16" hidden="1">
      <c r="A448" s="501" t="s">
        <v>2530</v>
      </c>
      <c r="B448" s="501" t="s">
        <v>20</v>
      </c>
      <c r="C448" s="787">
        <v>2021</v>
      </c>
      <c r="D448" s="204" t="s">
        <v>2504</v>
      </c>
      <c r="E448" s="204" t="s">
        <v>2511</v>
      </c>
      <c r="F448" s="211" t="s">
        <v>749</v>
      </c>
      <c r="G448" s="823"/>
      <c r="H448" s="823">
        <v>0</v>
      </c>
      <c r="I448" s="823">
        <v>0</v>
      </c>
      <c r="J448" s="218"/>
    </row>
    <row r="449" spans="1:10" ht="16" hidden="1">
      <c r="A449" s="501" t="s">
        <v>2530</v>
      </c>
      <c r="B449" s="501" t="s">
        <v>20</v>
      </c>
      <c r="C449" s="787">
        <v>2021</v>
      </c>
      <c r="D449" s="202" t="s">
        <v>2505</v>
      </c>
      <c r="E449" s="202" t="s">
        <v>2511</v>
      </c>
      <c r="F449" s="210" t="s">
        <v>749</v>
      </c>
      <c r="G449" s="844"/>
      <c r="H449" s="844">
        <v>0</v>
      </c>
      <c r="I449" s="844">
        <v>0</v>
      </c>
      <c r="J449" s="217"/>
    </row>
    <row r="450" spans="1:10" ht="16" hidden="1">
      <c r="A450" s="501" t="s">
        <v>2530</v>
      </c>
      <c r="B450" s="501" t="s">
        <v>20</v>
      </c>
      <c r="C450" s="787">
        <v>2021</v>
      </c>
      <c r="D450" s="204" t="s">
        <v>2506</v>
      </c>
      <c r="E450" s="204" t="s">
        <v>2511</v>
      </c>
      <c r="F450" s="211">
        <v>32143026403.649971</v>
      </c>
      <c r="G450" s="823"/>
      <c r="H450" s="823">
        <v>0</v>
      </c>
      <c r="I450" s="823">
        <v>0</v>
      </c>
      <c r="J450" s="218"/>
    </row>
    <row r="451" spans="1:10" ht="16" hidden="1">
      <c r="A451" s="501" t="s">
        <v>2530</v>
      </c>
      <c r="B451" s="501" t="s">
        <v>20</v>
      </c>
      <c r="C451" s="787">
        <v>2021</v>
      </c>
      <c r="D451" s="202" t="s">
        <v>2507</v>
      </c>
      <c r="E451" s="202" t="s">
        <v>2511</v>
      </c>
      <c r="F451" s="210" t="s">
        <v>749</v>
      </c>
      <c r="G451" s="844"/>
      <c r="H451" s="844">
        <v>0</v>
      </c>
      <c r="I451" s="844">
        <v>0</v>
      </c>
      <c r="J451" s="217"/>
    </row>
    <row r="452" spans="1:10" ht="16" hidden="1">
      <c r="A452" s="501" t="s">
        <v>2530</v>
      </c>
      <c r="B452" s="501" t="s">
        <v>20</v>
      </c>
      <c r="C452" s="787">
        <v>2021</v>
      </c>
      <c r="D452" s="204" t="s">
        <v>2508</v>
      </c>
      <c r="E452" s="204" t="s">
        <v>2511</v>
      </c>
      <c r="F452" s="211" t="s">
        <v>749</v>
      </c>
      <c r="G452" s="823"/>
      <c r="H452" s="823">
        <v>0</v>
      </c>
      <c r="I452" s="823">
        <v>0</v>
      </c>
      <c r="J452" s="218"/>
    </row>
    <row r="453" spans="1:10" ht="16" hidden="1">
      <c r="A453" s="501" t="s">
        <v>2530</v>
      </c>
      <c r="B453" s="501" t="s">
        <v>20</v>
      </c>
      <c r="C453" s="787">
        <v>2021</v>
      </c>
      <c r="D453" s="202" t="s">
        <v>2509</v>
      </c>
      <c r="E453" s="202" t="s">
        <v>2511</v>
      </c>
      <c r="F453" s="210" t="s">
        <v>749</v>
      </c>
      <c r="G453" s="844"/>
      <c r="H453" s="844">
        <v>0</v>
      </c>
      <c r="I453" s="844">
        <v>0</v>
      </c>
      <c r="J453" s="217"/>
    </row>
    <row r="454" spans="1:10" ht="16" hidden="1">
      <c r="A454" s="501" t="s">
        <v>2530</v>
      </c>
      <c r="B454" s="501" t="s">
        <v>20</v>
      </c>
      <c r="C454" s="787">
        <v>2021</v>
      </c>
      <c r="D454" s="204" t="s">
        <v>2510</v>
      </c>
      <c r="E454" s="204" t="s">
        <v>2511</v>
      </c>
      <c r="F454" s="211" t="s">
        <v>749</v>
      </c>
      <c r="G454" s="823"/>
      <c r="H454" s="823">
        <v>0</v>
      </c>
      <c r="I454" s="823">
        <v>0</v>
      </c>
      <c r="J454" s="218"/>
    </row>
    <row r="455" spans="1:10" s="768" customFormat="1" ht="16" hidden="1">
      <c r="A455" s="772"/>
      <c r="B455" s="772"/>
      <c r="C455" s="779"/>
      <c r="D455" s="208"/>
      <c r="E455" s="208"/>
      <c r="F455" s="212"/>
      <c r="G455" s="847"/>
      <c r="H455" s="847"/>
      <c r="I455" s="847"/>
      <c r="J455" s="220"/>
    </row>
    <row r="456" spans="1:10" ht="16" hidden="1">
      <c r="A456" s="501" t="s">
        <v>2531</v>
      </c>
      <c r="B456" s="501" t="s">
        <v>20</v>
      </c>
      <c r="C456" s="787">
        <v>2021</v>
      </c>
      <c r="D456" s="202" t="s">
        <v>2495</v>
      </c>
      <c r="E456" s="202" t="s">
        <v>2496</v>
      </c>
      <c r="F456" s="207">
        <v>6118215.6399999997</v>
      </c>
      <c r="G456" s="207"/>
      <c r="H456" s="844"/>
      <c r="I456" s="844"/>
      <c r="J456" s="217"/>
    </row>
    <row r="457" spans="1:10" ht="16" hidden="1">
      <c r="A457" s="501" t="s">
        <v>2531</v>
      </c>
      <c r="B457" s="501" t="s">
        <v>20</v>
      </c>
      <c r="C457" s="787">
        <v>2021</v>
      </c>
      <c r="D457" s="204" t="s">
        <v>2498</v>
      </c>
      <c r="E457" s="204" t="s">
        <v>2496</v>
      </c>
      <c r="F457" s="206" t="s">
        <v>749</v>
      </c>
      <c r="G457" s="206"/>
      <c r="H457" s="823"/>
      <c r="I457" s="823"/>
      <c r="J457" s="218"/>
    </row>
    <row r="458" spans="1:10" ht="16" hidden="1">
      <c r="A458" s="501" t="s">
        <v>2531</v>
      </c>
      <c r="B458" s="501" t="s">
        <v>20</v>
      </c>
      <c r="C458" s="787">
        <v>2021</v>
      </c>
      <c r="D458" s="202" t="s">
        <v>2499</v>
      </c>
      <c r="E458" s="202" t="s">
        <v>2496</v>
      </c>
      <c r="F458" s="207" t="s">
        <v>749</v>
      </c>
      <c r="G458" s="207"/>
      <c r="H458" s="844"/>
      <c r="I458" s="844"/>
      <c r="J458" s="217"/>
    </row>
    <row r="459" spans="1:10" ht="16" hidden="1">
      <c r="A459" s="501" t="s">
        <v>2531</v>
      </c>
      <c r="B459" s="501" t="s">
        <v>20</v>
      </c>
      <c r="C459" s="787">
        <v>2021</v>
      </c>
      <c r="D459" s="204" t="s">
        <v>2500</v>
      </c>
      <c r="E459" s="204" t="s">
        <v>2496</v>
      </c>
      <c r="F459" s="206" t="s">
        <v>749</v>
      </c>
      <c r="G459" s="206"/>
      <c r="H459" s="823"/>
      <c r="I459" s="823"/>
      <c r="J459" s="218"/>
    </row>
    <row r="460" spans="1:10" ht="16" hidden="1">
      <c r="A460" s="501" t="s">
        <v>2531</v>
      </c>
      <c r="B460" s="501" t="s">
        <v>20</v>
      </c>
      <c r="C460" s="787">
        <v>2021</v>
      </c>
      <c r="D460" s="202" t="s">
        <v>2501</v>
      </c>
      <c r="E460" s="202" t="s">
        <v>2496</v>
      </c>
      <c r="F460" s="207" t="s">
        <v>749</v>
      </c>
      <c r="G460" s="207"/>
      <c r="H460" s="844"/>
      <c r="I460" s="844"/>
      <c r="J460" s="217"/>
    </row>
    <row r="461" spans="1:10" ht="16" hidden="1">
      <c r="A461" s="501" t="s">
        <v>2531</v>
      </c>
      <c r="B461" s="501" t="s">
        <v>20</v>
      </c>
      <c r="C461" s="787">
        <v>2021</v>
      </c>
      <c r="D461" s="204" t="s">
        <v>2502</v>
      </c>
      <c r="E461" s="204" t="s">
        <v>2496</v>
      </c>
      <c r="F461" s="206" t="s">
        <v>749</v>
      </c>
      <c r="G461" s="206"/>
      <c r="H461" s="823"/>
      <c r="I461" s="823"/>
      <c r="J461" s="218"/>
    </row>
    <row r="462" spans="1:10" ht="16" hidden="1">
      <c r="A462" s="501" t="s">
        <v>2531</v>
      </c>
      <c r="B462" s="501" t="s">
        <v>20</v>
      </c>
      <c r="C462" s="787">
        <v>2021</v>
      </c>
      <c r="D462" s="202" t="s">
        <v>2503</v>
      </c>
      <c r="E462" s="202" t="s">
        <v>2496</v>
      </c>
      <c r="F462" s="207" t="s">
        <v>749</v>
      </c>
      <c r="G462" s="207"/>
      <c r="H462" s="844"/>
      <c r="I462" s="844"/>
      <c r="J462" s="217"/>
    </row>
    <row r="463" spans="1:10" ht="16" hidden="1">
      <c r="A463" s="501" t="s">
        <v>2531</v>
      </c>
      <c r="B463" s="501" t="s">
        <v>20</v>
      </c>
      <c r="C463" s="787">
        <v>2021</v>
      </c>
      <c r="D463" s="204" t="s">
        <v>2504</v>
      </c>
      <c r="E463" s="204" t="s">
        <v>2496</v>
      </c>
      <c r="F463" s="206" t="s">
        <v>749</v>
      </c>
      <c r="G463" s="206"/>
      <c r="H463" s="823"/>
      <c r="I463" s="823"/>
      <c r="J463" s="218"/>
    </row>
    <row r="464" spans="1:10" ht="16" hidden="1">
      <c r="A464" s="501" t="s">
        <v>2531</v>
      </c>
      <c r="B464" s="501" t="s">
        <v>20</v>
      </c>
      <c r="C464" s="787">
        <v>2021</v>
      </c>
      <c r="D464" s="202" t="s">
        <v>2505</v>
      </c>
      <c r="E464" s="202" t="s">
        <v>2496</v>
      </c>
      <c r="F464" s="207" t="s">
        <v>749</v>
      </c>
      <c r="G464" s="207"/>
      <c r="H464" s="844"/>
      <c r="I464" s="844"/>
      <c r="J464" s="217"/>
    </row>
    <row r="465" spans="1:10" ht="16" hidden="1">
      <c r="A465" s="501" t="s">
        <v>2531</v>
      </c>
      <c r="B465" s="501" t="s">
        <v>20</v>
      </c>
      <c r="C465" s="787">
        <v>2021</v>
      </c>
      <c r="D465" s="204" t="s">
        <v>2506</v>
      </c>
      <c r="E465" s="204" t="s">
        <v>2496</v>
      </c>
      <c r="F465" s="206">
        <v>15834474.41</v>
      </c>
      <c r="G465" s="206"/>
      <c r="H465" s="823"/>
      <c r="I465" s="823"/>
      <c r="J465" s="218"/>
    </row>
    <row r="466" spans="1:10" ht="16" hidden="1">
      <c r="A466" s="501" t="s">
        <v>2531</v>
      </c>
      <c r="B466" s="501" t="s">
        <v>20</v>
      </c>
      <c r="C466" s="787">
        <v>2021</v>
      </c>
      <c r="D466" s="202" t="s">
        <v>2507</v>
      </c>
      <c r="E466" s="202" t="s">
        <v>2496</v>
      </c>
      <c r="F466" s="207">
        <v>19662509.710000001</v>
      </c>
      <c r="G466" s="207"/>
      <c r="H466" s="844"/>
      <c r="I466" s="844"/>
      <c r="J466" s="217"/>
    </row>
    <row r="467" spans="1:10" ht="16" hidden="1">
      <c r="A467" s="501" t="s">
        <v>2531</v>
      </c>
      <c r="B467" s="501" t="s">
        <v>20</v>
      </c>
      <c r="C467" s="787">
        <v>2021</v>
      </c>
      <c r="D467" s="204" t="s">
        <v>2508</v>
      </c>
      <c r="E467" s="204" t="s">
        <v>2496</v>
      </c>
      <c r="F467" s="206" t="s">
        <v>749</v>
      </c>
      <c r="G467" s="206"/>
      <c r="H467" s="823"/>
      <c r="I467" s="823"/>
      <c r="J467" s="218"/>
    </row>
    <row r="468" spans="1:10" ht="16" hidden="1">
      <c r="A468" s="501" t="s">
        <v>2531</v>
      </c>
      <c r="B468" s="501" t="s">
        <v>20</v>
      </c>
      <c r="C468" s="787">
        <v>2021</v>
      </c>
      <c r="D468" s="202" t="s">
        <v>2509</v>
      </c>
      <c r="E468" s="202" t="s">
        <v>2496</v>
      </c>
      <c r="F468" s="207" t="s">
        <v>749</v>
      </c>
      <c r="G468" s="207"/>
      <c r="H468" s="844"/>
      <c r="I468" s="844"/>
      <c r="J468" s="217"/>
    </row>
    <row r="469" spans="1:10" ht="16" hidden="1">
      <c r="A469" s="501" t="s">
        <v>2531</v>
      </c>
      <c r="B469" s="501" t="s">
        <v>20</v>
      </c>
      <c r="C469" s="787">
        <v>2021</v>
      </c>
      <c r="D469" s="204" t="s">
        <v>2510</v>
      </c>
      <c r="E469" s="204" t="s">
        <v>2496</v>
      </c>
      <c r="F469" s="206" t="s">
        <v>749</v>
      </c>
      <c r="G469" s="206"/>
      <c r="H469" s="823"/>
      <c r="I469" s="823"/>
      <c r="J469" s="218"/>
    </row>
    <row r="470" spans="1:10" ht="16" hidden="1">
      <c r="A470" s="501" t="s">
        <v>2531</v>
      </c>
      <c r="B470" s="501" t="s">
        <v>20</v>
      </c>
      <c r="C470" s="787">
        <v>2021</v>
      </c>
      <c r="D470" s="202" t="s">
        <v>2495</v>
      </c>
      <c r="E470" s="202" t="s">
        <v>2511</v>
      </c>
      <c r="F470" s="210" t="s">
        <v>749</v>
      </c>
      <c r="G470" s="207"/>
      <c r="H470" s="844"/>
      <c r="I470" s="844"/>
      <c r="J470" s="217"/>
    </row>
    <row r="471" spans="1:10" ht="16" hidden="1">
      <c r="A471" s="501" t="s">
        <v>2531</v>
      </c>
      <c r="B471" s="501" t="s">
        <v>20</v>
      </c>
      <c r="C471" s="787">
        <v>2021</v>
      </c>
      <c r="D471" s="204" t="s">
        <v>2498</v>
      </c>
      <c r="E471" s="204" t="s">
        <v>2511</v>
      </c>
      <c r="F471" s="211">
        <v>1117924691</v>
      </c>
      <c r="G471" s="206"/>
      <c r="H471" s="823"/>
      <c r="I471" s="823"/>
      <c r="J471" s="218"/>
    </row>
    <row r="472" spans="1:10" ht="16" hidden="1">
      <c r="A472" s="501" t="s">
        <v>2531</v>
      </c>
      <c r="B472" s="501" t="s">
        <v>20</v>
      </c>
      <c r="C472" s="787">
        <v>2021</v>
      </c>
      <c r="D472" s="202" t="s">
        <v>2499</v>
      </c>
      <c r="E472" s="202" t="s">
        <v>2511</v>
      </c>
      <c r="F472" s="210">
        <v>762600000</v>
      </c>
      <c r="G472" s="207"/>
      <c r="H472" s="844"/>
      <c r="I472" s="844"/>
      <c r="J472" s="217"/>
    </row>
    <row r="473" spans="1:10" ht="16" hidden="1">
      <c r="A473" s="501" t="s">
        <v>2531</v>
      </c>
      <c r="B473" s="501" t="s">
        <v>20</v>
      </c>
      <c r="C473" s="787">
        <v>2021</v>
      </c>
      <c r="D473" s="204" t="s">
        <v>2500</v>
      </c>
      <c r="E473" s="204" t="s">
        <v>2511</v>
      </c>
      <c r="F473" s="211" t="s">
        <v>749</v>
      </c>
      <c r="G473" s="206"/>
      <c r="H473" s="823"/>
      <c r="I473" s="823"/>
      <c r="J473" s="218"/>
    </row>
    <row r="474" spans="1:10" ht="16" hidden="1">
      <c r="A474" s="501" t="s">
        <v>2531</v>
      </c>
      <c r="B474" s="501" t="s">
        <v>20</v>
      </c>
      <c r="C474" s="787">
        <v>2021</v>
      </c>
      <c r="D474" s="202" t="s">
        <v>2501</v>
      </c>
      <c r="E474" s="202" t="s">
        <v>2511</v>
      </c>
      <c r="F474" s="210">
        <v>341115652</v>
      </c>
      <c r="G474" s="207"/>
      <c r="H474" s="844"/>
      <c r="I474" s="844"/>
      <c r="J474" s="217"/>
    </row>
    <row r="475" spans="1:10" ht="16" hidden="1">
      <c r="A475" s="501" t="s">
        <v>2531</v>
      </c>
      <c r="B475" s="501" t="s">
        <v>20</v>
      </c>
      <c r="C475" s="787">
        <v>2021</v>
      </c>
      <c r="D475" s="204" t="s">
        <v>2502</v>
      </c>
      <c r="E475" s="204" t="s">
        <v>2511</v>
      </c>
      <c r="F475" s="211">
        <v>2051263500</v>
      </c>
      <c r="G475" s="206"/>
      <c r="H475" s="823"/>
      <c r="I475" s="823"/>
      <c r="J475" s="218"/>
    </row>
    <row r="476" spans="1:10" ht="16" hidden="1">
      <c r="A476" s="501" t="s">
        <v>2531</v>
      </c>
      <c r="B476" s="501" t="s">
        <v>20</v>
      </c>
      <c r="C476" s="787">
        <v>2021</v>
      </c>
      <c r="D476" s="202" t="s">
        <v>2503</v>
      </c>
      <c r="E476" s="202" t="s">
        <v>2511</v>
      </c>
      <c r="F476" s="210">
        <v>31532639740</v>
      </c>
      <c r="G476" s="207"/>
      <c r="H476" s="844"/>
      <c r="I476" s="844"/>
      <c r="J476" s="217" t="s">
        <v>2532</v>
      </c>
    </row>
    <row r="477" spans="1:10" ht="16" hidden="1">
      <c r="A477" s="501" t="s">
        <v>2531</v>
      </c>
      <c r="B477" s="501" t="s">
        <v>20</v>
      </c>
      <c r="C477" s="787">
        <v>2021</v>
      </c>
      <c r="D477" s="204" t="s">
        <v>2504</v>
      </c>
      <c r="E477" s="204" t="s">
        <v>2511</v>
      </c>
      <c r="F477" s="211" t="s">
        <v>749</v>
      </c>
      <c r="G477" s="206"/>
      <c r="H477" s="823"/>
      <c r="I477" s="823"/>
      <c r="J477" s="218"/>
    </row>
    <row r="478" spans="1:10" ht="16" hidden="1">
      <c r="A478" s="501" t="s">
        <v>2531</v>
      </c>
      <c r="B478" s="501" t="s">
        <v>20</v>
      </c>
      <c r="C478" s="787">
        <v>2021</v>
      </c>
      <c r="D478" s="202" t="s">
        <v>2505</v>
      </c>
      <c r="E478" s="202" t="s">
        <v>2511</v>
      </c>
      <c r="F478" s="210" t="s">
        <v>749</v>
      </c>
      <c r="G478" s="207"/>
      <c r="H478" s="844"/>
      <c r="I478" s="844"/>
      <c r="J478" s="217"/>
    </row>
    <row r="479" spans="1:10" ht="16" hidden="1">
      <c r="A479" s="501" t="s">
        <v>2531</v>
      </c>
      <c r="B479" s="501" t="s">
        <v>20</v>
      </c>
      <c r="C479" s="787">
        <v>2021</v>
      </c>
      <c r="D479" s="204" t="s">
        <v>2506</v>
      </c>
      <c r="E479" s="204" t="s">
        <v>2511</v>
      </c>
      <c r="F479" s="211" t="s">
        <v>749</v>
      </c>
      <c r="G479" s="206"/>
      <c r="H479" s="823"/>
      <c r="I479" s="823"/>
      <c r="J479" s="218"/>
    </row>
    <row r="480" spans="1:10" ht="16" hidden="1">
      <c r="A480" s="501" t="s">
        <v>2531</v>
      </c>
      <c r="B480" s="501" t="s">
        <v>20</v>
      </c>
      <c r="C480" s="787">
        <v>2021</v>
      </c>
      <c r="D480" s="202" t="s">
        <v>2507</v>
      </c>
      <c r="E480" s="202" t="s">
        <v>2511</v>
      </c>
      <c r="F480" s="210" t="s">
        <v>749</v>
      </c>
      <c r="G480" s="207"/>
      <c r="H480" s="844"/>
      <c r="I480" s="844"/>
      <c r="J480" s="217"/>
    </row>
    <row r="481" spans="1:10" ht="16" hidden="1">
      <c r="A481" s="501" t="s">
        <v>2531</v>
      </c>
      <c r="B481" s="501" t="s">
        <v>20</v>
      </c>
      <c r="C481" s="787">
        <v>2021</v>
      </c>
      <c r="D481" s="204" t="s">
        <v>2508</v>
      </c>
      <c r="E481" s="204" t="s">
        <v>2511</v>
      </c>
      <c r="F481" s="211" t="s">
        <v>749</v>
      </c>
      <c r="G481" s="206"/>
      <c r="H481" s="823"/>
      <c r="I481" s="823"/>
      <c r="J481" s="218"/>
    </row>
    <row r="482" spans="1:10" ht="16" hidden="1">
      <c r="A482" s="501" t="s">
        <v>2531</v>
      </c>
      <c r="B482" s="501" t="s">
        <v>20</v>
      </c>
      <c r="C482" s="787">
        <v>2021</v>
      </c>
      <c r="D482" s="202" t="s">
        <v>2509</v>
      </c>
      <c r="E482" s="202" t="s">
        <v>2511</v>
      </c>
      <c r="F482" s="210" t="s">
        <v>749</v>
      </c>
      <c r="G482" s="207"/>
      <c r="H482" s="844"/>
      <c r="I482" s="844"/>
      <c r="J482" s="217"/>
    </row>
    <row r="483" spans="1:10" ht="16" hidden="1">
      <c r="A483" s="501" t="s">
        <v>2531</v>
      </c>
      <c r="B483" s="501" t="s">
        <v>20</v>
      </c>
      <c r="C483" s="787">
        <v>2021</v>
      </c>
      <c r="D483" s="204" t="s">
        <v>2510</v>
      </c>
      <c r="E483" s="204" t="s">
        <v>2511</v>
      </c>
      <c r="F483" s="211" t="s">
        <v>749</v>
      </c>
      <c r="G483" s="206"/>
      <c r="H483" s="823"/>
      <c r="I483" s="823"/>
      <c r="J483" s="218"/>
    </row>
    <row r="484" spans="1:10" s="768" customFormat="1" ht="16" hidden="1">
      <c r="A484" s="772"/>
      <c r="B484" s="772"/>
      <c r="C484" s="779"/>
      <c r="D484" s="208"/>
      <c r="E484" s="208"/>
      <c r="F484" s="212"/>
      <c r="G484" s="245"/>
      <c r="H484" s="847"/>
      <c r="I484" s="847"/>
      <c r="J484" s="220"/>
    </row>
    <row r="485" spans="1:10" ht="16" hidden="1">
      <c r="A485" s="501" t="s">
        <v>2432</v>
      </c>
      <c r="B485" s="501" t="s">
        <v>2533</v>
      </c>
      <c r="C485" s="787">
        <v>2021</v>
      </c>
      <c r="D485" s="202" t="s">
        <v>2495</v>
      </c>
      <c r="E485" s="202" t="s">
        <v>2511</v>
      </c>
      <c r="F485" s="210">
        <v>238937962245</v>
      </c>
      <c r="G485" s="202"/>
      <c r="H485" s="202"/>
      <c r="I485" s="202"/>
      <c r="J485" s="217"/>
    </row>
    <row r="486" spans="1:10" ht="16" hidden="1">
      <c r="A486" s="501" t="s">
        <v>2432</v>
      </c>
      <c r="B486" s="501" t="s">
        <v>2533</v>
      </c>
      <c r="C486" s="787">
        <v>2021</v>
      </c>
      <c r="D486" s="204" t="s">
        <v>2498</v>
      </c>
      <c r="E486" s="204" t="s">
        <v>2511</v>
      </c>
      <c r="F486" s="211">
        <v>9049989812</v>
      </c>
      <c r="G486" s="204"/>
      <c r="H486" s="204"/>
      <c r="I486" s="204"/>
      <c r="J486" s="218"/>
    </row>
    <row r="487" spans="1:10" ht="16" hidden="1">
      <c r="A487" s="501" t="s">
        <v>2432</v>
      </c>
      <c r="B487" s="501" t="s">
        <v>2533</v>
      </c>
      <c r="C487" s="787">
        <v>2021</v>
      </c>
      <c r="D487" s="202" t="s">
        <v>2499</v>
      </c>
      <c r="E487" s="202" t="s">
        <v>2511</v>
      </c>
      <c r="F487" s="248">
        <v>803923200</v>
      </c>
      <c r="G487" s="202"/>
      <c r="H487" s="202"/>
      <c r="I487" s="202"/>
      <c r="J487" s="217"/>
    </row>
    <row r="488" spans="1:10" ht="16" hidden="1">
      <c r="A488" s="501" t="s">
        <v>2432</v>
      </c>
      <c r="B488" s="501" t="s">
        <v>2533</v>
      </c>
      <c r="C488" s="787">
        <v>2021</v>
      </c>
      <c r="D488" s="204" t="s">
        <v>2500</v>
      </c>
      <c r="E488" s="204" t="s">
        <v>2511</v>
      </c>
      <c r="F488" s="206">
        <v>3409560000</v>
      </c>
      <c r="G488" s="204"/>
      <c r="H488" s="204"/>
      <c r="I488" s="204"/>
      <c r="J488" s="218"/>
    </row>
    <row r="489" spans="1:10" ht="16" hidden="1">
      <c r="A489" s="501" t="s">
        <v>2432</v>
      </c>
      <c r="B489" s="501" t="s">
        <v>2533</v>
      </c>
      <c r="C489" s="787">
        <v>2021</v>
      </c>
      <c r="D489" s="202" t="s">
        <v>2501</v>
      </c>
      <c r="E489" s="202" t="s">
        <v>2511</v>
      </c>
      <c r="F489" s="207">
        <v>84878500</v>
      </c>
      <c r="G489" s="202"/>
      <c r="H489" s="202"/>
      <c r="I489" s="202"/>
      <c r="J489" s="217"/>
    </row>
    <row r="490" spans="1:10" ht="16" hidden="1">
      <c r="A490" s="501" t="s">
        <v>2432</v>
      </c>
      <c r="B490" s="501" t="s">
        <v>2533</v>
      </c>
      <c r="C490" s="787">
        <v>2021</v>
      </c>
      <c r="D490" s="204" t="s">
        <v>2502</v>
      </c>
      <c r="E490" s="204" t="s">
        <v>2511</v>
      </c>
      <c r="F490" s="206">
        <v>17128575976.25</v>
      </c>
      <c r="G490" s="204"/>
      <c r="H490" s="204"/>
      <c r="I490" s="204"/>
      <c r="J490" s="218"/>
    </row>
    <row r="491" spans="1:10" ht="16" hidden="1">
      <c r="A491" s="501" t="s">
        <v>2432</v>
      </c>
      <c r="B491" s="501" t="s">
        <v>2533</v>
      </c>
      <c r="C491" s="787">
        <v>2021</v>
      </c>
      <c r="D491" s="202" t="s">
        <v>2503</v>
      </c>
      <c r="E491" s="202" t="s">
        <v>2511</v>
      </c>
      <c r="F491" s="207">
        <v>15281732400</v>
      </c>
      <c r="G491" s="202"/>
      <c r="H491" s="202"/>
      <c r="I491" s="202"/>
      <c r="J491" s="217"/>
    </row>
    <row r="492" spans="1:10" ht="16" hidden="1">
      <c r="A492" s="501" t="s">
        <v>2432</v>
      </c>
      <c r="B492" s="501" t="s">
        <v>2533</v>
      </c>
      <c r="C492" s="787">
        <v>2021</v>
      </c>
      <c r="D492" s="204" t="s">
        <v>2504</v>
      </c>
      <c r="E492" s="204" t="s">
        <v>2511</v>
      </c>
      <c r="F492" s="206">
        <v>0</v>
      </c>
      <c r="G492" s="204"/>
      <c r="H492" s="204"/>
      <c r="I492" s="204"/>
      <c r="J492" s="218"/>
    </row>
    <row r="493" spans="1:10" ht="16" hidden="1">
      <c r="A493" s="501" t="s">
        <v>2432</v>
      </c>
      <c r="B493" s="501" t="s">
        <v>2533</v>
      </c>
      <c r="C493" s="787">
        <v>2021</v>
      </c>
      <c r="D493" s="202" t="s">
        <v>2505</v>
      </c>
      <c r="E493" s="202" t="s">
        <v>2511</v>
      </c>
      <c r="F493" s="210">
        <v>516942257000</v>
      </c>
      <c r="G493" s="202"/>
      <c r="H493" s="202"/>
      <c r="I493" s="202"/>
      <c r="J493" s="217"/>
    </row>
    <row r="494" spans="1:10" ht="16" hidden="1">
      <c r="A494" s="501" t="s">
        <v>2432</v>
      </c>
      <c r="B494" s="501" t="s">
        <v>2533</v>
      </c>
      <c r="C494" s="787">
        <v>2021</v>
      </c>
      <c r="D494" s="204" t="s">
        <v>2506</v>
      </c>
      <c r="E494" s="204" t="s">
        <v>2511</v>
      </c>
      <c r="F494" s="211">
        <v>184040405339</v>
      </c>
      <c r="G494" s="204"/>
      <c r="H494" s="204"/>
      <c r="I494" s="204"/>
      <c r="J494" s="218"/>
    </row>
    <row r="495" spans="1:10" ht="16" hidden="1">
      <c r="A495" s="501" t="s">
        <v>2432</v>
      </c>
      <c r="B495" s="501" t="s">
        <v>2533</v>
      </c>
      <c r="C495" s="787">
        <v>2021</v>
      </c>
      <c r="D495" s="202" t="s">
        <v>2507</v>
      </c>
      <c r="E495" s="202" t="s">
        <v>2511</v>
      </c>
      <c r="F495" s="248">
        <v>1769188518127</v>
      </c>
      <c r="G495" s="202"/>
      <c r="H495" s="202"/>
      <c r="I495" s="202"/>
      <c r="J495" s="217"/>
    </row>
    <row r="496" spans="1:10" ht="16" hidden="1">
      <c r="A496" s="501" t="s">
        <v>2432</v>
      </c>
      <c r="B496" s="501" t="s">
        <v>2533</v>
      </c>
      <c r="C496" s="787">
        <v>2021</v>
      </c>
      <c r="D496" s="204" t="s">
        <v>2508</v>
      </c>
      <c r="E496" s="204" t="s">
        <v>2511</v>
      </c>
      <c r="F496" s="249"/>
      <c r="G496" s="204"/>
      <c r="H496" s="204"/>
      <c r="I496" s="204"/>
      <c r="J496" s="218"/>
    </row>
    <row r="497" spans="1:10" ht="16" hidden="1">
      <c r="A497" s="501" t="s">
        <v>2432</v>
      </c>
      <c r="B497" s="501" t="s">
        <v>2533</v>
      </c>
      <c r="C497" s="787">
        <v>2021</v>
      </c>
      <c r="D497" s="202" t="s">
        <v>2509</v>
      </c>
      <c r="E497" s="202" t="s">
        <v>2511</v>
      </c>
      <c r="F497" s="210"/>
      <c r="G497" s="202"/>
      <c r="H497" s="202"/>
      <c r="I497" s="202"/>
      <c r="J497" s="217"/>
    </row>
    <row r="498" spans="1:10" ht="16" hidden="1">
      <c r="A498" s="501" t="s">
        <v>2432</v>
      </c>
      <c r="B498" s="501" t="s">
        <v>2533</v>
      </c>
      <c r="C498" s="787">
        <v>2021</v>
      </c>
      <c r="D498" s="204" t="s">
        <v>2510</v>
      </c>
      <c r="E498" s="204" t="s">
        <v>2511</v>
      </c>
      <c r="F498" s="211"/>
      <c r="G498" s="204"/>
      <c r="H498" s="204"/>
      <c r="I498" s="204"/>
      <c r="J498" s="218"/>
    </row>
    <row r="499" spans="1:10" s="768" customFormat="1" ht="16" hidden="1">
      <c r="A499" s="772"/>
      <c r="B499" s="772"/>
      <c r="C499" s="779"/>
      <c r="D499" s="208"/>
      <c r="E499" s="208"/>
      <c r="F499" s="212"/>
      <c r="G499" s="208"/>
      <c r="H499" s="208"/>
      <c r="I499" s="208"/>
      <c r="J499" s="220"/>
    </row>
    <row r="500" spans="1:10" ht="16" hidden="1">
      <c r="A500" s="501" t="s">
        <v>2534</v>
      </c>
      <c r="B500" s="501" t="s">
        <v>20</v>
      </c>
      <c r="C500" s="787">
        <v>2021</v>
      </c>
      <c r="D500" s="202" t="s">
        <v>2495</v>
      </c>
      <c r="E500" s="202" t="s">
        <v>2496</v>
      </c>
      <c r="F500" s="246">
        <v>0</v>
      </c>
      <c r="G500" s="202"/>
      <c r="H500" s="202"/>
      <c r="I500" s="202"/>
      <c r="J500" s="217"/>
    </row>
    <row r="501" spans="1:10" ht="16" hidden="1">
      <c r="A501" s="501" t="s">
        <v>2534</v>
      </c>
      <c r="B501" s="501" t="s">
        <v>20</v>
      </c>
      <c r="C501" s="787">
        <v>2021</v>
      </c>
      <c r="D501" s="204" t="s">
        <v>2498</v>
      </c>
      <c r="E501" s="204" t="s">
        <v>2496</v>
      </c>
      <c r="F501" s="247">
        <v>0</v>
      </c>
      <c r="G501" s="204"/>
      <c r="H501" s="204"/>
      <c r="I501" s="204"/>
      <c r="J501" s="218"/>
    </row>
    <row r="502" spans="1:10" ht="16" hidden="1">
      <c r="A502" s="501" t="s">
        <v>2534</v>
      </c>
      <c r="B502" s="501" t="s">
        <v>20</v>
      </c>
      <c r="C502" s="787">
        <v>2021</v>
      </c>
      <c r="D502" s="202" t="s">
        <v>2499</v>
      </c>
      <c r="E502" s="202" t="s">
        <v>2496</v>
      </c>
      <c r="F502" s="250">
        <v>0</v>
      </c>
      <c r="G502" s="202"/>
      <c r="H502" s="202"/>
      <c r="I502" s="202"/>
      <c r="J502" s="217"/>
    </row>
    <row r="503" spans="1:10" ht="16" hidden="1">
      <c r="A503" s="501" t="s">
        <v>2534</v>
      </c>
      <c r="B503" s="501" t="s">
        <v>20</v>
      </c>
      <c r="C503" s="787">
        <v>2021</v>
      </c>
      <c r="D503" s="204" t="s">
        <v>2500</v>
      </c>
      <c r="E503" s="204" t="s">
        <v>2496</v>
      </c>
      <c r="F503" s="247">
        <v>0</v>
      </c>
      <c r="G503" s="204"/>
      <c r="H503" s="204"/>
      <c r="I503" s="204"/>
      <c r="J503" s="218"/>
    </row>
    <row r="504" spans="1:10" ht="16" hidden="1">
      <c r="A504" s="501" t="s">
        <v>2534</v>
      </c>
      <c r="B504" s="501" t="s">
        <v>20</v>
      </c>
      <c r="C504" s="787">
        <v>2021</v>
      </c>
      <c r="D504" s="202" t="s">
        <v>2501</v>
      </c>
      <c r="E504" s="202" t="s">
        <v>2496</v>
      </c>
      <c r="F504" s="246">
        <v>0</v>
      </c>
      <c r="G504" s="202"/>
      <c r="H504" s="202"/>
      <c r="I504" s="202"/>
      <c r="J504" s="217"/>
    </row>
    <row r="505" spans="1:10" ht="16" hidden="1">
      <c r="A505" s="501" t="s">
        <v>2534</v>
      </c>
      <c r="B505" s="501" t="s">
        <v>20</v>
      </c>
      <c r="C505" s="787">
        <v>2021</v>
      </c>
      <c r="D505" s="204" t="s">
        <v>2502</v>
      </c>
      <c r="E505" s="204" t="s">
        <v>2496</v>
      </c>
      <c r="F505" s="247">
        <v>0</v>
      </c>
      <c r="G505" s="204"/>
      <c r="H505" s="204"/>
      <c r="I505" s="204"/>
      <c r="J505" s="218"/>
    </row>
    <row r="506" spans="1:10" ht="16" hidden="1">
      <c r="A506" s="501" t="s">
        <v>2534</v>
      </c>
      <c r="B506" s="501" t="s">
        <v>20</v>
      </c>
      <c r="C506" s="787">
        <v>2021</v>
      </c>
      <c r="D506" s="202" t="s">
        <v>2503</v>
      </c>
      <c r="E506" s="202" t="s">
        <v>2496</v>
      </c>
      <c r="F506" s="246">
        <v>0</v>
      </c>
      <c r="G506" s="202"/>
      <c r="H506" s="202"/>
      <c r="I506" s="202"/>
      <c r="J506" s="217"/>
    </row>
    <row r="507" spans="1:10" ht="16" hidden="1">
      <c r="A507" s="501" t="s">
        <v>2534</v>
      </c>
      <c r="B507" s="501" t="s">
        <v>20</v>
      </c>
      <c r="C507" s="787">
        <v>2021</v>
      </c>
      <c r="D507" s="204" t="s">
        <v>2504</v>
      </c>
      <c r="E507" s="204" t="s">
        <v>2496</v>
      </c>
      <c r="F507" s="247">
        <v>0</v>
      </c>
      <c r="G507" s="204"/>
      <c r="H507" s="204"/>
      <c r="I507" s="204"/>
      <c r="J507" s="218"/>
    </row>
    <row r="508" spans="1:10" ht="16" hidden="1">
      <c r="A508" s="501" t="s">
        <v>2534</v>
      </c>
      <c r="B508" s="501" t="s">
        <v>20</v>
      </c>
      <c r="C508" s="787">
        <v>2021</v>
      </c>
      <c r="D508" s="202" t="s">
        <v>2505</v>
      </c>
      <c r="E508" s="202" t="s">
        <v>2496</v>
      </c>
      <c r="F508" s="246">
        <v>0</v>
      </c>
      <c r="G508" s="202"/>
      <c r="H508" s="202"/>
      <c r="I508" s="202"/>
      <c r="J508" s="217"/>
    </row>
    <row r="509" spans="1:10" ht="16" hidden="1">
      <c r="A509" s="501" t="s">
        <v>2534</v>
      </c>
      <c r="B509" s="501" t="s">
        <v>20</v>
      </c>
      <c r="C509" s="787">
        <v>2021</v>
      </c>
      <c r="D509" s="204" t="s">
        <v>2506</v>
      </c>
      <c r="E509" s="204" t="s">
        <v>2496</v>
      </c>
      <c r="F509" s="251">
        <v>1140115.28</v>
      </c>
      <c r="G509" s="204"/>
      <c r="H509" s="204"/>
      <c r="I509" s="204"/>
      <c r="J509" s="218"/>
    </row>
    <row r="510" spans="1:10" ht="16" hidden="1">
      <c r="A510" s="501" t="s">
        <v>2534</v>
      </c>
      <c r="B510" s="501" t="s">
        <v>20</v>
      </c>
      <c r="C510" s="787">
        <v>2021</v>
      </c>
      <c r="D510" s="202" t="s">
        <v>2507</v>
      </c>
      <c r="E510" s="202" t="s">
        <v>2496</v>
      </c>
      <c r="F510" s="246">
        <v>691359.37</v>
      </c>
      <c r="G510" s="202"/>
      <c r="H510" s="202"/>
      <c r="I510" s="202"/>
      <c r="J510" s="217"/>
    </row>
    <row r="511" spans="1:10" ht="16" hidden="1">
      <c r="A511" s="501" t="s">
        <v>2534</v>
      </c>
      <c r="B511" s="501" t="s">
        <v>20</v>
      </c>
      <c r="C511" s="787">
        <v>2021</v>
      </c>
      <c r="D511" s="204" t="s">
        <v>2508</v>
      </c>
      <c r="E511" s="204" t="s">
        <v>2496</v>
      </c>
      <c r="F511" s="247">
        <v>0</v>
      </c>
      <c r="G511" s="204"/>
      <c r="H511" s="204"/>
      <c r="I511" s="204"/>
      <c r="J511" s="218"/>
    </row>
    <row r="512" spans="1:10" ht="16" hidden="1">
      <c r="A512" s="501" t="s">
        <v>2534</v>
      </c>
      <c r="B512" s="501" t="s">
        <v>20</v>
      </c>
      <c r="C512" s="787">
        <v>2021</v>
      </c>
      <c r="D512" s="202" t="s">
        <v>2509</v>
      </c>
      <c r="E512" s="202" t="s">
        <v>2496</v>
      </c>
      <c r="F512" s="246">
        <v>0</v>
      </c>
      <c r="G512" s="202"/>
      <c r="H512" s="202"/>
      <c r="I512" s="202"/>
      <c r="J512" s="217"/>
    </row>
    <row r="513" spans="1:10" ht="16" hidden="1">
      <c r="A513" s="501" t="s">
        <v>2534</v>
      </c>
      <c r="B513" s="501" t="s">
        <v>20</v>
      </c>
      <c r="C513" s="787">
        <v>2021</v>
      </c>
      <c r="D513" s="204" t="s">
        <v>2510</v>
      </c>
      <c r="E513" s="204" t="s">
        <v>2496</v>
      </c>
      <c r="F513" s="251">
        <v>0</v>
      </c>
      <c r="G513" s="204"/>
      <c r="H513" s="204"/>
      <c r="I513" s="204"/>
      <c r="J513" s="218"/>
    </row>
    <row r="514" spans="1:10" ht="16" hidden="1">
      <c r="A514" s="501" t="s">
        <v>2534</v>
      </c>
      <c r="B514" s="501" t="s">
        <v>20</v>
      </c>
      <c r="C514" s="787">
        <v>2021</v>
      </c>
      <c r="D514" s="202" t="s">
        <v>2495</v>
      </c>
      <c r="E514" s="202" t="s">
        <v>2511</v>
      </c>
      <c r="F514" s="252">
        <v>0</v>
      </c>
      <c r="G514" s="202"/>
      <c r="H514" s="202"/>
      <c r="I514" s="202"/>
      <c r="J514" s="217"/>
    </row>
    <row r="515" spans="1:10" ht="16" hidden="1">
      <c r="A515" s="501" t="s">
        <v>2534</v>
      </c>
      <c r="B515" s="501" t="s">
        <v>20</v>
      </c>
      <c r="C515" s="787">
        <v>2021</v>
      </c>
      <c r="D515" s="204" t="s">
        <v>2498</v>
      </c>
      <c r="E515" s="204" t="s">
        <v>2511</v>
      </c>
      <c r="F515" s="253">
        <v>380621210</v>
      </c>
      <c r="G515" s="204"/>
      <c r="H515" s="204"/>
      <c r="I515" s="204"/>
      <c r="J515" s="218"/>
    </row>
    <row r="516" spans="1:10" ht="16" hidden="1">
      <c r="A516" s="501" t="s">
        <v>2534</v>
      </c>
      <c r="B516" s="501" t="s">
        <v>20</v>
      </c>
      <c r="C516" s="787">
        <v>2021</v>
      </c>
      <c r="D516" s="202" t="s">
        <v>2499</v>
      </c>
      <c r="E516" s="202" t="s">
        <v>2511</v>
      </c>
      <c r="F516" s="248">
        <v>1216500000</v>
      </c>
      <c r="G516" s="202"/>
      <c r="H516" s="202"/>
      <c r="I516" s="202"/>
      <c r="J516" s="217"/>
    </row>
    <row r="517" spans="1:10" ht="16" hidden="1">
      <c r="A517" s="501" t="s">
        <v>2534</v>
      </c>
      <c r="B517" s="501" t="s">
        <v>20</v>
      </c>
      <c r="C517" s="787">
        <v>2021</v>
      </c>
      <c r="D517" s="204" t="s">
        <v>2500</v>
      </c>
      <c r="E517" s="204" t="s">
        <v>2511</v>
      </c>
      <c r="F517" s="206">
        <v>0</v>
      </c>
      <c r="G517" s="204"/>
      <c r="H517" s="204"/>
      <c r="I517" s="204"/>
      <c r="J517" s="218"/>
    </row>
    <row r="518" spans="1:10" ht="16" hidden="1">
      <c r="A518" s="501" t="s">
        <v>2534</v>
      </c>
      <c r="B518" s="501" t="s">
        <v>20</v>
      </c>
      <c r="C518" s="787">
        <v>2021</v>
      </c>
      <c r="D518" s="202" t="s">
        <v>2501</v>
      </c>
      <c r="E518" s="202" t="s">
        <v>2511</v>
      </c>
      <c r="F518" s="210">
        <v>80938682</v>
      </c>
      <c r="G518" s="202"/>
      <c r="H518" s="202"/>
      <c r="I518" s="202"/>
      <c r="J518" s="217"/>
    </row>
    <row r="519" spans="1:10" ht="16" hidden="1">
      <c r="A519" s="501" t="s">
        <v>2534</v>
      </c>
      <c r="B519" s="501" t="s">
        <v>20</v>
      </c>
      <c r="C519" s="787">
        <v>2021</v>
      </c>
      <c r="D519" s="204" t="s">
        <v>2502</v>
      </c>
      <c r="E519" s="204" t="s">
        <v>2511</v>
      </c>
      <c r="F519" s="211">
        <v>384090200</v>
      </c>
      <c r="G519" s="204"/>
      <c r="H519" s="204"/>
      <c r="I519" s="204"/>
      <c r="J519" s="218"/>
    </row>
    <row r="520" spans="1:10" ht="16" hidden="1">
      <c r="A520" s="501" t="s">
        <v>2534</v>
      </c>
      <c r="B520" s="501" t="s">
        <v>20</v>
      </c>
      <c r="C520" s="787">
        <v>2021</v>
      </c>
      <c r="D520" s="202" t="s">
        <v>2503</v>
      </c>
      <c r="E520" s="202" t="s">
        <v>2511</v>
      </c>
      <c r="F520" s="211">
        <v>73345369</v>
      </c>
      <c r="G520" s="204"/>
      <c r="H520" s="204"/>
      <c r="I520" s="204"/>
      <c r="J520" s="218" t="s">
        <v>2535</v>
      </c>
    </row>
    <row r="521" spans="1:10" ht="16" hidden="1">
      <c r="A521" s="501" t="s">
        <v>2534</v>
      </c>
      <c r="B521" s="501" t="s">
        <v>20</v>
      </c>
      <c r="C521" s="787">
        <v>2021</v>
      </c>
      <c r="D521" s="202" t="s">
        <v>2503</v>
      </c>
      <c r="E521" s="202" t="s">
        <v>2511</v>
      </c>
      <c r="F521" s="210">
        <v>4197332100</v>
      </c>
      <c r="G521" s="202"/>
      <c r="H521" s="202"/>
      <c r="I521" s="202"/>
      <c r="J521" s="217" t="s">
        <v>2536</v>
      </c>
    </row>
    <row r="522" spans="1:10" ht="16" hidden="1">
      <c r="A522" s="501" t="s">
        <v>2534</v>
      </c>
      <c r="B522" s="501" t="s">
        <v>20</v>
      </c>
      <c r="C522" s="787">
        <v>2021</v>
      </c>
      <c r="D522" s="204" t="s">
        <v>2504</v>
      </c>
      <c r="E522" s="204" t="s">
        <v>2511</v>
      </c>
      <c r="F522" s="211">
        <v>0</v>
      </c>
      <c r="G522" s="204"/>
      <c r="H522" s="204"/>
      <c r="I522" s="204"/>
      <c r="J522" s="218"/>
    </row>
    <row r="523" spans="1:10" ht="16" hidden="1">
      <c r="A523" s="501" t="s">
        <v>2534</v>
      </c>
      <c r="B523" s="501" t="s">
        <v>20</v>
      </c>
      <c r="C523" s="787">
        <v>2021</v>
      </c>
      <c r="D523" s="202" t="s">
        <v>2505</v>
      </c>
      <c r="E523" s="202" t="s">
        <v>2511</v>
      </c>
      <c r="F523" s="210">
        <v>0</v>
      </c>
      <c r="G523" s="202"/>
      <c r="H523" s="202"/>
      <c r="I523" s="202"/>
      <c r="J523" s="217"/>
    </row>
    <row r="524" spans="1:10" ht="16" hidden="1">
      <c r="A524" s="501" t="s">
        <v>2534</v>
      </c>
      <c r="B524" s="501" t="s">
        <v>20</v>
      </c>
      <c r="C524" s="787">
        <v>2021</v>
      </c>
      <c r="D524" s="204" t="s">
        <v>2506</v>
      </c>
      <c r="E524" s="204" t="s">
        <v>2511</v>
      </c>
      <c r="F524" s="211">
        <v>1411973500</v>
      </c>
      <c r="G524" s="204"/>
      <c r="H524" s="204"/>
      <c r="I524" s="204"/>
      <c r="J524" s="218"/>
    </row>
    <row r="525" spans="1:10" ht="16" hidden="1">
      <c r="A525" s="501" t="s">
        <v>2534</v>
      </c>
      <c r="B525" s="501" t="s">
        <v>20</v>
      </c>
      <c r="C525" s="787">
        <v>2021</v>
      </c>
      <c r="D525" s="202" t="s">
        <v>2507</v>
      </c>
      <c r="E525" s="202" t="s">
        <v>2511</v>
      </c>
      <c r="F525" s="248">
        <v>1415990597</v>
      </c>
      <c r="G525" s="202"/>
      <c r="H525" s="202"/>
      <c r="I525" s="202"/>
      <c r="J525" s="217"/>
    </row>
    <row r="526" spans="1:10" ht="16" hidden="1">
      <c r="A526" s="501" t="s">
        <v>2534</v>
      </c>
      <c r="B526" s="501" t="s">
        <v>20</v>
      </c>
      <c r="C526" s="787">
        <v>2021</v>
      </c>
      <c r="D526" s="204" t="s">
        <v>2508</v>
      </c>
      <c r="E526" s="204" t="s">
        <v>2511</v>
      </c>
      <c r="F526" s="249">
        <v>0</v>
      </c>
      <c r="G526" s="204"/>
      <c r="H526" s="204"/>
      <c r="I526" s="204"/>
      <c r="J526" s="218"/>
    </row>
    <row r="527" spans="1:10" ht="16" hidden="1">
      <c r="A527" s="501" t="s">
        <v>2534</v>
      </c>
      <c r="B527" s="501" t="s">
        <v>20</v>
      </c>
      <c r="C527" s="787">
        <v>2021</v>
      </c>
      <c r="D527" s="202" t="s">
        <v>2509</v>
      </c>
      <c r="E527" s="202" t="s">
        <v>2511</v>
      </c>
      <c r="F527" s="248">
        <v>0</v>
      </c>
      <c r="G527" s="202"/>
      <c r="H527" s="202"/>
      <c r="I527" s="202"/>
      <c r="J527" s="217"/>
    </row>
    <row r="528" spans="1:10" ht="16" hidden="1">
      <c r="A528" s="501" t="s">
        <v>2534</v>
      </c>
      <c r="B528" s="501" t="s">
        <v>20</v>
      </c>
      <c r="C528" s="787">
        <v>2021</v>
      </c>
      <c r="D528" s="204" t="s">
        <v>2510</v>
      </c>
      <c r="E528" s="204" t="s">
        <v>2511</v>
      </c>
      <c r="F528" s="211">
        <v>0</v>
      </c>
      <c r="G528" s="204"/>
      <c r="H528" s="204"/>
      <c r="I528" s="204"/>
      <c r="J528" s="218"/>
    </row>
    <row r="529" spans="1:10" s="768" customFormat="1" ht="16" hidden="1">
      <c r="A529" s="772"/>
      <c r="B529" s="772"/>
      <c r="C529" s="779"/>
      <c r="D529" s="208"/>
      <c r="E529" s="208"/>
      <c r="F529" s="212"/>
      <c r="G529" s="208"/>
      <c r="H529" s="208"/>
      <c r="I529" s="208"/>
      <c r="J529" s="220"/>
    </row>
    <row r="530" spans="1:10" ht="16" hidden="1">
      <c r="A530" s="501" t="s">
        <v>2434</v>
      </c>
      <c r="B530" s="501"/>
      <c r="C530" s="787">
        <v>2021</v>
      </c>
      <c r="D530" s="202" t="s">
        <v>2495</v>
      </c>
      <c r="E530" s="202" t="s">
        <v>2496</v>
      </c>
      <c r="F530" s="207">
        <v>6382605</v>
      </c>
      <c r="G530" s="202"/>
      <c r="H530" s="202"/>
      <c r="I530" s="202"/>
      <c r="J530" s="217"/>
    </row>
    <row r="531" spans="1:10" ht="16" hidden="1">
      <c r="A531" s="501" t="s">
        <v>2434</v>
      </c>
      <c r="B531" s="501"/>
      <c r="C531" s="787">
        <v>2021</v>
      </c>
      <c r="D531" s="204" t="s">
        <v>2498</v>
      </c>
      <c r="E531" s="204" t="s">
        <v>2496</v>
      </c>
      <c r="F531" s="206">
        <v>122336.15</v>
      </c>
      <c r="G531" s="204"/>
      <c r="H531" s="204"/>
      <c r="I531" s="204"/>
      <c r="J531" s="218" t="s">
        <v>2537</v>
      </c>
    </row>
    <row r="532" spans="1:10" ht="16" hidden="1">
      <c r="A532" s="501" t="s">
        <v>2434</v>
      </c>
      <c r="B532" s="501"/>
      <c r="C532" s="787">
        <v>2021</v>
      </c>
      <c r="D532" s="202" t="s">
        <v>2499</v>
      </c>
      <c r="E532" s="202" t="s">
        <v>2496</v>
      </c>
      <c r="F532" s="207">
        <v>18492.650000000001</v>
      </c>
      <c r="G532" s="202"/>
      <c r="H532" s="202"/>
      <c r="I532" s="202"/>
      <c r="J532" s="217"/>
    </row>
    <row r="533" spans="1:10" ht="16" hidden="1">
      <c r="A533" s="501" t="s">
        <v>2434</v>
      </c>
      <c r="B533" s="501"/>
      <c r="C533" s="787">
        <v>2021</v>
      </c>
      <c r="D533" s="204" t="s">
        <v>2500</v>
      </c>
      <c r="E533" s="204" t="s">
        <v>2496</v>
      </c>
      <c r="F533" s="206">
        <v>251287.75</v>
      </c>
      <c r="G533" s="204"/>
      <c r="H533" s="204"/>
      <c r="I533" s="204"/>
      <c r="J533" s="218"/>
    </row>
    <row r="534" spans="1:10" ht="16" hidden="1">
      <c r="A534" s="501" t="s">
        <v>2434</v>
      </c>
      <c r="B534" s="501"/>
      <c r="C534" s="787">
        <v>2021</v>
      </c>
      <c r="D534" s="202" t="s">
        <v>2501</v>
      </c>
      <c r="E534" s="202" t="s">
        <v>2496</v>
      </c>
      <c r="F534" s="207">
        <v>472.46</v>
      </c>
      <c r="G534" s="202"/>
      <c r="H534" s="202"/>
      <c r="I534" s="202"/>
      <c r="J534" s="217"/>
    </row>
    <row r="535" spans="1:10" ht="16" hidden="1">
      <c r="A535" s="501" t="s">
        <v>2434</v>
      </c>
      <c r="B535" s="501"/>
      <c r="C535" s="787">
        <v>2021</v>
      </c>
      <c r="D535" s="204" t="s">
        <v>2502</v>
      </c>
      <c r="E535" s="204" t="s">
        <v>2496</v>
      </c>
      <c r="F535" s="206">
        <v>22255.93944915551</v>
      </c>
      <c r="G535" s="204"/>
      <c r="H535" s="204"/>
      <c r="I535" s="204"/>
      <c r="J535" s="218"/>
    </row>
    <row r="536" spans="1:10" ht="16" hidden="1">
      <c r="A536" s="501" t="s">
        <v>2434</v>
      </c>
      <c r="B536" s="501"/>
      <c r="C536" s="787">
        <v>2021</v>
      </c>
      <c r="D536" s="202" t="s">
        <v>2503</v>
      </c>
      <c r="E536" s="202" t="s">
        <v>2496</v>
      </c>
      <c r="F536" s="207">
        <v>299108.51058027893</v>
      </c>
      <c r="G536" s="202"/>
      <c r="H536" s="202"/>
      <c r="I536" s="202"/>
      <c r="J536" s="217" t="s">
        <v>2538</v>
      </c>
    </row>
    <row r="537" spans="1:10" ht="16" hidden="1">
      <c r="A537" s="501" t="s">
        <v>2434</v>
      </c>
      <c r="B537" s="501"/>
      <c r="C537" s="787">
        <v>2021</v>
      </c>
      <c r="D537" s="204" t="s">
        <v>2504</v>
      </c>
      <c r="E537" s="204" t="s">
        <v>2496</v>
      </c>
      <c r="F537" s="206">
        <v>42884.471858574499</v>
      </c>
      <c r="G537" s="204"/>
      <c r="H537" s="204"/>
      <c r="I537" s="204"/>
      <c r="J537" s="218" t="s">
        <v>2539</v>
      </c>
    </row>
    <row r="538" spans="1:10" ht="16" hidden="1">
      <c r="A538" s="501" t="s">
        <v>2434</v>
      </c>
      <c r="B538" s="501"/>
      <c r="C538" s="787">
        <v>2021</v>
      </c>
      <c r="D538" s="202" t="s">
        <v>2505</v>
      </c>
      <c r="E538" s="202" t="s">
        <v>2496</v>
      </c>
      <c r="F538" s="207">
        <v>1250000</v>
      </c>
      <c r="G538" s="202"/>
      <c r="H538" s="202"/>
      <c r="I538" s="202"/>
      <c r="J538" s="217"/>
    </row>
    <row r="539" spans="1:10" ht="16" hidden="1">
      <c r="A539" s="501" t="s">
        <v>2434</v>
      </c>
      <c r="B539" s="501"/>
      <c r="C539" s="787">
        <v>2021</v>
      </c>
      <c r="D539" s="204" t="s">
        <v>2506</v>
      </c>
      <c r="E539" s="204" t="s">
        <v>2496</v>
      </c>
      <c r="F539" s="206">
        <v>2622214.4000000004</v>
      </c>
      <c r="G539" s="204"/>
      <c r="H539" s="204"/>
      <c r="I539" s="204"/>
      <c r="J539" s="218"/>
    </row>
    <row r="540" spans="1:10" ht="16" hidden="1">
      <c r="A540" s="501" t="s">
        <v>2434</v>
      </c>
      <c r="B540" s="501"/>
      <c r="C540" s="787">
        <v>2021</v>
      </c>
      <c r="D540" s="202" t="s">
        <v>2507</v>
      </c>
      <c r="E540" s="202" t="s">
        <v>2496</v>
      </c>
      <c r="F540" s="207">
        <v>65051266</v>
      </c>
      <c r="G540" s="202"/>
      <c r="H540" s="202"/>
      <c r="I540" s="202"/>
      <c r="J540" s="217"/>
    </row>
    <row r="541" spans="1:10" ht="16" hidden="1">
      <c r="A541" s="501" t="s">
        <v>2434</v>
      </c>
      <c r="B541" s="501"/>
      <c r="C541" s="787">
        <v>2021</v>
      </c>
      <c r="D541" s="204" t="s">
        <v>2508</v>
      </c>
      <c r="E541" s="204" t="s">
        <v>2496</v>
      </c>
      <c r="F541" s="206">
        <v>0</v>
      </c>
      <c r="G541" s="204"/>
      <c r="H541" s="204"/>
      <c r="I541" s="204"/>
      <c r="J541" s="218"/>
    </row>
    <row r="542" spans="1:10" ht="16" hidden="1">
      <c r="A542" s="501" t="s">
        <v>2434</v>
      </c>
      <c r="B542" s="501"/>
      <c r="C542" s="787">
        <v>2021</v>
      </c>
      <c r="D542" s="202" t="s">
        <v>2509</v>
      </c>
      <c r="E542" s="202" t="s">
        <v>2496</v>
      </c>
      <c r="F542" s="207">
        <v>0</v>
      </c>
      <c r="G542" s="202"/>
      <c r="H542" s="202"/>
      <c r="I542" s="202"/>
      <c r="J542" s="217"/>
    </row>
    <row r="543" spans="1:10" ht="16" hidden="1">
      <c r="A543" s="501" t="s">
        <v>2434</v>
      </c>
      <c r="B543" s="501"/>
      <c r="C543" s="787">
        <v>2021</v>
      </c>
      <c r="D543" s="204" t="s">
        <v>2510</v>
      </c>
      <c r="E543" s="204" t="s">
        <v>2496</v>
      </c>
      <c r="F543" s="206">
        <v>0</v>
      </c>
      <c r="G543" s="204"/>
      <c r="H543" s="204"/>
      <c r="I543" s="204"/>
      <c r="J543" s="218"/>
    </row>
    <row r="544" spans="1:10" ht="16" hidden="1">
      <c r="A544" s="501" t="s">
        <v>2434</v>
      </c>
      <c r="B544" s="501"/>
      <c r="C544" s="787">
        <v>2021</v>
      </c>
      <c r="D544" s="202" t="s">
        <v>2495</v>
      </c>
      <c r="E544" s="202" t="s">
        <v>2511</v>
      </c>
      <c r="F544" s="210">
        <v>0</v>
      </c>
      <c r="G544" s="202"/>
      <c r="H544" s="202"/>
      <c r="I544" s="202"/>
      <c r="J544" s="217"/>
    </row>
    <row r="545" spans="1:10" ht="16" hidden="1">
      <c r="A545" s="501" t="s">
        <v>2434</v>
      </c>
      <c r="B545" s="501"/>
      <c r="C545" s="787">
        <v>2021</v>
      </c>
      <c r="D545" s="204" t="s">
        <v>2498</v>
      </c>
      <c r="E545" s="204" t="s">
        <v>2511</v>
      </c>
      <c r="F545" s="211">
        <v>0</v>
      </c>
      <c r="G545" s="204"/>
      <c r="H545" s="204"/>
      <c r="I545" s="204"/>
      <c r="J545" s="218"/>
    </row>
    <row r="546" spans="1:10" ht="16" hidden="1">
      <c r="A546" s="501" t="s">
        <v>2434</v>
      </c>
      <c r="B546" s="501"/>
      <c r="C546" s="787">
        <v>2021</v>
      </c>
      <c r="D546" s="202" t="s">
        <v>2499</v>
      </c>
      <c r="E546" s="202" t="s">
        <v>2511</v>
      </c>
      <c r="F546" s="210">
        <v>0</v>
      </c>
      <c r="G546" s="202"/>
      <c r="H546" s="202"/>
      <c r="I546" s="202"/>
      <c r="J546" s="217"/>
    </row>
    <row r="547" spans="1:10" ht="16" hidden="1">
      <c r="A547" s="501" t="s">
        <v>2434</v>
      </c>
      <c r="B547" s="501"/>
      <c r="C547" s="787">
        <v>2021</v>
      </c>
      <c r="D547" s="204" t="s">
        <v>2500</v>
      </c>
      <c r="E547" s="204" t="s">
        <v>2511</v>
      </c>
      <c r="F547" s="211">
        <v>0</v>
      </c>
      <c r="G547" s="204"/>
      <c r="H547" s="204"/>
      <c r="I547" s="204"/>
      <c r="J547" s="218"/>
    </row>
    <row r="548" spans="1:10" ht="16" hidden="1">
      <c r="A548" s="501" t="s">
        <v>2434</v>
      </c>
      <c r="B548" s="501"/>
      <c r="C548" s="787">
        <v>2021</v>
      </c>
      <c r="D548" s="202" t="s">
        <v>2501</v>
      </c>
      <c r="E548" s="202" t="s">
        <v>2511</v>
      </c>
      <c r="F548" s="210">
        <v>0</v>
      </c>
      <c r="G548" s="202"/>
      <c r="H548" s="202"/>
      <c r="I548" s="202"/>
      <c r="J548" s="217"/>
    </row>
    <row r="549" spans="1:10" ht="16" hidden="1">
      <c r="A549" s="501" t="s">
        <v>2434</v>
      </c>
      <c r="B549" s="501"/>
      <c r="C549" s="787">
        <v>2021</v>
      </c>
      <c r="D549" s="204" t="s">
        <v>2502</v>
      </c>
      <c r="E549" s="204" t="s">
        <v>2511</v>
      </c>
      <c r="F549" s="211">
        <v>0</v>
      </c>
      <c r="G549" s="204"/>
      <c r="H549" s="204"/>
      <c r="I549" s="204"/>
      <c r="J549" s="218"/>
    </row>
    <row r="550" spans="1:10" ht="16" hidden="1">
      <c r="A550" s="501" t="s">
        <v>2434</v>
      </c>
      <c r="B550" s="501"/>
      <c r="C550" s="787">
        <v>2021</v>
      </c>
      <c r="D550" s="202" t="s">
        <v>2503</v>
      </c>
      <c r="E550" s="202" t="s">
        <v>2511</v>
      </c>
      <c r="F550" s="210">
        <v>0</v>
      </c>
      <c r="G550" s="202"/>
      <c r="H550" s="202"/>
      <c r="I550" s="202"/>
      <c r="J550" s="217"/>
    </row>
    <row r="551" spans="1:10" ht="16" hidden="1">
      <c r="A551" s="501" t="s">
        <v>2434</v>
      </c>
      <c r="B551" s="501"/>
      <c r="C551" s="787">
        <v>2021</v>
      </c>
      <c r="D551" s="204" t="s">
        <v>2504</v>
      </c>
      <c r="E551" s="204" t="s">
        <v>2511</v>
      </c>
      <c r="F551" s="211">
        <v>0</v>
      </c>
      <c r="G551" s="204"/>
      <c r="H551" s="204"/>
      <c r="I551" s="204"/>
      <c r="J551" s="218"/>
    </row>
    <row r="552" spans="1:10" ht="16" hidden="1">
      <c r="A552" s="501" t="s">
        <v>2434</v>
      </c>
      <c r="B552" s="501"/>
      <c r="C552" s="787">
        <v>2021</v>
      </c>
      <c r="D552" s="202" t="s">
        <v>2505</v>
      </c>
      <c r="E552" s="202" t="s">
        <v>2511</v>
      </c>
      <c r="F552" s="210">
        <v>0</v>
      </c>
      <c r="G552" s="202"/>
      <c r="H552" s="202"/>
      <c r="I552" s="202"/>
      <c r="J552" s="217"/>
    </row>
    <row r="553" spans="1:10" ht="16" hidden="1">
      <c r="A553" s="501" t="s">
        <v>2434</v>
      </c>
      <c r="B553" s="501"/>
      <c r="C553" s="787">
        <v>2021</v>
      </c>
      <c r="D553" s="204" t="s">
        <v>2506</v>
      </c>
      <c r="E553" s="204" t="s">
        <v>2511</v>
      </c>
      <c r="F553" s="211">
        <v>0</v>
      </c>
      <c r="G553" s="204"/>
      <c r="H553" s="204"/>
      <c r="I553" s="204"/>
      <c r="J553" s="218"/>
    </row>
    <row r="554" spans="1:10" ht="16" hidden="1">
      <c r="A554" s="501" t="s">
        <v>2434</v>
      </c>
      <c r="B554" s="501"/>
      <c r="C554" s="787">
        <v>2021</v>
      </c>
      <c r="D554" s="202" t="s">
        <v>2507</v>
      </c>
      <c r="E554" s="202" t="s">
        <v>2511</v>
      </c>
      <c r="F554" s="210">
        <v>0</v>
      </c>
      <c r="G554" s="202"/>
      <c r="H554" s="214"/>
      <c r="I554" s="202"/>
      <c r="J554" s="217"/>
    </row>
    <row r="555" spans="1:10" ht="16" hidden="1">
      <c r="A555" s="501" t="s">
        <v>2434</v>
      </c>
      <c r="B555" s="501"/>
      <c r="C555" s="787">
        <v>2021</v>
      </c>
      <c r="D555" s="204" t="s">
        <v>2508</v>
      </c>
      <c r="E555" s="204" t="s">
        <v>2511</v>
      </c>
      <c r="F555" s="211">
        <v>0</v>
      </c>
      <c r="G555" s="204"/>
      <c r="H555" s="204"/>
      <c r="I555" s="204"/>
      <c r="J555" s="218"/>
    </row>
    <row r="556" spans="1:10" ht="16" hidden="1">
      <c r="A556" s="501" t="s">
        <v>2434</v>
      </c>
      <c r="B556" s="501"/>
      <c r="C556" s="787">
        <v>2021</v>
      </c>
      <c r="D556" s="202" t="s">
        <v>2509</v>
      </c>
      <c r="E556" s="202" t="s">
        <v>2511</v>
      </c>
      <c r="F556" s="210">
        <v>0</v>
      </c>
      <c r="G556" s="202"/>
      <c r="H556" s="202"/>
      <c r="I556" s="202"/>
      <c r="J556" s="217"/>
    </row>
    <row r="557" spans="1:10" ht="16" hidden="1">
      <c r="A557" s="501" t="s">
        <v>2434</v>
      </c>
      <c r="B557" s="501"/>
      <c r="C557" s="787">
        <v>2021</v>
      </c>
      <c r="D557" s="204" t="s">
        <v>2510</v>
      </c>
      <c r="E557" s="204" t="s">
        <v>2511</v>
      </c>
      <c r="F557" s="211">
        <v>0</v>
      </c>
      <c r="G557" s="204"/>
      <c r="H557" s="204"/>
      <c r="I557" s="204"/>
      <c r="J557" s="218"/>
    </row>
    <row r="558" spans="1:10" s="768" customFormat="1" ht="16" hidden="1">
      <c r="A558" s="772"/>
      <c r="B558" s="772"/>
      <c r="C558" s="779"/>
      <c r="D558" s="208"/>
      <c r="E558" s="208"/>
      <c r="F558" s="212"/>
      <c r="G558" s="208"/>
      <c r="H558" s="208"/>
      <c r="I558" s="208"/>
      <c r="J558" s="220"/>
    </row>
    <row r="559" spans="1:10" ht="16" hidden="1">
      <c r="A559" s="501" t="s">
        <v>2435</v>
      </c>
      <c r="B559" s="501"/>
      <c r="C559" s="787">
        <v>2021</v>
      </c>
      <c r="D559" s="202" t="s">
        <v>2495</v>
      </c>
      <c r="E559" s="202" t="s">
        <v>2496</v>
      </c>
      <c r="F559" s="207"/>
      <c r="G559" s="202"/>
      <c r="H559" s="202"/>
      <c r="I559" s="202"/>
      <c r="J559" s="217"/>
    </row>
    <row r="560" spans="1:10" ht="16" hidden="1">
      <c r="A560" s="501" t="s">
        <v>2435</v>
      </c>
      <c r="B560" s="501"/>
      <c r="C560" s="787">
        <v>2021</v>
      </c>
      <c r="D560" s="204" t="s">
        <v>2498</v>
      </c>
      <c r="E560" s="204" t="s">
        <v>2496</v>
      </c>
      <c r="F560" s="206"/>
      <c r="G560" s="204"/>
      <c r="H560" s="204"/>
      <c r="I560" s="204"/>
      <c r="J560" s="218"/>
    </row>
    <row r="561" spans="1:10" ht="16" hidden="1">
      <c r="A561" s="501" t="s">
        <v>2435</v>
      </c>
      <c r="B561" s="501"/>
      <c r="C561" s="787">
        <v>2021</v>
      </c>
      <c r="D561" s="202" t="s">
        <v>2499</v>
      </c>
      <c r="E561" s="202" t="s">
        <v>2496</v>
      </c>
      <c r="F561" s="207"/>
      <c r="G561" s="202"/>
      <c r="H561" s="202"/>
      <c r="I561" s="202"/>
      <c r="J561" s="217"/>
    </row>
    <row r="562" spans="1:10" ht="16" hidden="1">
      <c r="A562" s="501" t="s">
        <v>2435</v>
      </c>
      <c r="B562" s="501"/>
      <c r="C562" s="787">
        <v>2021</v>
      </c>
      <c r="D562" s="204" t="s">
        <v>2500</v>
      </c>
      <c r="E562" s="204" t="s">
        <v>2496</v>
      </c>
      <c r="F562" s="206"/>
      <c r="G562" s="204"/>
      <c r="H562" s="204"/>
      <c r="I562" s="204"/>
      <c r="J562" s="218"/>
    </row>
    <row r="563" spans="1:10" ht="16" hidden="1">
      <c r="A563" s="501" t="s">
        <v>2435</v>
      </c>
      <c r="B563" s="501"/>
      <c r="C563" s="787">
        <v>2021</v>
      </c>
      <c r="D563" s="202" t="s">
        <v>2501</v>
      </c>
      <c r="E563" s="202" t="s">
        <v>2496</v>
      </c>
      <c r="F563" s="207"/>
      <c r="G563" s="202"/>
      <c r="H563" s="202"/>
      <c r="I563" s="202"/>
      <c r="J563" s="217"/>
    </row>
    <row r="564" spans="1:10" ht="16" hidden="1">
      <c r="A564" s="501" t="s">
        <v>2435</v>
      </c>
      <c r="B564" s="501"/>
      <c r="C564" s="787">
        <v>2021</v>
      </c>
      <c r="D564" s="204" t="s">
        <v>2502</v>
      </c>
      <c r="E564" s="204" t="s">
        <v>2496</v>
      </c>
      <c r="F564" s="206"/>
      <c r="G564" s="204"/>
      <c r="H564" s="204"/>
      <c r="I564" s="204"/>
      <c r="J564" s="218"/>
    </row>
    <row r="565" spans="1:10" ht="16" hidden="1">
      <c r="A565" s="501" t="s">
        <v>2435</v>
      </c>
      <c r="B565" s="501"/>
      <c r="C565" s="787">
        <v>2021</v>
      </c>
      <c r="D565" s="202" t="s">
        <v>2503</v>
      </c>
      <c r="E565" s="202" t="s">
        <v>2496</v>
      </c>
      <c r="F565" s="207"/>
      <c r="G565" s="202"/>
      <c r="H565" s="202"/>
      <c r="I565" s="202"/>
      <c r="J565" s="217"/>
    </row>
    <row r="566" spans="1:10" ht="16" hidden="1">
      <c r="A566" s="501" t="s">
        <v>2435</v>
      </c>
      <c r="B566" s="501"/>
      <c r="C566" s="787">
        <v>2021</v>
      </c>
      <c r="D566" s="204" t="s">
        <v>2504</v>
      </c>
      <c r="E566" s="204" t="s">
        <v>2496</v>
      </c>
      <c r="F566" s="206"/>
      <c r="G566" s="204"/>
      <c r="H566" s="204"/>
      <c r="I566" s="204"/>
      <c r="J566" s="218"/>
    </row>
    <row r="567" spans="1:10" ht="16" hidden="1">
      <c r="A567" s="501" t="s">
        <v>2435</v>
      </c>
      <c r="B567" s="501"/>
      <c r="C567" s="787">
        <v>2021</v>
      </c>
      <c r="D567" s="202" t="s">
        <v>2505</v>
      </c>
      <c r="E567" s="202" t="s">
        <v>2496</v>
      </c>
      <c r="F567" s="207"/>
      <c r="G567" s="202"/>
      <c r="H567" s="202"/>
      <c r="I567" s="202"/>
      <c r="J567" s="217"/>
    </row>
    <row r="568" spans="1:10" ht="16" hidden="1">
      <c r="A568" s="501" t="s">
        <v>2435</v>
      </c>
      <c r="B568" s="501"/>
      <c r="C568" s="787">
        <v>2021</v>
      </c>
      <c r="D568" s="204" t="s">
        <v>2506</v>
      </c>
      <c r="E568" s="204" t="s">
        <v>2496</v>
      </c>
      <c r="F568" s="206">
        <v>2103383.79</v>
      </c>
      <c r="G568" s="204"/>
      <c r="H568" s="204"/>
      <c r="I568" s="204"/>
      <c r="J568" s="218"/>
    </row>
    <row r="569" spans="1:10" ht="16" hidden="1">
      <c r="A569" s="501" t="s">
        <v>2435</v>
      </c>
      <c r="B569" s="501"/>
      <c r="C569" s="787">
        <v>2021</v>
      </c>
      <c r="D569" s="202" t="s">
        <v>2507</v>
      </c>
      <c r="E569" s="202" t="s">
        <v>2496</v>
      </c>
      <c r="F569" s="207"/>
      <c r="G569" s="202"/>
      <c r="H569" s="202"/>
      <c r="I569" s="202"/>
      <c r="J569" s="217"/>
    </row>
    <row r="570" spans="1:10" ht="16" hidden="1">
      <c r="A570" s="501" t="s">
        <v>2435</v>
      </c>
      <c r="B570" s="501"/>
      <c r="C570" s="787">
        <v>2021</v>
      </c>
      <c r="D570" s="204" t="s">
        <v>2508</v>
      </c>
      <c r="E570" s="204" t="s">
        <v>2496</v>
      </c>
      <c r="F570" s="206"/>
      <c r="G570" s="204"/>
      <c r="H570" s="204"/>
      <c r="I570" s="204"/>
      <c r="J570" s="218"/>
    </row>
    <row r="571" spans="1:10" ht="16" hidden="1">
      <c r="A571" s="501" t="s">
        <v>2435</v>
      </c>
      <c r="B571" s="501"/>
      <c r="C571" s="787">
        <v>2021</v>
      </c>
      <c r="D571" s="202" t="s">
        <v>2509</v>
      </c>
      <c r="E571" s="202" t="s">
        <v>2496</v>
      </c>
      <c r="F571" s="207"/>
      <c r="G571" s="202"/>
      <c r="H571" s="202"/>
      <c r="I571" s="202"/>
      <c r="J571" s="217"/>
    </row>
    <row r="572" spans="1:10" ht="16" hidden="1">
      <c r="A572" s="501" t="s">
        <v>2435</v>
      </c>
      <c r="B572" s="501"/>
      <c r="C572" s="787">
        <v>2021</v>
      </c>
      <c r="D572" s="204" t="s">
        <v>2510</v>
      </c>
      <c r="E572" s="204" t="s">
        <v>2496</v>
      </c>
      <c r="F572" s="206"/>
      <c r="G572" s="204"/>
      <c r="H572" s="204"/>
      <c r="I572" s="204"/>
      <c r="J572" s="218"/>
    </row>
    <row r="573" spans="1:10" ht="16" hidden="1">
      <c r="A573" s="501" t="s">
        <v>2435</v>
      </c>
      <c r="B573" s="501"/>
      <c r="C573" s="787">
        <v>2021</v>
      </c>
      <c r="D573" s="202" t="s">
        <v>2495</v>
      </c>
      <c r="E573" s="202" t="s">
        <v>2511</v>
      </c>
      <c r="F573" s="210">
        <v>27044178020</v>
      </c>
      <c r="G573" s="202"/>
      <c r="H573" s="202"/>
      <c r="I573" s="202"/>
      <c r="J573" s="217"/>
    </row>
    <row r="574" spans="1:10" ht="16" hidden="1">
      <c r="A574" s="501" t="s">
        <v>2435</v>
      </c>
      <c r="B574" s="501"/>
      <c r="C574" s="787">
        <v>2021</v>
      </c>
      <c r="D574" s="204" t="s">
        <v>2498</v>
      </c>
      <c r="E574" s="204" t="s">
        <v>2511</v>
      </c>
      <c r="F574" s="211">
        <v>630517765</v>
      </c>
      <c r="G574" s="204"/>
      <c r="H574" s="204"/>
      <c r="I574" s="204"/>
      <c r="J574" s="218"/>
    </row>
    <row r="575" spans="1:10" ht="16" hidden="1">
      <c r="A575" s="501" t="s">
        <v>2435</v>
      </c>
      <c r="B575" s="501"/>
      <c r="C575" s="787">
        <v>2021</v>
      </c>
      <c r="D575" s="202" t="s">
        <v>2499</v>
      </c>
      <c r="E575" s="202" t="s">
        <v>2511</v>
      </c>
      <c r="F575" s="210">
        <v>40980000</v>
      </c>
      <c r="G575" s="202"/>
      <c r="H575" s="202"/>
      <c r="I575" s="202"/>
      <c r="J575" s="217"/>
    </row>
    <row r="576" spans="1:10" ht="16" hidden="1">
      <c r="A576" s="501" t="s">
        <v>2435</v>
      </c>
      <c r="B576" s="501"/>
      <c r="C576" s="787">
        <v>2021</v>
      </c>
      <c r="D576" s="204" t="s">
        <v>2500</v>
      </c>
      <c r="E576" s="204" t="s">
        <v>2511</v>
      </c>
      <c r="F576" s="211"/>
      <c r="G576" s="204"/>
      <c r="H576" s="204"/>
      <c r="I576" s="204"/>
      <c r="J576" s="218"/>
    </row>
    <row r="577" spans="1:10" ht="16" hidden="1">
      <c r="A577" s="501" t="s">
        <v>2435</v>
      </c>
      <c r="B577" s="501"/>
      <c r="C577" s="787">
        <v>2021</v>
      </c>
      <c r="D577" s="202" t="s">
        <v>2501</v>
      </c>
      <c r="E577" s="202" t="s">
        <v>2511</v>
      </c>
      <c r="F577" s="210">
        <v>6893236</v>
      </c>
      <c r="G577" s="202"/>
      <c r="H577" s="202"/>
      <c r="I577" s="202"/>
      <c r="J577" s="217"/>
    </row>
    <row r="578" spans="1:10" ht="16" hidden="1">
      <c r="A578" s="501" t="s">
        <v>2435</v>
      </c>
      <c r="B578" s="501"/>
      <c r="C578" s="787">
        <v>2021</v>
      </c>
      <c r="D578" s="204" t="s">
        <v>2502</v>
      </c>
      <c r="E578" s="204" t="s">
        <v>2511</v>
      </c>
      <c r="F578" s="211">
        <v>503827600</v>
      </c>
      <c r="G578" s="204"/>
      <c r="H578" s="204"/>
      <c r="I578" s="204"/>
      <c r="J578" s="218"/>
    </row>
    <row r="579" spans="1:10" ht="16" hidden="1">
      <c r="A579" s="501" t="s">
        <v>2435</v>
      </c>
      <c r="B579" s="501"/>
      <c r="C579" s="787">
        <v>2021</v>
      </c>
      <c r="D579" s="202" t="s">
        <v>2503</v>
      </c>
      <c r="E579" s="202" t="s">
        <v>2511</v>
      </c>
      <c r="F579" s="210"/>
      <c r="G579" s="202"/>
      <c r="H579" s="202"/>
      <c r="I579" s="202"/>
      <c r="J579" s="217"/>
    </row>
    <row r="580" spans="1:10" ht="16" hidden="1">
      <c r="A580" s="501" t="s">
        <v>2435</v>
      </c>
      <c r="B580" s="501"/>
      <c r="C580" s="787">
        <v>2021</v>
      </c>
      <c r="D580" s="204" t="s">
        <v>2504</v>
      </c>
      <c r="E580" s="204" t="s">
        <v>2511</v>
      </c>
      <c r="F580" s="211"/>
      <c r="G580" s="204"/>
      <c r="H580" s="204"/>
      <c r="I580" s="204"/>
      <c r="J580" s="218"/>
    </row>
    <row r="581" spans="1:10" ht="16" hidden="1">
      <c r="A581" s="501" t="s">
        <v>2435</v>
      </c>
      <c r="B581" s="501"/>
      <c r="C581" s="787">
        <v>2021</v>
      </c>
      <c r="D581" s="202" t="s">
        <v>2505</v>
      </c>
      <c r="E581" s="202" t="s">
        <v>2511</v>
      </c>
      <c r="F581" s="210"/>
      <c r="G581" s="202"/>
      <c r="H581" s="202"/>
      <c r="I581" s="202"/>
      <c r="J581" s="217"/>
    </row>
    <row r="582" spans="1:10" ht="16" hidden="1">
      <c r="A582" s="501" t="s">
        <v>2435</v>
      </c>
      <c r="B582" s="501"/>
      <c r="C582" s="787">
        <v>2021</v>
      </c>
      <c r="D582" s="204" t="s">
        <v>2506</v>
      </c>
      <c r="E582" s="204" t="s">
        <v>2511</v>
      </c>
      <c r="F582" s="211">
        <v>164005886</v>
      </c>
      <c r="G582" s="204"/>
      <c r="H582" s="204"/>
      <c r="I582" s="204"/>
      <c r="J582" s="218"/>
    </row>
    <row r="583" spans="1:10" ht="16" hidden="1">
      <c r="A583" s="501" t="s">
        <v>2435</v>
      </c>
      <c r="B583" s="501"/>
      <c r="C583" s="787">
        <v>2021</v>
      </c>
      <c r="D583" s="202" t="s">
        <v>2507</v>
      </c>
      <c r="E583" s="202" t="s">
        <v>2511</v>
      </c>
      <c r="F583" s="210"/>
      <c r="G583" s="202"/>
      <c r="H583" s="202"/>
      <c r="I583" s="202"/>
      <c r="J583" s="217"/>
    </row>
    <row r="584" spans="1:10" ht="16" hidden="1">
      <c r="A584" s="501" t="s">
        <v>2435</v>
      </c>
      <c r="B584" s="501"/>
      <c r="C584" s="787">
        <v>2021</v>
      </c>
      <c r="D584" s="204" t="s">
        <v>2508</v>
      </c>
      <c r="E584" s="204" t="s">
        <v>2511</v>
      </c>
      <c r="F584" s="211"/>
      <c r="G584" s="204"/>
      <c r="H584" s="204"/>
      <c r="I584" s="204"/>
      <c r="J584" s="218"/>
    </row>
    <row r="585" spans="1:10" ht="16" hidden="1">
      <c r="A585" s="501" t="s">
        <v>2435</v>
      </c>
      <c r="B585" s="501"/>
      <c r="C585" s="787">
        <v>2021</v>
      </c>
      <c r="D585" s="202" t="s">
        <v>2509</v>
      </c>
      <c r="E585" s="202" t="s">
        <v>2511</v>
      </c>
      <c r="F585" s="210"/>
      <c r="G585" s="202"/>
      <c r="H585" s="202"/>
      <c r="I585" s="202"/>
      <c r="J585" s="217"/>
    </row>
    <row r="586" spans="1:10" ht="16" hidden="1">
      <c r="A586" s="501" t="s">
        <v>2435</v>
      </c>
      <c r="B586" s="501"/>
      <c r="C586" s="787">
        <v>2021</v>
      </c>
      <c r="D586" s="204" t="s">
        <v>2510</v>
      </c>
      <c r="E586" s="204" t="s">
        <v>2511</v>
      </c>
      <c r="F586" s="211"/>
      <c r="G586" s="204"/>
      <c r="H586" s="204"/>
      <c r="I586" s="204"/>
      <c r="J586" s="218"/>
    </row>
    <row r="587" spans="1:10" s="768" customFormat="1" ht="16" hidden="1">
      <c r="A587" s="772"/>
      <c r="B587" s="772"/>
      <c r="C587" s="779"/>
      <c r="D587" s="208"/>
      <c r="E587" s="208"/>
      <c r="F587" s="212"/>
      <c r="G587" s="208"/>
      <c r="H587" s="208"/>
      <c r="I587" s="208"/>
      <c r="J587" s="220"/>
    </row>
    <row r="588" spans="1:10" ht="16" hidden="1">
      <c r="A588" s="501" t="s">
        <v>2436</v>
      </c>
      <c r="B588" s="501"/>
      <c r="C588" s="787">
        <v>2021</v>
      </c>
      <c r="D588" s="202" t="s">
        <v>2495</v>
      </c>
      <c r="E588" s="202" t="s">
        <v>2496</v>
      </c>
      <c r="F588" s="207">
        <v>6407.0610414184594</v>
      </c>
      <c r="G588" s="202" t="s">
        <v>2513</v>
      </c>
      <c r="H588" s="202"/>
      <c r="I588" s="202"/>
      <c r="J588" s="217"/>
    </row>
    <row r="589" spans="1:10" ht="16" hidden="1">
      <c r="A589" s="501" t="s">
        <v>2436</v>
      </c>
      <c r="B589" s="501"/>
      <c r="C589" s="787">
        <v>2021</v>
      </c>
      <c r="D589" s="204" t="s">
        <v>2498</v>
      </c>
      <c r="E589" s="204" t="s">
        <v>2496</v>
      </c>
      <c r="F589" s="206">
        <v>247108.27537190451</v>
      </c>
      <c r="G589" s="204" t="s">
        <v>2513</v>
      </c>
      <c r="H589" s="204"/>
      <c r="I589" s="204"/>
      <c r="J589" s="218"/>
    </row>
    <row r="590" spans="1:10" ht="16" hidden="1">
      <c r="A590" s="501" t="s">
        <v>2436</v>
      </c>
      <c r="B590" s="501"/>
      <c r="C590" s="787">
        <v>2021</v>
      </c>
      <c r="D590" s="202" t="s">
        <v>2499</v>
      </c>
      <c r="E590" s="202" t="s">
        <v>2496</v>
      </c>
      <c r="F590" s="207">
        <v>19460.368631298621</v>
      </c>
      <c r="G590" s="202" t="s">
        <v>2513</v>
      </c>
      <c r="H590" s="202"/>
      <c r="I590" s="202"/>
      <c r="J590" s="217"/>
    </row>
    <row r="591" spans="1:10" ht="16" hidden="1">
      <c r="A591" s="501" t="s">
        <v>2436</v>
      </c>
      <c r="B591" s="501"/>
      <c r="C591" s="787">
        <v>2021</v>
      </c>
      <c r="D591" s="204" t="s">
        <v>2500</v>
      </c>
      <c r="E591" s="204" t="s">
        <v>2496</v>
      </c>
      <c r="F591" s="206">
        <v>0</v>
      </c>
      <c r="G591" s="204" t="s">
        <v>838</v>
      </c>
      <c r="H591" s="204"/>
      <c r="I591" s="204"/>
      <c r="J591" s="218"/>
    </row>
    <row r="592" spans="1:10" ht="16" hidden="1">
      <c r="A592" s="501" t="s">
        <v>2436</v>
      </c>
      <c r="B592" s="501"/>
      <c r="C592" s="787">
        <v>2021</v>
      </c>
      <c r="D592" s="202" t="s">
        <v>2501</v>
      </c>
      <c r="E592" s="202" t="s">
        <v>2496</v>
      </c>
      <c r="F592" s="207">
        <v>0</v>
      </c>
      <c r="G592" s="202" t="s">
        <v>838</v>
      </c>
      <c r="H592" s="202"/>
      <c r="I592" s="202"/>
      <c r="J592" s="217"/>
    </row>
    <row r="593" spans="1:10" ht="16" hidden="1">
      <c r="A593" s="501" t="s">
        <v>2436</v>
      </c>
      <c r="B593" s="501"/>
      <c r="C593" s="787">
        <v>2021</v>
      </c>
      <c r="D593" s="204" t="s">
        <v>2502</v>
      </c>
      <c r="E593" s="204" t="s">
        <v>2496</v>
      </c>
      <c r="F593" s="206">
        <v>8318.0320975541381</v>
      </c>
      <c r="G593" s="204" t="s">
        <v>2513</v>
      </c>
      <c r="H593" s="204"/>
      <c r="I593" s="204"/>
      <c r="J593" s="218"/>
    </row>
    <row r="594" spans="1:10" ht="16" hidden="1">
      <c r="A594" s="501" t="s">
        <v>2436</v>
      </c>
      <c r="B594" s="501"/>
      <c r="C594" s="787">
        <v>2021</v>
      </c>
      <c r="D594" s="202" t="s">
        <v>2503</v>
      </c>
      <c r="E594" s="202" t="s">
        <v>2496</v>
      </c>
      <c r="F594" s="207">
        <v>82098.221178779175</v>
      </c>
      <c r="G594" s="202" t="s">
        <v>2513</v>
      </c>
      <c r="H594" s="202"/>
      <c r="I594" s="202"/>
      <c r="J594" s="217"/>
    </row>
    <row r="595" spans="1:10" ht="16" hidden="1">
      <c r="A595" s="501" t="s">
        <v>2436</v>
      </c>
      <c r="B595" s="501"/>
      <c r="C595" s="787">
        <v>2021</v>
      </c>
      <c r="D595" s="204" t="s">
        <v>2504</v>
      </c>
      <c r="E595" s="204" t="s">
        <v>2496</v>
      </c>
      <c r="F595" s="206">
        <v>0</v>
      </c>
      <c r="G595" s="204" t="s">
        <v>838</v>
      </c>
      <c r="H595" s="204"/>
      <c r="I595" s="204"/>
      <c r="J595" s="218"/>
    </row>
    <row r="596" spans="1:10" ht="16" hidden="1">
      <c r="A596" s="501" t="s">
        <v>2436</v>
      </c>
      <c r="B596" s="501"/>
      <c r="C596" s="787">
        <v>2021</v>
      </c>
      <c r="D596" s="202" t="s">
        <v>2505</v>
      </c>
      <c r="E596" s="202" t="s">
        <v>2496</v>
      </c>
      <c r="F596" s="207">
        <v>0</v>
      </c>
      <c r="G596" s="202" t="s">
        <v>838</v>
      </c>
      <c r="H596" s="202"/>
      <c r="I596" s="202"/>
      <c r="J596" s="217"/>
    </row>
    <row r="597" spans="1:10" ht="16" hidden="1">
      <c r="A597" s="501" t="s">
        <v>2436</v>
      </c>
      <c r="B597" s="501"/>
      <c r="C597" s="787">
        <v>2021</v>
      </c>
      <c r="D597" s="204" t="s">
        <v>2506</v>
      </c>
      <c r="E597" s="204" t="s">
        <v>2496</v>
      </c>
      <c r="F597" s="206">
        <v>2048257.7586870552</v>
      </c>
      <c r="G597" s="204" t="s">
        <v>2513</v>
      </c>
      <c r="H597" s="204">
        <v>115330.86</v>
      </c>
      <c r="I597" s="204" t="s">
        <v>2540</v>
      </c>
      <c r="J597" s="218"/>
    </row>
    <row r="598" spans="1:10" ht="16" hidden="1">
      <c r="A598" s="501" t="s">
        <v>2436</v>
      </c>
      <c r="B598" s="501"/>
      <c r="C598" s="787">
        <v>2021</v>
      </c>
      <c r="D598" s="202" t="s">
        <v>2507</v>
      </c>
      <c r="E598" s="202" t="s">
        <v>2496</v>
      </c>
      <c r="F598" s="207">
        <v>13607338.231686102</v>
      </c>
      <c r="G598" s="848" t="s">
        <v>2513</v>
      </c>
      <c r="H598" s="202">
        <v>115330.86</v>
      </c>
      <c r="I598" s="202" t="s">
        <v>2540</v>
      </c>
      <c r="J598" s="217"/>
    </row>
    <row r="599" spans="1:10" ht="16" hidden="1">
      <c r="A599" s="501" t="s">
        <v>2436</v>
      </c>
      <c r="B599" s="501"/>
      <c r="C599" s="787">
        <v>2021</v>
      </c>
      <c r="D599" s="204" t="s">
        <v>2508</v>
      </c>
      <c r="E599" s="204" t="s">
        <v>2496</v>
      </c>
      <c r="F599" s="206">
        <v>0</v>
      </c>
      <c r="G599" s="204" t="s">
        <v>838</v>
      </c>
      <c r="H599" s="204"/>
      <c r="I599" s="204"/>
      <c r="J599" s="218"/>
    </row>
    <row r="600" spans="1:10" ht="16" hidden="1">
      <c r="A600" s="501" t="s">
        <v>2436</v>
      </c>
      <c r="B600" s="501"/>
      <c r="C600" s="787">
        <v>2021</v>
      </c>
      <c r="D600" s="202" t="s">
        <v>2509</v>
      </c>
      <c r="E600" s="202" t="s">
        <v>2496</v>
      </c>
      <c r="F600" s="207">
        <v>0</v>
      </c>
      <c r="G600" s="202" t="s">
        <v>838</v>
      </c>
      <c r="H600" s="202"/>
      <c r="I600" s="202"/>
      <c r="J600" s="217"/>
    </row>
    <row r="601" spans="1:10" ht="16" hidden="1">
      <c r="A601" s="501" t="s">
        <v>2436</v>
      </c>
      <c r="B601" s="501"/>
      <c r="C601" s="787">
        <v>2021</v>
      </c>
      <c r="D601" s="204" t="s">
        <v>2510</v>
      </c>
      <c r="E601" s="204" t="s">
        <v>2496</v>
      </c>
      <c r="F601" s="206">
        <v>0</v>
      </c>
      <c r="G601" s="204" t="s">
        <v>838</v>
      </c>
      <c r="H601" s="204"/>
      <c r="I601" s="204"/>
      <c r="J601" s="218"/>
    </row>
    <row r="602" spans="1:10" ht="16" hidden="1">
      <c r="A602" s="501" t="s">
        <v>2436</v>
      </c>
      <c r="B602" s="501"/>
      <c r="C602" s="787">
        <v>2021</v>
      </c>
      <c r="D602" s="202" t="s">
        <v>2495</v>
      </c>
      <c r="E602" s="202" t="s">
        <v>2511</v>
      </c>
      <c r="F602" s="210">
        <v>91422354</v>
      </c>
      <c r="G602" s="202" t="s">
        <v>2513</v>
      </c>
      <c r="H602" s="202"/>
      <c r="I602" s="202"/>
      <c r="J602" s="217"/>
    </row>
    <row r="603" spans="1:10" ht="16" hidden="1">
      <c r="A603" s="501" t="s">
        <v>2436</v>
      </c>
      <c r="B603" s="501"/>
      <c r="C603" s="787">
        <v>2021</v>
      </c>
      <c r="D603" s="204" t="s">
        <v>2498</v>
      </c>
      <c r="E603" s="204" t="s">
        <v>2511</v>
      </c>
      <c r="F603" s="211">
        <v>3525987981.2817054</v>
      </c>
      <c r="G603" s="204" t="s">
        <v>2513</v>
      </c>
      <c r="H603" s="204"/>
      <c r="I603" s="204"/>
      <c r="J603" s="218"/>
    </row>
    <row r="604" spans="1:10" ht="16" hidden="1">
      <c r="A604" s="501" t="s">
        <v>2436</v>
      </c>
      <c r="B604" s="501"/>
      <c r="C604" s="787">
        <v>2021</v>
      </c>
      <c r="D604" s="202" t="s">
        <v>2499</v>
      </c>
      <c r="E604" s="202" t="s">
        <v>2511</v>
      </c>
      <c r="F604" s="210">
        <v>277680000</v>
      </c>
      <c r="G604" s="202" t="s">
        <v>2513</v>
      </c>
      <c r="H604" s="202"/>
      <c r="I604" s="202"/>
      <c r="J604" s="217"/>
    </row>
    <row r="605" spans="1:10" ht="16" hidden="1">
      <c r="A605" s="501" t="s">
        <v>2436</v>
      </c>
      <c r="B605" s="501"/>
      <c r="C605" s="787">
        <v>2021</v>
      </c>
      <c r="D605" s="204" t="s">
        <v>2500</v>
      </c>
      <c r="E605" s="204" t="s">
        <v>2511</v>
      </c>
      <c r="F605" s="211">
        <v>0</v>
      </c>
      <c r="G605" s="204" t="s">
        <v>838</v>
      </c>
      <c r="H605" s="204"/>
      <c r="I605" s="204"/>
      <c r="J605" s="218"/>
    </row>
    <row r="606" spans="1:10" ht="16" hidden="1">
      <c r="A606" s="501" t="s">
        <v>2436</v>
      </c>
      <c r="B606" s="501"/>
      <c r="C606" s="787">
        <v>2021</v>
      </c>
      <c r="D606" s="202" t="s">
        <v>2501</v>
      </c>
      <c r="E606" s="202" t="s">
        <v>2511</v>
      </c>
      <c r="F606" s="210">
        <v>0</v>
      </c>
      <c r="G606" s="202" t="s">
        <v>838</v>
      </c>
      <c r="H606" s="202"/>
      <c r="I606" s="202"/>
      <c r="J606" s="217"/>
    </row>
    <row r="607" spans="1:10" ht="16" hidden="1">
      <c r="A607" s="501" t="s">
        <v>2436</v>
      </c>
      <c r="B607" s="501"/>
      <c r="C607" s="787">
        <v>2021</v>
      </c>
      <c r="D607" s="204" t="s">
        <v>2502</v>
      </c>
      <c r="E607" s="204" t="s">
        <v>2511</v>
      </c>
      <c r="F607" s="211">
        <v>118690000</v>
      </c>
      <c r="G607" s="204" t="s">
        <v>2513</v>
      </c>
      <c r="H607" s="204"/>
      <c r="I607" s="204"/>
      <c r="J607" s="218"/>
    </row>
    <row r="608" spans="1:10" ht="16" hidden="1">
      <c r="A608" s="501" t="s">
        <v>2436</v>
      </c>
      <c r="B608" s="501"/>
      <c r="C608" s="787">
        <v>2021</v>
      </c>
      <c r="D608" s="202" t="s">
        <v>2503</v>
      </c>
      <c r="E608" s="202" t="s">
        <v>2511</v>
      </c>
      <c r="F608" s="210">
        <v>1171459518</v>
      </c>
      <c r="G608" s="202" t="s">
        <v>2513</v>
      </c>
      <c r="H608" s="202"/>
      <c r="I608" s="202"/>
      <c r="J608" s="217"/>
    </row>
    <row r="609" spans="1:10" ht="16" hidden="1">
      <c r="A609" s="501" t="s">
        <v>2436</v>
      </c>
      <c r="B609" s="501"/>
      <c r="C609" s="787">
        <v>2021</v>
      </c>
      <c r="D609" s="204" t="s">
        <v>2504</v>
      </c>
      <c r="E609" s="204" t="s">
        <v>2511</v>
      </c>
      <c r="F609" s="211"/>
      <c r="G609" s="204" t="s">
        <v>838</v>
      </c>
      <c r="H609" s="204"/>
      <c r="I609" s="204"/>
      <c r="J609" s="218"/>
    </row>
    <row r="610" spans="1:10" ht="16" hidden="1">
      <c r="A610" s="501" t="s">
        <v>2436</v>
      </c>
      <c r="B610" s="501"/>
      <c r="C610" s="787">
        <v>2021</v>
      </c>
      <c r="D610" s="202" t="s">
        <v>2505</v>
      </c>
      <c r="E610" s="202" t="s">
        <v>2511</v>
      </c>
      <c r="F610" s="210">
        <v>0</v>
      </c>
      <c r="G610" s="202" t="s">
        <v>838</v>
      </c>
      <c r="H610" s="202"/>
      <c r="I610" s="202"/>
      <c r="J610" s="217"/>
    </row>
    <row r="611" spans="1:10" ht="16" hidden="1">
      <c r="A611" s="501" t="s">
        <v>2436</v>
      </c>
      <c r="B611" s="501"/>
      <c r="C611" s="787">
        <v>2021</v>
      </c>
      <c r="D611" s="204" t="s">
        <v>2506</v>
      </c>
      <c r="E611" s="204" t="s">
        <v>2511</v>
      </c>
      <c r="F611" s="211">
        <v>29226589958.705589</v>
      </c>
      <c r="G611" s="204" t="s">
        <v>2513</v>
      </c>
      <c r="H611" s="204"/>
      <c r="I611" s="204"/>
      <c r="J611" s="218"/>
    </row>
    <row r="612" spans="1:10" ht="16" hidden="1">
      <c r="A612" s="501" t="s">
        <v>2436</v>
      </c>
      <c r="B612" s="501"/>
      <c r="C612" s="787">
        <v>2021</v>
      </c>
      <c r="D612" s="202" t="s">
        <v>2507</v>
      </c>
      <c r="E612" s="202" t="s">
        <v>2511</v>
      </c>
      <c r="F612" s="210">
        <v>194163109227.92899</v>
      </c>
      <c r="G612" s="202" t="s">
        <v>2513</v>
      </c>
      <c r="H612" s="202"/>
      <c r="I612" s="202"/>
      <c r="J612" s="217"/>
    </row>
    <row r="613" spans="1:10" ht="16" hidden="1">
      <c r="A613" s="501" t="s">
        <v>2436</v>
      </c>
      <c r="B613" s="501"/>
      <c r="C613" s="787">
        <v>2021</v>
      </c>
      <c r="D613" s="204" t="s">
        <v>2508</v>
      </c>
      <c r="E613" s="204" t="s">
        <v>2511</v>
      </c>
      <c r="F613" s="211">
        <v>0</v>
      </c>
      <c r="G613" s="204" t="s">
        <v>838</v>
      </c>
      <c r="H613" s="204"/>
      <c r="I613" s="204"/>
      <c r="J613" s="218"/>
    </row>
    <row r="614" spans="1:10" ht="16" hidden="1">
      <c r="A614" s="501" t="s">
        <v>2436</v>
      </c>
      <c r="B614" s="501"/>
      <c r="C614" s="787">
        <v>2021</v>
      </c>
      <c r="D614" s="202" t="s">
        <v>2509</v>
      </c>
      <c r="E614" s="202" t="s">
        <v>2511</v>
      </c>
      <c r="F614" s="210">
        <v>0</v>
      </c>
      <c r="G614" s="202" t="s">
        <v>838</v>
      </c>
      <c r="H614" s="202"/>
      <c r="I614" s="202"/>
      <c r="J614" s="217"/>
    </row>
    <row r="615" spans="1:10" ht="16" hidden="1">
      <c r="A615" s="501" t="s">
        <v>2436</v>
      </c>
      <c r="B615" s="501"/>
      <c r="C615" s="787">
        <v>2021</v>
      </c>
      <c r="D615" s="204" t="s">
        <v>2510</v>
      </c>
      <c r="E615" s="204" t="s">
        <v>2511</v>
      </c>
      <c r="F615" s="211">
        <v>0</v>
      </c>
      <c r="G615" s="204" t="s">
        <v>838</v>
      </c>
      <c r="H615" s="204"/>
      <c r="I615" s="204"/>
      <c r="J615" s="218"/>
    </row>
    <row r="616" spans="1:10" s="768" customFormat="1" ht="16" hidden="1">
      <c r="A616" s="772"/>
      <c r="B616" s="772"/>
      <c r="C616" s="779"/>
      <c r="D616" s="208"/>
      <c r="E616" s="208"/>
      <c r="F616" s="212"/>
      <c r="G616" s="208"/>
      <c r="H616" s="208"/>
      <c r="I616" s="208"/>
      <c r="J616" s="220"/>
    </row>
    <row r="617" spans="1:10" ht="16" hidden="1">
      <c r="A617" s="501" t="s">
        <v>2437</v>
      </c>
      <c r="B617" s="501" t="s">
        <v>20</v>
      </c>
      <c r="C617" s="787">
        <v>2021</v>
      </c>
      <c r="D617" s="202" t="s">
        <v>2495</v>
      </c>
      <c r="E617" s="202" t="s">
        <v>2496</v>
      </c>
      <c r="F617" s="207">
        <v>427741799.63</v>
      </c>
      <c r="G617" s="202"/>
      <c r="H617" s="202"/>
      <c r="I617" s="202"/>
      <c r="J617" s="217"/>
    </row>
    <row r="618" spans="1:10" ht="16" hidden="1">
      <c r="A618" s="501" t="s">
        <v>2437</v>
      </c>
      <c r="B618" s="501" t="s">
        <v>20</v>
      </c>
      <c r="C618" s="787">
        <v>2021</v>
      </c>
      <c r="D618" s="204" t="s">
        <v>2498</v>
      </c>
      <c r="E618" s="204" t="s">
        <v>2496</v>
      </c>
      <c r="F618" s="206"/>
      <c r="G618" s="204"/>
      <c r="H618" s="204"/>
      <c r="I618" s="204"/>
      <c r="J618" s="218"/>
    </row>
    <row r="619" spans="1:10" ht="16" hidden="1">
      <c r="A619" s="501" t="s">
        <v>2437</v>
      </c>
      <c r="B619" s="501" t="s">
        <v>20</v>
      </c>
      <c r="C619" s="787">
        <v>2021</v>
      </c>
      <c r="D619" s="202" t="s">
        <v>2499</v>
      </c>
      <c r="E619" s="202" t="s">
        <v>2496</v>
      </c>
      <c r="F619" s="207"/>
      <c r="G619" s="202"/>
      <c r="H619" s="202"/>
      <c r="I619" s="202"/>
      <c r="J619" s="217"/>
    </row>
    <row r="620" spans="1:10" ht="16" hidden="1">
      <c r="A620" s="501" t="s">
        <v>2437</v>
      </c>
      <c r="B620" s="501" t="s">
        <v>20</v>
      </c>
      <c r="C620" s="787">
        <v>2021</v>
      </c>
      <c r="D620" s="204" t="s">
        <v>2500</v>
      </c>
      <c r="E620" s="204" t="s">
        <v>2496</v>
      </c>
      <c r="F620" s="206">
        <v>6822.3300000000017</v>
      </c>
      <c r="G620" s="204"/>
      <c r="H620" s="204"/>
      <c r="I620" s="204"/>
      <c r="J620" s="218"/>
    </row>
    <row r="621" spans="1:10" ht="16" hidden="1">
      <c r="A621" s="501" t="s">
        <v>2437</v>
      </c>
      <c r="B621" s="501" t="s">
        <v>20</v>
      </c>
      <c r="C621" s="787">
        <v>2021</v>
      </c>
      <c r="D621" s="202" t="s">
        <v>2501</v>
      </c>
      <c r="E621" s="202" t="s">
        <v>2496</v>
      </c>
      <c r="F621" s="207"/>
      <c r="G621" s="202"/>
      <c r="H621" s="202"/>
      <c r="I621" s="202"/>
      <c r="J621" s="217"/>
    </row>
    <row r="622" spans="1:10" ht="16" hidden="1">
      <c r="A622" s="501" t="s">
        <v>2437</v>
      </c>
      <c r="B622" s="501" t="s">
        <v>20</v>
      </c>
      <c r="C622" s="787">
        <v>2021</v>
      </c>
      <c r="D622" s="204" t="s">
        <v>2502</v>
      </c>
      <c r="E622" s="204" t="s">
        <v>2496</v>
      </c>
      <c r="F622" s="206"/>
      <c r="G622" s="204"/>
      <c r="H622" s="204"/>
      <c r="I622" s="204"/>
      <c r="J622" s="218"/>
    </row>
    <row r="623" spans="1:10" ht="16" hidden="1">
      <c r="A623" s="501" t="s">
        <v>2437</v>
      </c>
      <c r="B623" s="501" t="s">
        <v>20</v>
      </c>
      <c r="C623" s="787">
        <v>2021</v>
      </c>
      <c r="D623" s="202" t="s">
        <v>2503</v>
      </c>
      <c r="E623" s="202" t="s">
        <v>2496</v>
      </c>
      <c r="F623" s="207">
        <v>21700987</v>
      </c>
      <c r="G623" s="202"/>
      <c r="H623" s="202"/>
      <c r="I623" s="202"/>
      <c r="J623" s="217"/>
    </row>
    <row r="624" spans="1:10" ht="16" hidden="1">
      <c r="A624" s="501" t="s">
        <v>2437</v>
      </c>
      <c r="B624" s="501" t="s">
        <v>20</v>
      </c>
      <c r="C624" s="787">
        <v>2021</v>
      </c>
      <c r="D624" s="204" t="s">
        <v>2504</v>
      </c>
      <c r="E624" s="204" t="s">
        <v>2496</v>
      </c>
      <c r="F624" s="206">
        <v>4979515</v>
      </c>
      <c r="G624" s="204"/>
      <c r="H624" s="204"/>
      <c r="I624" s="204"/>
      <c r="J624" s="218"/>
    </row>
    <row r="625" spans="1:10" ht="16" hidden="1">
      <c r="A625" s="501" t="s">
        <v>2437</v>
      </c>
      <c r="B625" s="501" t="s">
        <v>20</v>
      </c>
      <c r="C625" s="787">
        <v>2021</v>
      </c>
      <c r="D625" s="202" t="s">
        <v>2505</v>
      </c>
      <c r="E625" s="202" t="s">
        <v>2496</v>
      </c>
      <c r="F625" s="207"/>
      <c r="G625" s="202"/>
      <c r="H625" s="202"/>
      <c r="I625" s="202"/>
      <c r="J625" s="217"/>
    </row>
    <row r="626" spans="1:10" ht="16" hidden="1">
      <c r="A626" s="501" t="s">
        <v>2437</v>
      </c>
      <c r="B626" s="501" t="s">
        <v>20</v>
      </c>
      <c r="C626" s="787">
        <v>2021</v>
      </c>
      <c r="D626" s="204" t="s">
        <v>2506</v>
      </c>
      <c r="E626" s="204" t="s">
        <v>2496</v>
      </c>
      <c r="F626" s="206">
        <v>223105046.44000003</v>
      </c>
      <c r="G626" s="204"/>
      <c r="H626" s="204"/>
      <c r="I626" s="204"/>
      <c r="J626" s="218"/>
    </row>
    <row r="627" spans="1:10" ht="16" hidden="1">
      <c r="A627" s="501" t="s">
        <v>2437</v>
      </c>
      <c r="B627" s="501" t="s">
        <v>20</v>
      </c>
      <c r="C627" s="787">
        <v>2021</v>
      </c>
      <c r="D627" s="202" t="s">
        <v>2507</v>
      </c>
      <c r="E627" s="202" t="s">
        <v>2496</v>
      </c>
      <c r="F627" s="207">
        <v>345519175.18000007</v>
      </c>
      <c r="G627" s="202"/>
      <c r="H627" s="202"/>
      <c r="I627" s="202"/>
      <c r="J627" s="217"/>
    </row>
    <row r="628" spans="1:10" ht="16" hidden="1">
      <c r="A628" s="501" t="s">
        <v>2437</v>
      </c>
      <c r="B628" s="501" t="s">
        <v>20</v>
      </c>
      <c r="C628" s="787">
        <v>2021</v>
      </c>
      <c r="D628" s="204" t="s">
        <v>2508</v>
      </c>
      <c r="E628" s="204" t="s">
        <v>2496</v>
      </c>
      <c r="F628" s="206"/>
      <c r="G628" s="204"/>
      <c r="H628" s="204"/>
      <c r="I628" s="204"/>
      <c r="J628" s="218"/>
    </row>
    <row r="629" spans="1:10" ht="16" hidden="1">
      <c r="A629" s="501" t="s">
        <v>2437</v>
      </c>
      <c r="B629" s="501" t="s">
        <v>20</v>
      </c>
      <c r="C629" s="787">
        <v>2021</v>
      </c>
      <c r="D629" s="202" t="s">
        <v>2509</v>
      </c>
      <c r="E629" s="202" t="s">
        <v>2496</v>
      </c>
      <c r="F629" s="207"/>
      <c r="G629" s="202"/>
      <c r="H629" s="202"/>
      <c r="I629" s="202"/>
      <c r="J629" s="217"/>
    </row>
    <row r="630" spans="1:10" ht="16" hidden="1">
      <c r="A630" s="501" t="s">
        <v>2437</v>
      </c>
      <c r="B630" s="501" t="s">
        <v>20</v>
      </c>
      <c r="C630" s="787">
        <v>2021</v>
      </c>
      <c r="D630" s="204" t="s">
        <v>2510</v>
      </c>
      <c r="E630" s="204" t="s">
        <v>2496</v>
      </c>
      <c r="F630" s="206"/>
      <c r="G630" s="204"/>
      <c r="H630" s="204"/>
      <c r="I630" s="204"/>
      <c r="J630" s="218"/>
    </row>
    <row r="631" spans="1:10" ht="16" hidden="1">
      <c r="A631" s="501" t="s">
        <v>2437</v>
      </c>
      <c r="B631" s="501" t="s">
        <v>20</v>
      </c>
      <c r="C631" s="787">
        <v>2021</v>
      </c>
      <c r="D631" s="202" t="s">
        <v>2495</v>
      </c>
      <c r="E631" s="202" t="s">
        <v>2511</v>
      </c>
      <c r="F631" s="210">
        <v>112573433531</v>
      </c>
      <c r="G631" s="202"/>
      <c r="H631" s="202"/>
      <c r="I631" s="202"/>
      <c r="J631" s="217"/>
    </row>
    <row r="632" spans="1:10" ht="16" hidden="1">
      <c r="A632" s="501" t="s">
        <v>2437</v>
      </c>
      <c r="B632" s="501" t="s">
        <v>20</v>
      </c>
      <c r="C632" s="787">
        <v>2021</v>
      </c>
      <c r="D632" s="204" t="s">
        <v>2498</v>
      </c>
      <c r="E632" s="204" t="s">
        <v>2511</v>
      </c>
      <c r="F632" s="211">
        <v>48229044238</v>
      </c>
      <c r="G632" s="204"/>
      <c r="H632" s="204"/>
      <c r="I632" s="204"/>
      <c r="J632" s="218"/>
    </row>
    <row r="633" spans="1:10" ht="16" hidden="1">
      <c r="A633" s="501" t="s">
        <v>2437</v>
      </c>
      <c r="B633" s="501" t="s">
        <v>20</v>
      </c>
      <c r="C633" s="787">
        <v>2021</v>
      </c>
      <c r="D633" s="202" t="s">
        <v>2499</v>
      </c>
      <c r="E633" s="202" t="s">
        <v>2511</v>
      </c>
      <c r="F633" s="210" t="s">
        <v>2541</v>
      </c>
      <c r="G633" s="202"/>
      <c r="H633" s="202"/>
      <c r="I633" s="202"/>
      <c r="J633" s="217"/>
    </row>
    <row r="634" spans="1:10" ht="16" hidden="1">
      <c r="A634" s="501" t="s">
        <v>2437</v>
      </c>
      <c r="B634" s="501" t="s">
        <v>20</v>
      </c>
      <c r="C634" s="787">
        <v>2021</v>
      </c>
      <c r="D634" s="204" t="s">
        <v>2500</v>
      </c>
      <c r="E634" s="204" t="s">
        <v>2511</v>
      </c>
      <c r="F634" s="211">
        <v>31478598</v>
      </c>
      <c r="G634" s="204"/>
      <c r="H634" s="204"/>
      <c r="I634" s="204"/>
      <c r="J634" s="218"/>
    </row>
    <row r="635" spans="1:10" ht="16" hidden="1">
      <c r="A635" s="501" t="s">
        <v>2437</v>
      </c>
      <c r="B635" s="501" t="s">
        <v>20</v>
      </c>
      <c r="C635" s="787">
        <v>2021</v>
      </c>
      <c r="D635" s="202" t="s">
        <v>2501</v>
      </c>
      <c r="E635" s="202" t="s">
        <v>2511</v>
      </c>
      <c r="F635" s="210">
        <v>33760330966</v>
      </c>
      <c r="G635" s="202"/>
      <c r="H635" s="202"/>
      <c r="I635" s="202"/>
      <c r="J635" s="217"/>
    </row>
    <row r="636" spans="1:10" ht="16" hidden="1">
      <c r="A636" s="501" t="s">
        <v>2437</v>
      </c>
      <c r="B636" s="501" t="s">
        <v>20</v>
      </c>
      <c r="C636" s="787">
        <v>2021</v>
      </c>
      <c r="D636" s="204" t="s">
        <v>2502</v>
      </c>
      <c r="E636" s="204" t="s">
        <v>2511</v>
      </c>
      <c r="F636" s="211"/>
      <c r="G636" s="849">
        <v>123689453623.32001</v>
      </c>
      <c r="H636" s="204"/>
      <c r="I636" s="204"/>
      <c r="J636" s="218"/>
    </row>
    <row r="637" spans="1:10" ht="16" hidden="1">
      <c r="A637" s="501" t="s">
        <v>2437</v>
      </c>
      <c r="B637" s="501" t="s">
        <v>20</v>
      </c>
      <c r="C637" s="787">
        <v>2021</v>
      </c>
      <c r="D637" s="202" t="s">
        <v>2503</v>
      </c>
      <c r="E637" s="202" t="s">
        <v>2511</v>
      </c>
      <c r="F637" s="210"/>
      <c r="G637" s="202"/>
      <c r="H637" s="202"/>
      <c r="I637" s="202"/>
      <c r="J637" s="217"/>
    </row>
    <row r="638" spans="1:10" ht="16" hidden="1">
      <c r="A638" s="501" t="s">
        <v>2437</v>
      </c>
      <c r="B638" s="501" t="s">
        <v>20</v>
      </c>
      <c r="C638" s="787">
        <v>2021</v>
      </c>
      <c r="D638" s="204" t="s">
        <v>2504</v>
      </c>
      <c r="E638" s="204" t="s">
        <v>2511</v>
      </c>
      <c r="F638" s="211"/>
      <c r="G638" s="204"/>
      <c r="H638" s="204"/>
      <c r="I638" s="204"/>
      <c r="J638" s="218"/>
    </row>
    <row r="639" spans="1:10" ht="16" hidden="1">
      <c r="A639" s="501" t="s">
        <v>2437</v>
      </c>
      <c r="B639" s="501" t="s">
        <v>20</v>
      </c>
      <c r="C639" s="787">
        <v>2021</v>
      </c>
      <c r="D639" s="202" t="s">
        <v>2505</v>
      </c>
      <c r="E639" s="202" t="s">
        <v>2511</v>
      </c>
      <c r="F639" s="210"/>
      <c r="G639" s="202"/>
      <c r="H639" s="202"/>
      <c r="I639" s="202"/>
      <c r="J639" s="217"/>
    </row>
    <row r="640" spans="1:10" ht="16" hidden="1">
      <c r="A640" s="501" t="s">
        <v>2437</v>
      </c>
      <c r="B640" s="501" t="s">
        <v>20</v>
      </c>
      <c r="C640" s="787">
        <v>2021</v>
      </c>
      <c r="D640" s="204" t="s">
        <v>2506</v>
      </c>
      <c r="E640" s="204" t="s">
        <v>2511</v>
      </c>
      <c r="F640" s="211">
        <v>552178404310.47998</v>
      </c>
      <c r="G640" s="204"/>
      <c r="H640" s="204"/>
      <c r="I640" s="204"/>
      <c r="J640" s="218"/>
    </row>
    <row r="641" spans="1:10" ht="16" hidden="1">
      <c r="A641" s="501" t="s">
        <v>2437</v>
      </c>
      <c r="B641" s="501" t="s">
        <v>20</v>
      </c>
      <c r="C641" s="787">
        <v>2021</v>
      </c>
      <c r="D641" s="202" t="s">
        <v>2507</v>
      </c>
      <c r="E641" s="202" t="s">
        <v>2511</v>
      </c>
      <c r="F641" s="210">
        <v>1053826584587</v>
      </c>
      <c r="G641" s="202"/>
      <c r="H641" s="202"/>
      <c r="I641" s="202"/>
      <c r="J641" s="217"/>
    </row>
    <row r="642" spans="1:10" ht="16" hidden="1">
      <c r="A642" s="501" t="s">
        <v>2437</v>
      </c>
      <c r="B642" s="501" t="s">
        <v>20</v>
      </c>
      <c r="C642" s="787">
        <v>2021</v>
      </c>
      <c r="D642" s="204" t="s">
        <v>2508</v>
      </c>
      <c r="E642" s="204" t="s">
        <v>2511</v>
      </c>
      <c r="F642" s="211"/>
      <c r="G642" s="204"/>
      <c r="H642" s="204"/>
      <c r="I642" s="204"/>
      <c r="J642" s="218"/>
    </row>
    <row r="643" spans="1:10" ht="16" hidden="1">
      <c r="A643" s="501" t="s">
        <v>2437</v>
      </c>
      <c r="B643" s="501" t="s">
        <v>20</v>
      </c>
      <c r="C643" s="787">
        <v>2021</v>
      </c>
      <c r="D643" s="202" t="s">
        <v>2509</v>
      </c>
      <c r="E643" s="202" t="s">
        <v>2511</v>
      </c>
      <c r="F643" s="210"/>
      <c r="G643" s="202"/>
      <c r="H643" s="202"/>
      <c r="I643" s="202"/>
      <c r="J643" s="217"/>
    </row>
    <row r="644" spans="1:10" ht="16" hidden="1">
      <c r="A644" s="501" t="s">
        <v>2437</v>
      </c>
      <c r="B644" s="501" t="s">
        <v>20</v>
      </c>
      <c r="C644" s="787">
        <v>2021</v>
      </c>
      <c r="D644" s="204" t="s">
        <v>2510</v>
      </c>
      <c r="E644" s="204" t="s">
        <v>2511</v>
      </c>
      <c r="F644" s="211"/>
      <c r="G644" s="204"/>
      <c r="H644" s="204"/>
      <c r="I644" s="204"/>
      <c r="J644" s="218"/>
    </row>
    <row r="645" spans="1:10" s="768" customFormat="1" ht="16" hidden="1">
      <c r="A645" s="772"/>
      <c r="B645" s="772"/>
      <c r="C645" s="779"/>
      <c r="D645" s="208"/>
      <c r="E645" s="208"/>
      <c r="F645" s="212"/>
      <c r="G645" s="208"/>
      <c r="H645" s="208"/>
      <c r="I645" s="208"/>
      <c r="J645" s="220"/>
    </row>
    <row r="646" spans="1:10" ht="16" hidden="1">
      <c r="A646" s="501" t="s">
        <v>2438</v>
      </c>
      <c r="B646" s="501"/>
      <c r="C646" s="787">
        <v>2021</v>
      </c>
      <c r="D646" s="202" t="s">
        <v>2495</v>
      </c>
      <c r="E646" s="202" t="s">
        <v>2496</v>
      </c>
      <c r="F646" s="834"/>
      <c r="G646" s="835"/>
      <c r="H646" s="835"/>
      <c r="I646" s="835"/>
      <c r="J646" s="836"/>
    </row>
    <row r="647" spans="1:10" ht="16" hidden="1">
      <c r="A647" s="501" t="s">
        <v>2438</v>
      </c>
      <c r="B647" s="501"/>
      <c r="C647" s="787">
        <v>2021</v>
      </c>
      <c r="D647" s="204" t="s">
        <v>2498</v>
      </c>
      <c r="E647" s="204" t="s">
        <v>2496</v>
      </c>
      <c r="F647" s="850"/>
      <c r="G647" s="837"/>
      <c r="H647" s="837"/>
      <c r="I647" s="837"/>
      <c r="J647" s="838"/>
    </row>
    <row r="648" spans="1:10" ht="16" hidden="1">
      <c r="A648" s="501" t="s">
        <v>2438</v>
      </c>
      <c r="B648" s="501"/>
      <c r="C648" s="787">
        <v>2021</v>
      </c>
      <c r="D648" s="202" t="s">
        <v>2499</v>
      </c>
      <c r="E648" s="202" t="s">
        <v>2496</v>
      </c>
      <c r="F648" s="834"/>
      <c r="G648" s="835"/>
      <c r="H648" s="835"/>
      <c r="I648" s="835"/>
      <c r="J648" s="836"/>
    </row>
    <row r="649" spans="1:10" ht="16" hidden="1">
      <c r="A649" s="501" t="s">
        <v>2438</v>
      </c>
      <c r="B649" s="501"/>
      <c r="C649" s="787">
        <v>2021</v>
      </c>
      <c r="D649" s="204" t="s">
        <v>2500</v>
      </c>
      <c r="E649" s="204" t="s">
        <v>2496</v>
      </c>
      <c r="F649" s="850"/>
      <c r="G649" s="837"/>
      <c r="H649" s="837"/>
      <c r="I649" s="837"/>
      <c r="J649" s="838"/>
    </row>
    <row r="650" spans="1:10" ht="16" hidden="1">
      <c r="A650" s="501" t="s">
        <v>2438</v>
      </c>
      <c r="B650" s="501"/>
      <c r="C650" s="787">
        <v>2021</v>
      </c>
      <c r="D650" s="202" t="s">
        <v>2501</v>
      </c>
      <c r="E650" s="202" t="s">
        <v>2496</v>
      </c>
      <c r="F650" s="851"/>
      <c r="G650" s="835"/>
      <c r="H650" s="835"/>
      <c r="I650" s="835"/>
      <c r="J650" s="836"/>
    </row>
    <row r="651" spans="1:10" ht="16" hidden="1">
      <c r="A651" s="501" t="s">
        <v>2438</v>
      </c>
      <c r="B651" s="501"/>
      <c r="C651" s="787">
        <v>2021</v>
      </c>
      <c r="D651" s="204" t="s">
        <v>2502</v>
      </c>
      <c r="E651" s="204" t="s">
        <v>2496</v>
      </c>
      <c r="F651" s="850"/>
      <c r="G651" s="837"/>
      <c r="H651" s="837"/>
      <c r="I651" s="837"/>
      <c r="J651" s="838"/>
    </row>
    <row r="652" spans="1:10" ht="16" hidden="1">
      <c r="A652" s="501" t="s">
        <v>2438</v>
      </c>
      <c r="B652" s="501"/>
      <c r="C652" s="787">
        <v>2021</v>
      </c>
      <c r="D652" s="202" t="s">
        <v>2503</v>
      </c>
      <c r="E652" s="202" t="s">
        <v>2496</v>
      </c>
      <c r="F652" s="851"/>
      <c r="G652" s="835"/>
      <c r="H652" s="835"/>
      <c r="I652" s="835"/>
      <c r="J652" s="836"/>
    </row>
    <row r="653" spans="1:10" ht="16" hidden="1">
      <c r="A653" s="501" t="s">
        <v>2438</v>
      </c>
      <c r="B653" s="501"/>
      <c r="C653" s="787">
        <v>2021</v>
      </c>
      <c r="D653" s="204" t="s">
        <v>2504</v>
      </c>
      <c r="E653" s="204" t="s">
        <v>2496</v>
      </c>
      <c r="F653" s="850"/>
      <c r="G653" s="837"/>
      <c r="H653" s="837"/>
      <c r="I653" s="837"/>
      <c r="J653" s="838"/>
    </row>
    <row r="654" spans="1:10" ht="16" hidden="1">
      <c r="A654" s="501" t="s">
        <v>2438</v>
      </c>
      <c r="B654" s="501"/>
      <c r="C654" s="787">
        <v>2021</v>
      </c>
      <c r="D654" s="202" t="s">
        <v>2505</v>
      </c>
      <c r="E654" s="202" t="s">
        <v>2496</v>
      </c>
      <c r="F654" s="851"/>
      <c r="G654" s="835"/>
      <c r="H654" s="835"/>
      <c r="I654" s="835"/>
      <c r="J654" s="836"/>
    </row>
    <row r="655" spans="1:10" ht="16" hidden="1">
      <c r="A655" s="501" t="s">
        <v>2438</v>
      </c>
      <c r="B655" s="501"/>
      <c r="C655" s="787">
        <v>2021</v>
      </c>
      <c r="D655" s="204" t="s">
        <v>2506</v>
      </c>
      <c r="E655" s="204" t="s">
        <v>2496</v>
      </c>
      <c r="F655" s="254">
        <v>2839886.9299999997</v>
      </c>
      <c r="G655" s="837"/>
      <c r="H655" s="837"/>
      <c r="I655" s="837"/>
      <c r="J655" s="838"/>
    </row>
    <row r="656" spans="1:10" ht="16" hidden="1">
      <c r="A656" s="501" t="s">
        <v>2438</v>
      </c>
      <c r="B656" s="501"/>
      <c r="C656" s="787">
        <v>2021</v>
      </c>
      <c r="D656" s="202" t="s">
        <v>2507</v>
      </c>
      <c r="E656" s="202" t="s">
        <v>2496</v>
      </c>
      <c r="F656" s="255"/>
      <c r="G656" s="835"/>
      <c r="H656" s="835"/>
      <c r="I656" s="835"/>
      <c r="J656" s="836"/>
    </row>
    <row r="657" spans="1:10" ht="16" hidden="1">
      <c r="A657" s="501" t="s">
        <v>2438</v>
      </c>
      <c r="B657" s="501"/>
      <c r="C657" s="787">
        <v>2021</v>
      </c>
      <c r="D657" s="204" t="s">
        <v>2508</v>
      </c>
      <c r="E657" s="204" t="s">
        <v>2496</v>
      </c>
      <c r="F657" s="850"/>
      <c r="G657" s="837"/>
      <c r="H657" s="837"/>
      <c r="I657" s="837"/>
      <c r="J657" s="838"/>
    </row>
    <row r="658" spans="1:10" ht="16" hidden="1">
      <c r="A658" s="501" t="s">
        <v>2438</v>
      </c>
      <c r="B658" s="501"/>
      <c r="C658" s="787">
        <v>2021</v>
      </c>
      <c r="D658" s="202" t="s">
        <v>2509</v>
      </c>
      <c r="E658" s="202" t="s">
        <v>2496</v>
      </c>
      <c r="F658" s="851"/>
      <c r="G658" s="835"/>
      <c r="H658" s="835"/>
      <c r="I658" s="835"/>
      <c r="J658" s="836"/>
    </row>
    <row r="659" spans="1:10" ht="16" hidden="1">
      <c r="A659" s="501" t="s">
        <v>2438</v>
      </c>
      <c r="B659" s="501"/>
      <c r="C659" s="787">
        <v>2021</v>
      </c>
      <c r="D659" s="204" t="s">
        <v>2510</v>
      </c>
      <c r="E659" s="204" t="s">
        <v>2496</v>
      </c>
      <c r="F659" s="850"/>
      <c r="G659" s="837"/>
      <c r="H659" s="837"/>
      <c r="I659" s="837"/>
      <c r="J659" s="838"/>
    </row>
    <row r="660" spans="1:10" ht="16" hidden="1">
      <c r="A660" s="501" t="s">
        <v>2438</v>
      </c>
      <c r="B660" s="501"/>
      <c r="C660" s="787">
        <v>2021</v>
      </c>
      <c r="D660" s="202" t="s">
        <v>2495</v>
      </c>
      <c r="E660" s="202" t="s">
        <v>2511</v>
      </c>
      <c r="F660" s="851"/>
      <c r="G660" s="835"/>
      <c r="H660" s="835"/>
      <c r="I660" s="835"/>
      <c r="J660" s="836"/>
    </row>
    <row r="661" spans="1:10" ht="16" hidden="1">
      <c r="A661" s="501" t="s">
        <v>2438</v>
      </c>
      <c r="B661" s="501"/>
      <c r="C661" s="787">
        <v>2021</v>
      </c>
      <c r="D661" s="204" t="s">
        <v>2498</v>
      </c>
      <c r="E661" s="204" t="s">
        <v>2511</v>
      </c>
      <c r="F661" s="237">
        <v>2454905217</v>
      </c>
      <c r="G661" s="837"/>
      <c r="H661" s="837"/>
      <c r="I661" s="837"/>
      <c r="J661" s="838"/>
    </row>
    <row r="662" spans="1:10" ht="16" hidden="1">
      <c r="A662" s="501" t="s">
        <v>2438</v>
      </c>
      <c r="B662" s="501"/>
      <c r="C662" s="787">
        <v>2021</v>
      </c>
      <c r="D662" s="202" t="s">
        <v>2499</v>
      </c>
      <c r="E662" s="202" t="s">
        <v>2511</v>
      </c>
      <c r="F662" s="851">
        <v>159720000</v>
      </c>
      <c r="G662" s="835"/>
      <c r="H662" s="835"/>
      <c r="I662" s="835"/>
      <c r="J662" s="836"/>
    </row>
    <row r="663" spans="1:10" ht="16" hidden="1">
      <c r="A663" s="501" t="s">
        <v>2438</v>
      </c>
      <c r="B663" s="501"/>
      <c r="C663" s="787">
        <v>2021</v>
      </c>
      <c r="D663" s="204" t="s">
        <v>2500</v>
      </c>
      <c r="E663" s="204" t="s">
        <v>2511</v>
      </c>
      <c r="F663" s="850">
        <v>2500346814</v>
      </c>
      <c r="G663" s="837"/>
      <c r="H663" s="837"/>
      <c r="I663" s="837"/>
      <c r="J663" s="838"/>
    </row>
    <row r="664" spans="1:10" ht="16" hidden="1">
      <c r="A664" s="501" t="s">
        <v>2438</v>
      </c>
      <c r="B664" s="501"/>
      <c r="C664" s="787">
        <v>2021</v>
      </c>
      <c r="D664" s="202" t="s">
        <v>2501</v>
      </c>
      <c r="E664" s="202" t="s">
        <v>2511</v>
      </c>
      <c r="F664" s="238"/>
      <c r="G664" s="835"/>
      <c r="H664" s="835"/>
      <c r="I664" s="835"/>
      <c r="J664" s="836"/>
    </row>
    <row r="665" spans="1:10" ht="16" hidden="1">
      <c r="A665" s="501" t="s">
        <v>2438</v>
      </c>
      <c r="B665" s="501"/>
      <c r="C665" s="787">
        <v>2021</v>
      </c>
      <c r="D665" s="204" t="s">
        <v>2502</v>
      </c>
      <c r="E665" s="204" t="s">
        <v>2511</v>
      </c>
      <c r="F665" s="256"/>
      <c r="G665" s="837"/>
      <c r="H665" s="837"/>
      <c r="I665" s="837"/>
      <c r="J665" s="840"/>
    </row>
    <row r="666" spans="1:10" ht="16" hidden="1">
      <c r="A666" s="501" t="s">
        <v>2438</v>
      </c>
      <c r="B666" s="501"/>
      <c r="C666" s="787">
        <v>2021</v>
      </c>
      <c r="D666" s="202" t="s">
        <v>2503</v>
      </c>
      <c r="E666" s="202" t="s">
        <v>2511</v>
      </c>
      <c r="F666" s="239">
        <v>11527398420</v>
      </c>
      <c r="G666" s="835"/>
      <c r="H666" s="835"/>
      <c r="I666" s="835"/>
      <c r="J666" s="841"/>
    </row>
    <row r="667" spans="1:10" ht="16" hidden="1">
      <c r="A667" s="501" t="s">
        <v>2438</v>
      </c>
      <c r="B667" s="501"/>
      <c r="C667" s="787">
        <v>2021</v>
      </c>
      <c r="D667" s="204" t="s">
        <v>2504</v>
      </c>
      <c r="E667" s="204" t="s">
        <v>2511</v>
      </c>
      <c r="F667" s="850"/>
      <c r="G667" s="837"/>
      <c r="H667" s="837"/>
      <c r="I667" s="837"/>
      <c r="J667" s="838"/>
    </row>
    <row r="668" spans="1:10" ht="16" hidden="1">
      <c r="A668" s="501" t="s">
        <v>2438</v>
      </c>
      <c r="B668" s="501"/>
      <c r="C668" s="787">
        <v>2021</v>
      </c>
      <c r="D668" s="202" t="s">
        <v>2505</v>
      </c>
      <c r="E668" s="202" t="s">
        <v>2511</v>
      </c>
      <c r="F668" s="851">
        <v>145000000000</v>
      </c>
      <c r="G668" s="835"/>
      <c r="H668" s="835"/>
      <c r="I668" s="835"/>
      <c r="J668" s="836"/>
    </row>
    <row r="669" spans="1:10" ht="16" hidden="1">
      <c r="A669" s="501" t="s">
        <v>2438</v>
      </c>
      <c r="B669" s="501"/>
      <c r="C669" s="787">
        <v>2021</v>
      </c>
      <c r="D669" s="204" t="s">
        <v>2506</v>
      </c>
      <c r="E669" s="204" t="s">
        <v>2511</v>
      </c>
      <c r="F669" s="850">
        <v>153775577</v>
      </c>
      <c r="G669" s="837"/>
      <c r="H669" s="837"/>
      <c r="I669" s="837"/>
      <c r="J669" s="838"/>
    </row>
    <row r="670" spans="1:10" ht="16" hidden="1">
      <c r="A670" s="501" t="s">
        <v>2438</v>
      </c>
      <c r="B670" s="501"/>
      <c r="C670" s="787">
        <v>2021</v>
      </c>
      <c r="D670" s="202" t="s">
        <v>2507</v>
      </c>
      <c r="E670" s="202" t="s">
        <v>2511</v>
      </c>
      <c r="F670" s="851"/>
      <c r="G670" s="835"/>
      <c r="H670" s="835"/>
      <c r="I670" s="835"/>
      <c r="J670" s="836"/>
    </row>
    <row r="671" spans="1:10" ht="16" hidden="1">
      <c r="A671" s="501" t="s">
        <v>2438</v>
      </c>
      <c r="B671" s="501"/>
      <c r="C671" s="787">
        <v>2021</v>
      </c>
      <c r="D671" s="204" t="s">
        <v>2508</v>
      </c>
      <c r="E671" s="204" t="s">
        <v>2511</v>
      </c>
      <c r="F671" s="850"/>
      <c r="G671" s="837"/>
      <c r="H671" s="837"/>
      <c r="I671" s="837"/>
      <c r="J671" s="838"/>
    </row>
    <row r="672" spans="1:10" ht="16" hidden="1">
      <c r="A672" s="501" t="s">
        <v>2438</v>
      </c>
      <c r="B672" s="501"/>
      <c r="C672" s="787">
        <v>2021</v>
      </c>
      <c r="D672" s="202" t="s">
        <v>2509</v>
      </c>
      <c r="E672" s="202" t="s">
        <v>2511</v>
      </c>
      <c r="F672" s="851"/>
      <c r="G672" s="835"/>
      <c r="H672" s="835"/>
      <c r="I672" s="835"/>
      <c r="J672" s="836"/>
    </row>
    <row r="673" spans="1:10" ht="16" hidden="1">
      <c r="A673" s="501" t="s">
        <v>2438</v>
      </c>
      <c r="B673" s="501"/>
      <c r="C673" s="787">
        <v>2021</v>
      </c>
      <c r="D673" s="204" t="s">
        <v>2510</v>
      </c>
      <c r="E673" s="204" t="s">
        <v>2511</v>
      </c>
      <c r="F673" s="850"/>
      <c r="G673" s="837"/>
      <c r="H673" s="837"/>
      <c r="I673" s="837"/>
      <c r="J673" s="838"/>
    </row>
    <row r="674" spans="1:10" s="768" customFormat="1" ht="16" hidden="1">
      <c r="A674" s="772"/>
      <c r="B674" s="772"/>
      <c r="C674" s="779"/>
      <c r="D674" s="208"/>
      <c r="E674" s="208"/>
      <c r="F674" s="852"/>
      <c r="G674" s="842"/>
      <c r="H674" s="842"/>
      <c r="I674" s="842"/>
      <c r="J674" s="843"/>
    </row>
    <row r="675" spans="1:10" ht="16" hidden="1">
      <c r="A675" s="501" t="s">
        <v>2439</v>
      </c>
      <c r="B675" s="501"/>
      <c r="C675" s="787">
        <v>2021</v>
      </c>
      <c r="D675" s="202" t="s">
        <v>2495</v>
      </c>
      <c r="E675" s="202" t="s">
        <v>2496</v>
      </c>
      <c r="F675" s="834"/>
      <c r="G675" s="835"/>
      <c r="H675" s="835"/>
      <c r="I675" s="835"/>
      <c r="J675" s="836"/>
    </row>
    <row r="676" spans="1:10" ht="16" hidden="1">
      <c r="A676" s="501" t="s">
        <v>2439</v>
      </c>
      <c r="B676" s="501"/>
      <c r="C676" s="787">
        <v>2021</v>
      </c>
      <c r="D676" s="204" t="s">
        <v>2498</v>
      </c>
      <c r="E676" s="204" t="s">
        <v>2496</v>
      </c>
      <c r="F676" s="839"/>
      <c r="G676" s="837"/>
      <c r="H676" s="837"/>
      <c r="I676" s="837"/>
      <c r="J676" s="838"/>
    </row>
    <row r="677" spans="1:10" ht="16" hidden="1">
      <c r="A677" s="501" t="s">
        <v>2439</v>
      </c>
      <c r="B677" s="501"/>
      <c r="C677" s="787">
        <v>2021</v>
      </c>
      <c r="D677" s="202" t="s">
        <v>2499</v>
      </c>
      <c r="E677" s="202" t="s">
        <v>2496</v>
      </c>
      <c r="F677" s="834"/>
      <c r="G677" s="835"/>
      <c r="H677" s="835"/>
      <c r="I677" s="835"/>
      <c r="J677" s="836"/>
    </row>
    <row r="678" spans="1:10" ht="16" hidden="1">
      <c r="A678" s="501" t="s">
        <v>2439</v>
      </c>
      <c r="B678" s="501"/>
      <c r="C678" s="787">
        <v>2021</v>
      </c>
      <c r="D678" s="204" t="s">
        <v>2500</v>
      </c>
      <c r="E678" s="204" t="s">
        <v>2496</v>
      </c>
      <c r="F678" s="839">
        <v>15004.67</v>
      </c>
      <c r="G678" s="837"/>
      <c r="H678" s="837"/>
      <c r="I678" s="837"/>
      <c r="J678" s="838"/>
    </row>
    <row r="679" spans="1:10" ht="16" hidden="1">
      <c r="A679" s="501" t="s">
        <v>2439</v>
      </c>
      <c r="B679" s="501"/>
      <c r="C679" s="787">
        <v>2021</v>
      </c>
      <c r="D679" s="202" t="s">
        <v>2501</v>
      </c>
      <c r="E679" s="202" t="s">
        <v>2496</v>
      </c>
      <c r="F679" s="834"/>
      <c r="G679" s="835"/>
      <c r="H679" s="835"/>
      <c r="I679" s="835"/>
      <c r="J679" s="836"/>
    </row>
    <row r="680" spans="1:10" ht="16" hidden="1">
      <c r="A680" s="501" t="s">
        <v>2439</v>
      </c>
      <c r="B680" s="501"/>
      <c r="C680" s="787">
        <v>2021</v>
      </c>
      <c r="D680" s="204" t="s">
        <v>2502</v>
      </c>
      <c r="E680" s="204" t="s">
        <v>2496</v>
      </c>
      <c r="F680" s="839"/>
      <c r="G680" s="837"/>
      <c r="H680" s="837"/>
      <c r="I680" s="837"/>
      <c r="J680" s="838"/>
    </row>
    <row r="681" spans="1:10" ht="16" hidden="1">
      <c r="A681" s="501" t="s">
        <v>2439</v>
      </c>
      <c r="B681" s="501"/>
      <c r="C681" s="787">
        <v>2021</v>
      </c>
      <c r="D681" s="202" t="s">
        <v>2503</v>
      </c>
      <c r="E681" s="202" t="s">
        <v>2496</v>
      </c>
      <c r="F681" s="236"/>
      <c r="G681" s="835"/>
      <c r="H681" s="835"/>
      <c r="I681" s="835"/>
      <c r="J681" s="836"/>
    </row>
    <row r="682" spans="1:10" ht="16" hidden="1">
      <c r="A682" s="501" t="s">
        <v>2439</v>
      </c>
      <c r="B682" s="501"/>
      <c r="C682" s="787">
        <v>2021</v>
      </c>
      <c r="D682" s="204" t="s">
        <v>2504</v>
      </c>
      <c r="E682" s="204" t="s">
        <v>2496</v>
      </c>
      <c r="F682" s="235"/>
      <c r="G682" s="837"/>
      <c r="H682" s="837"/>
      <c r="I682" s="837"/>
      <c r="J682" s="838"/>
    </row>
    <row r="683" spans="1:10" ht="16" hidden="1">
      <c r="A683" s="501" t="s">
        <v>2439</v>
      </c>
      <c r="B683" s="501"/>
      <c r="C683" s="787">
        <v>2021</v>
      </c>
      <c r="D683" s="202" t="s">
        <v>2505</v>
      </c>
      <c r="E683" s="202" t="s">
        <v>2496</v>
      </c>
      <c r="F683" s="834"/>
      <c r="G683" s="835"/>
      <c r="H683" s="835"/>
      <c r="I683" s="835"/>
      <c r="J683" s="836"/>
    </row>
    <row r="684" spans="1:10" ht="16" hidden="1">
      <c r="A684" s="501" t="s">
        <v>2439</v>
      </c>
      <c r="B684" s="501"/>
      <c r="C684" s="787">
        <v>2021</v>
      </c>
      <c r="D684" s="204" t="s">
        <v>2506</v>
      </c>
      <c r="E684" s="204" t="s">
        <v>2496</v>
      </c>
      <c r="F684" s="839">
        <v>12193253.129999999</v>
      </c>
      <c r="G684" s="837"/>
      <c r="H684" s="837"/>
      <c r="I684" s="837"/>
      <c r="J684" s="838"/>
    </row>
    <row r="685" spans="1:10" ht="16" hidden="1">
      <c r="A685" s="501" t="s">
        <v>2439</v>
      </c>
      <c r="B685" s="501"/>
      <c r="C685" s="787">
        <v>2021</v>
      </c>
      <c r="D685" s="202" t="s">
        <v>2507</v>
      </c>
      <c r="E685" s="202" t="s">
        <v>2496</v>
      </c>
      <c r="F685" s="851">
        <v>93550228</v>
      </c>
      <c r="G685" s="835"/>
      <c r="H685" s="835"/>
      <c r="I685" s="835"/>
      <c r="J685" s="836"/>
    </row>
    <row r="686" spans="1:10" ht="16" hidden="1">
      <c r="A686" s="501" t="s">
        <v>2439</v>
      </c>
      <c r="B686" s="501"/>
      <c r="C686" s="787">
        <v>2021</v>
      </c>
      <c r="D686" s="204" t="s">
        <v>2508</v>
      </c>
      <c r="E686" s="204" t="s">
        <v>2496</v>
      </c>
      <c r="F686" s="839"/>
      <c r="G686" s="837"/>
      <c r="H686" s="837"/>
      <c r="I686" s="837"/>
      <c r="J686" s="838"/>
    </row>
    <row r="687" spans="1:10" ht="16" hidden="1">
      <c r="A687" s="501" t="s">
        <v>2439</v>
      </c>
      <c r="B687" s="501"/>
      <c r="C687" s="787">
        <v>2021</v>
      </c>
      <c r="D687" s="202" t="s">
        <v>2509</v>
      </c>
      <c r="E687" s="202" t="s">
        <v>2496</v>
      </c>
      <c r="F687" s="834"/>
      <c r="G687" s="835"/>
      <c r="H687" s="835"/>
      <c r="I687" s="835"/>
      <c r="J687" s="836"/>
    </row>
    <row r="688" spans="1:10" ht="16" hidden="1">
      <c r="A688" s="501" t="s">
        <v>2439</v>
      </c>
      <c r="B688" s="501"/>
      <c r="C688" s="787">
        <v>2021</v>
      </c>
      <c r="D688" s="204" t="s">
        <v>2510</v>
      </c>
      <c r="E688" s="204" t="s">
        <v>2496</v>
      </c>
      <c r="F688" s="839"/>
      <c r="G688" s="837"/>
      <c r="H688" s="837"/>
      <c r="I688" s="837"/>
      <c r="J688" s="838"/>
    </row>
    <row r="689" spans="1:10" ht="16" hidden="1">
      <c r="A689" s="501" t="s">
        <v>2439</v>
      </c>
      <c r="B689" s="501"/>
      <c r="C689" s="787">
        <v>2021</v>
      </c>
      <c r="D689" s="202" t="s">
        <v>2495</v>
      </c>
      <c r="E689" s="202" t="s">
        <v>2511</v>
      </c>
      <c r="F689" s="834"/>
      <c r="G689" s="835"/>
      <c r="H689" s="835"/>
      <c r="I689" s="835"/>
      <c r="J689" s="836"/>
    </row>
    <row r="690" spans="1:10" ht="16" hidden="1">
      <c r="A690" s="501" t="s">
        <v>2439</v>
      </c>
      <c r="B690" s="501"/>
      <c r="C690" s="787">
        <v>2021</v>
      </c>
      <c r="D690" s="204" t="s">
        <v>2498</v>
      </c>
      <c r="E690" s="204" t="s">
        <v>2511</v>
      </c>
      <c r="F690" s="237">
        <v>459301280</v>
      </c>
      <c r="G690" s="837"/>
      <c r="H690" s="837"/>
      <c r="I690" s="837"/>
      <c r="J690" s="838"/>
    </row>
    <row r="691" spans="1:10" ht="16" hidden="1">
      <c r="A691" s="501" t="s">
        <v>2439</v>
      </c>
      <c r="B691" s="501"/>
      <c r="C691" s="787">
        <v>2021</v>
      </c>
      <c r="D691" s="202" t="s">
        <v>2499</v>
      </c>
      <c r="E691" s="202" t="s">
        <v>2511</v>
      </c>
      <c r="F691" s="238">
        <v>375660000</v>
      </c>
      <c r="G691" s="835"/>
      <c r="H691" s="835"/>
      <c r="I691" s="835"/>
      <c r="J691" s="836"/>
    </row>
    <row r="692" spans="1:10" ht="16" hidden="1">
      <c r="A692" s="501" t="s">
        <v>2439</v>
      </c>
      <c r="B692" s="501"/>
      <c r="C692" s="787">
        <v>2021</v>
      </c>
      <c r="D692" s="204" t="s">
        <v>2500</v>
      </c>
      <c r="E692" s="204" t="s">
        <v>2511</v>
      </c>
      <c r="F692" s="839">
        <v>2388314671</v>
      </c>
      <c r="G692" s="837"/>
      <c r="H692" s="837"/>
      <c r="I692" s="837"/>
      <c r="J692" s="838"/>
    </row>
    <row r="693" spans="1:10" ht="16" hidden="1">
      <c r="A693" s="501" t="s">
        <v>2439</v>
      </c>
      <c r="B693" s="501"/>
      <c r="C693" s="787">
        <v>2021</v>
      </c>
      <c r="D693" s="202" t="s">
        <v>2501</v>
      </c>
      <c r="E693" s="202" t="s">
        <v>2511</v>
      </c>
      <c r="F693" s="238">
        <v>174069442</v>
      </c>
      <c r="G693" s="835"/>
      <c r="H693" s="835"/>
      <c r="I693" s="835"/>
      <c r="J693" s="836"/>
    </row>
    <row r="694" spans="1:10" ht="16" hidden="1">
      <c r="A694" s="501" t="s">
        <v>2439</v>
      </c>
      <c r="B694" s="501"/>
      <c r="C694" s="787">
        <v>2021</v>
      </c>
      <c r="D694" s="204" t="s">
        <v>2502</v>
      </c>
      <c r="E694" s="204" t="s">
        <v>2511</v>
      </c>
      <c r="F694" s="235">
        <v>272400000</v>
      </c>
      <c r="G694" s="837"/>
      <c r="H694" s="837"/>
      <c r="I694" s="837"/>
      <c r="J694" s="840"/>
    </row>
    <row r="695" spans="1:10" ht="16" hidden="1">
      <c r="A695" s="501" t="s">
        <v>2439</v>
      </c>
      <c r="B695" s="501"/>
      <c r="C695" s="787">
        <v>2021</v>
      </c>
      <c r="D695" s="202" t="s">
        <v>2503</v>
      </c>
      <c r="E695" s="202" t="s">
        <v>2511</v>
      </c>
      <c r="F695" s="239">
        <v>5764889110</v>
      </c>
      <c r="G695" s="835"/>
      <c r="H695" s="835"/>
      <c r="I695" s="835"/>
      <c r="J695" s="841"/>
    </row>
    <row r="696" spans="1:10" ht="16" hidden="1">
      <c r="A696" s="501" t="s">
        <v>2439</v>
      </c>
      <c r="B696" s="501"/>
      <c r="C696" s="787">
        <v>2021</v>
      </c>
      <c r="D696" s="204" t="s">
        <v>2504</v>
      </c>
      <c r="E696" s="204" t="s">
        <v>2511</v>
      </c>
      <c r="F696" s="240"/>
      <c r="G696" s="837"/>
      <c r="H696" s="837"/>
      <c r="I696" s="837"/>
      <c r="J696" s="840"/>
    </row>
    <row r="697" spans="1:10" ht="16" hidden="1">
      <c r="A697" s="501" t="s">
        <v>2439</v>
      </c>
      <c r="B697" s="501"/>
      <c r="C697" s="787">
        <v>2021</v>
      </c>
      <c r="D697" s="202" t="s">
        <v>2505</v>
      </c>
      <c r="E697" s="202" t="s">
        <v>2511</v>
      </c>
      <c r="F697" s="834"/>
      <c r="G697" s="835"/>
      <c r="H697" s="835"/>
      <c r="I697" s="835"/>
      <c r="J697" s="836"/>
    </row>
    <row r="698" spans="1:10" ht="16" hidden="1">
      <c r="A698" s="501" t="s">
        <v>2439</v>
      </c>
      <c r="B698" s="501"/>
      <c r="C698" s="787">
        <v>2021</v>
      </c>
      <c r="D698" s="204" t="s">
        <v>2506</v>
      </c>
      <c r="E698" s="204" t="s">
        <v>2511</v>
      </c>
      <c r="F698" s="839"/>
      <c r="G698" s="837"/>
      <c r="H698" s="837"/>
      <c r="I698" s="837"/>
      <c r="J698" s="838"/>
    </row>
    <row r="699" spans="1:10" ht="16" hidden="1">
      <c r="A699" s="501" t="s">
        <v>2439</v>
      </c>
      <c r="B699" s="501"/>
      <c r="C699" s="787">
        <v>2021</v>
      </c>
      <c r="D699" s="202" t="s">
        <v>2507</v>
      </c>
      <c r="E699" s="202" t="s">
        <v>2511</v>
      </c>
      <c r="F699" s="834"/>
      <c r="G699" s="835"/>
      <c r="H699" s="835"/>
      <c r="I699" s="835"/>
      <c r="J699" s="836"/>
    </row>
    <row r="700" spans="1:10" ht="16" hidden="1">
      <c r="A700" s="501" t="s">
        <v>2439</v>
      </c>
      <c r="B700" s="501"/>
      <c r="C700" s="787">
        <v>2021</v>
      </c>
      <c r="D700" s="204" t="s">
        <v>2508</v>
      </c>
      <c r="E700" s="204" t="s">
        <v>2511</v>
      </c>
      <c r="F700" s="839"/>
      <c r="G700" s="837"/>
      <c r="H700" s="837"/>
      <c r="I700" s="837"/>
      <c r="J700" s="838"/>
    </row>
    <row r="701" spans="1:10" ht="16" hidden="1">
      <c r="A701" s="501" t="s">
        <v>2439</v>
      </c>
      <c r="B701" s="501"/>
      <c r="C701" s="787">
        <v>2021</v>
      </c>
      <c r="D701" s="202" t="s">
        <v>2509</v>
      </c>
      <c r="E701" s="202" t="s">
        <v>2511</v>
      </c>
      <c r="F701" s="834"/>
      <c r="G701" s="835"/>
      <c r="H701" s="835"/>
      <c r="I701" s="835"/>
      <c r="J701" s="836"/>
    </row>
    <row r="702" spans="1:10" ht="16" hidden="1">
      <c r="A702" s="501" t="s">
        <v>2439</v>
      </c>
      <c r="B702" s="501"/>
      <c r="C702" s="787">
        <v>2021</v>
      </c>
      <c r="D702" s="204" t="s">
        <v>2510</v>
      </c>
      <c r="E702" s="204" t="s">
        <v>2511</v>
      </c>
      <c r="F702" s="839">
        <v>169336924947</v>
      </c>
      <c r="G702" s="837"/>
      <c r="H702" s="837"/>
      <c r="I702" s="837"/>
      <c r="J702" s="838"/>
    </row>
    <row r="703" spans="1:10" s="768" customFormat="1" ht="16" hidden="1">
      <c r="A703" s="772"/>
      <c r="B703" s="772"/>
      <c r="C703" s="779"/>
      <c r="D703" s="208"/>
      <c r="E703" s="208"/>
      <c r="F703" s="853"/>
      <c r="G703" s="842"/>
      <c r="H703" s="842"/>
      <c r="I703" s="842"/>
      <c r="J703" s="843"/>
    </row>
    <row r="704" spans="1:10" ht="16" hidden="1">
      <c r="A704" s="501" t="s">
        <v>2440</v>
      </c>
      <c r="B704" s="501" t="s">
        <v>20</v>
      </c>
      <c r="C704" s="787">
        <v>2021</v>
      </c>
      <c r="D704" s="202" t="s">
        <v>2495</v>
      </c>
      <c r="E704" s="202" t="s">
        <v>2496</v>
      </c>
      <c r="F704" s="207">
        <v>20121627.52</v>
      </c>
      <c r="G704" s="207"/>
      <c r="H704" s="207"/>
      <c r="I704" s="207"/>
      <c r="J704" s="257"/>
    </row>
    <row r="705" spans="1:10" ht="16" hidden="1">
      <c r="A705" s="501" t="s">
        <v>2440</v>
      </c>
      <c r="B705" s="501" t="s">
        <v>20</v>
      </c>
      <c r="C705" s="787">
        <v>2021</v>
      </c>
      <c r="D705" s="204" t="s">
        <v>2498</v>
      </c>
      <c r="E705" s="204" t="s">
        <v>2496</v>
      </c>
      <c r="F705" s="206">
        <v>0</v>
      </c>
      <c r="G705" s="206"/>
      <c r="H705" s="206"/>
      <c r="I705" s="206"/>
      <c r="J705" s="258"/>
    </row>
    <row r="706" spans="1:10" ht="16" hidden="1">
      <c r="A706" s="501" t="s">
        <v>2440</v>
      </c>
      <c r="B706" s="501" t="s">
        <v>20</v>
      </c>
      <c r="C706" s="787">
        <v>2021</v>
      </c>
      <c r="D706" s="202" t="s">
        <v>2499</v>
      </c>
      <c r="E706" s="202" t="s">
        <v>2496</v>
      </c>
      <c r="F706" s="207">
        <v>0</v>
      </c>
      <c r="G706" s="207"/>
      <c r="H706" s="207"/>
      <c r="I706" s="207"/>
      <c r="J706" s="257"/>
    </row>
    <row r="707" spans="1:10" ht="16" hidden="1">
      <c r="A707" s="501" t="s">
        <v>2440</v>
      </c>
      <c r="B707" s="501" t="s">
        <v>20</v>
      </c>
      <c r="C707" s="787">
        <v>2021</v>
      </c>
      <c r="D707" s="204" t="s">
        <v>2500</v>
      </c>
      <c r="E707" s="204" t="s">
        <v>2496</v>
      </c>
      <c r="F707" s="206">
        <v>0</v>
      </c>
      <c r="G707" s="206"/>
      <c r="H707" s="206"/>
      <c r="I707" s="206"/>
      <c r="J707" s="258"/>
    </row>
    <row r="708" spans="1:10" ht="16" hidden="1">
      <c r="A708" s="501" t="s">
        <v>2440</v>
      </c>
      <c r="B708" s="501" t="s">
        <v>20</v>
      </c>
      <c r="C708" s="787">
        <v>2021</v>
      </c>
      <c r="D708" s="202" t="s">
        <v>2501</v>
      </c>
      <c r="E708" s="202" t="s">
        <v>2496</v>
      </c>
      <c r="F708" s="207">
        <v>0</v>
      </c>
      <c r="G708" s="207"/>
      <c r="H708" s="207"/>
      <c r="I708" s="207"/>
      <c r="J708" s="257"/>
    </row>
    <row r="709" spans="1:10" ht="16" hidden="1">
      <c r="A709" s="501" t="s">
        <v>2440</v>
      </c>
      <c r="B709" s="501" t="s">
        <v>20</v>
      </c>
      <c r="C709" s="787">
        <v>2021</v>
      </c>
      <c r="D709" s="204" t="s">
        <v>2502</v>
      </c>
      <c r="E709" s="204" t="s">
        <v>2496</v>
      </c>
      <c r="F709" s="206"/>
      <c r="G709" s="219"/>
      <c r="H709" s="206"/>
      <c r="I709" s="206"/>
      <c r="J709" s="258"/>
    </row>
    <row r="710" spans="1:10" ht="16" hidden="1">
      <c r="A710" s="501" t="s">
        <v>2440</v>
      </c>
      <c r="B710" s="501" t="s">
        <v>20</v>
      </c>
      <c r="C710" s="787">
        <v>2021</v>
      </c>
      <c r="D710" s="202" t="s">
        <v>2503</v>
      </c>
      <c r="E710" s="202" t="s">
        <v>2496</v>
      </c>
      <c r="F710" s="207">
        <v>0</v>
      </c>
      <c r="G710" s="207"/>
      <c r="H710" s="207"/>
      <c r="I710" s="207"/>
      <c r="J710" s="257"/>
    </row>
    <row r="711" spans="1:10" ht="16" hidden="1">
      <c r="A711" s="501" t="s">
        <v>2440</v>
      </c>
      <c r="B711" s="501" t="s">
        <v>20</v>
      </c>
      <c r="C711" s="787">
        <v>2021</v>
      </c>
      <c r="D711" s="204" t="s">
        <v>2504</v>
      </c>
      <c r="E711" s="204" t="s">
        <v>2496</v>
      </c>
      <c r="F711" s="206">
        <v>0</v>
      </c>
      <c r="G711" s="206"/>
      <c r="H711" s="206"/>
      <c r="I711" s="206"/>
      <c r="J711" s="258"/>
    </row>
    <row r="712" spans="1:10" ht="16" hidden="1">
      <c r="A712" s="501" t="s">
        <v>2440</v>
      </c>
      <c r="B712" s="501" t="s">
        <v>20</v>
      </c>
      <c r="C712" s="787">
        <v>2021</v>
      </c>
      <c r="D712" s="202" t="s">
        <v>2505</v>
      </c>
      <c r="E712" s="202" t="s">
        <v>2496</v>
      </c>
      <c r="F712" s="207">
        <v>0</v>
      </c>
      <c r="G712" s="207"/>
      <c r="H712" s="207"/>
      <c r="I712" s="207"/>
      <c r="J712" s="257"/>
    </row>
    <row r="713" spans="1:10" ht="16" hidden="1">
      <c r="A713" s="501" t="s">
        <v>2440</v>
      </c>
      <c r="B713" s="501" t="s">
        <v>20</v>
      </c>
      <c r="C713" s="787">
        <v>2021</v>
      </c>
      <c r="D713" s="204" t="s">
        <v>2506</v>
      </c>
      <c r="E713" s="204" t="s">
        <v>2496</v>
      </c>
      <c r="F713" s="206">
        <v>35453048.665185191</v>
      </c>
      <c r="G713" s="206"/>
      <c r="H713" s="206"/>
      <c r="I713" s="206"/>
      <c r="J713" s="258"/>
    </row>
    <row r="714" spans="1:10" ht="16" hidden="1">
      <c r="A714" s="501" t="s">
        <v>2440</v>
      </c>
      <c r="B714" s="501" t="s">
        <v>20</v>
      </c>
      <c r="C714" s="787">
        <v>2021</v>
      </c>
      <c r="D714" s="202" t="s">
        <v>2507</v>
      </c>
      <c r="E714" s="202" t="s">
        <v>2496</v>
      </c>
      <c r="F714" s="207">
        <v>56799534.974814802</v>
      </c>
      <c r="G714" s="207"/>
      <c r="H714" s="207"/>
      <c r="I714" s="207"/>
      <c r="J714" s="257"/>
    </row>
    <row r="715" spans="1:10" ht="16" hidden="1">
      <c r="A715" s="501" t="s">
        <v>2440</v>
      </c>
      <c r="B715" s="501" t="s">
        <v>20</v>
      </c>
      <c r="C715" s="787">
        <v>2021</v>
      </c>
      <c r="D715" s="204" t="s">
        <v>2508</v>
      </c>
      <c r="E715" s="204" t="s">
        <v>2496</v>
      </c>
      <c r="F715" s="206">
        <v>0</v>
      </c>
      <c r="G715" s="206"/>
      <c r="H715" s="206"/>
      <c r="I715" s="206"/>
      <c r="J715" s="258"/>
    </row>
    <row r="716" spans="1:10" ht="16" hidden="1">
      <c r="A716" s="501" t="s">
        <v>2440</v>
      </c>
      <c r="B716" s="501" t="s">
        <v>20</v>
      </c>
      <c r="C716" s="787">
        <v>2021</v>
      </c>
      <c r="D716" s="202" t="s">
        <v>2509</v>
      </c>
      <c r="E716" s="202" t="s">
        <v>2496</v>
      </c>
      <c r="F716" s="207">
        <v>0</v>
      </c>
      <c r="G716" s="207"/>
      <c r="H716" s="207"/>
      <c r="I716" s="207"/>
      <c r="J716" s="257"/>
    </row>
    <row r="717" spans="1:10" ht="16" hidden="1">
      <c r="A717" s="501" t="s">
        <v>2440</v>
      </c>
      <c r="B717" s="501" t="s">
        <v>20</v>
      </c>
      <c r="C717" s="787">
        <v>2021</v>
      </c>
      <c r="D717" s="204" t="s">
        <v>2542</v>
      </c>
      <c r="E717" s="204" t="s">
        <v>2496</v>
      </c>
      <c r="F717" s="206">
        <v>0</v>
      </c>
      <c r="G717" s="206"/>
      <c r="H717" s="206"/>
      <c r="I717" s="206"/>
      <c r="J717" s="258"/>
    </row>
    <row r="718" spans="1:10" ht="16" hidden="1">
      <c r="A718" s="501" t="s">
        <v>2440</v>
      </c>
      <c r="B718" s="501" t="s">
        <v>20</v>
      </c>
      <c r="C718" s="787">
        <v>2021</v>
      </c>
      <c r="D718" s="202" t="s">
        <v>2510</v>
      </c>
      <c r="E718" s="202" t="s">
        <v>2511</v>
      </c>
      <c r="F718" s="207">
        <v>0</v>
      </c>
      <c r="G718" s="207"/>
      <c r="H718" s="207"/>
      <c r="I718" s="207"/>
      <c r="J718" s="257"/>
    </row>
    <row r="719" spans="1:10" ht="16" hidden="1">
      <c r="A719" s="501" t="s">
        <v>2440</v>
      </c>
      <c r="B719" s="501" t="s">
        <v>20</v>
      </c>
      <c r="C719" s="787">
        <v>2021</v>
      </c>
      <c r="D719" s="204" t="s">
        <v>2495</v>
      </c>
      <c r="E719" s="204" t="s">
        <v>2511</v>
      </c>
      <c r="F719" s="259">
        <v>13752766171</v>
      </c>
      <c r="G719" s="206"/>
      <c r="H719" s="206"/>
      <c r="I719" s="206"/>
      <c r="J719" s="218"/>
    </row>
    <row r="720" spans="1:10" ht="16" hidden="1">
      <c r="A720" s="501" t="s">
        <v>2440</v>
      </c>
      <c r="B720" s="501" t="s">
        <v>20</v>
      </c>
      <c r="C720" s="787">
        <v>2021</v>
      </c>
      <c r="D720" s="202" t="s">
        <v>2498</v>
      </c>
      <c r="E720" s="202" t="s">
        <v>2511</v>
      </c>
      <c r="F720" s="210">
        <v>1026000000</v>
      </c>
      <c r="G720" s="207"/>
      <c r="H720" s="207"/>
      <c r="I720" s="207"/>
      <c r="J720" s="217"/>
    </row>
    <row r="721" spans="1:10" ht="16" hidden="1">
      <c r="A721" s="501" t="s">
        <v>2440</v>
      </c>
      <c r="B721" s="501" t="s">
        <v>20</v>
      </c>
      <c r="C721" s="787">
        <v>2021</v>
      </c>
      <c r="D721" s="204" t="s">
        <v>2499</v>
      </c>
      <c r="E721" s="204" t="s">
        <v>2511</v>
      </c>
      <c r="F721" s="211">
        <v>295670493601</v>
      </c>
      <c r="G721" s="206"/>
      <c r="H721" s="206"/>
      <c r="I721" s="206"/>
      <c r="J721" s="258"/>
    </row>
    <row r="722" spans="1:10" ht="16" hidden="1">
      <c r="A722" s="501" t="s">
        <v>2440</v>
      </c>
      <c r="B722" s="501" t="s">
        <v>20</v>
      </c>
      <c r="C722" s="787">
        <v>2021</v>
      </c>
      <c r="D722" s="202" t="s">
        <v>2500</v>
      </c>
      <c r="E722" s="202" t="s">
        <v>2511</v>
      </c>
      <c r="F722" s="210">
        <v>443478598</v>
      </c>
      <c r="G722" s="207"/>
      <c r="H722" s="207"/>
      <c r="I722" s="207"/>
      <c r="J722" s="257"/>
    </row>
    <row r="723" spans="1:10" ht="16" hidden="1">
      <c r="A723" s="501" t="s">
        <v>2440</v>
      </c>
      <c r="B723" s="501" t="s">
        <v>20</v>
      </c>
      <c r="C723" s="787">
        <v>2021</v>
      </c>
      <c r="D723" s="204" t="s">
        <v>2501</v>
      </c>
      <c r="E723" s="204" t="s">
        <v>2511</v>
      </c>
      <c r="F723" s="211"/>
      <c r="G723" s="206"/>
      <c r="H723" s="206"/>
      <c r="I723" s="206"/>
      <c r="J723" s="258"/>
    </row>
    <row r="724" spans="1:10" ht="16" hidden="1">
      <c r="A724" s="501" t="s">
        <v>2440</v>
      </c>
      <c r="B724" s="501" t="s">
        <v>20</v>
      </c>
      <c r="C724" s="787">
        <v>2021</v>
      </c>
      <c r="D724" s="202" t="s">
        <v>2502</v>
      </c>
      <c r="E724" s="202" t="s">
        <v>2511</v>
      </c>
      <c r="F724" s="207">
        <v>0</v>
      </c>
      <c r="G724" s="207"/>
      <c r="H724" s="207"/>
      <c r="I724" s="207"/>
      <c r="J724" s="257"/>
    </row>
    <row r="725" spans="1:10" ht="16" hidden="1">
      <c r="A725" s="501" t="s">
        <v>2440</v>
      </c>
      <c r="B725" s="501" t="s">
        <v>20</v>
      </c>
      <c r="C725" s="787">
        <v>2021</v>
      </c>
      <c r="D725" s="204" t="s">
        <v>2503</v>
      </c>
      <c r="E725" s="204" t="s">
        <v>2511</v>
      </c>
      <c r="F725" s="206">
        <v>0</v>
      </c>
      <c r="G725" s="206"/>
      <c r="H725" s="206"/>
      <c r="I725" s="206"/>
      <c r="J725" s="258"/>
    </row>
    <row r="726" spans="1:10" ht="16" hidden="1">
      <c r="A726" s="501" t="s">
        <v>2440</v>
      </c>
      <c r="B726" s="501" t="s">
        <v>20</v>
      </c>
      <c r="C726" s="787">
        <v>2021</v>
      </c>
      <c r="D726" s="202" t="s">
        <v>2504</v>
      </c>
      <c r="E726" s="202" t="s">
        <v>2511</v>
      </c>
      <c r="F726" s="207">
        <v>0</v>
      </c>
      <c r="G726" s="207"/>
      <c r="H726" s="207"/>
      <c r="I726" s="207"/>
      <c r="J726" s="257"/>
    </row>
    <row r="727" spans="1:10" ht="16" hidden="1">
      <c r="A727" s="501" t="s">
        <v>2440</v>
      </c>
      <c r="B727" s="501" t="s">
        <v>20</v>
      </c>
      <c r="C727" s="787">
        <v>2021</v>
      </c>
      <c r="D727" s="204" t="s">
        <v>2505</v>
      </c>
      <c r="E727" s="204" t="s">
        <v>2511</v>
      </c>
      <c r="F727" s="206">
        <v>35453048.665185191</v>
      </c>
      <c r="G727" s="206"/>
      <c r="H727" s="206"/>
      <c r="I727" s="206"/>
      <c r="J727" s="258"/>
    </row>
    <row r="728" spans="1:10" ht="16" hidden="1">
      <c r="A728" s="501" t="s">
        <v>2440</v>
      </c>
      <c r="B728" s="501" t="s">
        <v>20</v>
      </c>
      <c r="C728" s="787">
        <v>2021</v>
      </c>
      <c r="D728" s="202" t="s">
        <v>2506</v>
      </c>
      <c r="E728" s="202" t="s">
        <v>2511</v>
      </c>
      <c r="F728" s="207">
        <v>56799534.974814802</v>
      </c>
      <c r="G728" s="207"/>
      <c r="H728" s="207"/>
      <c r="I728" s="207"/>
      <c r="J728" s="257"/>
    </row>
    <row r="729" spans="1:10" ht="16" hidden="1">
      <c r="A729" s="501" t="s">
        <v>2440</v>
      </c>
      <c r="B729" s="501" t="s">
        <v>20</v>
      </c>
      <c r="C729" s="787">
        <v>2021</v>
      </c>
      <c r="D729" s="204" t="s">
        <v>2507</v>
      </c>
      <c r="E729" s="204" t="s">
        <v>2511</v>
      </c>
      <c r="F729" s="206">
        <v>0</v>
      </c>
      <c r="G729" s="206"/>
      <c r="H729" s="206"/>
      <c r="I729" s="206"/>
      <c r="J729" s="258"/>
    </row>
    <row r="730" spans="1:10" ht="16" hidden="1">
      <c r="A730" s="501" t="s">
        <v>2440</v>
      </c>
      <c r="B730" s="501" t="s">
        <v>20</v>
      </c>
      <c r="C730" s="787">
        <v>2021</v>
      </c>
      <c r="D730" s="202" t="s">
        <v>2508</v>
      </c>
      <c r="E730" s="202" t="s">
        <v>2511</v>
      </c>
      <c r="F730" s="207">
        <v>0</v>
      </c>
      <c r="G730" s="207"/>
      <c r="H730" s="207"/>
      <c r="I730" s="207"/>
      <c r="J730" s="257"/>
    </row>
    <row r="731" spans="1:10" ht="16" hidden="1">
      <c r="A731" s="501" t="s">
        <v>2440</v>
      </c>
      <c r="B731" s="501" t="s">
        <v>20</v>
      </c>
      <c r="C731" s="787">
        <v>2021</v>
      </c>
      <c r="D731" s="204" t="s">
        <v>2509</v>
      </c>
      <c r="E731" s="204" t="s">
        <v>2511</v>
      </c>
      <c r="F731" s="206">
        <v>0</v>
      </c>
      <c r="G731" s="206"/>
      <c r="H731" s="206"/>
      <c r="I731" s="206"/>
      <c r="J731" s="258"/>
    </row>
    <row r="732" spans="1:10" ht="16" hidden="1">
      <c r="A732" s="501" t="s">
        <v>2440</v>
      </c>
      <c r="B732" s="501" t="s">
        <v>20</v>
      </c>
      <c r="C732" s="787">
        <v>2021</v>
      </c>
      <c r="D732" s="202" t="s">
        <v>2542</v>
      </c>
      <c r="E732" s="202" t="s">
        <v>2511</v>
      </c>
      <c r="F732" s="207"/>
      <c r="G732" s="207"/>
      <c r="H732" s="207"/>
      <c r="I732" s="207"/>
      <c r="J732" s="217"/>
    </row>
    <row r="733" spans="1:10" ht="16" hidden="1">
      <c r="A733" s="501" t="s">
        <v>2440</v>
      </c>
      <c r="B733" s="501" t="s">
        <v>20</v>
      </c>
      <c r="C733" s="787">
        <v>2021</v>
      </c>
      <c r="D733" s="204" t="s">
        <v>2510</v>
      </c>
      <c r="E733" s="204" t="s">
        <v>2511</v>
      </c>
      <c r="F733" s="206"/>
      <c r="G733" s="206"/>
      <c r="H733" s="206"/>
      <c r="I733" s="206"/>
      <c r="J733" s="258"/>
    </row>
    <row r="734" spans="1:10" s="768" customFormat="1" ht="16" hidden="1">
      <c r="A734" s="772"/>
      <c r="B734" s="772"/>
      <c r="C734" s="779"/>
      <c r="D734" s="208"/>
      <c r="E734" s="208"/>
      <c r="F734" s="245"/>
      <c r="G734" s="245"/>
      <c r="H734" s="245"/>
      <c r="I734" s="245"/>
      <c r="J734" s="854"/>
    </row>
    <row r="735" spans="1:10" ht="16" hidden="1">
      <c r="A735" s="501" t="s">
        <v>2441</v>
      </c>
      <c r="B735" s="501"/>
      <c r="C735" s="787">
        <v>2021</v>
      </c>
      <c r="D735" s="202" t="s">
        <v>2495</v>
      </c>
      <c r="E735" s="202" t="s">
        <v>2496</v>
      </c>
      <c r="F735" s="207">
        <v>24203164</v>
      </c>
      <c r="G735" s="207"/>
      <c r="H735" s="207"/>
      <c r="I735" s="207"/>
      <c r="J735" s="217"/>
    </row>
    <row r="736" spans="1:10" ht="16" hidden="1">
      <c r="A736" s="501" t="s">
        <v>2441</v>
      </c>
      <c r="B736" s="501"/>
      <c r="C736" s="787">
        <v>2021</v>
      </c>
      <c r="D736" s="204" t="s">
        <v>2498</v>
      </c>
      <c r="E736" s="204" t="s">
        <v>2496</v>
      </c>
      <c r="F736" s="206"/>
      <c r="G736" s="206"/>
      <c r="H736" s="206"/>
      <c r="I736" s="206"/>
      <c r="J736" s="258"/>
    </row>
    <row r="737" spans="1:10" ht="16" hidden="1">
      <c r="A737" s="501" t="s">
        <v>2441</v>
      </c>
      <c r="B737" s="501"/>
      <c r="C737" s="787">
        <v>2021</v>
      </c>
      <c r="D737" s="202" t="s">
        <v>2499</v>
      </c>
      <c r="E737" s="202" t="s">
        <v>2496</v>
      </c>
      <c r="F737" s="207"/>
      <c r="G737" s="207"/>
      <c r="H737" s="207"/>
      <c r="I737" s="207"/>
      <c r="J737" s="257"/>
    </row>
    <row r="738" spans="1:10" ht="16" hidden="1">
      <c r="A738" s="501" t="s">
        <v>2441</v>
      </c>
      <c r="B738" s="501"/>
      <c r="C738" s="787">
        <v>2021</v>
      </c>
      <c r="D738" s="204" t="s">
        <v>2500</v>
      </c>
      <c r="E738" s="204" t="s">
        <v>2496</v>
      </c>
      <c r="F738" s="206"/>
      <c r="G738" s="206"/>
      <c r="H738" s="206"/>
      <c r="I738" s="206"/>
      <c r="J738" s="258"/>
    </row>
    <row r="739" spans="1:10" ht="16" hidden="1">
      <c r="A739" s="501" t="s">
        <v>2441</v>
      </c>
      <c r="B739" s="501"/>
      <c r="C739" s="787">
        <v>2021</v>
      </c>
      <c r="D739" s="202" t="s">
        <v>2501</v>
      </c>
      <c r="E739" s="202" t="s">
        <v>2496</v>
      </c>
      <c r="F739" s="207"/>
      <c r="G739" s="207"/>
      <c r="H739" s="207"/>
      <c r="I739" s="207"/>
      <c r="J739" s="257"/>
    </row>
    <row r="740" spans="1:10" ht="16" hidden="1">
      <c r="A740" s="501" t="s">
        <v>2441</v>
      </c>
      <c r="B740" s="501"/>
      <c r="C740" s="787">
        <v>2021</v>
      </c>
      <c r="D740" s="204" t="s">
        <v>2502</v>
      </c>
      <c r="E740" s="204" t="s">
        <v>2496</v>
      </c>
      <c r="F740" s="206"/>
      <c r="G740" s="219"/>
      <c r="H740" s="206"/>
      <c r="I740" s="206"/>
      <c r="J740" s="258"/>
    </row>
    <row r="741" spans="1:10" ht="16" hidden="1">
      <c r="A741" s="501" t="s">
        <v>2441</v>
      </c>
      <c r="B741" s="501"/>
      <c r="C741" s="787">
        <v>2021</v>
      </c>
      <c r="D741" s="202" t="s">
        <v>2503</v>
      </c>
      <c r="E741" s="202" t="s">
        <v>2496</v>
      </c>
      <c r="F741" s="207"/>
      <c r="G741" s="207"/>
      <c r="H741" s="207"/>
      <c r="I741" s="207"/>
      <c r="J741" s="257"/>
    </row>
    <row r="742" spans="1:10" ht="16" hidden="1">
      <c r="A742" s="501" t="s">
        <v>2441</v>
      </c>
      <c r="B742" s="501"/>
      <c r="C742" s="787">
        <v>2021</v>
      </c>
      <c r="D742" s="204" t="s">
        <v>2504</v>
      </c>
      <c r="E742" s="204" t="s">
        <v>2496</v>
      </c>
      <c r="F742" s="206"/>
      <c r="G742" s="206"/>
      <c r="H742" s="206"/>
      <c r="I742" s="206"/>
      <c r="J742" s="258"/>
    </row>
    <row r="743" spans="1:10" ht="16" hidden="1">
      <c r="A743" s="501" t="s">
        <v>2441</v>
      </c>
      <c r="B743" s="501"/>
      <c r="C743" s="787">
        <v>2021</v>
      </c>
      <c r="D743" s="202" t="s">
        <v>2505</v>
      </c>
      <c r="E743" s="202" t="s">
        <v>2496</v>
      </c>
      <c r="F743" s="207"/>
      <c r="G743" s="207"/>
      <c r="H743" s="207"/>
      <c r="I743" s="207"/>
      <c r="J743" s="257"/>
    </row>
    <row r="744" spans="1:10" ht="16" hidden="1">
      <c r="A744" s="501" t="s">
        <v>2441</v>
      </c>
      <c r="B744" s="501"/>
      <c r="C744" s="787">
        <v>2021</v>
      </c>
      <c r="D744" s="204" t="s">
        <v>2506</v>
      </c>
      <c r="E744" s="204" t="s">
        <v>2496</v>
      </c>
      <c r="F744" s="206">
        <v>14345972</v>
      </c>
      <c r="G744" s="206"/>
      <c r="H744" s="206"/>
      <c r="I744" s="206"/>
      <c r="J744" s="258"/>
    </row>
    <row r="745" spans="1:10" ht="16" hidden="1">
      <c r="A745" s="501" t="s">
        <v>2441</v>
      </c>
      <c r="B745" s="501"/>
      <c r="C745" s="787">
        <v>2021</v>
      </c>
      <c r="D745" s="202" t="s">
        <v>2507</v>
      </c>
      <c r="E745" s="202" t="s">
        <v>2496</v>
      </c>
      <c r="F745" s="207"/>
      <c r="G745" s="207"/>
      <c r="H745" s="207"/>
      <c r="I745" s="207"/>
      <c r="J745" s="257"/>
    </row>
    <row r="746" spans="1:10" ht="16" hidden="1">
      <c r="A746" s="501" t="s">
        <v>2441</v>
      </c>
      <c r="B746" s="501"/>
      <c r="C746" s="787">
        <v>2021</v>
      </c>
      <c r="D746" s="204" t="s">
        <v>2508</v>
      </c>
      <c r="E746" s="204" t="s">
        <v>2496</v>
      </c>
      <c r="F746" s="206"/>
      <c r="G746" s="206"/>
      <c r="H746" s="206"/>
      <c r="I746" s="206"/>
      <c r="J746" s="258"/>
    </row>
    <row r="747" spans="1:10" ht="16" hidden="1">
      <c r="A747" s="501" t="s">
        <v>2441</v>
      </c>
      <c r="B747" s="501"/>
      <c r="C747" s="787">
        <v>2021</v>
      </c>
      <c r="D747" s="202" t="s">
        <v>2509</v>
      </c>
      <c r="E747" s="202" t="s">
        <v>2496</v>
      </c>
      <c r="F747" s="207"/>
      <c r="G747" s="207"/>
      <c r="H747" s="207"/>
      <c r="I747" s="207"/>
      <c r="J747" s="257"/>
    </row>
    <row r="748" spans="1:10" ht="16" hidden="1">
      <c r="A748" s="501" t="s">
        <v>2441</v>
      </c>
      <c r="B748" s="501"/>
      <c r="C748" s="787">
        <v>2021</v>
      </c>
      <c r="D748" s="204" t="s">
        <v>2542</v>
      </c>
      <c r="E748" s="204" t="s">
        <v>2496</v>
      </c>
      <c r="F748" s="206"/>
      <c r="G748" s="206"/>
      <c r="H748" s="206"/>
      <c r="I748" s="206"/>
      <c r="J748" s="258"/>
    </row>
    <row r="749" spans="1:10" ht="16" hidden="1">
      <c r="A749" s="501" t="s">
        <v>2441</v>
      </c>
      <c r="B749" s="501"/>
      <c r="C749" s="787">
        <v>2021</v>
      </c>
      <c r="D749" s="202" t="s">
        <v>2510</v>
      </c>
      <c r="E749" s="202" t="s">
        <v>2496</v>
      </c>
      <c r="F749" s="207"/>
      <c r="G749" s="207"/>
      <c r="H749" s="207"/>
      <c r="I749" s="207"/>
      <c r="J749" s="257"/>
    </row>
    <row r="750" spans="1:10" ht="16" hidden="1">
      <c r="A750" s="501" t="s">
        <v>2441</v>
      </c>
      <c r="B750" s="501"/>
      <c r="C750" s="787">
        <v>2021</v>
      </c>
      <c r="D750" s="204" t="s">
        <v>2495</v>
      </c>
      <c r="E750" s="204" t="s">
        <v>2511</v>
      </c>
      <c r="F750" s="206"/>
      <c r="G750" s="206"/>
      <c r="H750" s="206"/>
      <c r="I750" s="206"/>
      <c r="J750" s="258"/>
    </row>
    <row r="751" spans="1:10" ht="16" hidden="1">
      <c r="A751" s="501" t="s">
        <v>2441</v>
      </c>
      <c r="B751" s="501"/>
      <c r="C751" s="787">
        <v>2021</v>
      </c>
      <c r="D751" s="202" t="s">
        <v>2498</v>
      </c>
      <c r="E751" s="202" t="s">
        <v>2511</v>
      </c>
      <c r="F751" s="210">
        <v>18688793951</v>
      </c>
      <c r="G751" s="207"/>
      <c r="H751" s="207"/>
      <c r="I751" s="207"/>
      <c r="J751" s="217"/>
    </row>
    <row r="752" spans="1:10" ht="16" hidden="1">
      <c r="A752" s="501" t="s">
        <v>2441</v>
      </c>
      <c r="B752" s="501"/>
      <c r="C752" s="787">
        <v>2021</v>
      </c>
      <c r="D752" s="204" t="s">
        <v>2499</v>
      </c>
      <c r="E752" s="204" t="s">
        <v>2511</v>
      </c>
      <c r="F752" s="211">
        <v>417540000</v>
      </c>
      <c r="G752" s="206"/>
      <c r="H752" s="206"/>
      <c r="I752" s="206"/>
      <c r="J752" s="218"/>
    </row>
    <row r="753" spans="1:10" ht="16" hidden="1">
      <c r="A753" s="501" t="s">
        <v>2441</v>
      </c>
      <c r="B753" s="501"/>
      <c r="C753" s="787">
        <v>2021</v>
      </c>
      <c r="D753" s="202" t="s">
        <v>2500</v>
      </c>
      <c r="E753" s="202" t="s">
        <v>2511</v>
      </c>
      <c r="F753" s="210">
        <v>8334086600</v>
      </c>
      <c r="G753" s="207"/>
      <c r="H753" s="207"/>
      <c r="I753" s="207"/>
      <c r="J753" s="257"/>
    </row>
    <row r="754" spans="1:10" ht="16" hidden="1">
      <c r="A754" s="501" t="s">
        <v>2441</v>
      </c>
      <c r="B754" s="501"/>
      <c r="C754" s="787">
        <v>2021</v>
      </c>
      <c r="D754" s="204" t="s">
        <v>2501</v>
      </c>
      <c r="E754" s="204" t="s">
        <v>2511</v>
      </c>
      <c r="F754" s="211"/>
      <c r="G754" s="206"/>
      <c r="H754" s="206"/>
      <c r="I754" s="206"/>
      <c r="J754" s="258"/>
    </row>
    <row r="755" spans="1:10" ht="16" hidden="1">
      <c r="A755" s="501" t="s">
        <v>2441</v>
      </c>
      <c r="B755" s="501"/>
      <c r="C755" s="787">
        <v>2021</v>
      </c>
      <c r="D755" s="202" t="s">
        <v>2502</v>
      </c>
      <c r="E755" s="202" t="s">
        <v>2511</v>
      </c>
      <c r="F755" s="207">
        <v>1088765724.4950001</v>
      </c>
      <c r="G755" s="207"/>
      <c r="H755" s="207"/>
      <c r="I755" s="207"/>
      <c r="J755" s="257"/>
    </row>
    <row r="756" spans="1:10" ht="16" hidden="1">
      <c r="A756" s="501" t="s">
        <v>2441</v>
      </c>
      <c r="B756" s="501"/>
      <c r="C756" s="787">
        <v>2021</v>
      </c>
      <c r="D756" s="204" t="s">
        <v>2503</v>
      </c>
      <c r="E756" s="204" t="s">
        <v>2511</v>
      </c>
      <c r="F756" s="206">
        <v>13859488679</v>
      </c>
      <c r="G756" s="206"/>
      <c r="H756" s="206"/>
      <c r="I756" s="206"/>
    </row>
    <row r="757" spans="1:10" ht="16" hidden="1">
      <c r="A757" s="501" t="s">
        <v>2441</v>
      </c>
      <c r="B757" s="501"/>
      <c r="C757" s="787">
        <v>2021</v>
      </c>
      <c r="D757" s="202" t="s">
        <v>2504</v>
      </c>
      <c r="E757" s="202" t="s">
        <v>2511</v>
      </c>
      <c r="F757" s="207"/>
      <c r="G757" s="207"/>
      <c r="H757" s="207"/>
      <c r="I757" s="207"/>
      <c r="J757" s="258" t="s">
        <v>2543</v>
      </c>
    </row>
    <row r="758" spans="1:10" ht="16" hidden="1">
      <c r="A758" s="501" t="s">
        <v>2441</v>
      </c>
      <c r="B758" s="501"/>
      <c r="C758" s="787">
        <v>2021</v>
      </c>
      <c r="D758" s="204" t="s">
        <v>2505</v>
      </c>
      <c r="E758" s="204" t="s">
        <v>2511</v>
      </c>
      <c r="F758" s="206"/>
      <c r="G758" s="206"/>
      <c r="H758" s="206"/>
      <c r="I758" s="206"/>
      <c r="J758" s="258"/>
    </row>
    <row r="759" spans="1:10" ht="16" hidden="1">
      <c r="A759" s="501" t="s">
        <v>2441</v>
      </c>
      <c r="B759" s="501"/>
      <c r="C759" s="787">
        <v>2021</v>
      </c>
      <c r="D759" s="202" t="s">
        <v>2506</v>
      </c>
      <c r="E759" s="202" t="s">
        <v>2511</v>
      </c>
      <c r="F759" s="207">
        <v>67234421979</v>
      </c>
      <c r="G759" s="207"/>
      <c r="H759" s="207"/>
      <c r="I759" s="207"/>
      <c r="J759" s="257"/>
    </row>
    <row r="760" spans="1:10" ht="16" hidden="1">
      <c r="A760" s="501" t="s">
        <v>2441</v>
      </c>
      <c r="B760" s="501"/>
      <c r="C760" s="787">
        <v>2021</v>
      </c>
      <c r="D760" s="204" t="s">
        <v>2507</v>
      </c>
      <c r="E760" s="204" t="s">
        <v>2511</v>
      </c>
      <c r="F760" s="206"/>
      <c r="G760" s="206"/>
      <c r="H760" s="206"/>
      <c r="I760" s="206"/>
      <c r="J760" s="258"/>
    </row>
    <row r="761" spans="1:10" ht="16" hidden="1">
      <c r="A761" s="501" t="s">
        <v>2441</v>
      </c>
      <c r="B761" s="501"/>
      <c r="C761" s="787">
        <v>2021</v>
      </c>
      <c r="D761" s="202" t="s">
        <v>2508</v>
      </c>
      <c r="E761" s="202" t="s">
        <v>2511</v>
      </c>
      <c r="F761" s="207"/>
      <c r="G761" s="207"/>
      <c r="H761" s="207"/>
      <c r="I761" s="207"/>
      <c r="J761" s="257"/>
    </row>
    <row r="762" spans="1:10" ht="16" hidden="1">
      <c r="A762" s="501" t="s">
        <v>2441</v>
      </c>
      <c r="B762" s="501"/>
      <c r="C762" s="787">
        <v>2021</v>
      </c>
      <c r="D762" s="204" t="s">
        <v>2509</v>
      </c>
      <c r="E762" s="204" t="s">
        <v>2511</v>
      </c>
      <c r="F762" s="206"/>
      <c r="G762" s="206"/>
      <c r="H762" s="206"/>
      <c r="I762" s="206"/>
      <c r="J762" s="258"/>
    </row>
    <row r="763" spans="1:10" ht="16" hidden="1">
      <c r="A763" s="501" t="s">
        <v>2441</v>
      </c>
      <c r="B763" s="501"/>
      <c r="C763" s="787">
        <v>2021</v>
      </c>
      <c r="D763" s="202" t="s">
        <v>2542</v>
      </c>
      <c r="E763" s="202" t="s">
        <v>2511</v>
      </c>
      <c r="F763" s="210"/>
      <c r="G763" s="207"/>
      <c r="H763" s="207"/>
      <c r="I763" s="207"/>
      <c r="J763" s="217"/>
    </row>
    <row r="764" spans="1:10" ht="16" hidden="1">
      <c r="A764" s="501" t="s">
        <v>2441</v>
      </c>
      <c r="B764" s="501"/>
      <c r="C764" s="787">
        <v>2021</v>
      </c>
      <c r="D764" s="204" t="s">
        <v>2510</v>
      </c>
      <c r="E764" s="204" t="s">
        <v>2511</v>
      </c>
      <c r="F764" s="206"/>
      <c r="G764" s="206"/>
      <c r="H764" s="206"/>
      <c r="I764" s="206"/>
      <c r="J764" s="258"/>
    </row>
    <row r="765" spans="1:10" s="768" customFormat="1" ht="16" hidden="1">
      <c r="A765" s="772"/>
      <c r="B765" s="772"/>
      <c r="C765" s="779"/>
      <c r="D765" s="208"/>
      <c r="E765" s="208"/>
      <c r="F765" s="245"/>
      <c r="G765" s="245"/>
      <c r="H765" s="245"/>
      <c r="I765" s="245"/>
      <c r="J765" s="854"/>
    </row>
    <row r="766" spans="1:10" ht="16" hidden="1">
      <c r="A766" s="501" t="s">
        <v>2442</v>
      </c>
      <c r="B766" s="501" t="s">
        <v>20</v>
      </c>
      <c r="C766" s="787">
        <v>2021</v>
      </c>
      <c r="D766" s="202" t="s">
        <v>2495</v>
      </c>
      <c r="E766" s="202" t="s">
        <v>2496</v>
      </c>
      <c r="F766" s="207">
        <v>216604.64</v>
      </c>
      <c r="G766" s="202"/>
      <c r="H766" s="202"/>
      <c r="I766" s="202"/>
      <c r="J766" s="217"/>
    </row>
    <row r="767" spans="1:10" ht="16" hidden="1">
      <c r="A767" s="501" t="s">
        <v>2442</v>
      </c>
      <c r="B767" s="501" t="s">
        <v>20</v>
      </c>
      <c r="C767" s="787">
        <v>2021</v>
      </c>
      <c r="D767" s="204" t="s">
        <v>2498</v>
      </c>
      <c r="E767" s="204" t="s">
        <v>2496</v>
      </c>
      <c r="F767" s="206" t="s">
        <v>2544</v>
      </c>
      <c r="G767" s="204"/>
      <c r="H767" s="204"/>
      <c r="I767" s="204"/>
      <c r="J767" s="218"/>
    </row>
    <row r="768" spans="1:10" ht="16" hidden="1">
      <c r="A768" s="501" t="s">
        <v>2442</v>
      </c>
      <c r="B768" s="501" t="s">
        <v>20</v>
      </c>
      <c r="C768" s="787">
        <v>2021</v>
      </c>
      <c r="D768" s="202" t="s">
        <v>2499</v>
      </c>
      <c r="E768" s="202" t="s">
        <v>2496</v>
      </c>
      <c r="F768" s="207" t="s">
        <v>2544</v>
      </c>
      <c r="G768" s="202"/>
      <c r="H768" s="202"/>
      <c r="I768" s="202"/>
      <c r="J768" s="217"/>
    </row>
    <row r="769" spans="1:10" ht="16" hidden="1">
      <c r="A769" s="501" t="s">
        <v>2442</v>
      </c>
      <c r="B769" s="501" t="s">
        <v>20</v>
      </c>
      <c r="C769" s="787">
        <v>2021</v>
      </c>
      <c r="D769" s="204" t="s">
        <v>2500</v>
      </c>
      <c r="E769" s="204" t="s">
        <v>2496</v>
      </c>
      <c r="F769" s="206" t="s">
        <v>2544</v>
      </c>
      <c r="G769" s="204"/>
      <c r="H769" s="204"/>
      <c r="I769" s="204"/>
      <c r="J769" s="218"/>
    </row>
    <row r="770" spans="1:10" ht="16" hidden="1">
      <c r="A770" s="501" t="s">
        <v>2442</v>
      </c>
      <c r="B770" s="501" t="s">
        <v>20</v>
      </c>
      <c r="C770" s="787">
        <v>2021</v>
      </c>
      <c r="D770" s="202" t="s">
        <v>2501</v>
      </c>
      <c r="E770" s="202" t="s">
        <v>2496</v>
      </c>
      <c r="F770" s="207" t="s">
        <v>2544</v>
      </c>
      <c r="G770" s="202"/>
      <c r="H770" s="202"/>
      <c r="I770" s="202"/>
      <c r="J770" s="217"/>
    </row>
    <row r="771" spans="1:10" ht="16" hidden="1">
      <c r="A771" s="501" t="s">
        <v>2442</v>
      </c>
      <c r="B771" s="501" t="s">
        <v>20</v>
      </c>
      <c r="C771" s="787">
        <v>2021</v>
      </c>
      <c r="D771" s="855" t="s">
        <v>2502</v>
      </c>
      <c r="E771" s="204" t="s">
        <v>2496</v>
      </c>
      <c r="F771" s="206" t="s">
        <v>2544</v>
      </c>
      <c r="G771" s="204"/>
      <c r="H771" s="204"/>
      <c r="I771" s="204"/>
      <c r="J771" s="218"/>
    </row>
    <row r="772" spans="1:10" ht="16" hidden="1">
      <c r="A772" s="501" t="s">
        <v>2442</v>
      </c>
      <c r="B772" s="501" t="s">
        <v>20</v>
      </c>
      <c r="C772" s="787">
        <v>2021</v>
      </c>
      <c r="D772" s="202" t="s">
        <v>2503</v>
      </c>
      <c r="E772" s="202" t="s">
        <v>2496</v>
      </c>
      <c r="F772" s="207" t="s">
        <v>2544</v>
      </c>
      <c r="G772" s="202"/>
      <c r="H772" s="202"/>
      <c r="I772" s="202"/>
      <c r="J772" s="217"/>
    </row>
    <row r="773" spans="1:10" ht="16" hidden="1">
      <c r="A773" s="501" t="s">
        <v>2442</v>
      </c>
      <c r="B773" s="501" t="s">
        <v>20</v>
      </c>
      <c r="C773" s="787">
        <v>2021</v>
      </c>
      <c r="D773" s="204" t="s">
        <v>2504</v>
      </c>
      <c r="E773" s="204" t="s">
        <v>2496</v>
      </c>
      <c r="F773" s="206" t="s">
        <v>2544</v>
      </c>
      <c r="G773" s="204"/>
      <c r="H773" s="204"/>
      <c r="I773" s="204"/>
      <c r="J773" s="218"/>
    </row>
    <row r="774" spans="1:10" ht="16" hidden="1">
      <c r="A774" s="501" t="s">
        <v>2442</v>
      </c>
      <c r="B774" s="501" t="s">
        <v>20</v>
      </c>
      <c r="C774" s="787">
        <v>2021</v>
      </c>
      <c r="D774" s="202" t="s">
        <v>2505</v>
      </c>
      <c r="E774" s="202" t="s">
        <v>2496</v>
      </c>
      <c r="F774" s="207" t="s">
        <v>2544</v>
      </c>
      <c r="G774" s="202"/>
      <c r="H774" s="202"/>
      <c r="I774" s="202"/>
      <c r="J774" s="217"/>
    </row>
    <row r="775" spans="1:10" ht="16" hidden="1">
      <c r="A775" s="501" t="s">
        <v>2442</v>
      </c>
      <c r="B775" s="501" t="s">
        <v>20</v>
      </c>
      <c r="C775" s="787">
        <v>2021</v>
      </c>
      <c r="D775" s="204" t="s">
        <v>2506</v>
      </c>
      <c r="E775" s="204" t="s">
        <v>2496</v>
      </c>
      <c r="F775" s="206">
        <v>660153.13</v>
      </c>
      <c r="G775" s="204"/>
      <c r="H775" s="204"/>
      <c r="I775" s="204"/>
      <c r="J775" s="218"/>
    </row>
    <row r="776" spans="1:10" ht="16" hidden="1">
      <c r="A776" s="501" t="s">
        <v>2442</v>
      </c>
      <c r="B776" s="501" t="s">
        <v>20</v>
      </c>
      <c r="C776" s="787">
        <v>2021</v>
      </c>
      <c r="D776" s="202" t="s">
        <v>2507</v>
      </c>
      <c r="E776" s="202" t="s">
        <v>2496</v>
      </c>
      <c r="F776" s="207">
        <v>1562953.55</v>
      </c>
      <c r="G776" s="848"/>
      <c r="H776" s="202"/>
      <c r="I776" s="202"/>
      <c r="J776" s="217"/>
    </row>
    <row r="777" spans="1:10" ht="16" hidden="1">
      <c r="A777" s="501" t="s">
        <v>2442</v>
      </c>
      <c r="B777" s="501" t="s">
        <v>20</v>
      </c>
      <c r="C777" s="787">
        <v>2021</v>
      </c>
      <c r="D777" s="204" t="s">
        <v>2508</v>
      </c>
      <c r="E777" s="204" t="s">
        <v>2496</v>
      </c>
      <c r="F777" s="206"/>
      <c r="G777" s="204"/>
      <c r="H777" s="204"/>
      <c r="I777" s="204"/>
      <c r="J777" s="218"/>
    </row>
    <row r="778" spans="1:10" ht="16" hidden="1">
      <c r="A778" s="501" t="s">
        <v>2442</v>
      </c>
      <c r="B778" s="501" t="s">
        <v>20</v>
      </c>
      <c r="C778" s="787">
        <v>2021</v>
      </c>
      <c r="D778" s="202" t="s">
        <v>2509</v>
      </c>
      <c r="E778" s="202" t="s">
        <v>2496</v>
      </c>
      <c r="F778" s="207"/>
      <c r="G778" s="202"/>
      <c r="H778" s="202"/>
      <c r="I778" s="202"/>
      <c r="J778" s="217"/>
    </row>
    <row r="779" spans="1:10" ht="16" hidden="1">
      <c r="A779" s="501" t="s">
        <v>2442</v>
      </c>
      <c r="B779" s="501" t="s">
        <v>20</v>
      </c>
      <c r="C779" s="787">
        <v>2021</v>
      </c>
      <c r="D779" s="204" t="s">
        <v>2510</v>
      </c>
      <c r="E779" s="204" t="s">
        <v>2496</v>
      </c>
      <c r="F779" s="206"/>
      <c r="G779" s="204"/>
      <c r="H779" s="204"/>
      <c r="I779" s="204"/>
      <c r="J779" s="218"/>
    </row>
    <row r="780" spans="1:10" ht="16" hidden="1">
      <c r="A780" s="501" t="s">
        <v>2442</v>
      </c>
      <c r="B780" s="501" t="s">
        <v>20</v>
      </c>
      <c r="C780" s="787">
        <v>2021</v>
      </c>
      <c r="D780" s="202" t="s">
        <v>2495</v>
      </c>
      <c r="E780" s="202" t="s">
        <v>2511</v>
      </c>
      <c r="F780" s="210">
        <v>667668</v>
      </c>
      <c r="G780" s="202"/>
      <c r="H780" s="202"/>
      <c r="I780" s="202"/>
      <c r="J780" s="217"/>
    </row>
    <row r="781" spans="1:10" ht="16" hidden="1">
      <c r="A781" s="501" t="s">
        <v>2442</v>
      </c>
      <c r="B781" s="501" t="s">
        <v>20</v>
      </c>
      <c r="C781" s="787">
        <v>2021</v>
      </c>
      <c r="D781" s="204" t="s">
        <v>2498</v>
      </c>
      <c r="E781" s="204" t="s">
        <v>2511</v>
      </c>
      <c r="F781" s="211">
        <v>2541397973</v>
      </c>
      <c r="G781" s="204"/>
      <c r="H781" s="204"/>
      <c r="I781" s="204"/>
      <c r="J781" s="218"/>
    </row>
    <row r="782" spans="1:10" ht="16" hidden="1">
      <c r="A782" s="501" t="s">
        <v>2442</v>
      </c>
      <c r="B782" s="501" t="s">
        <v>20</v>
      </c>
      <c r="C782" s="787">
        <v>2021</v>
      </c>
      <c r="D782" s="202" t="s">
        <v>2499</v>
      </c>
      <c r="E782" s="202" t="s">
        <v>2511</v>
      </c>
      <c r="F782" s="210">
        <v>292980000</v>
      </c>
      <c r="G782" s="202"/>
      <c r="H782" s="202"/>
      <c r="I782" s="202"/>
      <c r="J782" s="217"/>
    </row>
    <row r="783" spans="1:10" ht="16" hidden="1">
      <c r="A783" s="501" t="s">
        <v>2442</v>
      </c>
      <c r="B783" s="501" t="s">
        <v>20</v>
      </c>
      <c r="C783" s="787">
        <v>2021</v>
      </c>
      <c r="D783" s="204" t="s">
        <v>2500</v>
      </c>
      <c r="E783" s="204" t="s">
        <v>2511</v>
      </c>
      <c r="F783" s="211">
        <v>46476875954</v>
      </c>
      <c r="G783" s="204"/>
      <c r="H783" s="204"/>
      <c r="I783" s="204"/>
      <c r="J783" s="218"/>
    </row>
    <row r="784" spans="1:10" ht="16" hidden="1">
      <c r="A784" s="501" t="s">
        <v>2442</v>
      </c>
      <c r="B784" s="501" t="s">
        <v>20</v>
      </c>
      <c r="C784" s="787">
        <v>2021</v>
      </c>
      <c r="D784" s="202" t="s">
        <v>2501</v>
      </c>
      <c r="E784" s="202" t="s">
        <v>2511</v>
      </c>
      <c r="F784" s="210">
        <v>28300500</v>
      </c>
      <c r="G784" s="202"/>
      <c r="H784" s="202"/>
      <c r="I784" s="202"/>
      <c r="J784" s="217"/>
    </row>
    <row r="785" spans="1:10" ht="16" hidden="1">
      <c r="A785" s="501" t="s">
        <v>2442</v>
      </c>
      <c r="B785" s="501" t="s">
        <v>20</v>
      </c>
      <c r="C785" s="787">
        <v>2021</v>
      </c>
      <c r="D785" s="855" t="s">
        <v>2502</v>
      </c>
      <c r="E785" s="204" t="s">
        <v>2511</v>
      </c>
      <c r="F785" s="211"/>
      <c r="G785" s="204"/>
      <c r="H785" s="204"/>
      <c r="I785" s="204"/>
      <c r="J785" s="218"/>
    </row>
    <row r="786" spans="1:10" ht="16" hidden="1">
      <c r="A786" s="501" t="s">
        <v>2442</v>
      </c>
      <c r="B786" s="501" t="s">
        <v>20</v>
      </c>
      <c r="C786" s="787">
        <v>2021</v>
      </c>
      <c r="D786" s="202" t="s">
        <v>2503</v>
      </c>
      <c r="E786" s="202" t="s">
        <v>2511</v>
      </c>
      <c r="F786" s="210" t="s">
        <v>2545</v>
      </c>
      <c r="G786" s="202"/>
      <c r="H786" s="202"/>
      <c r="I786" s="202"/>
      <c r="J786" s="217"/>
    </row>
    <row r="787" spans="1:10" ht="16" hidden="1">
      <c r="A787" s="501" t="s">
        <v>2442</v>
      </c>
      <c r="B787" s="501" t="s">
        <v>20</v>
      </c>
      <c r="C787" s="787">
        <v>2021</v>
      </c>
      <c r="D787" s="204" t="s">
        <v>2504</v>
      </c>
      <c r="E787" s="204" t="s">
        <v>2511</v>
      </c>
      <c r="F787" s="211" t="s">
        <v>2544</v>
      </c>
      <c r="G787" s="204"/>
      <c r="H787" s="204"/>
      <c r="I787" s="204"/>
      <c r="J787" s="218"/>
    </row>
    <row r="788" spans="1:10" ht="16" hidden="1">
      <c r="A788" s="501" t="s">
        <v>2442</v>
      </c>
      <c r="B788" s="501" t="s">
        <v>20</v>
      </c>
      <c r="C788" s="787">
        <v>2021</v>
      </c>
      <c r="D788" s="202" t="s">
        <v>2505</v>
      </c>
      <c r="E788" s="202" t="s">
        <v>2511</v>
      </c>
      <c r="F788" s="210"/>
      <c r="G788" s="202"/>
      <c r="H788" s="202"/>
      <c r="I788" s="202"/>
      <c r="J788" s="217"/>
    </row>
    <row r="789" spans="1:10" ht="16" hidden="1">
      <c r="A789" s="501" t="s">
        <v>2442</v>
      </c>
      <c r="B789" s="501" t="s">
        <v>20</v>
      </c>
      <c r="C789" s="787">
        <v>2021</v>
      </c>
      <c r="D789" s="204" t="s">
        <v>2506</v>
      </c>
      <c r="E789" s="204" t="s">
        <v>2511</v>
      </c>
      <c r="F789" s="211">
        <v>11989499086.48</v>
      </c>
      <c r="G789" s="204"/>
      <c r="H789" s="204"/>
      <c r="I789" s="204"/>
      <c r="J789" s="218"/>
    </row>
    <row r="790" spans="1:10" ht="16" hidden="1">
      <c r="A790" s="501" t="s">
        <v>2442</v>
      </c>
      <c r="B790" s="501" t="s">
        <v>20</v>
      </c>
      <c r="C790" s="787">
        <v>2021</v>
      </c>
      <c r="D790" s="202" t="s">
        <v>2507</v>
      </c>
      <c r="E790" s="202" t="s">
        <v>2511</v>
      </c>
      <c r="F790" s="210">
        <v>40504466378.290001</v>
      </c>
      <c r="G790" s="202"/>
      <c r="H790" s="202"/>
      <c r="I790" s="202"/>
      <c r="J790" s="217"/>
    </row>
    <row r="791" spans="1:10" ht="16" hidden="1">
      <c r="A791" s="501" t="s">
        <v>2442</v>
      </c>
      <c r="B791" s="501" t="s">
        <v>20</v>
      </c>
      <c r="C791" s="787">
        <v>2021</v>
      </c>
      <c r="D791" s="204" t="s">
        <v>2508</v>
      </c>
      <c r="E791" s="204" t="s">
        <v>2511</v>
      </c>
      <c r="F791" s="211"/>
      <c r="G791" s="204"/>
      <c r="H791" s="204"/>
      <c r="I791" s="204"/>
      <c r="J791" s="218"/>
    </row>
    <row r="792" spans="1:10" ht="16" hidden="1">
      <c r="A792" s="501" t="s">
        <v>2442</v>
      </c>
      <c r="B792" s="501" t="s">
        <v>20</v>
      </c>
      <c r="C792" s="787">
        <v>2021</v>
      </c>
      <c r="D792" s="202" t="s">
        <v>2509</v>
      </c>
      <c r="E792" s="202" t="s">
        <v>2511</v>
      </c>
      <c r="F792" s="210"/>
      <c r="G792" s="202"/>
      <c r="H792" s="202"/>
      <c r="I792" s="202"/>
      <c r="J792" s="217"/>
    </row>
    <row r="793" spans="1:10" ht="16" hidden="1">
      <c r="A793" s="501" t="s">
        <v>2442</v>
      </c>
      <c r="B793" s="501" t="s">
        <v>20</v>
      </c>
      <c r="C793" s="787">
        <v>2021</v>
      </c>
      <c r="D793" s="204" t="s">
        <v>2510</v>
      </c>
      <c r="E793" s="204" t="s">
        <v>2511</v>
      </c>
      <c r="F793" s="211"/>
      <c r="G793" s="204"/>
      <c r="H793" s="204"/>
      <c r="I793" s="204"/>
      <c r="J793" s="218"/>
    </row>
    <row r="794" spans="1:10" s="768" customFormat="1" ht="16" hidden="1">
      <c r="A794" s="772"/>
      <c r="B794" s="772"/>
      <c r="C794" s="779"/>
      <c r="D794" s="208"/>
      <c r="E794" s="208"/>
      <c r="F794" s="212"/>
      <c r="G794" s="208"/>
      <c r="H794" s="208"/>
      <c r="I794" s="208"/>
      <c r="J794" s="220"/>
    </row>
    <row r="795" spans="1:10" ht="16" hidden="1">
      <c r="A795" s="501" t="s">
        <v>2443</v>
      </c>
      <c r="B795" s="501"/>
      <c r="C795" s="787">
        <v>2021</v>
      </c>
      <c r="D795" s="202" t="s">
        <v>2495</v>
      </c>
      <c r="E795" s="202" t="s">
        <v>2496</v>
      </c>
      <c r="F795" s="207"/>
      <c r="G795" s="202"/>
      <c r="H795" s="202"/>
      <c r="I795" s="202"/>
      <c r="J795" s="217"/>
    </row>
    <row r="796" spans="1:10" ht="16" hidden="1">
      <c r="A796" s="501" t="s">
        <v>2443</v>
      </c>
      <c r="B796" s="501"/>
      <c r="C796" s="787">
        <v>2021</v>
      </c>
      <c r="D796" s="204" t="s">
        <v>2498</v>
      </c>
      <c r="E796" s="204" t="s">
        <v>2496</v>
      </c>
      <c r="F796" s="206"/>
      <c r="G796" s="204"/>
      <c r="H796" s="204"/>
      <c r="I796" s="204"/>
      <c r="J796" s="218"/>
    </row>
    <row r="797" spans="1:10" ht="16" hidden="1">
      <c r="A797" s="501" t="s">
        <v>2443</v>
      </c>
      <c r="B797" s="501"/>
      <c r="C797" s="787">
        <v>2021</v>
      </c>
      <c r="D797" s="202" t="s">
        <v>2499</v>
      </c>
      <c r="E797" s="202" t="s">
        <v>2496</v>
      </c>
      <c r="F797" s="207"/>
      <c r="G797" s="202"/>
      <c r="H797" s="202"/>
      <c r="I797" s="202"/>
      <c r="J797" s="217"/>
    </row>
    <row r="798" spans="1:10" ht="16" hidden="1">
      <c r="A798" s="501" t="s">
        <v>2443</v>
      </c>
      <c r="B798" s="501"/>
      <c r="C798" s="787">
        <v>2021</v>
      </c>
      <c r="D798" s="204" t="s">
        <v>2500</v>
      </c>
      <c r="E798" s="204" t="s">
        <v>2496</v>
      </c>
      <c r="F798" s="206"/>
      <c r="G798" s="204"/>
      <c r="H798" s="204"/>
      <c r="I798" s="204"/>
      <c r="J798" s="218"/>
    </row>
    <row r="799" spans="1:10" ht="16" hidden="1">
      <c r="A799" s="501" t="s">
        <v>2443</v>
      </c>
      <c r="B799" s="501"/>
      <c r="C799" s="787">
        <v>2021</v>
      </c>
      <c r="D799" s="202" t="s">
        <v>2501</v>
      </c>
      <c r="E799" s="202" t="s">
        <v>2496</v>
      </c>
      <c r="F799" s="207"/>
      <c r="G799" s="202"/>
      <c r="H799" s="202"/>
      <c r="I799" s="202"/>
      <c r="J799" s="217"/>
    </row>
    <row r="800" spans="1:10" ht="16" hidden="1">
      <c r="A800" s="501" t="s">
        <v>2443</v>
      </c>
      <c r="B800" s="501"/>
      <c r="C800" s="787">
        <v>2021</v>
      </c>
      <c r="D800" s="855" t="s">
        <v>2502</v>
      </c>
      <c r="E800" s="204" t="s">
        <v>2496</v>
      </c>
      <c r="F800" s="206"/>
      <c r="G800" s="204"/>
      <c r="H800" s="204"/>
      <c r="I800" s="204"/>
      <c r="J800" s="218"/>
    </row>
    <row r="801" spans="1:10" ht="16" hidden="1">
      <c r="A801" s="501" t="s">
        <v>2443</v>
      </c>
      <c r="B801" s="501"/>
      <c r="C801" s="787">
        <v>2021</v>
      </c>
      <c r="D801" s="202" t="s">
        <v>2503</v>
      </c>
      <c r="E801" s="202" t="s">
        <v>2496</v>
      </c>
      <c r="F801" s="207"/>
      <c r="G801" s="202"/>
      <c r="H801" s="202"/>
      <c r="I801" s="202"/>
      <c r="J801" s="217"/>
    </row>
    <row r="802" spans="1:10" ht="16" hidden="1">
      <c r="A802" s="501" t="s">
        <v>2443</v>
      </c>
      <c r="B802" s="501"/>
      <c r="C802" s="787">
        <v>2021</v>
      </c>
      <c r="D802" s="204" t="s">
        <v>2504</v>
      </c>
      <c r="E802" s="204" t="s">
        <v>2496</v>
      </c>
      <c r="F802" s="206"/>
      <c r="G802" s="204"/>
      <c r="H802" s="204"/>
      <c r="I802" s="204"/>
      <c r="J802" s="218"/>
    </row>
    <row r="803" spans="1:10" ht="16" hidden="1">
      <c r="A803" s="501" t="s">
        <v>2443</v>
      </c>
      <c r="B803" s="501"/>
      <c r="C803" s="787">
        <v>2021</v>
      </c>
      <c r="D803" s="202" t="s">
        <v>2505</v>
      </c>
      <c r="E803" s="202" t="s">
        <v>2496</v>
      </c>
      <c r="F803" s="207"/>
      <c r="G803" s="202"/>
      <c r="H803" s="202"/>
      <c r="I803" s="202"/>
      <c r="J803" s="217"/>
    </row>
    <row r="804" spans="1:10" ht="16" hidden="1">
      <c r="A804" s="501" t="s">
        <v>2443</v>
      </c>
      <c r="B804" s="501"/>
      <c r="C804" s="787">
        <v>2021</v>
      </c>
      <c r="D804" s="204" t="s">
        <v>2506</v>
      </c>
      <c r="E804" s="204" t="s">
        <v>2496</v>
      </c>
      <c r="F804" s="206"/>
      <c r="G804" s="204"/>
      <c r="H804" s="204"/>
      <c r="I804" s="204"/>
      <c r="J804" s="218"/>
    </row>
    <row r="805" spans="1:10" ht="16" hidden="1">
      <c r="A805" s="501" t="s">
        <v>2443</v>
      </c>
      <c r="B805" s="501"/>
      <c r="C805" s="787">
        <v>2021</v>
      </c>
      <c r="D805" s="202" t="s">
        <v>2507</v>
      </c>
      <c r="E805" s="202" t="s">
        <v>2496</v>
      </c>
      <c r="F805" s="207"/>
      <c r="G805" s="848"/>
      <c r="H805" s="202"/>
      <c r="I805" s="202"/>
      <c r="J805" s="217"/>
    </row>
    <row r="806" spans="1:10" ht="16" hidden="1">
      <c r="A806" s="501" t="s">
        <v>2443</v>
      </c>
      <c r="B806" s="501"/>
      <c r="C806" s="787">
        <v>2021</v>
      </c>
      <c r="D806" s="204" t="s">
        <v>2508</v>
      </c>
      <c r="E806" s="204" t="s">
        <v>2496</v>
      </c>
      <c r="F806" s="206"/>
      <c r="G806" s="204"/>
      <c r="H806" s="204"/>
      <c r="I806" s="204"/>
      <c r="J806" s="218"/>
    </row>
    <row r="807" spans="1:10" ht="16" hidden="1">
      <c r="A807" s="501" t="s">
        <v>2443</v>
      </c>
      <c r="B807" s="501"/>
      <c r="C807" s="787">
        <v>2021</v>
      </c>
      <c r="D807" s="202" t="s">
        <v>2509</v>
      </c>
      <c r="E807" s="202" t="s">
        <v>2496</v>
      </c>
      <c r="F807" s="207"/>
      <c r="G807" s="202"/>
      <c r="H807" s="202"/>
      <c r="I807" s="202"/>
      <c r="J807" s="217"/>
    </row>
    <row r="808" spans="1:10" ht="16" hidden="1">
      <c r="A808" s="501" t="s">
        <v>2443</v>
      </c>
      <c r="B808" s="501"/>
      <c r="C808" s="787">
        <v>2021</v>
      </c>
      <c r="D808" s="204" t="s">
        <v>2510</v>
      </c>
      <c r="E808" s="204" t="s">
        <v>2496</v>
      </c>
      <c r="F808" s="206"/>
      <c r="G808" s="204"/>
      <c r="H808" s="204"/>
      <c r="I808" s="204"/>
      <c r="J808" s="218"/>
    </row>
    <row r="809" spans="1:10" ht="16" hidden="1">
      <c r="A809" s="501" t="s">
        <v>2443</v>
      </c>
      <c r="B809" s="501"/>
      <c r="C809" s="787">
        <v>2021</v>
      </c>
      <c r="D809" s="202" t="s">
        <v>2495</v>
      </c>
      <c r="E809" s="202" t="s">
        <v>2511</v>
      </c>
      <c r="F809" s="210">
        <v>5698264440</v>
      </c>
      <c r="G809" s="202"/>
      <c r="H809" s="202"/>
      <c r="I809" s="202"/>
      <c r="J809" s="217"/>
    </row>
    <row r="810" spans="1:10" ht="16" hidden="1">
      <c r="A810" s="501" t="s">
        <v>2443</v>
      </c>
      <c r="B810" s="501"/>
      <c r="C810" s="787">
        <v>2021</v>
      </c>
      <c r="D810" s="204" t="s">
        <v>2498</v>
      </c>
      <c r="E810" s="204" t="s">
        <v>2511</v>
      </c>
      <c r="F810" s="211">
        <v>0</v>
      </c>
      <c r="G810" s="204"/>
      <c r="H810" s="204"/>
      <c r="I810" s="204"/>
      <c r="J810" s="218"/>
    </row>
    <row r="811" spans="1:10" ht="16" hidden="1">
      <c r="A811" s="501" t="s">
        <v>2443</v>
      </c>
      <c r="B811" s="501"/>
      <c r="C811" s="787">
        <v>2021</v>
      </c>
      <c r="D811" s="202" t="s">
        <v>2499</v>
      </c>
      <c r="E811" s="202" t="s">
        <v>2511</v>
      </c>
      <c r="F811" s="210">
        <v>1116000000</v>
      </c>
      <c r="G811" s="202"/>
      <c r="H811" s="202"/>
      <c r="I811" s="202"/>
      <c r="J811" s="217"/>
    </row>
    <row r="812" spans="1:10" ht="16" hidden="1">
      <c r="A812" s="501" t="s">
        <v>2443</v>
      </c>
      <c r="B812" s="501"/>
      <c r="C812" s="787">
        <v>2021</v>
      </c>
      <c r="D812" s="204" t="s">
        <v>2500</v>
      </c>
      <c r="E812" s="204" t="s">
        <v>2511</v>
      </c>
      <c r="F812" s="211">
        <v>0</v>
      </c>
      <c r="G812" s="204"/>
      <c r="H812" s="204"/>
      <c r="I812" s="204"/>
      <c r="J812" s="218"/>
    </row>
    <row r="813" spans="1:10" ht="16" hidden="1">
      <c r="A813" s="501" t="s">
        <v>2443</v>
      </c>
      <c r="B813" s="501"/>
      <c r="C813" s="787">
        <v>2021</v>
      </c>
      <c r="D813" s="202" t="s">
        <v>2501</v>
      </c>
      <c r="E813" s="202" t="s">
        <v>2511</v>
      </c>
      <c r="F813" s="210">
        <v>0</v>
      </c>
      <c r="G813" s="202"/>
      <c r="H813" s="202"/>
      <c r="I813" s="202"/>
      <c r="J813" s="217"/>
    </row>
    <row r="814" spans="1:10" ht="16" hidden="1">
      <c r="A814" s="501" t="s">
        <v>2443</v>
      </c>
      <c r="B814" s="501"/>
      <c r="C814" s="787">
        <v>2021</v>
      </c>
      <c r="D814" s="855" t="s">
        <v>2502</v>
      </c>
      <c r="E814" s="204" t="s">
        <v>2511</v>
      </c>
      <c r="F814" s="211">
        <v>15564600.000000032</v>
      </c>
      <c r="G814" s="204"/>
      <c r="H814" s="204"/>
      <c r="I814" s="204"/>
      <c r="J814" s="218"/>
    </row>
    <row r="815" spans="1:10" ht="16" hidden="1">
      <c r="A815" s="501" t="s">
        <v>2443</v>
      </c>
      <c r="B815" s="501"/>
      <c r="C815" s="787">
        <v>2021</v>
      </c>
      <c r="D815" s="202" t="s">
        <v>2503</v>
      </c>
      <c r="E815" s="202" t="s">
        <v>2511</v>
      </c>
      <c r="F815" s="210">
        <v>2484158464</v>
      </c>
      <c r="G815" s="202"/>
      <c r="H815" s="202"/>
      <c r="I815" s="202"/>
      <c r="J815" s="217"/>
    </row>
    <row r="816" spans="1:10" ht="16" hidden="1">
      <c r="A816" s="501" t="s">
        <v>2443</v>
      </c>
      <c r="B816" s="501"/>
      <c r="C816" s="787">
        <v>2021</v>
      </c>
      <c r="D816" s="204" t="s">
        <v>2504</v>
      </c>
      <c r="E816" s="204" t="s">
        <v>2511</v>
      </c>
      <c r="F816" s="211">
        <v>0</v>
      </c>
      <c r="G816" s="204"/>
      <c r="H816" s="204"/>
      <c r="I816" s="204"/>
      <c r="J816" s="218"/>
    </row>
    <row r="817" spans="1:10" ht="16" hidden="1">
      <c r="A817" s="501" t="s">
        <v>2443</v>
      </c>
      <c r="B817" s="501"/>
      <c r="C817" s="787">
        <v>2021</v>
      </c>
      <c r="D817" s="202" t="s">
        <v>2505</v>
      </c>
      <c r="E817" s="202" t="s">
        <v>2511</v>
      </c>
      <c r="F817" s="210">
        <v>0</v>
      </c>
      <c r="G817" s="202"/>
      <c r="H817" s="202"/>
      <c r="I817" s="202"/>
      <c r="J817" s="217"/>
    </row>
    <row r="818" spans="1:10" ht="16" hidden="1">
      <c r="A818" s="501" t="s">
        <v>2443</v>
      </c>
      <c r="B818" s="501"/>
      <c r="C818" s="787">
        <v>2021</v>
      </c>
      <c r="D818" s="204" t="s">
        <v>2506</v>
      </c>
      <c r="E818" s="204" t="s">
        <v>2511</v>
      </c>
      <c r="F818" s="211">
        <v>99319679425.383759</v>
      </c>
      <c r="G818" s="204"/>
      <c r="H818" s="204"/>
      <c r="I818" s="204"/>
      <c r="J818" s="218"/>
    </row>
    <row r="819" spans="1:10" ht="16" hidden="1">
      <c r="A819" s="501" t="s">
        <v>2443</v>
      </c>
      <c r="B819" s="501"/>
      <c r="C819" s="787">
        <v>2021</v>
      </c>
      <c r="D819" s="202" t="s">
        <v>2507</v>
      </c>
      <c r="E819" s="202" t="s">
        <v>2511</v>
      </c>
      <c r="F819" s="210">
        <v>525243062322</v>
      </c>
      <c r="G819" s="202"/>
      <c r="H819" s="202">
        <v>315861.527</v>
      </c>
      <c r="I819" s="202"/>
      <c r="J819" s="217"/>
    </row>
    <row r="820" spans="1:10" ht="16" hidden="1">
      <c r="A820" s="501" t="s">
        <v>2443</v>
      </c>
      <c r="B820" s="501"/>
      <c r="C820" s="787">
        <v>2021</v>
      </c>
      <c r="D820" s="204" t="s">
        <v>2508</v>
      </c>
      <c r="E820" s="204" t="s">
        <v>2511</v>
      </c>
      <c r="F820" s="211">
        <v>1829309226</v>
      </c>
      <c r="G820" s="204"/>
      <c r="H820" s="204"/>
      <c r="I820" s="204"/>
      <c r="J820" s="218"/>
    </row>
    <row r="821" spans="1:10" ht="16" hidden="1">
      <c r="A821" s="501" t="s">
        <v>2443</v>
      </c>
      <c r="B821" s="501"/>
      <c r="C821" s="787">
        <v>2021</v>
      </c>
      <c r="D821" s="202" t="s">
        <v>2509</v>
      </c>
      <c r="E821" s="202" t="s">
        <v>2511</v>
      </c>
      <c r="F821" s="210">
        <v>0</v>
      </c>
      <c r="G821" s="202"/>
      <c r="H821" s="202"/>
      <c r="I821" s="202"/>
      <c r="J821" s="217"/>
    </row>
    <row r="822" spans="1:10" ht="16" hidden="1">
      <c r="A822" s="501" t="s">
        <v>2443</v>
      </c>
      <c r="B822" s="501"/>
      <c r="C822" s="787">
        <v>2021</v>
      </c>
      <c r="D822" s="204" t="s">
        <v>2510</v>
      </c>
      <c r="E822" s="204" t="s">
        <v>2511</v>
      </c>
      <c r="F822" s="211">
        <v>61322256332</v>
      </c>
      <c r="G822" s="204"/>
      <c r="H822" s="204"/>
      <c r="I822" s="204"/>
      <c r="J822" s="218"/>
    </row>
    <row r="823" spans="1:10" s="768" customFormat="1" ht="16" hidden="1">
      <c r="A823" s="772"/>
      <c r="B823" s="772"/>
      <c r="C823" s="779"/>
      <c r="D823" s="208"/>
      <c r="E823" s="208"/>
      <c r="F823" s="212"/>
      <c r="G823" s="208"/>
      <c r="H823" s="208"/>
      <c r="I823" s="208"/>
      <c r="J823" s="220"/>
    </row>
    <row r="824" spans="1:10" ht="16" hidden="1">
      <c r="A824" s="501" t="s">
        <v>2444</v>
      </c>
      <c r="B824" s="501"/>
      <c r="C824" s="787">
        <v>2021</v>
      </c>
      <c r="D824" s="202" t="s">
        <v>2495</v>
      </c>
      <c r="E824" s="202" t="s">
        <v>2496</v>
      </c>
      <c r="F824" s="207"/>
      <c r="G824" s="202"/>
      <c r="H824" s="202"/>
      <c r="I824" s="202"/>
      <c r="J824" s="217"/>
    </row>
    <row r="825" spans="1:10" ht="16" hidden="1">
      <c r="A825" s="501" t="s">
        <v>2444</v>
      </c>
      <c r="B825" s="501"/>
      <c r="C825" s="787">
        <v>2021</v>
      </c>
      <c r="D825" s="204" t="s">
        <v>2498</v>
      </c>
      <c r="E825" s="204" t="s">
        <v>2496</v>
      </c>
      <c r="F825" s="206"/>
      <c r="G825" s="204"/>
      <c r="H825" s="204"/>
      <c r="I825" s="204"/>
      <c r="J825" s="218"/>
    </row>
    <row r="826" spans="1:10" ht="16" hidden="1">
      <c r="A826" s="501" t="s">
        <v>2444</v>
      </c>
      <c r="B826" s="501"/>
      <c r="C826" s="787">
        <v>2021</v>
      </c>
      <c r="D826" s="202" t="s">
        <v>2499</v>
      </c>
      <c r="E826" s="202" t="s">
        <v>2496</v>
      </c>
      <c r="F826" s="207"/>
      <c r="G826" s="202"/>
      <c r="H826" s="202"/>
      <c r="I826" s="202"/>
      <c r="J826" s="217"/>
    </row>
    <row r="827" spans="1:10" ht="16" hidden="1">
      <c r="A827" s="501" t="s">
        <v>2444</v>
      </c>
      <c r="B827" s="501"/>
      <c r="C827" s="787">
        <v>2021</v>
      </c>
      <c r="D827" s="204" t="s">
        <v>2500</v>
      </c>
      <c r="E827" s="204" t="s">
        <v>2496</v>
      </c>
      <c r="F827" s="206"/>
      <c r="G827" s="204"/>
      <c r="H827" s="204"/>
      <c r="I827" s="204"/>
      <c r="J827" s="218"/>
    </row>
    <row r="828" spans="1:10" ht="16" hidden="1">
      <c r="A828" s="501" t="s">
        <v>2444</v>
      </c>
      <c r="B828" s="501"/>
      <c r="C828" s="787">
        <v>2021</v>
      </c>
      <c r="D828" s="202" t="s">
        <v>2501</v>
      </c>
      <c r="E828" s="202" t="s">
        <v>2496</v>
      </c>
      <c r="F828" s="207"/>
      <c r="G828" s="202"/>
      <c r="H828" s="202"/>
      <c r="I828" s="202"/>
      <c r="J828" s="217"/>
    </row>
    <row r="829" spans="1:10" ht="16" hidden="1">
      <c r="A829" s="501" t="s">
        <v>2444</v>
      </c>
      <c r="B829" s="501"/>
      <c r="C829" s="787">
        <v>2021</v>
      </c>
      <c r="D829" s="855" t="s">
        <v>2502</v>
      </c>
      <c r="E829" s="204" t="s">
        <v>2496</v>
      </c>
      <c r="F829" s="206"/>
      <c r="G829" s="204"/>
      <c r="H829" s="204"/>
      <c r="I829" s="204"/>
      <c r="J829" s="218"/>
    </row>
    <row r="830" spans="1:10" ht="16" hidden="1">
      <c r="A830" s="501" t="s">
        <v>2444</v>
      </c>
      <c r="B830" s="501"/>
      <c r="C830" s="787">
        <v>2021</v>
      </c>
      <c r="D830" s="202" t="s">
        <v>2503</v>
      </c>
      <c r="E830" s="202" t="s">
        <v>2496</v>
      </c>
      <c r="F830" s="207"/>
      <c r="G830" s="202"/>
      <c r="H830" s="202"/>
      <c r="I830" s="202"/>
      <c r="J830" s="217"/>
    </row>
    <row r="831" spans="1:10" ht="16" hidden="1">
      <c r="A831" s="501" t="s">
        <v>2444</v>
      </c>
      <c r="B831" s="501"/>
      <c r="C831" s="787">
        <v>2021</v>
      </c>
      <c r="D831" s="204" t="s">
        <v>2504</v>
      </c>
      <c r="E831" s="204" t="s">
        <v>2496</v>
      </c>
      <c r="F831" s="206"/>
      <c r="G831" s="204"/>
      <c r="H831" s="204"/>
      <c r="I831" s="204"/>
      <c r="J831" s="218"/>
    </row>
    <row r="832" spans="1:10" ht="16" hidden="1">
      <c r="A832" s="501" t="s">
        <v>2444</v>
      </c>
      <c r="B832" s="501"/>
      <c r="C832" s="787">
        <v>2021</v>
      </c>
      <c r="D832" s="202" t="s">
        <v>2505</v>
      </c>
      <c r="E832" s="202" t="s">
        <v>2496</v>
      </c>
      <c r="F832" s="207"/>
      <c r="G832" s="202"/>
      <c r="H832" s="202"/>
      <c r="I832" s="202"/>
      <c r="J832" s="217"/>
    </row>
    <row r="833" spans="1:10" ht="16" hidden="1">
      <c r="A833" s="501" t="s">
        <v>2444</v>
      </c>
      <c r="B833" s="501"/>
      <c r="C833" s="787">
        <v>2021</v>
      </c>
      <c r="D833" s="204" t="s">
        <v>2506</v>
      </c>
      <c r="E833" s="204" t="s">
        <v>2496</v>
      </c>
      <c r="F833" s="206"/>
      <c r="G833" s="204"/>
      <c r="H833" s="204"/>
      <c r="I833" s="204"/>
      <c r="J833" s="218"/>
    </row>
    <row r="834" spans="1:10" ht="16" hidden="1">
      <c r="A834" s="501" t="s">
        <v>2444</v>
      </c>
      <c r="B834" s="501"/>
      <c r="C834" s="787">
        <v>2021</v>
      </c>
      <c r="D834" s="202" t="s">
        <v>2507</v>
      </c>
      <c r="E834" s="202" t="s">
        <v>2496</v>
      </c>
      <c r="F834" s="207"/>
      <c r="G834" s="848"/>
      <c r="H834" s="202"/>
      <c r="I834" s="202"/>
      <c r="J834" s="217"/>
    </row>
    <row r="835" spans="1:10" ht="16" hidden="1">
      <c r="A835" s="501" t="s">
        <v>2444</v>
      </c>
      <c r="B835" s="501"/>
      <c r="C835" s="787">
        <v>2021</v>
      </c>
      <c r="D835" s="204" t="s">
        <v>2508</v>
      </c>
      <c r="E835" s="204" t="s">
        <v>2496</v>
      </c>
      <c r="F835" s="206"/>
      <c r="G835" s="204"/>
      <c r="H835" s="204"/>
      <c r="I835" s="204"/>
      <c r="J835" s="218"/>
    </row>
    <row r="836" spans="1:10" ht="16" hidden="1">
      <c r="A836" s="501" t="s">
        <v>2444</v>
      </c>
      <c r="B836" s="501"/>
      <c r="C836" s="787">
        <v>2021</v>
      </c>
      <c r="D836" s="202" t="s">
        <v>2509</v>
      </c>
      <c r="E836" s="202" t="s">
        <v>2496</v>
      </c>
      <c r="F836" s="207"/>
      <c r="G836" s="202"/>
      <c r="H836" s="202"/>
      <c r="I836" s="202"/>
      <c r="J836" s="217"/>
    </row>
    <row r="837" spans="1:10" ht="16" hidden="1">
      <c r="A837" s="501" t="s">
        <v>2444</v>
      </c>
      <c r="B837" s="501"/>
      <c r="C837" s="787">
        <v>2021</v>
      </c>
      <c r="D837" s="204" t="s">
        <v>2510</v>
      </c>
      <c r="E837" s="204" t="s">
        <v>2496</v>
      </c>
      <c r="F837" s="206"/>
      <c r="G837" s="204"/>
      <c r="H837" s="204"/>
      <c r="I837" s="204"/>
      <c r="J837" s="218"/>
    </row>
    <row r="838" spans="1:10" ht="16" hidden="1">
      <c r="A838" s="501" t="s">
        <v>2444</v>
      </c>
      <c r="B838" s="501"/>
      <c r="C838" s="787">
        <v>2021</v>
      </c>
      <c r="D838" s="202" t="s">
        <v>2495</v>
      </c>
      <c r="E838" s="202" t="s">
        <v>2511</v>
      </c>
      <c r="F838" s="210">
        <v>5721638653</v>
      </c>
      <c r="G838" s="202"/>
      <c r="H838" s="202"/>
      <c r="I838" s="202"/>
      <c r="J838" s="217"/>
    </row>
    <row r="839" spans="1:10" ht="16" hidden="1">
      <c r="A839" s="501" t="s">
        <v>2444</v>
      </c>
      <c r="B839" s="501"/>
      <c r="C839" s="787">
        <v>2021</v>
      </c>
      <c r="D839" s="204" t="s">
        <v>2498</v>
      </c>
      <c r="E839" s="204" t="s">
        <v>2511</v>
      </c>
      <c r="F839" s="211">
        <v>2144626248</v>
      </c>
      <c r="G839" s="204"/>
      <c r="H839" s="204"/>
      <c r="I839" s="204"/>
      <c r="J839" s="218"/>
    </row>
    <row r="840" spans="1:10" ht="16" hidden="1">
      <c r="A840" s="501" t="s">
        <v>2444</v>
      </c>
      <c r="B840" s="501"/>
      <c r="C840" s="787">
        <v>2021</v>
      </c>
      <c r="D840" s="202" t="s">
        <v>2499</v>
      </c>
      <c r="E840" s="202" t="s">
        <v>2511</v>
      </c>
      <c r="F840" s="210">
        <v>612660000</v>
      </c>
      <c r="G840" s="202"/>
      <c r="H840" s="202"/>
      <c r="I840" s="202"/>
      <c r="J840" s="217"/>
    </row>
    <row r="841" spans="1:10" ht="16" hidden="1">
      <c r="A841" s="501" t="s">
        <v>2444</v>
      </c>
      <c r="B841" s="501"/>
      <c r="C841" s="787">
        <v>2021</v>
      </c>
      <c r="D841" s="204" t="s">
        <v>2500</v>
      </c>
      <c r="E841" s="204" t="s">
        <v>2511</v>
      </c>
      <c r="F841" s="211">
        <v>1968032500</v>
      </c>
      <c r="G841" s="204"/>
      <c r="H841" s="204"/>
      <c r="I841" s="204"/>
      <c r="J841" s="218"/>
    </row>
    <row r="842" spans="1:10" ht="16" hidden="1">
      <c r="A842" s="501" t="s">
        <v>2444</v>
      </c>
      <c r="B842" s="501"/>
      <c r="C842" s="787">
        <v>2021</v>
      </c>
      <c r="D842" s="202" t="s">
        <v>2501</v>
      </c>
      <c r="E842" s="202" t="s">
        <v>2511</v>
      </c>
      <c r="F842" s="210"/>
      <c r="G842" s="202"/>
      <c r="H842" s="202"/>
      <c r="I842" s="202"/>
      <c r="J842" s="217"/>
    </row>
    <row r="843" spans="1:10" ht="16" hidden="1">
      <c r="A843" s="501" t="s">
        <v>2444</v>
      </c>
      <c r="B843" s="501"/>
      <c r="C843" s="787">
        <v>2021</v>
      </c>
      <c r="D843" s="855" t="s">
        <v>2502</v>
      </c>
      <c r="E843" s="204" t="s">
        <v>2511</v>
      </c>
      <c r="F843" s="211">
        <v>261890000</v>
      </c>
      <c r="G843" s="204"/>
      <c r="H843" s="204"/>
      <c r="I843" s="204"/>
      <c r="J843" s="218"/>
    </row>
    <row r="844" spans="1:10" ht="16" hidden="1">
      <c r="A844" s="501" t="s">
        <v>2444</v>
      </c>
      <c r="B844" s="501"/>
      <c r="C844" s="787">
        <v>2021</v>
      </c>
      <c r="D844" s="202" t="s">
        <v>2503</v>
      </c>
      <c r="E844" s="202" t="s">
        <v>2511</v>
      </c>
      <c r="F844" s="210">
        <v>1109803900</v>
      </c>
      <c r="G844" s="202"/>
      <c r="H844" s="202"/>
      <c r="I844" s="202"/>
      <c r="J844" s="217"/>
    </row>
    <row r="845" spans="1:10" ht="16" hidden="1">
      <c r="A845" s="501" t="s">
        <v>2444</v>
      </c>
      <c r="B845" s="501"/>
      <c r="C845" s="787">
        <v>2021</v>
      </c>
      <c r="D845" s="204" t="s">
        <v>2504</v>
      </c>
      <c r="E845" s="204" t="s">
        <v>2511</v>
      </c>
      <c r="F845" s="211"/>
      <c r="G845" s="204"/>
      <c r="H845" s="204"/>
      <c r="I845" s="204"/>
      <c r="J845" s="218"/>
    </row>
    <row r="846" spans="1:10" ht="16" hidden="1">
      <c r="A846" s="501" t="s">
        <v>2444</v>
      </c>
      <c r="B846" s="501"/>
      <c r="C846" s="787">
        <v>2021</v>
      </c>
      <c r="D846" s="202" t="s">
        <v>2505</v>
      </c>
      <c r="E846" s="202" t="s">
        <v>2511</v>
      </c>
      <c r="F846" s="210"/>
      <c r="G846" s="202"/>
      <c r="H846" s="202"/>
      <c r="I846" s="202"/>
      <c r="J846" s="217"/>
    </row>
    <row r="847" spans="1:10" ht="16" hidden="1">
      <c r="A847" s="501" t="s">
        <v>2444</v>
      </c>
      <c r="B847" s="501"/>
      <c r="C847" s="787">
        <v>2021</v>
      </c>
      <c r="D847" s="204" t="s">
        <v>2506</v>
      </c>
      <c r="E847" s="204" t="s">
        <v>2511</v>
      </c>
      <c r="F847" s="211">
        <v>20443572399</v>
      </c>
      <c r="G847" s="204"/>
      <c r="H847" s="204"/>
      <c r="I847" s="204"/>
      <c r="J847" s="218"/>
    </row>
    <row r="848" spans="1:10" ht="16" hidden="1">
      <c r="A848" s="501" t="s">
        <v>2444</v>
      </c>
      <c r="B848" s="501"/>
      <c r="C848" s="787">
        <v>2021</v>
      </c>
      <c r="D848" s="202" t="s">
        <v>2507</v>
      </c>
      <c r="E848" s="202" t="s">
        <v>2511</v>
      </c>
      <c r="F848" s="210">
        <v>71552503396</v>
      </c>
      <c r="G848" s="202"/>
      <c r="H848" s="202"/>
      <c r="I848" s="202"/>
      <c r="J848" s="217"/>
    </row>
    <row r="849" spans="1:10" ht="16" hidden="1">
      <c r="A849" s="501" t="s">
        <v>2444</v>
      </c>
      <c r="B849" s="501"/>
      <c r="C849" s="787">
        <v>2021</v>
      </c>
      <c r="D849" s="204" t="s">
        <v>2508</v>
      </c>
      <c r="E849" s="204" t="s">
        <v>2511</v>
      </c>
      <c r="F849" s="211"/>
      <c r="G849" s="204"/>
      <c r="H849" s="204"/>
      <c r="I849" s="204"/>
      <c r="J849" s="218"/>
    </row>
    <row r="850" spans="1:10" ht="16" hidden="1">
      <c r="A850" s="501" t="s">
        <v>2444</v>
      </c>
      <c r="B850" s="501"/>
      <c r="C850" s="787">
        <v>2021</v>
      </c>
      <c r="D850" s="202" t="s">
        <v>2509</v>
      </c>
      <c r="E850" s="202" t="s">
        <v>2511</v>
      </c>
      <c r="F850" s="210"/>
      <c r="G850" s="202"/>
      <c r="H850" s="202"/>
      <c r="I850" s="202"/>
      <c r="J850" s="217"/>
    </row>
    <row r="851" spans="1:10" ht="16" hidden="1">
      <c r="A851" s="501" t="s">
        <v>2444</v>
      </c>
      <c r="B851" s="501"/>
      <c r="C851" s="787">
        <v>2021</v>
      </c>
      <c r="D851" s="204" t="s">
        <v>2510</v>
      </c>
      <c r="E851" s="204" t="s">
        <v>2511</v>
      </c>
      <c r="F851" s="211"/>
      <c r="G851" s="204"/>
      <c r="H851" s="204"/>
      <c r="I851" s="204"/>
      <c r="J851" s="218"/>
    </row>
    <row r="852" spans="1:10" s="768" customFormat="1" ht="16" hidden="1">
      <c r="A852" s="772"/>
      <c r="B852" s="772"/>
      <c r="C852" s="779"/>
      <c r="D852" s="208"/>
      <c r="E852" s="208"/>
      <c r="F852" s="212"/>
      <c r="G852" s="208"/>
      <c r="H852" s="208"/>
      <c r="I852" s="208"/>
      <c r="J852" s="220"/>
    </row>
    <row r="853" spans="1:10" ht="16" hidden="1">
      <c r="A853" s="501" t="s">
        <v>2445</v>
      </c>
      <c r="B853" s="501" t="s">
        <v>20</v>
      </c>
      <c r="C853" s="787">
        <v>2021</v>
      </c>
      <c r="D853" s="202" t="s">
        <v>2495</v>
      </c>
      <c r="E853" s="202" t="s">
        <v>2496</v>
      </c>
      <c r="F853" s="207">
        <v>1461021.04</v>
      </c>
      <c r="G853" s="202"/>
      <c r="H853" s="202"/>
      <c r="I853" s="202"/>
      <c r="J853" s="217"/>
    </row>
    <row r="854" spans="1:10" ht="16" hidden="1">
      <c r="A854" s="501" t="s">
        <v>2445</v>
      </c>
      <c r="B854" s="501" t="s">
        <v>20</v>
      </c>
      <c r="C854" s="787">
        <v>2021</v>
      </c>
      <c r="D854" s="204" t="s">
        <v>2498</v>
      </c>
      <c r="E854" s="204" t="s">
        <v>2496</v>
      </c>
      <c r="F854" s="206">
        <v>0</v>
      </c>
      <c r="G854" s="204"/>
      <c r="H854" s="204"/>
      <c r="I854" s="204"/>
      <c r="J854" s="218"/>
    </row>
    <row r="855" spans="1:10" ht="16" hidden="1">
      <c r="A855" s="501" t="s">
        <v>2445</v>
      </c>
      <c r="B855" s="501" t="s">
        <v>20</v>
      </c>
      <c r="C855" s="787">
        <v>2021</v>
      </c>
      <c r="D855" s="202" t="s">
        <v>2499</v>
      </c>
      <c r="E855" s="202" t="s">
        <v>2496</v>
      </c>
      <c r="F855" s="207" t="s">
        <v>2546</v>
      </c>
      <c r="G855" s="202"/>
      <c r="H855" s="202"/>
      <c r="I855" s="202"/>
      <c r="J855" s="217"/>
    </row>
    <row r="856" spans="1:10" ht="16" hidden="1">
      <c r="A856" s="501" t="s">
        <v>2445</v>
      </c>
      <c r="B856" s="501" t="s">
        <v>20</v>
      </c>
      <c r="C856" s="787">
        <v>2021</v>
      </c>
      <c r="D856" s="204" t="s">
        <v>2500</v>
      </c>
      <c r="E856" s="204" t="s">
        <v>2496</v>
      </c>
      <c r="F856" s="206" t="s">
        <v>2544</v>
      </c>
      <c r="G856" s="204"/>
      <c r="H856" s="204"/>
      <c r="I856" s="204"/>
      <c r="J856" s="218"/>
    </row>
    <row r="857" spans="1:10" ht="16" hidden="1">
      <c r="A857" s="501" t="s">
        <v>2445</v>
      </c>
      <c r="B857" s="501" t="s">
        <v>20</v>
      </c>
      <c r="C857" s="787">
        <v>2021</v>
      </c>
      <c r="D857" s="202" t="s">
        <v>2501</v>
      </c>
      <c r="E857" s="202" t="s">
        <v>2496</v>
      </c>
      <c r="F857" s="207" t="s">
        <v>2544</v>
      </c>
      <c r="G857" s="202"/>
      <c r="H857" s="202"/>
      <c r="I857" s="202"/>
      <c r="J857" s="217"/>
    </row>
    <row r="858" spans="1:10" ht="16" hidden="1">
      <c r="A858" s="501" t="s">
        <v>2445</v>
      </c>
      <c r="B858" s="501" t="s">
        <v>20</v>
      </c>
      <c r="C858" s="787">
        <v>2021</v>
      </c>
      <c r="D858" s="855" t="s">
        <v>2502</v>
      </c>
      <c r="E858" s="204" t="s">
        <v>2496</v>
      </c>
      <c r="F858" s="206"/>
      <c r="G858" s="204"/>
      <c r="H858" s="204"/>
      <c r="I858" s="204"/>
      <c r="J858" s="218"/>
    </row>
    <row r="859" spans="1:10" ht="16" hidden="1">
      <c r="A859" s="501" t="s">
        <v>2445</v>
      </c>
      <c r="B859" s="501" t="s">
        <v>20</v>
      </c>
      <c r="C859" s="787">
        <v>2021</v>
      </c>
      <c r="D859" s="202" t="s">
        <v>2503</v>
      </c>
      <c r="E859" s="202" t="s">
        <v>2496</v>
      </c>
      <c r="F859" s="207" t="s">
        <v>2544</v>
      </c>
      <c r="G859" s="202"/>
      <c r="H859" s="202"/>
      <c r="I859" s="202"/>
      <c r="J859" s="217"/>
    </row>
    <row r="860" spans="1:10" ht="16" hidden="1">
      <c r="A860" s="501" t="s">
        <v>2445</v>
      </c>
      <c r="B860" s="501" t="s">
        <v>20</v>
      </c>
      <c r="C860" s="787">
        <v>2021</v>
      </c>
      <c r="D860" s="204" t="s">
        <v>2504</v>
      </c>
      <c r="E860" s="204" t="s">
        <v>2496</v>
      </c>
      <c r="F860" s="206" t="s">
        <v>2544</v>
      </c>
      <c r="G860" s="204"/>
      <c r="H860" s="204"/>
      <c r="I860" s="204"/>
      <c r="J860" s="218"/>
    </row>
    <row r="861" spans="1:10" ht="16" hidden="1">
      <c r="A861" s="501" t="s">
        <v>2445</v>
      </c>
      <c r="B861" s="501" t="s">
        <v>20</v>
      </c>
      <c r="C861" s="787">
        <v>2021</v>
      </c>
      <c r="D861" s="202" t="s">
        <v>2505</v>
      </c>
      <c r="E861" s="202" t="s">
        <v>2496</v>
      </c>
      <c r="F861" s="207" t="s">
        <v>2544</v>
      </c>
      <c r="G861" s="202"/>
      <c r="H861" s="202"/>
      <c r="I861" s="202"/>
      <c r="J861" s="217"/>
    </row>
    <row r="862" spans="1:10" ht="16" hidden="1">
      <c r="A862" s="501" t="s">
        <v>2445</v>
      </c>
      <c r="B862" s="501" t="s">
        <v>20</v>
      </c>
      <c r="C862" s="787">
        <v>2021</v>
      </c>
      <c r="D862" s="204" t="s">
        <v>2506</v>
      </c>
      <c r="E862" s="204" t="s">
        <v>2496</v>
      </c>
      <c r="F862" s="206">
        <v>204235.76</v>
      </c>
      <c r="G862" s="204"/>
      <c r="H862" s="204"/>
      <c r="I862" s="204"/>
      <c r="J862" s="218"/>
    </row>
    <row r="863" spans="1:10" ht="16" hidden="1">
      <c r="A863" s="501" t="s">
        <v>2445</v>
      </c>
      <c r="B863" s="501" t="s">
        <v>20</v>
      </c>
      <c r="C863" s="787">
        <v>2021</v>
      </c>
      <c r="D863" s="202" t="s">
        <v>2507</v>
      </c>
      <c r="E863" s="202" t="s">
        <v>2496</v>
      </c>
      <c r="F863" s="207" t="s">
        <v>2544</v>
      </c>
      <c r="G863" s="848"/>
      <c r="H863" s="202"/>
      <c r="I863" s="202"/>
      <c r="J863" s="217"/>
    </row>
    <row r="864" spans="1:10" ht="16" hidden="1">
      <c r="A864" s="501" t="s">
        <v>2445</v>
      </c>
      <c r="B864" s="501" t="s">
        <v>20</v>
      </c>
      <c r="C864" s="787">
        <v>2021</v>
      </c>
      <c r="D864" s="204" t="s">
        <v>2508</v>
      </c>
      <c r="E864" s="204" t="s">
        <v>2496</v>
      </c>
      <c r="F864" s="206" t="s">
        <v>2544</v>
      </c>
      <c r="G864" s="204"/>
      <c r="H864" s="204"/>
      <c r="I864" s="204"/>
      <c r="J864" s="218"/>
    </row>
    <row r="865" spans="1:10" ht="16" hidden="1">
      <c r="A865" s="501" t="s">
        <v>2445</v>
      </c>
      <c r="B865" s="501" t="s">
        <v>20</v>
      </c>
      <c r="C865" s="787">
        <v>2021</v>
      </c>
      <c r="D865" s="202" t="s">
        <v>2509</v>
      </c>
      <c r="E865" s="202" t="s">
        <v>2496</v>
      </c>
      <c r="F865" s="207" t="s">
        <v>2544</v>
      </c>
      <c r="G865" s="202"/>
      <c r="H865" s="202"/>
      <c r="I865" s="202"/>
      <c r="J865" s="217"/>
    </row>
    <row r="866" spans="1:10" ht="16" hidden="1">
      <c r="A866" s="501" t="s">
        <v>2445</v>
      </c>
      <c r="B866" s="501" t="s">
        <v>20</v>
      </c>
      <c r="C866" s="787">
        <v>2021</v>
      </c>
      <c r="D866" s="204" t="s">
        <v>2510</v>
      </c>
      <c r="E866" s="204" t="s">
        <v>2496</v>
      </c>
      <c r="F866" s="206" t="s">
        <v>2544</v>
      </c>
      <c r="G866" s="204"/>
      <c r="H866" s="204"/>
      <c r="I866" s="204"/>
      <c r="J866" s="218"/>
    </row>
    <row r="867" spans="1:10" ht="16" hidden="1">
      <c r="A867" s="501" t="s">
        <v>2445</v>
      </c>
      <c r="B867" s="501" t="s">
        <v>20</v>
      </c>
      <c r="C867" s="787">
        <v>2021</v>
      </c>
      <c r="D867" s="202" t="s">
        <v>2495</v>
      </c>
      <c r="E867" s="202" t="s">
        <v>2511</v>
      </c>
      <c r="F867" s="210" t="s">
        <v>2544</v>
      </c>
      <c r="G867" s="202"/>
      <c r="H867" s="202"/>
      <c r="I867" s="202"/>
      <c r="J867" s="217"/>
    </row>
    <row r="868" spans="1:10" ht="16" hidden="1">
      <c r="A868" s="501" t="s">
        <v>2445</v>
      </c>
      <c r="B868" s="501" t="s">
        <v>20</v>
      </c>
      <c r="C868" s="787">
        <v>2021</v>
      </c>
      <c r="D868" s="204" t="s">
        <v>2498</v>
      </c>
      <c r="E868" s="204" t="s">
        <v>2511</v>
      </c>
      <c r="F868" s="211">
        <v>780966472</v>
      </c>
      <c r="G868" s="204"/>
      <c r="H868" s="204"/>
      <c r="I868" s="204"/>
      <c r="J868" s="218"/>
    </row>
    <row r="869" spans="1:10" ht="16" hidden="1">
      <c r="A869" s="501" t="s">
        <v>2445</v>
      </c>
      <c r="B869" s="501" t="s">
        <v>20</v>
      </c>
      <c r="C869" s="787">
        <v>2021</v>
      </c>
      <c r="D869" s="202" t="s">
        <v>2499</v>
      </c>
      <c r="E869" s="202" t="s">
        <v>2511</v>
      </c>
      <c r="F869" s="210">
        <v>178380000</v>
      </c>
      <c r="G869" s="202"/>
      <c r="H869" s="202"/>
      <c r="I869" s="202"/>
      <c r="J869" s="217"/>
    </row>
    <row r="870" spans="1:10" ht="16" hidden="1">
      <c r="A870" s="501" t="s">
        <v>2445</v>
      </c>
      <c r="B870" s="501" t="s">
        <v>20</v>
      </c>
      <c r="C870" s="787">
        <v>2021</v>
      </c>
      <c r="D870" s="204" t="s">
        <v>2500</v>
      </c>
      <c r="E870" s="204" t="s">
        <v>2511</v>
      </c>
      <c r="F870" s="211">
        <v>5225167500</v>
      </c>
      <c r="G870" s="204"/>
      <c r="H870" s="204"/>
      <c r="I870" s="204"/>
      <c r="J870" s="218"/>
    </row>
    <row r="871" spans="1:10" ht="16" hidden="1">
      <c r="A871" s="501" t="s">
        <v>2445</v>
      </c>
      <c r="B871" s="501" t="s">
        <v>20</v>
      </c>
      <c r="C871" s="787">
        <v>2021</v>
      </c>
      <c r="D871" s="202" t="s">
        <v>2501</v>
      </c>
      <c r="E871" s="202" t="s">
        <v>2511</v>
      </c>
      <c r="F871" s="210">
        <v>3364200</v>
      </c>
      <c r="G871" s="202"/>
      <c r="H871" s="202"/>
      <c r="I871" s="202"/>
      <c r="J871" s="217"/>
    </row>
    <row r="872" spans="1:10" ht="16" hidden="1">
      <c r="A872" s="501" t="s">
        <v>2445</v>
      </c>
      <c r="B872" s="501" t="s">
        <v>20</v>
      </c>
      <c r="C872" s="787">
        <v>2021</v>
      </c>
      <c r="D872" s="855" t="s">
        <v>2502</v>
      </c>
      <c r="E872" s="204" t="s">
        <v>2511</v>
      </c>
      <c r="F872" s="211"/>
      <c r="G872" s="204"/>
      <c r="H872" s="204"/>
      <c r="I872" s="204"/>
      <c r="J872" s="218"/>
    </row>
    <row r="873" spans="1:10" ht="16" hidden="1">
      <c r="A873" s="501" t="s">
        <v>2445</v>
      </c>
      <c r="B873" s="501" t="s">
        <v>20</v>
      </c>
      <c r="C873" s="787">
        <v>2021</v>
      </c>
      <c r="D873" s="202" t="s">
        <v>2503</v>
      </c>
      <c r="E873" s="202" t="s">
        <v>2511</v>
      </c>
      <c r="F873" s="210">
        <v>5967966118</v>
      </c>
      <c r="G873" s="202"/>
      <c r="H873" s="202"/>
      <c r="I873" s="202"/>
      <c r="J873" s="217"/>
    </row>
    <row r="874" spans="1:10" ht="16" hidden="1">
      <c r="A874" s="501" t="s">
        <v>2445</v>
      </c>
      <c r="B874" s="501" t="s">
        <v>20</v>
      </c>
      <c r="C874" s="787">
        <v>2021</v>
      </c>
      <c r="D874" s="204" t="s">
        <v>2504</v>
      </c>
      <c r="E874" s="204" t="s">
        <v>2511</v>
      </c>
      <c r="F874" s="211">
        <v>61486105638.160004</v>
      </c>
      <c r="G874" s="204"/>
      <c r="H874" s="204"/>
      <c r="I874" s="204"/>
      <c r="J874" s="218"/>
    </row>
    <row r="875" spans="1:10" ht="16" hidden="1">
      <c r="A875" s="501" t="s">
        <v>2445</v>
      </c>
      <c r="B875" s="501" t="s">
        <v>20</v>
      </c>
      <c r="C875" s="787">
        <v>2021</v>
      </c>
      <c r="D875" s="202" t="s">
        <v>2505</v>
      </c>
      <c r="E875" s="202" t="s">
        <v>2511</v>
      </c>
      <c r="F875" s="210" t="s">
        <v>2544</v>
      </c>
      <c r="G875" s="202"/>
      <c r="H875" s="202"/>
      <c r="I875" s="202"/>
      <c r="J875" s="217"/>
    </row>
    <row r="876" spans="1:10" ht="16" hidden="1">
      <c r="A876" s="501" t="s">
        <v>2445</v>
      </c>
      <c r="B876" s="501" t="s">
        <v>20</v>
      </c>
      <c r="C876" s="787">
        <v>2021</v>
      </c>
      <c r="D876" s="204" t="s">
        <v>2506</v>
      </c>
      <c r="E876" s="204" t="s">
        <v>2511</v>
      </c>
      <c r="F876" s="211">
        <v>87762912901.279999</v>
      </c>
      <c r="G876" s="204"/>
      <c r="H876" s="204"/>
      <c r="I876" s="204"/>
      <c r="J876" s="218"/>
    </row>
    <row r="877" spans="1:10" ht="16" hidden="1">
      <c r="A877" s="501" t="s">
        <v>2445</v>
      </c>
      <c r="B877" s="501" t="s">
        <v>20</v>
      </c>
      <c r="C877" s="787">
        <v>2021</v>
      </c>
      <c r="D877" s="202" t="s">
        <v>2507</v>
      </c>
      <c r="E877" s="202" t="s">
        <v>2511</v>
      </c>
      <c r="F877" s="210" t="s">
        <v>2544</v>
      </c>
      <c r="G877" s="202"/>
      <c r="H877" s="202"/>
      <c r="I877" s="202"/>
      <c r="J877" s="217"/>
    </row>
    <row r="878" spans="1:10" ht="16" hidden="1">
      <c r="A878" s="501" t="s">
        <v>2445</v>
      </c>
      <c r="B878" s="501" t="s">
        <v>20</v>
      </c>
      <c r="C878" s="787">
        <v>2021</v>
      </c>
      <c r="D878" s="204" t="s">
        <v>2508</v>
      </c>
      <c r="E878" s="204" t="s">
        <v>2511</v>
      </c>
      <c r="F878" s="211" t="s">
        <v>2544</v>
      </c>
      <c r="G878" s="204"/>
      <c r="H878" s="204"/>
      <c r="I878" s="204"/>
      <c r="J878" s="218"/>
    </row>
    <row r="879" spans="1:10" ht="16" hidden="1">
      <c r="A879" s="501" t="s">
        <v>2445</v>
      </c>
      <c r="B879" s="501" t="s">
        <v>20</v>
      </c>
      <c r="C879" s="787">
        <v>2021</v>
      </c>
      <c r="D879" s="202" t="s">
        <v>2509</v>
      </c>
      <c r="E879" s="202" t="s">
        <v>2511</v>
      </c>
      <c r="F879" s="210" t="s">
        <v>2544</v>
      </c>
      <c r="G879" s="202"/>
      <c r="H879" s="202"/>
      <c r="I879" s="202"/>
      <c r="J879" s="217"/>
    </row>
    <row r="880" spans="1:10" ht="16" hidden="1">
      <c r="A880" s="501" t="s">
        <v>2445</v>
      </c>
      <c r="B880" s="501" t="s">
        <v>20</v>
      </c>
      <c r="C880" s="787">
        <v>2021</v>
      </c>
      <c r="D880" s="204" t="s">
        <v>2510</v>
      </c>
      <c r="E880" s="204" t="s">
        <v>2511</v>
      </c>
      <c r="F880" s="211" t="s">
        <v>2544</v>
      </c>
      <c r="G880" s="204"/>
      <c r="H880" s="204"/>
      <c r="I880" s="204"/>
      <c r="J880" s="218"/>
    </row>
    <row r="881" spans="1:10" s="768" customFormat="1" ht="16" hidden="1">
      <c r="A881" s="772"/>
      <c r="B881" s="772"/>
      <c r="C881" s="779"/>
      <c r="D881" s="208"/>
      <c r="E881" s="208"/>
      <c r="F881" s="212"/>
      <c r="G881" s="208"/>
      <c r="H881" s="208"/>
      <c r="I881" s="208"/>
      <c r="J881" s="220"/>
    </row>
    <row r="882" spans="1:10" ht="16" hidden="1">
      <c r="A882" s="501" t="s">
        <v>1042</v>
      </c>
      <c r="B882" s="501"/>
      <c r="C882" s="787">
        <v>2021</v>
      </c>
      <c r="D882" s="202" t="s">
        <v>2495</v>
      </c>
      <c r="E882" s="202" t="s">
        <v>2496</v>
      </c>
      <c r="F882" s="207">
        <v>3140115.66</v>
      </c>
      <c r="G882" s="202"/>
      <c r="H882" s="202"/>
      <c r="I882" s="202"/>
      <c r="J882" s="217"/>
    </row>
    <row r="883" spans="1:10" ht="16" hidden="1">
      <c r="A883" s="501" t="s">
        <v>1042</v>
      </c>
      <c r="B883" s="501"/>
      <c r="C883" s="787">
        <v>2021</v>
      </c>
      <c r="D883" s="204" t="s">
        <v>2498</v>
      </c>
      <c r="E883" s="204" t="s">
        <v>2496</v>
      </c>
      <c r="F883" s="206"/>
      <c r="G883" s="204"/>
      <c r="H883" s="204"/>
      <c r="I883" s="204"/>
      <c r="J883" s="218"/>
    </row>
    <row r="884" spans="1:10" ht="16" hidden="1">
      <c r="A884" s="501" t="s">
        <v>1042</v>
      </c>
      <c r="B884" s="501"/>
      <c r="C884" s="787">
        <v>2021</v>
      </c>
      <c r="D884" s="202" t="s">
        <v>2499</v>
      </c>
      <c r="E884" s="202" t="s">
        <v>2496</v>
      </c>
      <c r="F884" s="207"/>
      <c r="G884" s="202"/>
      <c r="H884" s="202"/>
      <c r="I884" s="202"/>
      <c r="J884" s="217"/>
    </row>
    <row r="885" spans="1:10" ht="16" hidden="1">
      <c r="A885" s="501" t="s">
        <v>1042</v>
      </c>
      <c r="B885" s="501"/>
      <c r="C885" s="787">
        <v>2021</v>
      </c>
      <c r="D885" s="204" t="s">
        <v>2500</v>
      </c>
      <c r="E885" s="204" t="s">
        <v>2496</v>
      </c>
      <c r="F885" s="206"/>
      <c r="G885" s="204"/>
      <c r="H885" s="204"/>
      <c r="I885" s="204"/>
      <c r="J885" s="218"/>
    </row>
    <row r="886" spans="1:10" ht="16" hidden="1">
      <c r="A886" s="501" t="s">
        <v>1042</v>
      </c>
      <c r="B886" s="501"/>
      <c r="C886" s="787">
        <v>2021</v>
      </c>
      <c r="D886" s="202" t="s">
        <v>2501</v>
      </c>
      <c r="E886" s="202" t="s">
        <v>2496</v>
      </c>
      <c r="F886" s="207"/>
      <c r="G886" s="202"/>
      <c r="H886" s="202"/>
      <c r="I886" s="202"/>
      <c r="J886" s="217"/>
    </row>
    <row r="887" spans="1:10" ht="16" hidden="1">
      <c r="A887" s="501" t="s">
        <v>1042</v>
      </c>
      <c r="B887" s="501"/>
      <c r="C887" s="787">
        <v>2021</v>
      </c>
      <c r="D887" s="204" t="s">
        <v>2502</v>
      </c>
      <c r="E887" s="204" t="s">
        <v>2496</v>
      </c>
      <c r="F887" s="206"/>
      <c r="G887" s="204"/>
      <c r="H887" s="204"/>
      <c r="I887" s="204"/>
      <c r="J887" s="218"/>
    </row>
    <row r="888" spans="1:10" ht="16" hidden="1">
      <c r="A888" s="501" t="s">
        <v>1042</v>
      </c>
      <c r="B888" s="501"/>
      <c r="C888" s="787">
        <v>2021</v>
      </c>
      <c r="D888" s="202" t="s">
        <v>2503</v>
      </c>
      <c r="E888" s="202" t="s">
        <v>2496</v>
      </c>
      <c r="F888" s="207"/>
      <c r="G888" s="202"/>
      <c r="H888" s="202"/>
      <c r="I888" s="202"/>
      <c r="J888" s="217"/>
    </row>
    <row r="889" spans="1:10" ht="16" hidden="1">
      <c r="A889" s="501" t="s">
        <v>1042</v>
      </c>
      <c r="B889" s="501"/>
      <c r="C889" s="787">
        <v>2021</v>
      </c>
      <c r="D889" s="204" t="s">
        <v>2504</v>
      </c>
      <c r="E889" s="204" t="s">
        <v>2496</v>
      </c>
      <c r="F889" s="206"/>
      <c r="G889" s="204"/>
      <c r="H889" s="204"/>
      <c r="I889" s="204"/>
      <c r="J889" s="218"/>
    </row>
    <row r="890" spans="1:10" ht="16" hidden="1">
      <c r="A890" s="501" t="s">
        <v>1042</v>
      </c>
      <c r="B890" s="501"/>
      <c r="C890" s="787">
        <v>2021</v>
      </c>
      <c r="D890" s="202" t="s">
        <v>2505</v>
      </c>
      <c r="E890" s="202" t="s">
        <v>2496</v>
      </c>
      <c r="F890" s="207"/>
      <c r="G890" s="202"/>
      <c r="H890" s="202"/>
      <c r="I890" s="202"/>
      <c r="J890" s="217"/>
    </row>
    <row r="891" spans="1:10" ht="16" hidden="1">
      <c r="A891" s="501" t="s">
        <v>1042</v>
      </c>
      <c r="B891" s="501"/>
      <c r="C891" s="787">
        <v>2021</v>
      </c>
      <c r="D891" s="204" t="s">
        <v>2506</v>
      </c>
      <c r="E891" s="204" t="s">
        <v>2496</v>
      </c>
      <c r="F891" s="206">
        <v>5853757.9484667191</v>
      </c>
      <c r="G891" s="204"/>
      <c r="H891" s="204"/>
      <c r="I891" s="204"/>
      <c r="J891" s="218"/>
    </row>
    <row r="892" spans="1:10" ht="16" hidden="1">
      <c r="A892" s="501" t="s">
        <v>1042</v>
      </c>
      <c r="B892" s="501"/>
      <c r="C892" s="787">
        <v>2021</v>
      </c>
      <c r="D892" s="202" t="s">
        <v>2507</v>
      </c>
      <c r="E892" s="202" t="s">
        <v>2496</v>
      </c>
      <c r="F892" s="207">
        <v>0</v>
      </c>
      <c r="G892" s="202"/>
      <c r="H892" s="202"/>
      <c r="I892" s="202"/>
      <c r="J892" s="217"/>
    </row>
    <row r="893" spans="1:10" ht="16" hidden="1">
      <c r="A893" s="501" t="s">
        <v>1042</v>
      </c>
      <c r="B893" s="501"/>
      <c r="C893" s="787">
        <v>2021</v>
      </c>
      <c r="D893" s="204" t="s">
        <v>2508</v>
      </c>
      <c r="E893" s="204" t="s">
        <v>2496</v>
      </c>
      <c r="F893" s="206">
        <v>0</v>
      </c>
      <c r="G893" s="204"/>
      <c r="H893" s="204"/>
      <c r="I893" s="204"/>
      <c r="J893" s="218"/>
    </row>
    <row r="894" spans="1:10" ht="16" hidden="1">
      <c r="A894" s="501" t="s">
        <v>1042</v>
      </c>
      <c r="B894" s="501"/>
      <c r="C894" s="787">
        <v>2021</v>
      </c>
      <c r="D894" s="202" t="s">
        <v>2509</v>
      </c>
      <c r="E894" s="202" t="s">
        <v>2496</v>
      </c>
      <c r="F894" s="207"/>
      <c r="G894" s="202"/>
      <c r="H894" s="202"/>
      <c r="I894" s="202"/>
      <c r="J894" s="217"/>
    </row>
    <row r="895" spans="1:10" ht="16" hidden="1">
      <c r="A895" s="501" t="s">
        <v>1042</v>
      </c>
      <c r="B895" s="501"/>
      <c r="C895" s="787">
        <v>2021</v>
      </c>
      <c r="D895" s="204" t="s">
        <v>2510</v>
      </c>
      <c r="E895" s="204" t="s">
        <v>2496</v>
      </c>
      <c r="F895" s="206">
        <v>0</v>
      </c>
      <c r="G895" s="204"/>
      <c r="H895" s="204"/>
      <c r="I895" s="204"/>
      <c r="J895" s="218"/>
    </row>
    <row r="896" spans="1:10" ht="16" hidden="1">
      <c r="A896" s="501" t="s">
        <v>1042</v>
      </c>
      <c r="B896" s="501"/>
      <c r="C896" s="787">
        <v>2021</v>
      </c>
      <c r="D896" s="202" t="s">
        <v>2495</v>
      </c>
      <c r="E896" s="202" t="s">
        <v>2511</v>
      </c>
      <c r="F896" s="260">
        <v>0</v>
      </c>
      <c r="G896" s="202"/>
      <c r="H896" s="202"/>
      <c r="I896" s="202"/>
      <c r="J896" s="217"/>
    </row>
    <row r="897" spans="1:10" ht="16" hidden="1">
      <c r="A897" s="501" t="s">
        <v>1042</v>
      </c>
      <c r="B897" s="501"/>
      <c r="C897" s="787">
        <v>2021</v>
      </c>
      <c r="D897" s="204" t="s">
        <v>2498</v>
      </c>
      <c r="E897" s="204" t="s">
        <v>2511</v>
      </c>
      <c r="F897" s="261">
        <v>1275911519</v>
      </c>
      <c r="G897" s="204"/>
      <c r="H897" s="204"/>
      <c r="I897" s="204"/>
      <c r="J897" s="218"/>
    </row>
    <row r="898" spans="1:10" ht="16" hidden="1">
      <c r="A898" s="501" t="s">
        <v>1042</v>
      </c>
      <c r="B898" s="501"/>
      <c r="C898" s="787">
        <v>2021</v>
      </c>
      <c r="D898" s="202" t="s">
        <v>2499</v>
      </c>
      <c r="E898" s="202" t="s">
        <v>2511</v>
      </c>
      <c r="F898" s="260">
        <v>179400000</v>
      </c>
      <c r="G898" s="202"/>
      <c r="H898" s="202"/>
      <c r="I898" s="202"/>
      <c r="J898" s="217"/>
    </row>
    <row r="899" spans="1:10" ht="16" hidden="1">
      <c r="A899" s="501" t="s">
        <v>1042</v>
      </c>
      <c r="B899" s="501"/>
      <c r="C899" s="787">
        <v>2021</v>
      </c>
      <c r="D899" s="204" t="s">
        <v>2500</v>
      </c>
      <c r="E899" s="204" t="s">
        <v>2511</v>
      </c>
      <c r="F899" s="261"/>
      <c r="G899" s="204"/>
      <c r="H899" s="204"/>
      <c r="I899" s="204"/>
      <c r="J899" s="218"/>
    </row>
    <row r="900" spans="1:10" ht="16" hidden="1">
      <c r="A900" s="501" t="s">
        <v>1042</v>
      </c>
      <c r="B900" s="501"/>
      <c r="C900" s="787">
        <v>2021</v>
      </c>
      <c r="D900" s="202" t="s">
        <v>2501</v>
      </c>
      <c r="E900" s="202" t="s">
        <v>2511</v>
      </c>
      <c r="F900" s="260">
        <v>29623536</v>
      </c>
      <c r="G900" s="202"/>
      <c r="H900" s="202"/>
      <c r="I900" s="202"/>
      <c r="J900" s="217"/>
    </row>
    <row r="901" spans="1:10" ht="16" hidden="1">
      <c r="A901" s="501" t="s">
        <v>1042</v>
      </c>
      <c r="B901" s="501"/>
      <c r="C901" s="787">
        <v>2021</v>
      </c>
      <c r="D901" s="204" t="s">
        <v>2502</v>
      </c>
      <c r="E901" s="204" t="s">
        <v>2511</v>
      </c>
      <c r="F901" s="261">
        <v>635409354</v>
      </c>
      <c r="G901" s="204"/>
      <c r="H901" s="204"/>
      <c r="I901" s="204"/>
      <c r="J901" s="218"/>
    </row>
    <row r="902" spans="1:10" ht="16" hidden="1">
      <c r="A902" s="501" t="s">
        <v>1042</v>
      </c>
      <c r="B902" s="501"/>
      <c r="C902" s="787">
        <v>2021</v>
      </c>
      <c r="D902" s="202" t="s">
        <v>2503</v>
      </c>
      <c r="E902" s="202" t="s">
        <v>2511</v>
      </c>
      <c r="F902" s="260">
        <v>41541741915</v>
      </c>
      <c r="G902" s="202"/>
      <c r="H902" s="202"/>
      <c r="I902" s="202"/>
      <c r="J902" s="217"/>
    </row>
    <row r="903" spans="1:10" ht="16" hidden="1">
      <c r="A903" s="501" t="s">
        <v>1042</v>
      </c>
      <c r="B903" s="501"/>
      <c r="C903" s="787">
        <v>2021</v>
      </c>
      <c r="D903" s="204" t="s">
        <v>2504</v>
      </c>
      <c r="E903" s="204" t="s">
        <v>2511</v>
      </c>
      <c r="F903" s="261">
        <v>8608404146</v>
      </c>
      <c r="G903" s="204"/>
      <c r="H903" s="204"/>
      <c r="I903" s="204"/>
      <c r="J903" s="218"/>
    </row>
    <row r="904" spans="1:10" ht="16" hidden="1">
      <c r="A904" s="501" t="s">
        <v>1042</v>
      </c>
      <c r="B904" s="501"/>
      <c r="C904" s="787">
        <v>2021</v>
      </c>
      <c r="D904" s="202" t="s">
        <v>2505</v>
      </c>
      <c r="E904" s="202" t="s">
        <v>2511</v>
      </c>
      <c r="F904" s="260"/>
      <c r="G904" s="202"/>
      <c r="H904" s="202"/>
      <c r="I904" s="202"/>
      <c r="J904" s="217"/>
    </row>
    <row r="905" spans="1:10" ht="16" hidden="1">
      <c r="A905" s="501" t="s">
        <v>1042</v>
      </c>
      <c r="B905" s="501"/>
      <c r="C905" s="787">
        <v>2021</v>
      </c>
      <c r="D905" s="204" t="s">
        <v>2506</v>
      </c>
      <c r="E905" s="204" t="s">
        <v>2511</v>
      </c>
      <c r="F905" s="261">
        <v>419232323.57999998</v>
      </c>
      <c r="G905" s="204"/>
      <c r="H905" s="204"/>
      <c r="I905" s="204"/>
      <c r="J905" s="218"/>
    </row>
    <row r="906" spans="1:10" ht="16" hidden="1">
      <c r="A906" s="501" t="s">
        <v>1042</v>
      </c>
      <c r="B906" s="501"/>
      <c r="C906" s="787">
        <v>2021</v>
      </c>
      <c r="D906" s="202" t="s">
        <v>2507</v>
      </c>
      <c r="E906" s="202" t="s">
        <v>2511</v>
      </c>
      <c r="F906" s="260"/>
      <c r="G906" s="202"/>
      <c r="H906" s="202"/>
      <c r="I906" s="202"/>
      <c r="J906" s="217"/>
    </row>
    <row r="907" spans="1:10" ht="16" hidden="1">
      <c r="A907" s="501" t="s">
        <v>1042</v>
      </c>
      <c r="B907" s="501"/>
      <c r="C907" s="787">
        <v>2021</v>
      </c>
      <c r="D907" s="204" t="s">
        <v>2508</v>
      </c>
      <c r="E907" s="204" t="s">
        <v>2511</v>
      </c>
      <c r="F907" s="261"/>
      <c r="G907" s="204"/>
      <c r="H907" s="204"/>
      <c r="I907" s="204"/>
      <c r="J907" s="218"/>
    </row>
    <row r="908" spans="1:10" ht="16" hidden="1">
      <c r="A908" s="501" t="s">
        <v>1042</v>
      </c>
      <c r="B908" s="501"/>
      <c r="C908" s="787">
        <v>2021</v>
      </c>
      <c r="D908" s="202" t="s">
        <v>2509</v>
      </c>
      <c r="E908" s="202" t="s">
        <v>2511</v>
      </c>
      <c r="F908" s="260"/>
      <c r="G908" s="202"/>
      <c r="H908" s="202"/>
      <c r="I908" s="202"/>
      <c r="J908" s="217"/>
    </row>
    <row r="909" spans="1:10" ht="16" hidden="1">
      <c r="A909" s="501" t="s">
        <v>1042</v>
      </c>
      <c r="B909" s="501"/>
      <c r="C909" s="787">
        <v>2021</v>
      </c>
      <c r="D909" s="204" t="s">
        <v>2510</v>
      </c>
      <c r="E909" s="204" t="s">
        <v>2511</v>
      </c>
      <c r="F909" s="261"/>
      <c r="G909" s="204"/>
      <c r="H909" s="204"/>
      <c r="I909" s="204"/>
      <c r="J909" s="218"/>
    </row>
    <row r="910" spans="1:10" s="768" customFormat="1" ht="16" hidden="1">
      <c r="A910" s="772"/>
      <c r="B910" s="772"/>
      <c r="C910" s="779"/>
      <c r="D910" s="208"/>
      <c r="E910" s="208"/>
      <c r="F910" s="856"/>
      <c r="G910" s="208"/>
      <c r="H910" s="208"/>
      <c r="I910" s="208"/>
      <c r="J910" s="220"/>
    </row>
    <row r="911" spans="1:10" ht="16" hidden="1">
      <c r="A911" s="501" t="s">
        <v>2446</v>
      </c>
      <c r="B911" s="501"/>
      <c r="C911" s="787">
        <v>2021</v>
      </c>
      <c r="D911" s="202" t="s">
        <v>2495</v>
      </c>
      <c r="E911" s="202" t="s">
        <v>2496</v>
      </c>
      <c r="F911" s="207">
        <v>0</v>
      </c>
      <c r="G911" s="202"/>
      <c r="H911" s="202"/>
      <c r="I911" s="202"/>
      <c r="J911" s="217"/>
    </row>
    <row r="912" spans="1:10" ht="16" hidden="1">
      <c r="A912" s="501" t="s">
        <v>2446</v>
      </c>
      <c r="B912" s="501"/>
      <c r="C912" s="787">
        <v>2021</v>
      </c>
      <c r="D912" s="204" t="s">
        <v>2498</v>
      </c>
      <c r="E912" s="204" t="s">
        <v>2496</v>
      </c>
      <c r="F912" s="206">
        <v>0</v>
      </c>
      <c r="G912" s="204"/>
      <c r="H912" s="204"/>
      <c r="I912" s="204"/>
      <c r="J912" s="218"/>
    </row>
    <row r="913" spans="1:10" ht="16" hidden="1">
      <c r="A913" s="501" t="s">
        <v>2446</v>
      </c>
      <c r="B913" s="501"/>
      <c r="C913" s="787">
        <v>2021</v>
      </c>
      <c r="D913" s="202" t="s">
        <v>2499</v>
      </c>
      <c r="E913" s="202" t="s">
        <v>2496</v>
      </c>
      <c r="F913" s="207">
        <v>0</v>
      </c>
      <c r="G913" s="202"/>
      <c r="H913" s="202"/>
      <c r="I913" s="202"/>
      <c r="J913" s="217"/>
    </row>
    <row r="914" spans="1:10" ht="16" hidden="1">
      <c r="A914" s="501" t="s">
        <v>2446</v>
      </c>
      <c r="B914" s="501"/>
      <c r="C914" s="787">
        <v>2021</v>
      </c>
      <c r="D914" s="204" t="s">
        <v>2500</v>
      </c>
      <c r="E914" s="204" t="s">
        <v>2496</v>
      </c>
      <c r="F914" s="206">
        <v>0</v>
      </c>
      <c r="G914" s="204"/>
      <c r="H914" s="204"/>
      <c r="I914" s="204"/>
      <c r="J914" s="218"/>
    </row>
    <row r="915" spans="1:10" ht="16" hidden="1">
      <c r="A915" s="501" t="s">
        <v>2446</v>
      </c>
      <c r="B915" s="501"/>
      <c r="C915" s="787">
        <v>2021</v>
      </c>
      <c r="D915" s="202" t="s">
        <v>2501</v>
      </c>
      <c r="E915" s="202" t="s">
        <v>2496</v>
      </c>
      <c r="F915" s="207">
        <v>0</v>
      </c>
      <c r="G915" s="202"/>
      <c r="H915" s="202"/>
      <c r="I915" s="202"/>
      <c r="J915" s="217"/>
    </row>
    <row r="916" spans="1:10" ht="16" hidden="1">
      <c r="A916" s="501" t="s">
        <v>2446</v>
      </c>
      <c r="B916" s="501"/>
      <c r="C916" s="787">
        <v>2021</v>
      </c>
      <c r="D916" s="204" t="s">
        <v>2502</v>
      </c>
      <c r="E916" s="204" t="s">
        <v>2496</v>
      </c>
      <c r="F916" s="206">
        <v>0</v>
      </c>
      <c r="G916" s="204"/>
      <c r="H916" s="204"/>
      <c r="I916" s="204"/>
      <c r="J916" s="218"/>
    </row>
    <row r="917" spans="1:10" ht="16" hidden="1">
      <c r="A917" s="501" t="s">
        <v>2446</v>
      </c>
      <c r="B917" s="501"/>
      <c r="C917" s="787">
        <v>2021</v>
      </c>
      <c r="D917" s="202" t="s">
        <v>2503</v>
      </c>
      <c r="E917" s="202" t="s">
        <v>2496</v>
      </c>
      <c r="F917" s="207">
        <v>0</v>
      </c>
      <c r="G917" s="202"/>
      <c r="H917" s="202"/>
      <c r="I917" s="202"/>
      <c r="J917" s="217"/>
    </row>
    <row r="918" spans="1:10" ht="16" hidden="1">
      <c r="A918" s="501" t="s">
        <v>2446</v>
      </c>
      <c r="B918" s="501"/>
      <c r="C918" s="787">
        <v>2021</v>
      </c>
      <c r="D918" s="204" t="s">
        <v>2504</v>
      </c>
      <c r="E918" s="204" t="s">
        <v>2496</v>
      </c>
      <c r="F918" s="206">
        <v>0</v>
      </c>
      <c r="G918" s="204"/>
      <c r="H918" s="204"/>
      <c r="I918" s="204"/>
      <c r="J918" s="218"/>
    </row>
    <row r="919" spans="1:10" ht="16" hidden="1">
      <c r="A919" s="501" t="s">
        <v>2446</v>
      </c>
      <c r="B919" s="501"/>
      <c r="C919" s="787">
        <v>2021</v>
      </c>
      <c r="D919" s="202" t="s">
        <v>2505</v>
      </c>
      <c r="E919" s="202" t="s">
        <v>2496</v>
      </c>
      <c r="F919" s="207">
        <v>0</v>
      </c>
      <c r="G919" s="202"/>
      <c r="H919" s="202"/>
      <c r="I919" s="202"/>
      <c r="J919" s="217"/>
    </row>
    <row r="920" spans="1:10" ht="16" hidden="1">
      <c r="A920" s="501" t="s">
        <v>2446</v>
      </c>
      <c r="B920" s="501"/>
      <c r="C920" s="787">
        <v>2021</v>
      </c>
      <c r="D920" s="204" t="s">
        <v>2506</v>
      </c>
      <c r="E920" s="204" t="s">
        <v>2496</v>
      </c>
      <c r="F920" s="206">
        <v>0</v>
      </c>
      <c r="G920" s="204"/>
      <c r="H920" s="204"/>
      <c r="I920" s="204"/>
      <c r="J920" s="218"/>
    </row>
    <row r="921" spans="1:10" ht="16" hidden="1">
      <c r="A921" s="501" t="s">
        <v>2446</v>
      </c>
      <c r="B921" s="501"/>
      <c r="C921" s="787">
        <v>2021</v>
      </c>
      <c r="D921" s="202" t="s">
        <v>2507</v>
      </c>
      <c r="E921" s="202" t="s">
        <v>2496</v>
      </c>
      <c r="F921" s="207">
        <v>0</v>
      </c>
      <c r="G921" s="202"/>
      <c r="H921" s="202"/>
      <c r="I921" s="202"/>
      <c r="J921" s="217"/>
    </row>
    <row r="922" spans="1:10" ht="16" hidden="1">
      <c r="A922" s="501" t="s">
        <v>2446</v>
      </c>
      <c r="B922" s="501"/>
      <c r="C922" s="787">
        <v>2021</v>
      </c>
      <c r="D922" s="204" t="s">
        <v>2508</v>
      </c>
      <c r="E922" s="204" t="s">
        <v>2496</v>
      </c>
      <c r="F922" s="206">
        <v>0</v>
      </c>
      <c r="G922" s="204"/>
      <c r="H922" s="204"/>
      <c r="I922" s="204"/>
      <c r="J922" s="218"/>
    </row>
    <row r="923" spans="1:10" ht="16" hidden="1">
      <c r="A923" s="501" t="s">
        <v>2446</v>
      </c>
      <c r="B923" s="501"/>
      <c r="C923" s="787">
        <v>2021</v>
      </c>
      <c r="D923" s="202" t="s">
        <v>2509</v>
      </c>
      <c r="E923" s="202" t="s">
        <v>2496</v>
      </c>
      <c r="F923" s="207">
        <v>0</v>
      </c>
      <c r="G923" s="202"/>
      <c r="H923" s="202"/>
      <c r="I923" s="202"/>
      <c r="J923" s="217"/>
    </row>
    <row r="924" spans="1:10" ht="16" hidden="1">
      <c r="A924" s="501" t="s">
        <v>2446</v>
      </c>
      <c r="B924" s="501"/>
      <c r="C924" s="787">
        <v>2021</v>
      </c>
      <c r="D924" s="204" t="s">
        <v>2510</v>
      </c>
      <c r="E924" s="204" t="s">
        <v>2496</v>
      </c>
      <c r="F924" s="206">
        <v>0</v>
      </c>
      <c r="G924" s="204"/>
      <c r="H924" s="204"/>
      <c r="I924" s="204"/>
      <c r="J924" s="218"/>
    </row>
    <row r="925" spans="1:10" ht="16" hidden="1">
      <c r="A925" s="501" t="s">
        <v>2446</v>
      </c>
      <c r="B925" s="501"/>
      <c r="C925" s="787">
        <v>2021</v>
      </c>
      <c r="D925" s="202" t="s">
        <v>2495</v>
      </c>
      <c r="E925" s="202" t="s">
        <v>2511</v>
      </c>
      <c r="F925" s="260">
        <v>595655659607</v>
      </c>
      <c r="G925" s="202"/>
      <c r="H925" s="202"/>
      <c r="I925" s="202"/>
      <c r="J925" s="217"/>
    </row>
    <row r="926" spans="1:10" ht="16" hidden="1">
      <c r="A926" s="501" t="s">
        <v>2446</v>
      </c>
      <c r="B926" s="501"/>
      <c r="C926" s="787">
        <v>2021</v>
      </c>
      <c r="D926" s="204" t="s">
        <v>2498</v>
      </c>
      <c r="E926" s="204" t="s">
        <v>2511</v>
      </c>
      <c r="F926" s="261">
        <v>43148895656</v>
      </c>
      <c r="G926" s="204"/>
      <c r="H926" s="204"/>
      <c r="I926" s="204"/>
      <c r="J926" s="218"/>
    </row>
    <row r="927" spans="1:10" ht="16" hidden="1">
      <c r="A927" s="501" t="s">
        <v>2446</v>
      </c>
      <c r="B927" s="501"/>
      <c r="C927" s="787">
        <v>2021</v>
      </c>
      <c r="D927" s="202" t="s">
        <v>2499</v>
      </c>
      <c r="E927" s="202" t="s">
        <v>2511</v>
      </c>
      <c r="F927" s="260">
        <v>15901920000</v>
      </c>
      <c r="G927" s="202"/>
      <c r="H927" s="202"/>
      <c r="I927" s="202"/>
      <c r="J927" s="217"/>
    </row>
    <row r="928" spans="1:10" ht="16" hidden="1">
      <c r="A928" s="501" t="s">
        <v>2446</v>
      </c>
      <c r="B928" s="501"/>
      <c r="C928" s="787">
        <v>2021</v>
      </c>
      <c r="D928" s="204" t="s">
        <v>2500</v>
      </c>
      <c r="E928" s="204" t="s">
        <v>2511</v>
      </c>
      <c r="F928" s="261">
        <v>10282583767</v>
      </c>
      <c r="G928" s="204"/>
      <c r="H928" s="204"/>
      <c r="I928" s="204"/>
      <c r="J928" s="218"/>
    </row>
    <row r="929" spans="1:10" ht="16" hidden="1">
      <c r="A929" s="501" t="s">
        <v>2446</v>
      </c>
      <c r="B929" s="501"/>
      <c r="C929" s="787">
        <v>2021</v>
      </c>
      <c r="D929" s="202" t="s">
        <v>2501</v>
      </c>
      <c r="E929" s="202" t="s">
        <v>2511</v>
      </c>
      <c r="F929" s="260">
        <v>25095014123</v>
      </c>
      <c r="G929" s="202"/>
      <c r="H929" s="202"/>
      <c r="I929" s="202"/>
      <c r="J929" s="217"/>
    </row>
    <row r="930" spans="1:10" ht="16" hidden="1">
      <c r="A930" s="501" t="s">
        <v>2446</v>
      </c>
      <c r="B930" s="501"/>
      <c r="C930" s="787">
        <v>2021</v>
      </c>
      <c r="D930" s="204" t="s">
        <v>2502</v>
      </c>
      <c r="E930" s="204" t="s">
        <v>2511</v>
      </c>
      <c r="F930" s="261">
        <v>86172222559</v>
      </c>
      <c r="G930" s="204"/>
      <c r="H930" s="204"/>
      <c r="I930" s="204"/>
      <c r="J930" s="218"/>
    </row>
    <row r="931" spans="1:10" ht="16" hidden="1">
      <c r="A931" s="501" t="s">
        <v>2446</v>
      </c>
      <c r="B931" s="501"/>
      <c r="C931" s="787">
        <v>2021</v>
      </c>
      <c r="D931" s="202" t="s">
        <v>2503</v>
      </c>
      <c r="E931" s="202" t="s">
        <v>2511</v>
      </c>
      <c r="F931" s="260">
        <v>140139347126</v>
      </c>
      <c r="G931" s="202"/>
      <c r="H931" s="202"/>
      <c r="I931" s="202"/>
      <c r="J931" s="217"/>
    </row>
    <row r="932" spans="1:10" ht="16" hidden="1">
      <c r="A932" s="501" t="s">
        <v>2446</v>
      </c>
      <c r="B932" s="501"/>
      <c r="C932" s="787">
        <v>2021</v>
      </c>
      <c r="D932" s="204" t="s">
        <v>2504</v>
      </c>
      <c r="E932" s="204" t="s">
        <v>2511</v>
      </c>
      <c r="F932" s="261">
        <v>16698277800</v>
      </c>
      <c r="G932" s="204"/>
      <c r="H932" s="204"/>
      <c r="I932" s="204"/>
      <c r="J932" s="218"/>
    </row>
    <row r="933" spans="1:10" ht="16" hidden="1">
      <c r="A933" s="501" t="s">
        <v>2446</v>
      </c>
      <c r="B933" s="501"/>
      <c r="C933" s="787">
        <v>2021</v>
      </c>
      <c r="D933" s="202" t="s">
        <v>2505</v>
      </c>
      <c r="E933" s="202" t="s">
        <v>2511</v>
      </c>
      <c r="F933" s="260">
        <v>261477862800</v>
      </c>
      <c r="G933" s="202"/>
      <c r="H933" s="202"/>
      <c r="I933" s="202"/>
      <c r="J933" s="217"/>
    </row>
    <row r="934" spans="1:10" ht="16" hidden="1">
      <c r="A934" s="501" t="s">
        <v>2446</v>
      </c>
      <c r="B934" s="501"/>
      <c r="C934" s="787">
        <v>2021</v>
      </c>
      <c r="D934" s="204" t="s">
        <v>2506</v>
      </c>
      <c r="E934" s="204" t="s">
        <v>2511</v>
      </c>
      <c r="F934" s="261">
        <v>581681412126.28394</v>
      </c>
      <c r="G934" s="204"/>
      <c r="H934" s="204"/>
      <c r="I934" s="204"/>
      <c r="J934" s="218"/>
    </row>
    <row r="935" spans="1:10" ht="16" hidden="1">
      <c r="A935" s="501" t="s">
        <v>2446</v>
      </c>
      <c r="B935" s="501"/>
      <c r="C935" s="787">
        <v>2021</v>
      </c>
      <c r="D935" s="202" t="s">
        <v>2507</v>
      </c>
      <c r="E935" s="202" t="s">
        <v>2511</v>
      </c>
      <c r="F935" s="260">
        <v>0</v>
      </c>
      <c r="G935" s="202"/>
      <c r="H935" s="202"/>
      <c r="I935" s="202"/>
      <c r="J935" s="217"/>
    </row>
    <row r="936" spans="1:10" ht="16" hidden="1">
      <c r="A936" s="501" t="s">
        <v>2446</v>
      </c>
      <c r="B936" s="501"/>
      <c r="C936" s="787">
        <v>2021</v>
      </c>
      <c r="D936" s="204" t="s">
        <v>2508</v>
      </c>
      <c r="E936" s="204" t="s">
        <v>2511</v>
      </c>
      <c r="F936" s="261">
        <v>0</v>
      </c>
      <c r="G936" s="204"/>
      <c r="H936" s="204"/>
      <c r="I936" s="204"/>
      <c r="J936" s="218"/>
    </row>
    <row r="937" spans="1:10" ht="16" hidden="1">
      <c r="A937" s="501" t="s">
        <v>2446</v>
      </c>
      <c r="B937" s="501"/>
      <c r="C937" s="787">
        <v>2021</v>
      </c>
      <c r="D937" s="202" t="s">
        <v>2509</v>
      </c>
      <c r="E937" s="202" t="s">
        <v>2511</v>
      </c>
      <c r="F937" s="260">
        <v>30837271682</v>
      </c>
      <c r="G937" s="202"/>
      <c r="H937" s="202"/>
      <c r="I937" s="202"/>
      <c r="J937" s="217"/>
    </row>
    <row r="938" spans="1:10" ht="16" hidden="1">
      <c r="A938" s="501" t="s">
        <v>2446</v>
      </c>
      <c r="B938" s="501"/>
      <c r="C938" s="787">
        <v>2021</v>
      </c>
      <c r="D938" s="204" t="s">
        <v>2510</v>
      </c>
      <c r="E938" s="204" t="s">
        <v>2511</v>
      </c>
      <c r="F938" s="261">
        <v>0</v>
      </c>
      <c r="G938" s="204"/>
      <c r="H938" s="204"/>
      <c r="I938" s="204"/>
      <c r="J938" s="218"/>
    </row>
    <row r="939" spans="1:10" s="768" customFormat="1" ht="16" hidden="1">
      <c r="A939" s="772"/>
      <c r="B939" s="772"/>
      <c r="C939" s="779"/>
      <c r="D939" s="208"/>
      <c r="E939" s="208"/>
      <c r="F939" s="856"/>
      <c r="G939" s="208"/>
      <c r="H939" s="208"/>
      <c r="I939" s="208"/>
      <c r="J939" s="220"/>
    </row>
    <row r="940" spans="1:10" ht="16" hidden="1">
      <c r="A940" s="501" t="s">
        <v>2447</v>
      </c>
      <c r="B940" s="501" t="s">
        <v>20</v>
      </c>
      <c r="C940" s="787">
        <v>2021</v>
      </c>
      <c r="D940" s="202" t="s">
        <v>2495</v>
      </c>
      <c r="E940" s="202" t="s">
        <v>2496</v>
      </c>
      <c r="F940" s="207">
        <v>26521095.670000002</v>
      </c>
      <c r="G940" s="202"/>
      <c r="H940" s="202"/>
      <c r="I940" s="202"/>
      <c r="J940" s="217"/>
    </row>
    <row r="941" spans="1:10" ht="16" hidden="1">
      <c r="A941" s="501" t="s">
        <v>2447</v>
      </c>
      <c r="B941" s="501" t="s">
        <v>20</v>
      </c>
      <c r="C941" s="787">
        <v>2021</v>
      </c>
      <c r="D941" s="204" t="s">
        <v>2498</v>
      </c>
      <c r="E941" s="204" t="s">
        <v>2496</v>
      </c>
      <c r="F941" s="206">
        <v>0</v>
      </c>
      <c r="G941" s="204"/>
      <c r="H941" s="204"/>
      <c r="I941" s="204"/>
      <c r="J941" s="218"/>
    </row>
    <row r="942" spans="1:10" ht="16" hidden="1">
      <c r="A942" s="501" t="s">
        <v>2447</v>
      </c>
      <c r="B942" s="501" t="s">
        <v>20</v>
      </c>
      <c r="C942" s="787">
        <v>2021</v>
      </c>
      <c r="D942" s="202" t="s">
        <v>2499</v>
      </c>
      <c r="E942" s="202" t="s">
        <v>2496</v>
      </c>
      <c r="F942" s="207">
        <v>7062.93</v>
      </c>
      <c r="G942" s="202"/>
      <c r="H942" s="202"/>
      <c r="I942" s="202"/>
      <c r="J942" s="217"/>
    </row>
    <row r="943" spans="1:10" ht="16" hidden="1">
      <c r="A943" s="501" t="s">
        <v>2447</v>
      </c>
      <c r="B943" s="501" t="s">
        <v>20</v>
      </c>
      <c r="C943" s="787">
        <v>2021</v>
      </c>
      <c r="D943" s="204" t="s">
        <v>2500</v>
      </c>
      <c r="E943" s="204" t="s">
        <v>2496</v>
      </c>
      <c r="F943" s="206">
        <v>0</v>
      </c>
      <c r="G943" s="204"/>
      <c r="H943" s="204"/>
      <c r="I943" s="204"/>
      <c r="J943" s="218"/>
    </row>
    <row r="944" spans="1:10" ht="16" hidden="1">
      <c r="A944" s="501" t="s">
        <v>2447</v>
      </c>
      <c r="B944" s="501" t="s">
        <v>20</v>
      </c>
      <c r="C944" s="787">
        <v>2021</v>
      </c>
      <c r="D944" s="202" t="s">
        <v>2501</v>
      </c>
      <c r="E944" s="202" t="s">
        <v>2496</v>
      </c>
      <c r="F944" s="207">
        <v>0</v>
      </c>
      <c r="G944" s="202"/>
      <c r="H944" s="202"/>
      <c r="I944" s="202"/>
      <c r="J944" s="217"/>
    </row>
    <row r="945" spans="1:10" ht="16" hidden="1">
      <c r="A945" s="501" t="s">
        <v>2447</v>
      </c>
      <c r="B945" s="501" t="s">
        <v>20</v>
      </c>
      <c r="C945" s="787">
        <v>2021</v>
      </c>
      <c r="D945" s="204" t="s">
        <v>2502</v>
      </c>
      <c r="E945" s="204" t="s">
        <v>2496</v>
      </c>
      <c r="F945" s="206">
        <v>0</v>
      </c>
      <c r="G945" s="204"/>
      <c r="H945" s="204"/>
      <c r="I945" s="204"/>
      <c r="J945" s="218"/>
    </row>
    <row r="946" spans="1:10" ht="16" hidden="1">
      <c r="A946" s="501" t="s">
        <v>2447</v>
      </c>
      <c r="B946" s="501" t="s">
        <v>20</v>
      </c>
      <c r="C946" s="787">
        <v>2021</v>
      </c>
      <c r="D946" s="202" t="s">
        <v>2503</v>
      </c>
      <c r="E946" s="202" t="s">
        <v>2496</v>
      </c>
      <c r="F946" s="207">
        <v>0</v>
      </c>
      <c r="G946" s="202"/>
      <c r="H946" s="202"/>
      <c r="I946" s="202"/>
      <c r="J946" s="217"/>
    </row>
    <row r="947" spans="1:10" ht="16" hidden="1">
      <c r="A947" s="501" t="s">
        <v>2447</v>
      </c>
      <c r="B947" s="501" t="s">
        <v>20</v>
      </c>
      <c r="C947" s="787">
        <v>2021</v>
      </c>
      <c r="D947" s="204" t="s">
        <v>2504</v>
      </c>
      <c r="E947" s="204" t="s">
        <v>2496</v>
      </c>
      <c r="F947" s="206">
        <v>0</v>
      </c>
      <c r="G947" s="204"/>
      <c r="H947" s="204"/>
      <c r="I947" s="204"/>
      <c r="J947" s="218"/>
    </row>
    <row r="948" spans="1:10" ht="16" hidden="1">
      <c r="A948" s="501" t="s">
        <v>2447</v>
      </c>
      <c r="B948" s="501" t="s">
        <v>20</v>
      </c>
      <c r="C948" s="787">
        <v>2021</v>
      </c>
      <c r="D948" s="202" t="s">
        <v>2505</v>
      </c>
      <c r="E948" s="202" t="s">
        <v>2496</v>
      </c>
      <c r="F948" s="207">
        <v>0</v>
      </c>
      <c r="G948" s="202"/>
      <c r="H948" s="202"/>
      <c r="I948" s="202"/>
      <c r="J948" s="217"/>
    </row>
    <row r="949" spans="1:10" ht="16" hidden="1">
      <c r="A949" s="501" t="s">
        <v>2447</v>
      </c>
      <c r="B949" s="501" t="s">
        <v>20</v>
      </c>
      <c r="C949" s="787">
        <v>2021</v>
      </c>
      <c r="D949" s="204" t="s">
        <v>2506</v>
      </c>
      <c r="E949" s="204" t="s">
        <v>2496</v>
      </c>
      <c r="F949" s="206">
        <v>26485899.860000003</v>
      </c>
      <c r="G949" s="204"/>
      <c r="H949" s="204"/>
      <c r="I949" s="204"/>
      <c r="J949" s="218"/>
    </row>
    <row r="950" spans="1:10" ht="16" hidden="1">
      <c r="A950" s="501" t="s">
        <v>2447</v>
      </c>
      <c r="B950" s="501" t="s">
        <v>20</v>
      </c>
      <c r="C950" s="787">
        <v>2021</v>
      </c>
      <c r="D950" s="202" t="s">
        <v>2507</v>
      </c>
      <c r="E950" s="202" t="s">
        <v>2496</v>
      </c>
      <c r="F950" s="207">
        <v>31968487.340000007</v>
      </c>
      <c r="G950" s="202"/>
      <c r="H950" s="202"/>
      <c r="I950" s="202"/>
      <c r="J950" s="217"/>
    </row>
    <row r="951" spans="1:10" ht="16" hidden="1">
      <c r="A951" s="501" t="s">
        <v>2447</v>
      </c>
      <c r="B951" s="501" t="s">
        <v>20</v>
      </c>
      <c r="C951" s="787">
        <v>2021</v>
      </c>
      <c r="D951" s="204" t="s">
        <v>2508</v>
      </c>
      <c r="E951" s="204" t="s">
        <v>2496</v>
      </c>
      <c r="F951" s="206">
        <v>1411367.1099999999</v>
      </c>
      <c r="G951" s="204"/>
      <c r="H951" s="204"/>
      <c r="I951" s="204"/>
      <c r="J951" s="218"/>
    </row>
    <row r="952" spans="1:10" ht="16" hidden="1">
      <c r="A952" s="501" t="s">
        <v>2447</v>
      </c>
      <c r="B952" s="501" t="s">
        <v>20</v>
      </c>
      <c r="C952" s="787">
        <v>2021</v>
      </c>
      <c r="D952" s="202" t="s">
        <v>2509</v>
      </c>
      <c r="E952" s="202" t="s">
        <v>2496</v>
      </c>
      <c r="F952" s="207">
        <v>0</v>
      </c>
      <c r="G952" s="202"/>
      <c r="H952" s="202"/>
      <c r="I952" s="202"/>
      <c r="J952" s="217"/>
    </row>
    <row r="953" spans="1:10" ht="16" hidden="1">
      <c r="A953" s="501" t="s">
        <v>2447</v>
      </c>
      <c r="B953" s="501" t="s">
        <v>20</v>
      </c>
      <c r="C953" s="787">
        <v>2021</v>
      </c>
      <c r="D953" s="204" t="s">
        <v>2510</v>
      </c>
      <c r="E953" s="204" t="s">
        <v>2496</v>
      </c>
      <c r="F953" s="206">
        <v>0</v>
      </c>
      <c r="G953" s="204"/>
      <c r="H953" s="204"/>
      <c r="I953" s="204"/>
      <c r="J953" s="218"/>
    </row>
    <row r="954" spans="1:10" ht="16" hidden="1">
      <c r="A954" s="501" t="s">
        <v>2447</v>
      </c>
      <c r="B954" s="501" t="s">
        <v>20</v>
      </c>
      <c r="C954" s="787">
        <v>2021</v>
      </c>
      <c r="D954" s="202" t="s">
        <v>2495</v>
      </c>
      <c r="E954" s="202" t="s">
        <v>2511</v>
      </c>
      <c r="F954" s="260">
        <v>0</v>
      </c>
      <c r="G954" s="202"/>
      <c r="H954" s="202"/>
      <c r="I954" s="202"/>
      <c r="J954" s="217"/>
    </row>
    <row r="955" spans="1:10" ht="16" hidden="1">
      <c r="A955" s="501" t="s">
        <v>2447</v>
      </c>
      <c r="B955" s="501" t="s">
        <v>20</v>
      </c>
      <c r="C955" s="787">
        <v>2021</v>
      </c>
      <c r="D955" s="204" t="s">
        <v>2498</v>
      </c>
      <c r="E955" s="204" t="s">
        <v>2511</v>
      </c>
      <c r="F955" s="261">
        <v>4652985757</v>
      </c>
      <c r="G955" s="204"/>
      <c r="H955" s="204"/>
      <c r="I955" s="204"/>
      <c r="J955" s="218"/>
    </row>
    <row r="956" spans="1:10" ht="16" hidden="1">
      <c r="A956" s="501" t="s">
        <v>2447</v>
      </c>
      <c r="B956" s="501" t="s">
        <v>20</v>
      </c>
      <c r="C956" s="787">
        <v>2021</v>
      </c>
      <c r="D956" s="202" t="s">
        <v>2499</v>
      </c>
      <c r="E956" s="202" t="s">
        <v>2511</v>
      </c>
      <c r="F956" s="260">
        <v>2929059699</v>
      </c>
      <c r="G956" s="202"/>
      <c r="H956" s="202"/>
      <c r="I956" s="202"/>
      <c r="J956" s="217"/>
    </row>
    <row r="957" spans="1:10" ht="16" hidden="1">
      <c r="A957" s="501" t="s">
        <v>2447</v>
      </c>
      <c r="B957" s="501" t="s">
        <v>20</v>
      </c>
      <c r="C957" s="787">
        <v>2021</v>
      </c>
      <c r="D957" s="204" t="s">
        <v>2500</v>
      </c>
      <c r="E957" s="204" t="s">
        <v>2511</v>
      </c>
      <c r="F957" s="261">
        <v>104551156472</v>
      </c>
      <c r="G957" s="204"/>
      <c r="H957" s="204"/>
      <c r="I957" s="204"/>
      <c r="J957" s="218"/>
    </row>
    <row r="958" spans="1:10" ht="16" hidden="1">
      <c r="A958" s="501" t="s">
        <v>2447</v>
      </c>
      <c r="B958" s="501" t="s">
        <v>20</v>
      </c>
      <c r="C958" s="787">
        <v>2021</v>
      </c>
      <c r="D958" s="202" t="s">
        <v>2501</v>
      </c>
      <c r="E958" s="202" t="s">
        <v>2511</v>
      </c>
      <c r="F958" s="260">
        <v>0</v>
      </c>
      <c r="G958" s="202"/>
      <c r="H958" s="202"/>
      <c r="I958" s="202"/>
      <c r="J958" s="217"/>
    </row>
    <row r="959" spans="1:10" ht="16" hidden="1">
      <c r="A959" s="501" t="s">
        <v>2447</v>
      </c>
      <c r="B959" s="501" t="s">
        <v>20</v>
      </c>
      <c r="C959" s="787">
        <v>2021</v>
      </c>
      <c r="D959" s="204" t="s">
        <v>2502</v>
      </c>
      <c r="E959" s="204" t="s">
        <v>2511</v>
      </c>
      <c r="F959" s="261">
        <v>28125535064.573334</v>
      </c>
      <c r="G959" s="857"/>
      <c r="H959" s="204"/>
      <c r="I959" s="204"/>
      <c r="J959" s="218"/>
    </row>
    <row r="960" spans="1:10" ht="16" hidden="1">
      <c r="A960" s="501" t="s">
        <v>2447</v>
      </c>
      <c r="B960" s="501" t="s">
        <v>20</v>
      </c>
      <c r="C960" s="787">
        <v>2021</v>
      </c>
      <c r="D960" s="202" t="s">
        <v>2503</v>
      </c>
      <c r="E960" s="202" t="s">
        <v>2511</v>
      </c>
      <c r="F960" s="260">
        <v>0</v>
      </c>
      <c r="G960" s="202"/>
      <c r="H960" s="202"/>
      <c r="I960" s="202"/>
      <c r="J960" s="217"/>
    </row>
    <row r="961" spans="1:10" ht="16" hidden="1">
      <c r="A961" s="501" t="s">
        <v>2447</v>
      </c>
      <c r="B961" s="501" t="s">
        <v>20</v>
      </c>
      <c r="C961" s="787">
        <v>2021</v>
      </c>
      <c r="D961" s="204" t="s">
        <v>2504</v>
      </c>
      <c r="E961" s="204" t="s">
        <v>2511</v>
      </c>
      <c r="F961" s="261">
        <v>0</v>
      </c>
      <c r="G961" s="204"/>
      <c r="H961" s="204"/>
      <c r="I961" s="204"/>
      <c r="J961" s="218"/>
    </row>
    <row r="962" spans="1:10" ht="16" hidden="1">
      <c r="A962" s="501" t="s">
        <v>2447</v>
      </c>
      <c r="B962" s="501" t="s">
        <v>20</v>
      </c>
      <c r="C962" s="787">
        <v>2021</v>
      </c>
      <c r="D962" s="202" t="s">
        <v>2505</v>
      </c>
      <c r="E962" s="202" t="s">
        <v>2511</v>
      </c>
      <c r="F962" s="260">
        <v>0</v>
      </c>
      <c r="G962" s="202"/>
      <c r="H962" s="202"/>
      <c r="I962" s="202"/>
      <c r="J962" s="217"/>
    </row>
    <row r="963" spans="1:10" ht="16" hidden="1">
      <c r="A963" s="501" t="s">
        <v>2447</v>
      </c>
      <c r="B963" s="501" t="s">
        <v>20</v>
      </c>
      <c r="C963" s="787">
        <v>2021</v>
      </c>
      <c r="D963" s="204" t="s">
        <v>2506</v>
      </c>
      <c r="E963" s="204" t="s">
        <v>2511</v>
      </c>
      <c r="F963" s="261">
        <v>311453099570</v>
      </c>
      <c r="G963" s="204"/>
      <c r="H963" s="204"/>
      <c r="I963" s="204"/>
      <c r="J963" s="218"/>
    </row>
    <row r="964" spans="1:10" ht="16" hidden="1">
      <c r="A964" s="501" t="s">
        <v>2447</v>
      </c>
      <c r="B964" s="501" t="s">
        <v>20</v>
      </c>
      <c r="C964" s="787">
        <v>2021</v>
      </c>
      <c r="D964" s="202" t="s">
        <v>2507</v>
      </c>
      <c r="E964" s="202" t="s">
        <v>2511</v>
      </c>
      <c r="F964" s="260">
        <v>692515482239</v>
      </c>
      <c r="G964" s="202"/>
      <c r="H964" s="202"/>
      <c r="I964" s="202"/>
      <c r="J964" s="217"/>
    </row>
    <row r="965" spans="1:10" ht="16" hidden="1">
      <c r="A965" s="501" t="s">
        <v>2447</v>
      </c>
      <c r="B965" s="501" t="s">
        <v>20</v>
      </c>
      <c r="C965" s="787">
        <v>2021</v>
      </c>
      <c r="D965" s="204" t="s">
        <v>2508</v>
      </c>
      <c r="E965" s="204" t="s">
        <v>2511</v>
      </c>
      <c r="F965" s="261">
        <v>0</v>
      </c>
      <c r="G965" s="857"/>
      <c r="H965" s="204"/>
      <c r="I965" s="204"/>
      <c r="J965" s="218"/>
    </row>
    <row r="966" spans="1:10" ht="16" hidden="1">
      <c r="A966" s="501" t="s">
        <v>2447</v>
      </c>
      <c r="B966" s="501" t="s">
        <v>20</v>
      </c>
      <c r="C966" s="787">
        <v>2021</v>
      </c>
      <c r="D966" s="202" t="s">
        <v>2509</v>
      </c>
      <c r="E966" s="202" t="s">
        <v>2511</v>
      </c>
      <c r="F966" s="260">
        <v>0</v>
      </c>
      <c r="G966" s="202"/>
      <c r="H966" s="202"/>
      <c r="I966" s="202"/>
      <c r="J966" s="217"/>
    </row>
    <row r="967" spans="1:10" ht="16" hidden="1">
      <c r="A967" s="501" t="s">
        <v>2447</v>
      </c>
      <c r="B967" s="501" t="s">
        <v>20</v>
      </c>
      <c r="C967" s="787">
        <v>2021</v>
      </c>
      <c r="D967" s="204" t="s">
        <v>2510</v>
      </c>
      <c r="E967" s="204" t="s">
        <v>2511</v>
      </c>
      <c r="F967" s="261">
        <v>0</v>
      </c>
      <c r="G967" s="204"/>
      <c r="H967" s="204"/>
      <c r="I967" s="204"/>
      <c r="J967" s="218"/>
    </row>
    <row r="968" spans="1:10" s="768" customFormat="1" ht="16" hidden="1">
      <c r="A968" s="772"/>
      <c r="B968" s="772"/>
      <c r="C968" s="779"/>
      <c r="D968" s="208"/>
      <c r="E968" s="208"/>
      <c r="F968" s="856"/>
      <c r="G968" s="208"/>
      <c r="H968" s="208"/>
      <c r="I968" s="208"/>
      <c r="J968" s="220"/>
    </row>
    <row r="969" spans="1:10" ht="16" hidden="1">
      <c r="A969" s="501" t="s">
        <v>2448</v>
      </c>
      <c r="B969" s="501"/>
      <c r="C969" s="787">
        <v>2021</v>
      </c>
      <c r="D969" s="202" t="s">
        <v>2495</v>
      </c>
      <c r="E969" s="202" t="s">
        <v>2496</v>
      </c>
      <c r="F969" s="207">
        <v>5997617</v>
      </c>
      <c r="G969" s="202"/>
      <c r="H969" s="202"/>
      <c r="I969" s="202"/>
      <c r="J969" s="217"/>
    </row>
    <row r="970" spans="1:10" ht="16" hidden="1">
      <c r="A970" s="501" t="s">
        <v>2448</v>
      </c>
      <c r="B970" s="501"/>
      <c r="C970" s="787">
        <v>2021</v>
      </c>
      <c r="D970" s="204" t="s">
        <v>2498</v>
      </c>
      <c r="E970" s="204" t="s">
        <v>2496</v>
      </c>
      <c r="F970" s="206"/>
      <c r="G970" s="204"/>
      <c r="H970" s="204"/>
      <c r="I970" s="204"/>
      <c r="J970" s="218"/>
    </row>
    <row r="971" spans="1:10" ht="16" hidden="1">
      <c r="A971" s="501" t="s">
        <v>2448</v>
      </c>
      <c r="B971" s="501"/>
      <c r="C971" s="787">
        <v>2021</v>
      </c>
      <c r="D971" s="202" t="s">
        <v>2499</v>
      </c>
      <c r="E971" s="202" t="s">
        <v>2496</v>
      </c>
      <c r="F971" s="207"/>
      <c r="G971" s="202"/>
      <c r="H971" s="202"/>
      <c r="I971" s="202"/>
      <c r="J971" s="217"/>
    </row>
    <row r="972" spans="1:10" ht="16" hidden="1">
      <c r="A972" s="501" t="s">
        <v>2448</v>
      </c>
      <c r="B972" s="501"/>
      <c r="C972" s="787">
        <v>2021</v>
      </c>
      <c r="D972" s="204" t="s">
        <v>2500</v>
      </c>
      <c r="E972" s="204" t="s">
        <v>2496</v>
      </c>
      <c r="F972" s="206"/>
      <c r="G972" s="204"/>
      <c r="H972" s="204"/>
      <c r="I972" s="204"/>
      <c r="J972" s="218"/>
    </row>
    <row r="973" spans="1:10" ht="16" hidden="1">
      <c r="A973" s="501" t="s">
        <v>2448</v>
      </c>
      <c r="B973" s="501"/>
      <c r="C973" s="787">
        <v>2021</v>
      </c>
      <c r="D973" s="202" t="s">
        <v>2501</v>
      </c>
      <c r="E973" s="202" t="s">
        <v>2496</v>
      </c>
      <c r="F973" s="207"/>
      <c r="G973" s="202"/>
      <c r="H973" s="202"/>
      <c r="I973" s="202"/>
      <c r="J973" s="217"/>
    </row>
    <row r="974" spans="1:10" ht="16" hidden="1">
      <c r="A974" s="501" t="s">
        <v>2448</v>
      </c>
      <c r="B974" s="501"/>
      <c r="C974" s="787">
        <v>2021</v>
      </c>
      <c r="D974" s="204" t="s">
        <v>2502</v>
      </c>
      <c r="E974" s="204" t="s">
        <v>2496</v>
      </c>
      <c r="F974" s="206"/>
      <c r="G974" s="204"/>
      <c r="H974" s="204"/>
      <c r="I974" s="204"/>
      <c r="J974" s="218"/>
    </row>
    <row r="975" spans="1:10" ht="16" hidden="1">
      <c r="A975" s="501" t="s">
        <v>2448</v>
      </c>
      <c r="B975" s="501"/>
      <c r="C975" s="787">
        <v>2021</v>
      </c>
      <c r="D975" s="202" t="s">
        <v>2503</v>
      </c>
      <c r="E975" s="202" t="s">
        <v>2496</v>
      </c>
      <c r="F975" s="207"/>
      <c r="G975" s="202"/>
      <c r="H975" s="202"/>
      <c r="I975" s="202"/>
      <c r="J975" s="217"/>
    </row>
    <row r="976" spans="1:10" ht="16" hidden="1">
      <c r="A976" s="501" t="s">
        <v>2448</v>
      </c>
      <c r="B976" s="501"/>
      <c r="C976" s="787">
        <v>2021</v>
      </c>
      <c r="D976" s="204" t="s">
        <v>2504</v>
      </c>
      <c r="E976" s="204" t="s">
        <v>2496</v>
      </c>
      <c r="F976" s="206"/>
      <c r="G976" s="204"/>
      <c r="H976" s="204"/>
      <c r="I976" s="204"/>
      <c r="J976" s="218"/>
    </row>
    <row r="977" spans="1:10" ht="16" hidden="1">
      <c r="A977" s="501" t="s">
        <v>2448</v>
      </c>
      <c r="B977" s="501"/>
      <c r="C977" s="787">
        <v>2021</v>
      </c>
      <c r="D977" s="202" t="s">
        <v>2505</v>
      </c>
      <c r="E977" s="202" t="s">
        <v>2496</v>
      </c>
      <c r="F977" s="207"/>
      <c r="G977" s="202"/>
      <c r="H977" s="202"/>
      <c r="I977" s="202"/>
      <c r="J977" s="217"/>
    </row>
    <row r="978" spans="1:10" ht="16" hidden="1">
      <c r="A978" s="501" t="s">
        <v>2448</v>
      </c>
      <c r="B978" s="501"/>
      <c r="C978" s="787">
        <v>2021</v>
      </c>
      <c r="D978" s="204" t="s">
        <v>2506</v>
      </c>
      <c r="E978" s="204" t="s">
        <v>2496</v>
      </c>
      <c r="F978" s="206"/>
      <c r="G978" s="204"/>
      <c r="H978" s="204"/>
      <c r="I978" s="204"/>
      <c r="J978" s="218"/>
    </row>
    <row r="979" spans="1:10" ht="16" hidden="1">
      <c r="A979" s="501" t="s">
        <v>2448</v>
      </c>
      <c r="B979" s="501"/>
      <c r="C979" s="787">
        <v>2021</v>
      </c>
      <c r="D979" s="202" t="s">
        <v>2507</v>
      </c>
      <c r="E979" s="202" t="s">
        <v>2496</v>
      </c>
      <c r="F979" s="207"/>
      <c r="G979" s="202"/>
      <c r="H979" s="202"/>
      <c r="I979" s="202"/>
      <c r="J979" s="217"/>
    </row>
    <row r="980" spans="1:10" ht="16" hidden="1">
      <c r="A980" s="501" t="s">
        <v>2448</v>
      </c>
      <c r="B980" s="501"/>
      <c r="C980" s="787">
        <v>2021</v>
      </c>
      <c r="D980" s="204" t="s">
        <v>2508</v>
      </c>
      <c r="E980" s="204" t="s">
        <v>2496</v>
      </c>
      <c r="F980" s="206"/>
      <c r="G980" s="204"/>
      <c r="H980" s="204"/>
      <c r="I980" s="204"/>
      <c r="J980" s="218"/>
    </row>
    <row r="981" spans="1:10" ht="16" hidden="1">
      <c r="A981" s="501" t="s">
        <v>2448</v>
      </c>
      <c r="B981" s="501"/>
      <c r="C981" s="787">
        <v>2021</v>
      </c>
      <c r="D981" s="202" t="s">
        <v>2509</v>
      </c>
      <c r="E981" s="202" t="s">
        <v>2496</v>
      </c>
      <c r="F981" s="207"/>
      <c r="G981" s="202"/>
      <c r="H981" s="202"/>
      <c r="I981" s="202"/>
      <c r="J981" s="217"/>
    </row>
    <row r="982" spans="1:10" ht="16" hidden="1">
      <c r="A982" s="501" t="s">
        <v>2448</v>
      </c>
      <c r="B982" s="501"/>
      <c r="C982" s="787">
        <v>2021</v>
      </c>
      <c r="D982" s="204" t="s">
        <v>2510</v>
      </c>
      <c r="E982" s="204" t="s">
        <v>2496</v>
      </c>
      <c r="F982" s="206"/>
      <c r="G982" s="204"/>
      <c r="H982" s="204"/>
      <c r="I982" s="204"/>
      <c r="J982" s="218"/>
    </row>
    <row r="983" spans="1:10" ht="16" hidden="1">
      <c r="A983" s="501" t="s">
        <v>2448</v>
      </c>
      <c r="B983" s="501"/>
      <c r="C983" s="787">
        <v>2021</v>
      </c>
      <c r="D983" s="202" t="s">
        <v>2495</v>
      </c>
      <c r="E983" s="202" t="s">
        <v>2511</v>
      </c>
      <c r="F983" s="260"/>
      <c r="G983" s="202"/>
      <c r="H983" s="202"/>
      <c r="I983" s="202"/>
      <c r="J983" s="217"/>
    </row>
    <row r="984" spans="1:10" ht="16" hidden="1">
      <c r="A984" s="501" t="s">
        <v>2448</v>
      </c>
      <c r="B984" s="501"/>
      <c r="C984" s="787">
        <v>2021</v>
      </c>
      <c r="D984" s="204" t="s">
        <v>2498</v>
      </c>
      <c r="E984" s="204" t="s">
        <v>2511</v>
      </c>
      <c r="F984" s="261">
        <v>2218831928</v>
      </c>
      <c r="G984" s="204"/>
      <c r="H984" s="204"/>
      <c r="I984" s="204"/>
      <c r="J984" s="218"/>
    </row>
    <row r="985" spans="1:10" ht="16" hidden="1">
      <c r="A985" s="501" t="s">
        <v>2448</v>
      </c>
      <c r="B985" s="501"/>
      <c r="C985" s="787">
        <v>2021</v>
      </c>
      <c r="D985" s="202" t="s">
        <v>2499</v>
      </c>
      <c r="E985" s="202" t="s">
        <v>2511</v>
      </c>
      <c r="F985" s="260">
        <v>204540000</v>
      </c>
      <c r="G985" s="202"/>
      <c r="H985" s="202"/>
      <c r="I985" s="202"/>
      <c r="J985" s="217"/>
    </row>
    <row r="986" spans="1:10" ht="16" hidden="1">
      <c r="A986" s="501" t="s">
        <v>2448</v>
      </c>
      <c r="B986" s="501"/>
      <c r="C986" s="787">
        <v>2021</v>
      </c>
      <c r="D986" s="204" t="s">
        <v>2500</v>
      </c>
      <c r="E986" s="204" t="s">
        <v>2511</v>
      </c>
      <c r="F986" s="261">
        <v>1708066500</v>
      </c>
      <c r="G986" s="204"/>
      <c r="H986" s="204"/>
      <c r="I986" s="204"/>
      <c r="J986" s="218"/>
    </row>
    <row r="987" spans="1:10" ht="16" hidden="1">
      <c r="A987" s="501" t="s">
        <v>2448</v>
      </c>
      <c r="B987" s="501"/>
      <c r="C987" s="787">
        <v>2021</v>
      </c>
      <c r="D987" s="202" t="s">
        <v>2501</v>
      </c>
      <c r="E987" s="202" t="s">
        <v>2511</v>
      </c>
      <c r="F987" s="260"/>
      <c r="G987" s="202"/>
      <c r="H987" s="202"/>
      <c r="I987" s="202"/>
      <c r="J987" s="217"/>
    </row>
    <row r="988" spans="1:10" ht="16" hidden="1">
      <c r="A988" s="501" t="s">
        <v>2448</v>
      </c>
      <c r="B988" s="501"/>
      <c r="C988" s="787">
        <v>2021</v>
      </c>
      <c r="D988" s="204" t="s">
        <v>2502</v>
      </c>
      <c r="E988" s="204" t="s">
        <v>2511</v>
      </c>
      <c r="F988" s="261">
        <v>694167341</v>
      </c>
      <c r="G988" s="858"/>
      <c r="H988" s="204"/>
      <c r="I988" s="204"/>
      <c r="J988" s="218"/>
    </row>
    <row r="989" spans="1:10" ht="16" hidden="1">
      <c r="A989" s="501" t="s">
        <v>2448</v>
      </c>
      <c r="B989" s="501"/>
      <c r="C989" s="787">
        <v>2021</v>
      </c>
      <c r="D989" s="202" t="s">
        <v>2503</v>
      </c>
      <c r="E989" s="202" t="s">
        <v>2511</v>
      </c>
      <c r="F989" s="260">
        <v>20712127975</v>
      </c>
      <c r="G989" s="202"/>
      <c r="H989" s="202"/>
      <c r="I989" s="202"/>
      <c r="J989" s="217"/>
    </row>
    <row r="990" spans="1:10" ht="16" hidden="1">
      <c r="A990" s="501" t="s">
        <v>2448</v>
      </c>
      <c r="B990" s="501"/>
      <c r="C990" s="787">
        <v>2021</v>
      </c>
      <c r="D990" s="204" t="s">
        <v>2504</v>
      </c>
      <c r="E990" s="204" t="s">
        <v>2511</v>
      </c>
      <c r="F990" s="261">
        <v>3296531041</v>
      </c>
      <c r="G990" s="204"/>
      <c r="H990" s="204"/>
      <c r="I990" s="204"/>
      <c r="J990" s="218"/>
    </row>
    <row r="991" spans="1:10" ht="16" hidden="1">
      <c r="A991" s="501" t="s">
        <v>2448</v>
      </c>
      <c r="B991" s="501"/>
      <c r="C991" s="787">
        <v>2021</v>
      </c>
      <c r="D991" s="202" t="s">
        <v>2505</v>
      </c>
      <c r="E991" s="202" t="s">
        <v>2511</v>
      </c>
      <c r="F991" s="260"/>
      <c r="G991" s="202"/>
      <c r="H991" s="202"/>
      <c r="I991" s="202"/>
      <c r="J991" s="217"/>
    </row>
    <row r="992" spans="1:10" ht="16" hidden="1">
      <c r="A992" s="501" t="s">
        <v>2448</v>
      </c>
      <c r="B992" s="501"/>
      <c r="C992" s="787">
        <v>2021</v>
      </c>
      <c r="D992" s="204" t="s">
        <v>2506</v>
      </c>
      <c r="E992" s="204" t="s">
        <v>2511</v>
      </c>
      <c r="F992" s="261">
        <v>99056965333</v>
      </c>
      <c r="G992" s="204"/>
      <c r="H992" s="204"/>
      <c r="I992" s="204"/>
      <c r="J992" s="218"/>
    </row>
    <row r="993" spans="1:10" ht="16" hidden="1">
      <c r="A993" s="501" t="s">
        <v>2448</v>
      </c>
      <c r="B993" s="501"/>
      <c r="C993" s="787">
        <v>2021</v>
      </c>
      <c r="D993" s="202" t="s">
        <v>2507</v>
      </c>
      <c r="E993" s="202" t="s">
        <v>2511</v>
      </c>
      <c r="F993" s="260"/>
      <c r="G993" s="202"/>
      <c r="H993" s="202"/>
      <c r="I993" s="202"/>
      <c r="J993" s="217"/>
    </row>
    <row r="994" spans="1:10" ht="16" hidden="1">
      <c r="A994" s="501" t="s">
        <v>2448</v>
      </c>
      <c r="B994" s="501"/>
      <c r="C994" s="787">
        <v>2021</v>
      </c>
      <c r="D994" s="204" t="s">
        <v>2508</v>
      </c>
      <c r="E994" s="204" t="s">
        <v>2511</v>
      </c>
      <c r="F994" s="261"/>
      <c r="G994" s="858"/>
      <c r="H994" s="204"/>
      <c r="I994" s="204"/>
      <c r="J994" s="218"/>
    </row>
    <row r="995" spans="1:10" ht="16" hidden="1">
      <c r="A995" s="501" t="s">
        <v>2448</v>
      </c>
      <c r="B995" s="501"/>
      <c r="C995" s="787">
        <v>2021</v>
      </c>
      <c r="D995" s="202" t="s">
        <v>2509</v>
      </c>
      <c r="E995" s="202" t="s">
        <v>2511</v>
      </c>
      <c r="F995" s="260"/>
      <c r="G995" s="202"/>
      <c r="H995" s="202"/>
      <c r="I995" s="202"/>
      <c r="J995" s="217"/>
    </row>
    <row r="996" spans="1:10" ht="16" hidden="1">
      <c r="A996" s="501" t="s">
        <v>2448</v>
      </c>
      <c r="B996" s="501"/>
      <c r="C996" s="787">
        <v>2021</v>
      </c>
      <c r="D996" s="204" t="s">
        <v>2510</v>
      </c>
      <c r="E996" s="204" t="s">
        <v>2511</v>
      </c>
      <c r="F996" s="261"/>
      <c r="G996" s="204"/>
      <c r="H996" s="204"/>
      <c r="I996" s="204"/>
      <c r="J996" s="218"/>
    </row>
    <row r="997" spans="1:10" s="768" customFormat="1" ht="16" hidden="1">
      <c r="A997" s="772"/>
      <c r="B997" s="772"/>
      <c r="C997" s="779"/>
      <c r="D997" s="208"/>
      <c r="E997" s="208"/>
      <c r="F997" s="856"/>
      <c r="G997" s="208"/>
      <c r="H997" s="208"/>
      <c r="I997" s="208"/>
      <c r="J997" s="220"/>
    </row>
    <row r="998" spans="1:10" ht="16" hidden="1">
      <c r="A998" s="501" t="s">
        <v>2449</v>
      </c>
      <c r="B998" s="501"/>
      <c r="C998" s="787">
        <v>2021</v>
      </c>
      <c r="D998" s="202" t="s">
        <v>2495</v>
      </c>
      <c r="E998" s="202" t="s">
        <v>2496</v>
      </c>
      <c r="F998" s="207">
        <v>15544096.439999999</v>
      </c>
      <c r="G998" s="207"/>
      <c r="H998" s="207"/>
      <c r="I998" s="207"/>
      <c r="J998" s="217"/>
    </row>
    <row r="999" spans="1:10" ht="16" hidden="1">
      <c r="A999" s="501" t="s">
        <v>2449</v>
      </c>
      <c r="B999" s="501"/>
      <c r="C999" s="787">
        <v>2021</v>
      </c>
      <c r="D999" s="204" t="s">
        <v>2498</v>
      </c>
      <c r="E999" s="204" t="s">
        <v>2496</v>
      </c>
      <c r="F999" s="206" t="s">
        <v>2547</v>
      </c>
      <c r="G999" s="206"/>
      <c r="H999" s="206"/>
      <c r="I999" s="206"/>
      <c r="J999" s="218"/>
    </row>
    <row r="1000" spans="1:10" ht="16" hidden="1">
      <c r="A1000" s="501" t="s">
        <v>2449</v>
      </c>
      <c r="B1000" s="501"/>
      <c r="C1000" s="787">
        <v>2021</v>
      </c>
      <c r="D1000" s="202" t="s">
        <v>2499</v>
      </c>
      <c r="E1000" s="202" t="s">
        <v>2496</v>
      </c>
      <c r="F1000" s="207" t="s">
        <v>2547</v>
      </c>
      <c r="G1000" s="207"/>
      <c r="H1000" s="207"/>
      <c r="I1000" s="207"/>
      <c r="J1000" s="217"/>
    </row>
    <row r="1001" spans="1:10" ht="16" hidden="1">
      <c r="A1001" s="501" t="s">
        <v>2449</v>
      </c>
      <c r="B1001" s="501"/>
      <c r="C1001" s="787">
        <v>2021</v>
      </c>
      <c r="D1001" s="204" t="s">
        <v>2500</v>
      </c>
      <c r="E1001" s="204" t="s">
        <v>2496</v>
      </c>
      <c r="F1001" s="206" t="s">
        <v>2547</v>
      </c>
      <c r="G1001" s="206"/>
      <c r="H1001" s="206"/>
      <c r="I1001" s="206"/>
      <c r="J1001" s="218"/>
    </row>
    <row r="1002" spans="1:10" ht="16" hidden="1">
      <c r="A1002" s="501" t="s">
        <v>2449</v>
      </c>
      <c r="B1002" s="501"/>
      <c r="C1002" s="787">
        <v>2021</v>
      </c>
      <c r="D1002" s="202" t="s">
        <v>2501</v>
      </c>
      <c r="E1002" s="202" t="s">
        <v>2496</v>
      </c>
      <c r="F1002" s="207" t="s">
        <v>2547</v>
      </c>
      <c r="G1002" s="207"/>
      <c r="H1002" s="207"/>
      <c r="I1002" s="207"/>
      <c r="J1002" s="217"/>
    </row>
    <row r="1003" spans="1:10" ht="16" hidden="1">
      <c r="A1003" s="501" t="s">
        <v>2449</v>
      </c>
      <c r="B1003" s="501"/>
      <c r="C1003" s="787">
        <v>2021</v>
      </c>
      <c r="D1003" s="204" t="s">
        <v>2502</v>
      </c>
      <c r="E1003" s="204" t="s">
        <v>2496</v>
      </c>
      <c r="F1003" s="206" t="s">
        <v>2547</v>
      </c>
      <c r="G1003" s="206"/>
      <c r="H1003" s="206"/>
      <c r="I1003" s="206"/>
      <c r="J1003" s="218"/>
    </row>
    <row r="1004" spans="1:10" ht="16" hidden="1">
      <c r="A1004" s="501" t="s">
        <v>2449</v>
      </c>
      <c r="B1004" s="501"/>
      <c r="C1004" s="787">
        <v>2021</v>
      </c>
      <c r="D1004" s="202" t="s">
        <v>2503</v>
      </c>
      <c r="E1004" s="202" t="s">
        <v>2496</v>
      </c>
      <c r="F1004" s="207" t="s">
        <v>2547</v>
      </c>
      <c r="G1004" s="207"/>
      <c r="H1004" s="207"/>
      <c r="I1004" s="207"/>
      <c r="J1004" s="217"/>
    </row>
    <row r="1005" spans="1:10" ht="16" hidden="1">
      <c r="A1005" s="501" t="s">
        <v>2449</v>
      </c>
      <c r="B1005" s="501"/>
      <c r="C1005" s="787">
        <v>2021</v>
      </c>
      <c r="D1005" s="204" t="s">
        <v>2504</v>
      </c>
      <c r="E1005" s="204" t="s">
        <v>2496</v>
      </c>
      <c r="F1005" s="206" t="s">
        <v>2547</v>
      </c>
      <c r="G1005" s="206"/>
      <c r="H1005" s="206"/>
      <c r="I1005" s="206"/>
      <c r="J1005" s="218"/>
    </row>
    <row r="1006" spans="1:10" ht="16" hidden="1">
      <c r="A1006" s="501" t="s">
        <v>2449</v>
      </c>
      <c r="B1006" s="501"/>
      <c r="C1006" s="787">
        <v>2021</v>
      </c>
      <c r="D1006" s="202" t="s">
        <v>2505</v>
      </c>
      <c r="E1006" s="202" t="s">
        <v>2496</v>
      </c>
      <c r="F1006" s="207" t="s">
        <v>2547</v>
      </c>
      <c r="G1006" s="207"/>
      <c r="H1006" s="207"/>
      <c r="I1006" s="207"/>
      <c r="J1006" s="217"/>
    </row>
    <row r="1007" spans="1:10" ht="16" hidden="1">
      <c r="A1007" s="501" t="s">
        <v>2449</v>
      </c>
      <c r="B1007" s="501"/>
      <c r="C1007" s="787">
        <v>2021</v>
      </c>
      <c r="D1007" s="204" t="s">
        <v>2506</v>
      </c>
      <c r="E1007" s="204" t="s">
        <v>2496</v>
      </c>
      <c r="F1007" s="206">
        <v>35365881.060000002</v>
      </c>
      <c r="G1007" s="206"/>
      <c r="H1007" s="206"/>
      <c r="I1007" s="206"/>
      <c r="J1007" s="218"/>
    </row>
    <row r="1008" spans="1:10" ht="16" hidden="1">
      <c r="A1008" s="501" t="s">
        <v>2449</v>
      </c>
      <c r="B1008" s="501"/>
      <c r="C1008" s="787">
        <v>2021</v>
      </c>
      <c r="D1008" s="202" t="s">
        <v>2507</v>
      </c>
      <c r="E1008" s="202" t="s">
        <v>2496</v>
      </c>
      <c r="F1008" s="207">
        <v>32645428.75</v>
      </c>
      <c r="G1008" s="207"/>
      <c r="H1008" s="207"/>
      <c r="I1008" s="207"/>
      <c r="J1008" s="217"/>
    </row>
    <row r="1009" spans="1:10" ht="16" hidden="1">
      <c r="A1009" s="501" t="s">
        <v>2449</v>
      </c>
      <c r="B1009" s="501"/>
      <c r="C1009" s="787">
        <v>2021</v>
      </c>
      <c r="D1009" s="204" t="s">
        <v>2508</v>
      </c>
      <c r="E1009" s="204" t="s">
        <v>2496</v>
      </c>
      <c r="F1009" s="206" t="s">
        <v>2547</v>
      </c>
      <c r="G1009" s="206"/>
      <c r="H1009" s="206"/>
      <c r="I1009" s="206"/>
      <c r="J1009" s="218"/>
    </row>
    <row r="1010" spans="1:10" ht="16" hidden="1">
      <c r="A1010" s="501" t="s">
        <v>2449</v>
      </c>
      <c r="B1010" s="501"/>
      <c r="C1010" s="787">
        <v>2021</v>
      </c>
      <c r="D1010" s="202" t="s">
        <v>2509</v>
      </c>
      <c r="E1010" s="202" t="s">
        <v>2496</v>
      </c>
      <c r="F1010" s="207" t="s">
        <v>2547</v>
      </c>
      <c r="G1010" s="207"/>
      <c r="H1010" s="207"/>
      <c r="I1010" s="207"/>
      <c r="J1010" s="217"/>
    </row>
    <row r="1011" spans="1:10" ht="16" hidden="1">
      <c r="A1011" s="501" t="s">
        <v>2449</v>
      </c>
      <c r="B1011" s="501"/>
      <c r="C1011" s="787">
        <v>2021</v>
      </c>
      <c r="D1011" s="204" t="s">
        <v>2510</v>
      </c>
      <c r="E1011" s="204" t="s">
        <v>2496</v>
      </c>
      <c r="F1011" s="206" t="s">
        <v>2547</v>
      </c>
      <c r="G1011" s="206"/>
      <c r="H1011" s="206"/>
      <c r="I1011" s="206"/>
      <c r="J1011" s="218"/>
    </row>
    <row r="1012" spans="1:10" ht="16" hidden="1">
      <c r="A1012" s="501" t="s">
        <v>2449</v>
      </c>
      <c r="B1012" s="501"/>
      <c r="C1012" s="787">
        <v>2021</v>
      </c>
      <c r="D1012" s="202" t="s">
        <v>2495</v>
      </c>
      <c r="E1012" s="202" t="s">
        <v>2511</v>
      </c>
      <c r="F1012" s="207" t="s">
        <v>2547</v>
      </c>
      <c r="G1012" s="207"/>
      <c r="H1012" s="207"/>
      <c r="I1012" s="207"/>
      <c r="J1012" s="217"/>
    </row>
    <row r="1013" spans="1:10" ht="16" hidden="1">
      <c r="A1013" s="501" t="s">
        <v>2449</v>
      </c>
      <c r="B1013" s="501"/>
      <c r="C1013" s="787">
        <v>2021</v>
      </c>
      <c r="D1013" s="204" t="s">
        <v>2498</v>
      </c>
      <c r="E1013" s="204" t="s">
        <v>2511</v>
      </c>
      <c r="F1013" s="206">
        <v>32228742671</v>
      </c>
      <c r="G1013" s="206"/>
      <c r="H1013" s="206"/>
      <c r="I1013" s="206"/>
      <c r="J1013" s="218"/>
    </row>
    <row r="1014" spans="1:10" ht="16" hidden="1">
      <c r="A1014" s="501" t="s">
        <v>2449</v>
      </c>
      <c r="B1014" s="501"/>
      <c r="C1014" s="787">
        <v>2021</v>
      </c>
      <c r="D1014" s="202" t="s">
        <v>2499</v>
      </c>
      <c r="E1014" s="202" t="s">
        <v>2511</v>
      </c>
      <c r="F1014" s="207">
        <v>1498800000</v>
      </c>
      <c r="G1014" s="207"/>
      <c r="H1014" s="207"/>
      <c r="I1014" s="207"/>
      <c r="J1014" s="217"/>
    </row>
    <row r="1015" spans="1:10" ht="16" hidden="1">
      <c r="A1015" s="501" t="s">
        <v>2449</v>
      </c>
      <c r="B1015" s="501"/>
      <c r="C1015" s="787">
        <v>2021</v>
      </c>
      <c r="D1015" s="204" t="s">
        <v>2500</v>
      </c>
      <c r="E1015" s="204" t="s">
        <v>2511</v>
      </c>
      <c r="F1015" s="206">
        <v>19204272500</v>
      </c>
      <c r="G1015" s="206"/>
      <c r="H1015" s="206"/>
      <c r="I1015" s="206"/>
      <c r="J1015" s="218"/>
    </row>
    <row r="1016" spans="1:10" ht="16" hidden="1">
      <c r="A1016" s="501" t="s">
        <v>2449</v>
      </c>
      <c r="B1016" s="501"/>
      <c r="C1016" s="787">
        <v>2021</v>
      </c>
      <c r="D1016" s="202" t="s">
        <v>2501</v>
      </c>
      <c r="E1016" s="202" t="s">
        <v>2511</v>
      </c>
      <c r="F1016" s="207">
        <v>294533590</v>
      </c>
      <c r="G1016" s="207"/>
      <c r="H1016" s="207"/>
      <c r="I1016" s="207"/>
      <c r="J1016" s="217"/>
    </row>
    <row r="1017" spans="1:10" ht="16" hidden="1">
      <c r="A1017" s="501" t="s">
        <v>2449</v>
      </c>
      <c r="B1017" s="501"/>
      <c r="C1017" s="787">
        <v>2021</v>
      </c>
      <c r="D1017" s="204" t="s">
        <v>2502</v>
      </c>
      <c r="E1017" s="204" t="s">
        <v>2511</v>
      </c>
      <c r="F1017" s="206">
        <v>22268095238</v>
      </c>
      <c r="G1017" s="206"/>
      <c r="H1017" s="206"/>
      <c r="I1017" s="206"/>
      <c r="J1017" s="218"/>
    </row>
    <row r="1018" spans="1:10" ht="16" hidden="1">
      <c r="A1018" s="501" t="s">
        <v>2449</v>
      </c>
      <c r="B1018" s="501"/>
      <c r="C1018" s="787">
        <v>2021</v>
      </c>
      <c r="D1018" s="202" t="s">
        <v>2503</v>
      </c>
      <c r="E1018" s="202" t="s">
        <v>2511</v>
      </c>
      <c r="F1018" s="207" t="s">
        <v>2547</v>
      </c>
      <c r="G1018" s="207"/>
      <c r="H1018" s="207"/>
      <c r="I1018" s="207"/>
      <c r="J1018" s="217"/>
    </row>
    <row r="1019" spans="1:10" ht="16" hidden="1">
      <c r="A1019" s="501" t="s">
        <v>2449</v>
      </c>
      <c r="B1019" s="501"/>
      <c r="C1019" s="787">
        <v>2021</v>
      </c>
      <c r="D1019" s="204" t="s">
        <v>2504</v>
      </c>
      <c r="E1019" s="204" t="s">
        <v>2511</v>
      </c>
      <c r="F1019" s="206">
        <v>4120708000</v>
      </c>
      <c r="G1019" s="206"/>
      <c r="H1019" s="206"/>
      <c r="I1019" s="206"/>
      <c r="J1019" s="218"/>
    </row>
    <row r="1020" spans="1:10" ht="16" hidden="1">
      <c r="A1020" s="501" t="s">
        <v>2449</v>
      </c>
      <c r="B1020" s="501"/>
      <c r="C1020" s="787">
        <v>2021</v>
      </c>
      <c r="D1020" s="202" t="s">
        <v>2505</v>
      </c>
      <c r="E1020" s="202" t="s">
        <v>2511</v>
      </c>
      <c r="F1020" s="207" t="s">
        <v>2547</v>
      </c>
      <c r="G1020" s="207"/>
      <c r="H1020" s="207"/>
      <c r="I1020" s="207"/>
      <c r="J1020" s="217"/>
    </row>
    <row r="1021" spans="1:10" ht="16" hidden="1">
      <c r="A1021" s="501" t="s">
        <v>2449</v>
      </c>
      <c r="B1021" s="501"/>
      <c r="C1021" s="787">
        <v>2021</v>
      </c>
      <c r="D1021" s="204" t="s">
        <v>2506</v>
      </c>
      <c r="E1021" s="204" t="s">
        <v>2511</v>
      </c>
      <c r="F1021" s="206">
        <v>48862148377</v>
      </c>
      <c r="G1021" s="206"/>
      <c r="H1021" s="206"/>
      <c r="I1021" s="206"/>
      <c r="J1021" s="218"/>
    </row>
    <row r="1022" spans="1:10" ht="16" hidden="1">
      <c r="A1022" s="501" t="s">
        <v>2449</v>
      </c>
      <c r="B1022" s="501"/>
      <c r="C1022" s="787">
        <v>2021</v>
      </c>
      <c r="D1022" s="202" t="s">
        <v>2507</v>
      </c>
      <c r="E1022" s="202" t="s">
        <v>2511</v>
      </c>
      <c r="F1022" s="207">
        <v>45698736732</v>
      </c>
      <c r="G1022" s="207"/>
      <c r="H1022" s="207"/>
      <c r="I1022" s="207"/>
      <c r="J1022" s="217"/>
    </row>
    <row r="1023" spans="1:10" ht="16" hidden="1">
      <c r="A1023" s="501" t="s">
        <v>2449</v>
      </c>
      <c r="B1023" s="501"/>
      <c r="C1023" s="787">
        <v>2021</v>
      </c>
      <c r="D1023" s="204" t="s">
        <v>2508</v>
      </c>
      <c r="E1023" s="204" t="s">
        <v>2511</v>
      </c>
      <c r="F1023" s="206" t="s">
        <v>2547</v>
      </c>
      <c r="G1023" s="206"/>
      <c r="H1023" s="206"/>
      <c r="I1023" s="206"/>
      <c r="J1023" s="218"/>
    </row>
    <row r="1024" spans="1:10" ht="16" hidden="1">
      <c r="A1024" s="501" t="s">
        <v>2449</v>
      </c>
      <c r="B1024" s="501"/>
      <c r="C1024" s="787">
        <v>2021</v>
      </c>
      <c r="D1024" s="202" t="s">
        <v>2509</v>
      </c>
      <c r="E1024" s="202" t="s">
        <v>2511</v>
      </c>
      <c r="F1024" s="207" t="s">
        <v>2547</v>
      </c>
      <c r="G1024" s="207"/>
      <c r="H1024" s="207"/>
      <c r="I1024" s="207"/>
      <c r="J1024" s="217"/>
    </row>
    <row r="1025" spans="1:10" ht="16" hidden="1">
      <c r="A1025" s="501" t="s">
        <v>2449</v>
      </c>
      <c r="B1025" s="501"/>
      <c r="C1025" s="787">
        <v>2021</v>
      </c>
      <c r="D1025" s="204" t="s">
        <v>2510</v>
      </c>
      <c r="E1025" s="204" t="s">
        <v>2511</v>
      </c>
      <c r="F1025" s="206" t="s">
        <v>2547</v>
      </c>
      <c r="G1025" s="206"/>
      <c r="H1025" s="206"/>
      <c r="I1025" s="206"/>
      <c r="J1025" s="218"/>
    </row>
    <row r="1026" spans="1:10" s="768" customFormat="1" ht="16" hidden="1">
      <c r="A1026" s="772"/>
      <c r="B1026" s="772"/>
      <c r="C1026" s="779"/>
      <c r="D1026" s="208"/>
      <c r="E1026" s="208"/>
      <c r="F1026" s="245"/>
      <c r="G1026" s="245"/>
      <c r="H1026" s="245"/>
      <c r="I1026" s="245"/>
      <c r="J1026" s="220"/>
    </row>
    <row r="1027" spans="1:10" ht="16" hidden="1">
      <c r="A1027" s="501" t="s">
        <v>2450</v>
      </c>
      <c r="B1027" s="501" t="s">
        <v>20</v>
      </c>
      <c r="C1027" s="787">
        <v>2021</v>
      </c>
      <c r="D1027" s="202" t="s">
        <v>2495</v>
      </c>
      <c r="E1027" s="202" t="s">
        <v>2496</v>
      </c>
      <c r="F1027" s="207" t="s">
        <v>2548</v>
      </c>
      <c r="G1027" s="202"/>
      <c r="H1027" s="202"/>
      <c r="I1027" s="202"/>
      <c r="J1027" s="217"/>
    </row>
    <row r="1028" spans="1:10" ht="16" hidden="1">
      <c r="A1028" s="501" t="s">
        <v>2450</v>
      </c>
      <c r="B1028" s="501" t="s">
        <v>20</v>
      </c>
      <c r="C1028" s="787">
        <v>2021</v>
      </c>
      <c r="D1028" s="204" t="s">
        <v>2498</v>
      </c>
      <c r="E1028" s="204" t="s">
        <v>2496</v>
      </c>
      <c r="F1028" s="206" t="s">
        <v>2548</v>
      </c>
      <c r="G1028" s="204"/>
      <c r="H1028" s="204"/>
      <c r="I1028" s="204"/>
      <c r="J1028" s="218"/>
    </row>
    <row r="1029" spans="1:10" ht="16" hidden="1">
      <c r="A1029" s="501" t="s">
        <v>2450</v>
      </c>
      <c r="B1029" s="501" t="s">
        <v>20</v>
      </c>
      <c r="C1029" s="787">
        <v>2021</v>
      </c>
      <c r="D1029" s="202" t="s">
        <v>2499</v>
      </c>
      <c r="E1029" s="202" t="s">
        <v>2496</v>
      </c>
      <c r="F1029" s="207" t="s">
        <v>2548</v>
      </c>
      <c r="G1029" s="202"/>
      <c r="H1029" s="202"/>
      <c r="I1029" s="202"/>
      <c r="J1029" s="217"/>
    </row>
    <row r="1030" spans="1:10" ht="16" hidden="1">
      <c r="A1030" s="501" t="s">
        <v>2450</v>
      </c>
      <c r="B1030" s="501" t="s">
        <v>20</v>
      </c>
      <c r="C1030" s="787">
        <v>2021</v>
      </c>
      <c r="D1030" s="204" t="s">
        <v>2500</v>
      </c>
      <c r="E1030" s="204" t="s">
        <v>2496</v>
      </c>
      <c r="F1030" s="206" t="s">
        <v>2548</v>
      </c>
      <c r="G1030" s="204"/>
      <c r="H1030" s="204"/>
      <c r="I1030" s="204"/>
      <c r="J1030" s="218"/>
    </row>
    <row r="1031" spans="1:10" ht="16" hidden="1">
      <c r="A1031" s="501" t="s">
        <v>2450</v>
      </c>
      <c r="B1031" s="501" t="s">
        <v>20</v>
      </c>
      <c r="C1031" s="787">
        <v>2021</v>
      </c>
      <c r="D1031" s="202" t="s">
        <v>2501</v>
      </c>
      <c r="E1031" s="202" t="s">
        <v>2496</v>
      </c>
      <c r="F1031" s="207" t="s">
        <v>2548</v>
      </c>
      <c r="G1031" s="202"/>
      <c r="H1031" s="202"/>
      <c r="I1031" s="202"/>
      <c r="J1031" s="217"/>
    </row>
    <row r="1032" spans="1:10" ht="16" hidden="1">
      <c r="A1032" s="501" t="s">
        <v>2450</v>
      </c>
      <c r="B1032" s="501" t="s">
        <v>20</v>
      </c>
      <c r="C1032" s="787">
        <v>2021</v>
      </c>
      <c r="D1032" s="204" t="s">
        <v>2502</v>
      </c>
      <c r="E1032" s="204" t="s">
        <v>2496</v>
      </c>
      <c r="F1032" s="206" t="s">
        <v>2548</v>
      </c>
      <c r="G1032" s="204"/>
      <c r="H1032" s="204"/>
      <c r="I1032" s="204"/>
      <c r="J1032" s="218"/>
    </row>
    <row r="1033" spans="1:10" ht="16" hidden="1">
      <c r="A1033" s="501" t="s">
        <v>2450</v>
      </c>
      <c r="B1033" s="501" t="s">
        <v>20</v>
      </c>
      <c r="C1033" s="787">
        <v>2021</v>
      </c>
      <c r="D1033" s="202" t="s">
        <v>2503</v>
      </c>
      <c r="E1033" s="202" t="s">
        <v>2496</v>
      </c>
      <c r="F1033" s="207" t="s">
        <v>2548</v>
      </c>
      <c r="G1033" s="202"/>
      <c r="H1033" s="202"/>
      <c r="I1033" s="202"/>
      <c r="J1033" s="217"/>
    </row>
    <row r="1034" spans="1:10" ht="16" hidden="1">
      <c r="A1034" s="501" t="s">
        <v>2450</v>
      </c>
      <c r="B1034" s="501" t="s">
        <v>20</v>
      </c>
      <c r="C1034" s="787">
        <v>2021</v>
      </c>
      <c r="D1034" s="204" t="s">
        <v>2504</v>
      </c>
      <c r="E1034" s="204" t="s">
        <v>2496</v>
      </c>
      <c r="F1034" s="206" t="s">
        <v>2548</v>
      </c>
      <c r="G1034" s="204"/>
      <c r="H1034" s="204"/>
      <c r="I1034" s="204"/>
      <c r="J1034" s="218"/>
    </row>
    <row r="1035" spans="1:10" ht="16" hidden="1">
      <c r="A1035" s="501" t="s">
        <v>2450</v>
      </c>
      <c r="B1035" s="501" t="s">
        <v>20</v>
      </c>
      <c r="C1035" s="787">
        <v>2021</v>
      </c>
      <c r="D1035" s="202" t="s">
        <v>2505</v>
      </c>
      <c r="E1035" s="202" t="s">
        <v>2496</v>
      </c>
      <c r="F1035" s="207" t="s">
        <v>2548</v>
      </c>
      <c r="G1035" s="202"/>
      <c r="H1035" s="202"/>
      <c r="I1035" s="202"/>
      <c r="J1035" s="217"/>
    </row>
    <row r="1036" spans="1:10" ht="16" hidden="1">
      <c r="A1036" s="501" t="s">
        <v>2450</v>
      </c>
      <c r="B1036" s="501" t="s">
        <v>20</v>
      </c>
      <c r="C1036" s="787">
        <v>2021</v>
      </c>
      <c r="D1036" s="204" t="s">
        <v>2506</v>
      </c>
      <c r="E1036" s="204" t="s">
        <v>2496</v>
      </c>
      <c r="F1036" s="206">
        <v>65371098</v>
      </c>
      <c r="G1036" s="204"/>
      <c r="H1036" s="204"/>
      <c r="I1036" s="204"/>
      <c r="J1036" s="218"/>
    </row>
    <row r="1037" spans="1:10" ht="16" hidden="1">
      <c r="A1037" s="501" t="s">
        <v>2450</v>
      </c>
      <c r="B1037" s="501" t="s">
        <v>20</v>
      </c>
      <c r="C1037" s="787">
        <v>2021</v>
      </c>
      <c r="D1037" s="202" t="s">
        <v>2507</v>
      </c>
      <c r="E1037" s="202" t="s">
        <v>2496</v>
      </c>
      <c r="F1037" s="207" t="s">
        <v>2548</v>
      </c>
      <c r="G1037" s="202"/>
      <c r="H1037" s="202"/>
      <c r="I1037" s="202"/>
      <c r="J1037" s="217"/>
    </row>
    <row r="1038" spans="1:10" ht="16" hidden="1">
      <c r="A1038" s="501" t="s">
        <v>2450</v>
      </c>
      <c r="B1038" s="501" t="s">
        <v>20</v>
      </c>
      <c r="C1038" s="787">
        <v>2021</v>
      </c>
      <c r="D1038" s="204" t="s">
        <v>2508</v>
      </c>
      <c r="E1038" s="204" t="s">
        <v>2496</v>
      </c>
      <c r="F1038" s="206" t="s">
        <v>2548</v>
      </c>
      <c r="G1038" s="204"/>
      <c r="H1038" s="204"/>
      <c r="I1038" s="204"/>
      <c r="J1038" s="218"/>
    </row>
    <row r="1039" spans="1:10" ht="16" hidden="1">
      <c r="A1039" s="501" t="s">
        <v>2450</v>
      </c>
      <c r="B1039" s="501" t="s">
        <v>20</v>
      </c>
      <c r="C1039" s="787">
        <v>2021</v>
      </c>
      <c r="D1039" s="202" t="s">
        <v>2509</v>
      </c>
      <c r="E1039" s="202" t="s">
        <v>2496</v>
      </c>
      <c r="F1039" s="207" t="s">
        <v>2548</v>
      </c>
      <c r="G1039" s="202"/>
      <c r="H1039" s="202"/>
      <c r="I1039" s="202"/>
      <c r="J1039" s="217"/>
    </row>
    <row r="1040" spans="1:10" ht="16" hidden="1">
      <c r="A1040" s="501" t="s">
        <v>2450</v>
      </c>
      <c r="B1040" s="501" t="s">
        <v>20</v>
      </c>
      <c r="C1040" s="787">
        <v>2021</v>
      </c>
      <c r="D1040" s="204" t="s">
        <v>2510</v>
      </c>
      <c r="E1040" s="204" t="s">
        <v>2496</v>
      </c>
      <c r="F1040" s="206" t="s">
        <v>2548</v>
      </c>
      <c r="G1040" s="204"/>
      <c r="H1040" s="204"/>
      <c r="I1040" s="204"/>
      <c r="J1040" s="218"/>
    </row>
    <row r="1041" spans="1:10" ht="16" hidden="1">
      <c r="A1041" s="501" t="s">
        <v>2450</v>
      </c>
      <c r="B1041" s="501" t="s">
        <v>20</v>
      </c>
      <c r="C1041" s="787">
        <v>2021</v>
      </c>
      <c r="D1041" s="202" t="s">
        <v>2495</v>
      </c>
      <c r="E1041" s="202" t="s">
        <v>2511</v>
      </c>
      <c r="F1041" s="260">
        <v>1488390129120</v>
      </c>
      <c r="G1041" s="202"/>
      <c r="H1041" s="202"/>
      <c r="I1041" s="202"/>
      <c r="J1041" s="217"/>
    </row>
    <row r="1042" spans="1:10" ht="16" hidden="1">
      <c r="A1042" s="501" t="s">
        <v>2450</v>
      </c>
      <c r="B1042" s="501" t="s">
        <v>20</v>
      </c>
      <c r="C1042" s="787">
        <v>2021</v>
      </c>
      <c r="D1042" s="204" t="s">
        <v>2498</v>
      </c>
      <c r="E1042" s="204" t="s">
        <v>2511</v>
      </c>
      <c r="F1042" s="261">
        <v>36546337908</v>
      </c>
      <c r="G1042" s="204"/>
      <c r="H1042" s="204"/>
      <c r="I1042" s="204"/>
      <c r="J1042" s="218"/>
    </row>
    <row r="1043" spans="1:10" ht="16" hidden="1">
      <c r="A1043" s="501" t="s">
        <v>2450</v>
      </c>
      <c r="B1043" s="501" t="s">
        <v>20</v>
      </c>
      <c r="C1043" s="787">
        <v>2021</v>
      </c>
      <c r="D1043" s="202" t="s">
        <v>2499</v>
      </c>
      <c r="E1043" s="202" t="s">
        <v>2511</v>
      </c>
      <c r="F1043" s="260">
        <v>3690720000</v>
      </c>
      <c r="G1043" s="202"/>
      <c r="H1043" s="202"/>
      <c r="I1043" s="202"/>
      <c r="J1043" s="217"/>
    </row>
    <row r="1044" spans="1:10" ht="16" hidden="1">
      <c r="A1044" s="501" t="s">
        <v>2450</v>
      </c>
      <c r="B1044" s="501" t="s">
        <v>20</v>
      </c>
      <c r="C1044" s="787">
        <v>2021</v>
      </c>
      <c r="D1044" s="204" t="s">
        <v>2500</v>
      </c>
      <c r="E1044" s="204" t="s">
        <v>2511</v>
      </c>
      <c r="F1044" s="261">
        <v>81230431604</v>
      </c>
      <c r="G1044" s="204"/>
      <c r="H1044" s="204"/>
      <c r="I1044" s="204"/>
      <c r="J1044" s="218"/>
    </row>
    <row r="1045" spans="1:10" ht="16" hidden="1">
      <c r="A1045" s="501" t="s">
        <v>2450</v>
      </c>
      <c r="B1045" s="501" t="s">
        <v>20</v>
      </c>
      <c r="C1045" s="787">
        <v>2021</v>
      </c>
      <c r="D1045" s="202" t="s">
        <v>2501</v>
      </c>
      <c r="E1045" s="202" t="s">
        <v>2511</v>
      </c>
      <c r="F1045" s="260">
        <v>26520530356</v>
      </c>
      <c r="G1045" s="202"/>
      <c r="H1045" s="202"/>
      <c r="I1045" s="202"/>
      <c r="J1045" s="217"/>
    </row>
    <row r="1046" spans="1:10" ht="16" hidden="1">
      <c r="A1046" s="501" t="s">
        <v>2450</v>
      </c>
      <c r="B1046" s="501" t="s">
        <v>20</v>
      </c>
      <c r="C1046" s="787">
        <v>2021</v>
      </c>
      <c r="D1046" s="204" t="s">
        <v>2502</v>
      </c>
      <c r="E1046" s="204" t="s">
        <v>2511</v>
      </c>
      <c r="F1046" s="261" t="s">
        <v>2548</v>
      </c>
      <c r="G1046" s="204"/>
      <c r="H1046" s="204"/>
      <c r="I1046" s="204"/>
      <c r="J1046" s="218"/>
    </row>
    <row r="1047" spans="1:10" ht="16" hidden="1">
      <c r="A1047" s="501" t="s">
        <v>2450</v>
      </c>
      <c r="B1047" s="501" t="s">
        <v>20</v>
      </c>
      <c r="C1047" s="787">
        <v>2021</v>
      </c>
      <c r="D1047" s="202" t="s">
        <v>2503</v>
      </c>
      <c r="E1047" s="202" t="s">
        <v>2511</v>
      </c>
      <c r="F1047" s="207" t="s">
        <v>2548</v>
      </c>
      <c r="G1047" s="202"/>
      <c r="H1047" s="202"/>
      <c r="I1047" s="202"/>
      <c r="J1047" s="217"/>
    </row>
    <row r="1048" spans="1:10" ht="16" hidden="1">
      <c r="A1048" s="501" t="s">
        <v>2450</v>
      </c>
      <c r="B1048" s="501" t="s">
        <v>20</v>
      </c>
      <c r="C1048" s="787">
        <v>2021</v>
      </c>
      <c r="D1048" s="204" t="s">
        <v>2504</v>
      </c>
      <c r="E1048" s="204" t="s">
        <v>2511</v>
      </c>
      <c r="F1048" s="261" t="s">
        <v>2548</v>
      </c>
      <c r="G1048" s="204"/>
      <c r="H1048" s="204"/>
      <c r="I1048" s="204"/>
      <c r="J1048" s="218"/>
    </row>
    <row r="1049" spans="1:10" ht="16" hidden="1">
      <c r="A1049" s="501" t="s">
        <v>2450</v>
      </c>
      <c r="B1049" s="501" t="s">
        <v>20</v>
      </c>
      <c r="C1049" s="787">
        <v>2021</v>
      </c>
      <c r="D1049" s="202" t="s">
        <v>2505</v>
      </c>
      <c r="E1049" s="202" t="s">
        <v>2511</v>
      </c>
      <c r="F1049" s="260">
        <v>577907144369</v>
      </c>
      <c r="G1049" s="202"/>
      <c r="H1049" s="202"/>
      <c r="I1049" s="202"/>
      <c r="J1049" s="217"/>
    </row>
    <row r="1050" spans="1:10" ht="16" hidden="1">
      <c r="A1050" s="501" t="s">
        <v>2450</v>
      </c>
      <c r="B1050" s="501" t="s">
        <v>20</v>
      </c>
      <c r="C1050" s="787">
        <v>2021</v>
      </c>
      <c r="D1050" s="204" t="s">
        <v>2506</v>
      </c>
      <c r="E1050" s="204" t="s">
        <v>2511</v>
      </c>
      <c r="F1050" s="261">
        <v>662998945055</v>
      </c>
      <c r="G1050" s="204"/>
      <c r="H1050" s="204"/>
      <c r="I1050" s="204"/>
      <c r="J1050" s="218"/>
    </row>
    <row r="1051" spans="1:10" ht="16" hidden="1">
      <c r="A1051" s="501" t="s">
        <v>2450</v>
      </c>
      <c r="B1051" s="501" t="s">
        <v>20</v>
      </c>
      <c r="C1051" s="787">
        <v>2021</v>
      </c>
      <c r="D1051" s="202" t="s">
        <v>2507</v>
      </c>
      <c r="E1051" s="202" t="s">
        <v>2511</v>
      </c>
      <c r="F1051" s="260" t="s">
        <v>2548</v>
      </c>
      <c r="G1051" s="202"/>
      <c r="H1051" s="202"/>
      <c r="I1051" s="202"/>
      <c r="J1051" s="217"/>
    </row>
    <row r="1052" spans="1:10" ht="16" hidden="1">
      <c r="A1052" s="501" t="s">
        <v>2450</v>
      </c>
      <c r="B1052" s="501" t="s">
        <v>20</v>
      </c>
      <c r="C1052" s="787">
        <v>2021</v>
      </c>
      <c r="D1052" s="204" t="s">
        <v>2508</v>
      </c>
      <c r="E1052" s="204" t="s">
        <v>2511</v>
      </c>
      <c r="F1052" s="261" t="s">
        <v>2548</v>
      </c>
      <c r="G1052" s="204"/>
      <c r="H1052" s="204"/>
      <c r="I1052" s="204"/>
      <c r="J1052" s="218"/>
    </row>
    <row r="1053" spans="1:10" ht="16" hidden="1">
      <c r="A1053" s="501" t="s">
        <v>2450</v>
      </c>
      <c r="B1053" s="501" t="s">
        <v>20</v>
      </c>
      <c r="C1053" s="787">
        <v>2021</v>
      </c>
      <c r="D1053" s="202" t="s">
        <v>2509</v>
      </c>
      <c r="E1053" s="202" t="s">
        <v>2511</v>
      </c>
      <c r="F1053" s="260">
        <v>45828570034</v>
      </c>
      <c r="G1053" s="202"/>
      <c r="H1053" s="202"/>
      <c r="I1053" s="202"/>
      <c r="J1053" s="217"/>
    </row>
    <row r="1054" spans="1:10" ht="16" hidden="1">
      <c r="A1054" s="501" t="s">
        <v>2450</v>
      </c>
      <c r="B1054" s="501" t="s">
        <v>20</v>
      </c>
      <c r="C1054" s="787">
        <v>2021</v>
      </c>
      <c r="D1054" s="204" t="s">
        <v>2510</v>
      </c>
      <c r="E1054" s="204" t="s">
        <v>2511</v>
      </c>
      <c r="F1054" s="261" t="s">
        <v>2548</v>
      </c>
      <c r="G1054" s="204"/>
      <c r="H1054" s="204"/>
      <c r="I1054" s="204"/>
      <c r="J1054" s="218"/>
    </row>
    <row r="1055" spans="1:10" s="768" customFormat="1" ht="16" hidden="1">
      <c r="A1055" s="772"/>
      <c r="B1055" s="772"/>
      <c r="C1055" s="779"/>
      <c r="D1055" s="208"/>
      <c r="E1055" s="208"/>
      <c r="F1055" s="856"/>
      <c r="G1055" s="208"/>
      <c r="H1055" s="208"/>
      <c r="I1055" s="208"/>
      <c r="J1055" s="220"/>
    </row>
    <row r="1056" spans="1:10" ht="16" hidden="1">
      <c r="A1056" s="501" t="s">
        <v>2451</v>
      </c>
      <c r="B1056" s="501" t="s">
        <v>20</v>
      </c>
      <c r="C1056" s="787">
        <v>2021</v>
      </c>
      <c r="D1056" s="202" t="s">
        <v>2495</v>
      </c>
      <c r="E1056" s="202" t="s">
        <v>2496</v>
      </c>
      <c r="F1056" s="207" t="s">
        <v>2545</v>
      </c>
      <c r="G1056" s="202"/>
      <c r="H1056" s="202"/>
      <c r="I1056" s="202"/>
      <c r="J1056" s="217"/>
    </row>
    <row r="1057" spans="1:10" ht="16" hidden="1">
      <c r="A1057" s="501" t="s">
        <v>2451</v>
      </c>
      <c r="B1057" s="501" t="s">
        <v>20</v>
      </c>
      <c r="C1057" s="787">
        <v>2021</v>
      </c>
      <c r="D1057" s="204" t="s">
        <v>2498</v>
      </c>
      <c r="E1057" s="204" t="s">
        <v>2496</v>
      </c>
      <c r="F1057" s="206" t="s">
        <v>2545</v>
      </c>
      <c r="G1057" s="204"/>
      <c r="H1057" s="204"/>
      <c r="I1057" s="204"/>
      <c r="J1057" s="218"/>
    </row>
    <row r="1058" spans="1:10" ht="16" hidden="1">
      <c r="A1058" s="501" t="s">
        <v>2451</v>
      </c>
      <c r="B1058" s="501" t="s">
        <v>20</v>
      </c>
      <c r="C1058" s="787">
        <v>2021</v>
      </c>
      <c r="D1058" s="202" t="s">
        <v>2499</v>
      </c>
      <c r="E1058" s="202" t="s">
        <v>2496</v>
      </c>
      <c r="F1058" s="207" t="s">
        <v>2545</v>
      </c>
      <c r="G1058" s="202"/>
      <c r="H1058" s="202"/>
      <c r="I1058" s="202"/>
      <c r="J1058" s="217"/>
    </row>
    <row r="1059" spans="1:10" ht="16" hidden="1">
      <c r="A1059" s="501" t="s">
        <v>2451</v>
      </c>
      <c r="B1059" s="501" t="s">
        <v>20</v>
      </c>
      <c r="C1059" s="787">
        <v>2021</v>
      </c>
      <c r="D1059" s="204" t="s">
        <v>2500</v>
      </c>
      <c r="E1059" s="204" t="s">
        <v>2496</v>
      </c>
      <c r="F1059" s="206" t="s">
        <v>2545</v>
      </c>
      <c r="G1059" s="204"/>
      <c r="H1059" s="204"/>
      <c r="I1059" s="204"/>
      <c r="J1059" s="218"/>
    </row>
    <row r="1060" spans="1:10" ht="16" hidden="1">
      <c r="A1060" s="501" t="s">
        <v>2451</v>
      </c>
      <c r="B1060" s="501" t="s">
        <v>20</v>
      </c>
      <c r="C1060" s="787">
        <v>2021</v>
      </c>
      <c r="D1060" s="202" t="s">
        <v>2501</v>
      </c>
      <c r="E1060" s="202" t="s">
        <v>2496</v>
      </c>
      <c r="F1060" s="207" t="s">
        <v>2545</v>
      </c>
      <c r="G1060" s="202"/>
      <c r="H1060" s="202"/>
      <c r="I1060" s="202"/>
      <c r="J1060" s="217"/>
    </row>
    <row r="1061" spans="1:10" ht="16" hidden="1">
      <c r="A1061" s="501" t="s">
        <v>2451</v>
      </c>
      <c r="B1061" s="501" t="s">
        <v>20</v>
      </c>
      <c r="C1061" s="787">
        <v>2021</v>
      </c>
      <c r="D1061" s="204" t="s">
        <v>2502</v>
      </c>
      <c r="E1061" s="204" t="s">
        <v>2496</v>
      </c>
      <c r="F1061" s="206" t="s">
        <v>2545</v>
      </c>
      <c r="G1061" s="204"/>
      <c r="H1061" s="204"/>
      <c r="I1061" s="204"/>
      <c r="J1061" s="218"/>
    </row>
    <row r="1062" spans="1:10" ht="16" hidden="1">
      <c r="A1062" s="501" t="s">
        <v>2451</v>
      </c>
      <c r="B1062" s="501" t="s">
        <v>20</v>
      </c>
      <c r="C1062" s="787">
        <v>2021</v>
      </c>
      <c r="D1062" s="202" t="s">
        <v>2503</v>
      </c>
      <c r="E1062" s="202" t="s">
        <v>2496</v>
      </c>
      <c r="F1062" s="207">
        <v>1301149</v>
      </c>
      <c r="G1062" s="202"/>
      <c r="H1062" s="202"/>
      <c r="I1062" s="202"/>
      <c r="J1062" s="217"/>
    </row>
    <row r="1063" spans="1:10" ht="16" hidden="1">
      <c r="A1063" s="501" t="s">
        <v>2451</v>
      </c>
      <c r="B1063" s="501" t="s">
        <v>20</v>
      </c>
      <c r="C1063" s="787">
        <v>2021</v>
      </c>
      <c r="D1063" s="204" t="s">
        <v>2504</v>
      </c>
      <c r="E1063" s="204" t="s">
        <v>2496</v>
      </c>
      <c r="F1063" s="206" t="s">
        <v>2545</v>
      </c>
      <c r="G1063" s="204"/>
      <c r="H1063" s="204"/>
      <c r="I1063" s="204"/>
      <c r="J1063" s="218"/>
    </row>
    <row r="1064" spans="1:10" ht="16" hidden="1">
      <c r="A1064" s="501" t="s">
        <v>2451</v>
      </c>
      <c r="B1064" s="501" t="s">
        <v>20</v>
      </c>
      <c r="C1064" s="787">
        <v>2021</v>
      </c>
      <c r="D1064" s="202" t="s">
        <v>2505</v>
      </c>
      <c r="E1064" s="202" t="s">
        <v>2496</v>
      </c>
      <c r="F1064" s="207" t="s">
        <v>2545</v>
      </c>
      <c r="G1064" s="202"/>
      <c r="H1064" s="202"/>
      <c r="I1064" s="202"/>
      <c r="J1064" s="217"/>
    </row>
    <row r="1065" spans="1:10" ht="16" hidden="1">
      <c r="A1065" s="501" t="s">
        <v>2451</v>
      </c>
      <c r="B1065" s="501" t="s">
        <v>20</v>
      </c>
      <c r="C1065" s="787">
        <v>2021</v>
      </c>
      <c r="D1065" s="204" t="s">
        <v>2506</v>
      </c>
      <c r="E1065" s="204" t="s">
        <v>2496</v>
      </c>
      <c r="F1065" s="206">
        <v>3089197</v>
      </c>
      <c r="G1065" s="204"/>
      <c r="H1065" s="204"/>
      <c r="I1065" s="204"/>
      <c r="J1065" s="218"/>
    </row>
    <row r="1066" spans="1:10" ht="16" hidden="1">
      <c r="A1066" s="501" t="s">
        <v>2451</v>
      </c>
      <c r="B1066" s="501" t="s">
        <v>20</v>
      </c>
      <c r="C1066" s="787">
        <v>2021</v>
      </c>
      <c r="D1066" s="202" t="s">
        <v>2507</v>
      </c>
      <c r="E1066" s="202" t="s">
        <v>2496</v>
      </c>
      <c r="F1066" s="207" t="s">
        <v>2545</v>
      </c>
      <c r="G1066" s="202"/>
      <c r="H1066" s="202"/>
      <c r="I1066" s="202"/>
      <c r="J1066" s="217"/>
    </row>
    <row r="1067" spans="1:10" ht="16" hidden="1">
      <c r="A1067" s="501" t="s">
        <v>2451</v>
      </c>
      <c r="B1067" s="501" t="s">
        <v>20</v>
      </c>
      <c r="C1067" s="787">
        <v>2021</v>
      </c>
      <c r="D1067" s="204" t="s">
        <v>2508</v>
      </c>
      <c r="E1067" s="204" t="s">
        <v>2496</v>
      </c>
      <c r="F1067" s="206" t="s">
        <v>2545</v>
      </c>
      <c r="G1067" s="204"/>
      <c r="H1067" s="204"/>
      <c r="I1067" s="204"/>
      <c r="J1067" s="218"/>
    </row>
    <row r="1068" spans="1:10" ht="16" hidden="1">
      <c r="A1068" s="501" t="s">
        <v>2451</v>
      </c>
      <c r="B1068" s="501" t="s">
        <v>20</v>
      </c>
      <c r="C1068" s="787">
        <v>2021</v>
      </c>
      <c r="D1068" s="202" t="s">
        <v>2509</v>
      </c>
      <c r="E1068" s="202" t="s">
        <v>2496</v>
      </c>
      <c r="F1068" s="207" t="s">
        <v>2545</v>
      </c>
      <c r="G1068" s="202"/>
      <c r="H1068" s="202"/>
      <c r="I1068" s="202"/>
      <c r="J1068" s="217"/>
    </row>
    <row r="1069" spans="1:10" ht="16" hidden="1">
      <c r="A1069" s="501" t="s">
        <v>2451</v>
      </c>
      <c r="B1069" s="501" t="s">
        <v>20</v>
      </c>
      <c r="C1069" s="787">
        <v>2021</v>
      </c>
      <c r="D1069" s="204" t="s">
        <v>2510</v>
      </c>
      <c r="E1069" s="204" t="s">
        <v>2496</v>
      </c>
      <c r="F1069" s="206" t="s">
        <v>2545</v>
      </c>
      <c r="G1069" s="204"/>
      <c r="H1069" s="204"/>
      <c r="I1069" s="204"/>
      <c r="J1069" s="218"/>
    </row>
    <row r="1070" spans="1:10" ht="16" hidden="1">
      <c r="A1070" s="501" t="s">
        <v>2451</v>
      </c>
      <c r="B1070" s="501" t="s">
        <v>20</v>
      </c>
      <c r="C1070" s="787">
        <v>2021</v>
      </c>
      <c r="D1070" s="202" t="s">
        <v>2495</v>
      </c>
      <c r="E1070" s="202" t="s">
        <v>2511</v>
      </c>
      <c r="F1070" s="260">
        <v>5743515580</v>
      </c>
      <c r="G1070" s="202"/>
      <c r="H1070" s="202"/>
      <c r="I1070" s="202"/>
      <c r="J1070" s="217"/>
    </row>
    <row r="1071" spans="1:10" ht="16" hidden="1">
      <c r="A1071" s="501" t="s">
        <v>2451</v>
      </c>
      <c r="B1071" s="501" t="s">
        <v>20</v>
      </c>
      <c r="C1071" s="787">
        <v>2021</v>
      </c>
      <c r="D1071" s="204" t="s">
        <v>2498</v>
      </c>
      <c r="E1071" s="204" t="s">
        <v>2511</v>
      </c>
      <c r="F1071" s="261">
        <v>247434063</v>
      </c>
      <c r="G1071" s="204"/>
      <c r="H1071" s="204"/>
      <c r="I1071" s="204"/>
      <c r="J1071" s="218"/>
    </row>
    <row r="1072" spans="1:10" ht="16" hidden="1">
      <c r="A1072" s="501" t="s">
        <v>2451</v>
      </c>
      <c r="B1072" s="501" t="s">
        <v>20</v>
      </c>
      <c r="C1072" s="787">
        <v>2021</v>
      </c>
      <c r="D1072" s="202" t="s">
        <v>2499</v>
      </c>
      <c r="E1072" s="202" t="s">
        <v>2511</v>
      </c>
      <c r="F1072" s="260">
        <v>69360000</v>
      </c>
      <c r="G1072" s="202"/>
      <c r="H1072" s="202"/>
      <c r="I1072" s="202"/>
      <c r="J1072" s="217"/>
    </row>
    <row r="1073" spans="1:10" ht="16" hidden="1">
      <c r="A1073" s="501" t="s">
        <v>2451</v>
      </c>
      <c r="B1073" s="501" t="s">
        <v>20</v>
      </c>
      <c r="C1073" s="787">
        <v>2021</v>
      </c>
      <c r="D1073" s="204" t="s">
        <v>2500</v>
      </c>
      <c r="E1073" s="204" t="s">
        <v>2511</v>
      </c>
      <c r="F1073" s="261">
        <v>8044987717</v>
      </c>
      <c r="G1073" s="204"/>
      <c r="H1073" s="204"/>
      <c r="I1073" s="204"/>
      <c r="J1073" s="218"/>
    </row>
    <row r="1074" spans="1:10" ht="16" hidden="1">
      <c r="A1074" s="501" t="s">
        <v>2451</v>
      </c>
      <c r="B1074" s="501" t="s">
        <v>20</v>
      </c>
      <c r="C1074" s="787">
        <v>2021</v>
      </c>
      <c r="D1074" s="202" t="s">
        <v>2501</v>
      </c>
      <c r="E1074" s="202" t="s">
        <v>2511</v>
      </c>
      <c r="F1074" s="260">
        <v>264902517</v>
      </c>
      <c r="G1074" s="202"/>
      <c r="H1074" s="202"/>
      <c r="I1074" s="202"/>
      <c r="J1074" s="217"/>
    </row>
    <row r="1075" spans="1:10" ht="16" hidden="1">
      <c r="A1075" s="501" t="s">
        <v>2451</v>
      </c>
      <c r="B1075" s="501" t="s">
        <v>20</v>
      </c>
      <c r="C1075" s="787">
        <v>2021</v>
      </c>
      <c r="D1075" s="204" t="s">
        <v>2502</v>
      </c>
      <c r="E1075" s="204" t="s">
        <v>2511</v>
      </c>
      <c r="F1075" s="261">
        <v>1302775000</v>
      </c>
      <c r="G1075" s="859">
        <v>1140565550</v>
      </c>
      <c r="H1075" s="204"/>
      <c r="I1075" s="204"/>
      <c r="J1075" s="218"/>
    </row>
    <row r="1076" spans="1:10" ht="16" hidden="1">
      <c r="A1076" s="501" t="s">
        <v>2451</v>
      </c>
      <c r="B1076" s="501" t="s">
        <v>20</v>
      </c>
      <c r="C1076" s="787">
        <v>2021</v>
      </c>
      <c r="D1076" s="202" t="s">
        <v>2503</v>
      </c>
      <c r="E1076" s="202" t="s">
        <v>2511</v>
      </c>
      <c r="F1076" s="260" t="s">
        <v>2545</v>
      </c>
      <c r="G1076" s="202"/>
      <c r="H1076" s="202"/>
      <c r="I1076" s="202"/>
      <c r="J1076" s="217"/>
    </row>
    <row r="1077" spans="1:10" ht="16" hidden="1">
      <c r="A1077" s="501" t="s">
        <v>2451</v>
      </c>
      <c r="B1077" s="501" t="s">
        <v>20</v>
      </c>
      <c r="C1077" s="787">
        <v>2021</v>
      </c>
      <c r="D1077" s="204" t="s">
        <v>2504</v>
      </c>
      <c r="E1077" s="204" t="s">
        <v>2511</v>
      </c>
      <c r="F1077" s="261" t="s">
        <v>2545</v>
      </c>
      <c r="G1077" s="204"/>
      <c r="H1077" s="204"/>
      <c r="I1077" s="204"/>
      <c r="J1077" s="218"/>
    </row>
    <row r="1078" spans="1:10" ht="16" hidden="1">
      <c r="A1078" s="501" t="s">
        <v>2451</v>
      </c>
      <c r="B1078" s="501" t="s">
        <v>20</v>
      </c>
      <c r="C1078" s="787">
        <v>2021</v>
      </c>
      <c r="D1078" s="202" t="s">
        <v>2505</v>
      </c>
      <c r="E1078" s="202" t="s">
        <v>2511</v>
      </c>
      <c r="F1078" s="260" t="s">
        <v>2545</v>
      </c>
      <c r="G1078" s="202"/>
      <c r="H1078" s="202"/>
      <c r="I1078" s="202"/>
      <c r="J1078" s="217"/>
    </row>
    <row r="1079" spans="1:10" ht="16" hidden="1">
      <c r="A1079" s="501" t="s">
        <v>2451</v>
      </c>
      <c r="B1079" s="501" t="s">
        <v>20</v>
      </c>
      <c r="C1079" s="787">
        <v>2021</v>
      </c>
      <c r="D1079" s="204" t="s">
        <v>2506</v>
      </c>
      <c r="E1079" s="204" t="s">
        <v>2511</v>
      </c>
      <c r="F1079" s="261">
        <v>1999699773</v>
      </c>
      <c r="G1079" s="204"/>
      <c r="H1079" s="204"/>
      <c r="I1079" s="204"/>
      <c r="J1079" s="218"/>
    </row>
    <row r="1080" spans="1:10" ht="16" hidden="1">
      <c r="A1080" s="501" t="s">
        <v>2451</v>
      </c>
      <c r="B1080" s="501" t="s">
        <v>20</v>
      </c>
      <c r="C1080" s="787">
        <v>2021</v>
      </c>
      <c r="D1080" s="202" t="s">
        <v>2507</v>
      </c>
      <c r="E1080" s="202" t="s">
        <v>2511</v>
      </c>
      <c r="F1080" s="260" t="s">
        <v>2545</v>
      </c>
      <c r="G1080" s="202"/>
      <c r="H1080" s="202"/>
      <c r="I1080" s="202"/>
      <c r="J1080" s="217"/>
    </row>
    <row r="1081" spans="1:10" ht="16" hidden="1">
      <c r="A1081" s="501" t="s">
        <v>2451</v>
      </c>
      <c r="B1081" s="501" t="s">
        <v>20</v>
      </c>
      <c r="C1081" s="787">
        <v>2021</v>
      </c>
      <c r="D1081" s="204" t="s">
        <v>2508</v>
      </c>
      <c r="E1081" s="204" t="s">
        <v>2511</v>
      </c>
      <c r="F1081" s="261" t="s">
        <v>2545</v>
      </c>
      <c r="G1081" s="204"/>
      <c r="H1081" s="204"/>
      <c r="I1081" s="204"/>
      <c r="J1081" s="218"/>
    </row>
    <row r="1082" spans="1:10" ht="16" hidden="1">
      <c r="A1082" s="501" t="s">
        <v>2451</v>
      </c>
      <c r="B1082" s="501" t="s">
        <v>20</v>
      </c>
      <c r="C1082" s="787">
        <v>2021</v>
      </c>
      <c r="D1082" s="202" t="s">
        <v>2509</v>
      </c>
      <c r="E1082" s="202" t="s">
        <v>2511</v>
      </c>
      <c r="F1082" s="260" t="s">
        <v>2545</v>
      </c>
      <c r="G1082" s="202"/>
      <c r="H1082" s="202"/>
      <c r="I1082" s="202"/>
      <c r="J1082" s="217"/>
    </row>
    <row r="1083" spans="1:10" ht="16" hidden="1">
      <c r="A1083" s="501" t="s">
        <v>2451</v>
      </c>
      <c r="B1083" s="501" t="s">
        <v>20</v>
      </c>
      <c r="C1083" s="787">
        <v>2021</v>
      </c>
      <c r="D1083" s="204" t="s">
        <v>2510</v>
      </c>
      <c r="E1083" s="204" t="s">
        <v>2511</v>
      </c>
      <c r="F1083" s="261" t="s">
        <v>2545</v>
      </c>
      <c r="G1083" s="204"/>
      <c r="H1083" s="204"/>
      <c r="I1083" s="204"/>
      <c r="J1083" s="218"/>
    </row>
    <row r="1084" spans="1:10" s="768" customFormat="1" ht="16" hidden="1">
      <c r="A1084" s="772"/>
      <c r="B1084" s="772"/>
      <c r="C1084" s="779"/>
      <c r="D1084" s="208"/>
      <c r="E1084" s="208"/>
      <c r="F1084" s="856"/>
      <c r="G1084" s="208"/>
      <c r="H1084" s="208"/>
      <c r="I1084" s="208"/>
      <c r="J1084" s="220"/>
    </row>
    <row r="1085" spans="1:10" ht="16" hidden="1">
      <c r="A1085" s="501" t="s">
        <v>2452</v>
      </c>
      <c r="B1085" s="501" t="s">
        <v>2549</v>
      </c>
      <c r="C1085" s="787">
        <v>2021</v>
      </c>
      <c r="D1085" s="202" t="s">
        <v>2495</v>
      </c>
      <c r="E1085" s="202" t="s">
        <v>2496</v>
      </c>
      <c r="F1085" s="207">
        <v>575630934</v>
      </c>
      <c r="G1085" s="202"/>
      <c r="H1085" s="202"/>
      <c r="I1085" s="202"/>
      <c r="J1085" s="217"/>
    </row>
    <row r="1086" spans="1:10" ht="16" hidden="1">
      <c r="A1086" s="501" t="s">
        <v>2452</v>
      </c>
      <c r="B1086" s="501" t="s">
        <v>2549</v>
      </c>
      <c r="C1086" s="787">
        <v>2021</v>
      </c>
      <c r="D1086" s="204" t="s">
        <v>2498</v>
      </c>
      <c r="E1086" s="204" t="s">
        <v>2496</v>
      </c>
      <c r="F1086" s="206" t="s">
        <v>2545</v>
      </c>
      <c r="G1086" s="204"/>
      <c r="H1086" s="204"/>
      <c r="I1086" s="204"/>
      <c r="J1086" s="218"/>
    </row>
    <row r="1087" spans="1:10" ht="16" hidden="1">
      <c r="A1087" s="501" t="s">
        <v>2452</v>
      </c>
      <c r="B1087" s="501" t="s">
        <v>2549</v>
      </c>
      <c r="C1087" s="787">
        <v>2021</v>
      </c>
      <c r="D1087" s="202" t="s">
        <v>2499</v>
      </c>
      <c r="E1087" s="202" t="s">
        <v>2496</v>
      </c>
      <c r="F1087" s="207">
        <v>39784</v>
      </c>
      <c r="G1087" s="202"/>
      <c r="H1087" s="202"/>
      <c r="I1087" s="202"/>
      <c r="J1087" s="217"/>
    </row>
    <row r="1088" spans="1:10" ht="16" hidden="1">
      <c r="A1088" s="501" t="s">
        <v>2452</v>
      </c>
      <c r="B1088" s="501" t="s">
        <v>2549</v>
      </c>
      <c r="C1088" s="787">
        <v>2021</v>
      </c>
      <c r="D1088" s="204" t="s">
        <v>2500</v>
      </c>
      <c r="E1088" s="204" t="s">
        <v>2496</v>
      </c>
      <c r="F1088" s="206" t="s">
        <v>2545</v>
      </c>
      <c r="G1088" s="204"/>
      <c r="H1088" s="204"/>
      <c r="I1088" s="204"/>
      <c r="J1088" s="218"/>
    </row>
    <row r="1089" spans="1:10" ht="16" hidden="1">
      <c r="A1089" s="501" t="s">
        <v>2452</v>
      </c>
      <c r="B1089" s="501" t="s">
        <v>2549</v>
      </c>
      <c r="C1089" s="787">
        <v>2021</v>
      </c>
      <c r="D1089" s="202" t="s">
        <v>2501</v>
      </c>
      <c r="E1089" s="202" t="s">
        <v>2496</v>
      </c>
      <c r="F1089" s="207" t="s">
        <v>2545</v>
      </c>
      <c r="G1089" s="202"/>
      <c r="H1089" s="202"/>
      <c r="I1089" s="202"/>
      <c r="J1089" s="217"/>
    </row>
    <row r="1090" spans="1:10" ht="16" hidden="1">
      <c r="A1090" s="501" t="s">
        <v>2452</v>
      </c>
      <c r="B1090" s="501" t="s">
        <v>2549</v>
      </c>
      <c r="C1090" s="787">
        <v>2021</v>
      </c>
      <c r="D1090" s="204" t="s">
        <v>2502</v>
      </c>
      <c r="E1090" s="204" t="s">
        <v>2496</v>
      </c>
      <c r="F1090" s="206">
        <v>109277032</v>
      </c>
      <c r="G1090" s="204" t="s">
        <v>2513</v>
      </c>
      <c r="H1090" s="204"/>
      <c r="I1090" s="204"/>
      <c r="J1090" s="218"/>
    </row>
    <row r="1091" spans="1:10" ht="16" hidden="1">
      <c r="A1091" s="501" t="s">
        <v>2452</v>
      </c>
      <c r="B1091" s="501" t="s">
        <v>2549</v>
      </c>
      <c r="C1091" s="787">
        <v>2021</v>
      </c>
      <c r="D1091" s="202" t="s">
        <v>2503</v>
      </c>
      <c r="E1091" s="202" t="s">
        <v>2496</v>
      </c>
      <c r="F1091" s="207">
        <v>18468613</v>
      </c>
      <c r="G1091" s="202"/>
      <c r="H1091" s="202"/>
      <c r="I1091" s="202"/>
      <c r="J1091" s="217"/>
    </row>
    <row r="1092" spans="1:10" ht="16" hidden="1">
      <c r="A1092" s="501" t="s">
        <v>2452</v>
      </c>
      <c r="B1092" s="501" t="s">
        <v>2549</v>
      </c>
      <c r="C1092" s="787">
        <v>2021</v>
      </c>
      <c r="D1092" s="204" t="s">
        <v>2504</v>
      </c>
      <c r="E1092" s="204" t="s">
        <v>2496</v>
      </c>
      <c r="F1092" s="206">
        <v>94120912</v>
      </c>
      <c r="G1092" s="204"/>
      <c r="H1092" s="204"/>
      <c r="I1092" s="204"/>
      <c r="J1092" s="218"/>
    </row>
    <row r="1093" spans="1:10" ht="16" hidden="1">
      <c r="A1093" s="501" t="s">
        <v>2452</v>
      </c>
      <c r="B1093" s="501" t="s">
        <v>2549</v>
      </c>
      <c r="C1093" s="787">
        <v>2021</v>
      </c>
      <c r="D1093" s="202" t="s">
        <v>2505</v>
      </c>
      <c r="E1093" s="202" t="s">
        <v>2496</v>
      </c>
      <c r="F1093" s="207">
        <v>234076223</v>
      </c>
      <c r="G1093" s="202"/>
      <c r="H1093" s="202"/>
      <c r="I1093" s="202"/>
      <c r="J1093" s="217"/>
    </row>
    <row r="1094" spans="1:10" ht="16" hidden="1">
      <c r="A1094" s="501" t="s">
        <v>2452</v>
      </c>
      <c r="B1094" s="501" t="s">
        <v>2549</v>
      </c>
      <c r="C1094" s="787">
        <v>2021</v>
      </c>
      <c r="D1094" s="204" t="s">
        <v>2506</v>
      </c>
      <c r="E1094" s="204" t="s">
        <v>2496</v>
      </c>
      <c r="F1094" s="206">
        <v>318968704</v>
      </c>
      <c r="G1094" s="204"/>
      <c r="H1094" s="204"/>
      <c r="I1094" s="204"/>
      <c r="J1094" s="218"/>
    </row>
    <row r="1095" spans="1:10" ht="16" hidden="1">
      <c r="A1095" s="501" t="s">
        <v>2452</v>
      </c>
      <c r="B1095" s="501" t="s">
        <v>2549</v>
      </c>
      <c r="C1095" s="787">
        <v>2021</v>
      </c>
      <c r="D1095" s="202" t="s">
        <v>2507</v>
      </c>
      <c r="E1095" s="202" t="s">
        <v>2496</v>
      </c>
      <c r="F1095" s="207" t="s">
        <v>2545</v>
      </c>
      <c r="G1095" s="202"/>
      <c r="H1095" s="202"/>
      <c r="I1095" s="202"/>
      <c r="J1095" s="217"/>
    </row>
    <row r="1096" spans="1:10" ht="16" hidden="1">
      <c r="A1096" s="501" t="s">
        <v>2452</v>
      </c>
      <c r="B1096" s="501" t="s">
        <v>2549</v>
      </c>
      <c r="C1096" s="787">
        <v>2021</v>
      </c>
      <c r="D1096" s="204" t="s">
        <v>2508</v>
      </c>
      <c r="E1096" s="204" t="s">
        <v>2496</v>
      </c>
      <c r="F1096" s="206" t="s">
        <v>2545</v>
      </c>
      <c r="G1096" s="204"/>
      <c r="H1096" s="204"/>
      <c r="I1096" s="204"/>
      <c r="J1096" s="218"/>
    </row>
    <row r="1097" spans="1:10" ht="16" hidden="1">
      <c r="A1097" s="501" t="s">
        <v>2452</v>
      </c>
      <c r="B1097" s="501" t="s">
        <v>2549</v>
      </c>
      <c r="C1097" s="787">
        <v>2021</v>
      </c>
      <c r="D1097" s="202" t="s">
        <v>2509</v>
      </c>
      <c r="E1097" s="202" t="s">
        <v>2496</v>
      </c>
      <c r="F1097" s="207" t="s">
        <v>2545</v>
      </c>
      <c r="G1097" s="202"/>
      <c r="H1097" s="202"/>
      <c r="I1097" s="202"/>
      <c r="J1097" s="217"/>
    </row>
    <row r="1098" spans="1:10" ht="16" hidden="1">
      <c r="A1098" s="501" t="s">
        <v>2452</v>
      </c>
      <c r="B1098" s="501" t="s">
        <v>2549</v>
      </c>
      <c r="C1098" s="787">
        <v>2021</v>
      </c>
      <c r="D1098" s="204" t="s">
        <v>2510</v>
      </c>
      <c r="E1098" s="204" t="s">
        <v>2496</v>
      </c>
      <c r="F1098" s="206" t="s">
        <v>2545</v>
      </c>
      <c r="G1098" s="204"/>
      <c r="H1098" s="204"/>
      <c r="I1098" s="204"/>
      <c r="J1098" s="218"/>
    </row>
    <row r="1099" spans="1:10" ht="16" hidden="1">
      <c r="A1099" s="501" t="s">
        <v>2452</v>
      </c>
      <c r="B1099" s="501" t="s">
        <v>2549</v>
      </c>
      <c r="C1099" s="787">
        <v>2021</v>
      </c>
      <c r="D1099" s="202" t="s">
        <v>2495</v>
      </c>
      <c r="E1099" s="202" t="s">
        <v>2511</v>
      </c>
      <c r="F1099" s="260">
        <v>718722251666</v>
      </c>
      <c r="G1099" s="202"/>
      <c r="H1099" s="202"/>
      <c r="I1099" s="202"/>
      <c r="J1099" s="217"/>
    </row>
    <row r="1100" spans="1:10" ht="16" hidden="1">
      <c r="A1100" s="501" t="s">
        <v>2452</v>
      </c>
      <c r="B1100" s="501" t="s">
        <v>2549</v>
      </c>
      <c r="C1100" s="787">
        <v>2021</v>
      </c>
      <c r="D1100" s="204" t="s">
        <v>2498</v>
      </c>
      <c r="E1100" s="204" t="s">
        <v>2511</v>
      </c>
      <c r="F1100" s="261">
        <v>38428221685</v>
      </c>
      <c r="G1100" s="204"/>
      <c r="H1100" s="204"/>
      <c r="I1100" s="204"/>
      <c r="J1100" s="218"/>
    </row>
    <row r="1101" spans="1:10" ht="16" hidden="1">
      <c r="A1101" s="501" t="s">
        <v>2452</v>
      </c>
      <c r="B1101" s="501" t="s">
        <v>2549</v>
      </c>
      <c r="C1101" s="787">
        <v>2021</v>
      </c>
      <c r="D1101" s="202" t="s">
        <v>2499</v>
      </c>
      <c r="E1101" s="202" t="s">
        <v>2511</v>
      </c>
      <c r="F1101" s="260" t="s">
        <v>2545</v>
      </c>
      <c r="G1101" s="202"/>
      <c r="H1101" s="202"/>
      <c r="I1101" s="202"/>
      <c r="J1101" s="217"/>
    </row>
    <row r="1102" spans="1:10" ht="16" hidden="1">
      <c r="A1102" s="501" t="s">
        <v>2452</v>
      </c>
      <c r="B1102" s="501" t="s">
        <v>2549</v>
      </c>
      <c r="C1102" s="787">
        <v>2021</v>
      </c>
      <c r="D1102" s="204" t="s">
        <v>2500</v>
      </c>
      <c r="E1102" s="204" t="s">
        <v>2511</v>
      </c>
      <c r="F1102" s="261">
        <v>105225468139</v>
      </c>
      <c r="G1102" s="204"/>
      <c r="H1102" s="204"/>
      <c r="I1102" s="204"/>
      <c r="J1102" s="218"/>
    </row>
    <row r="1103" spans="1:10" ht="16" hidden="1">
      <c r="A1103" s="501" t="s">
        <v>2452</v>
      </c>
      <c r="B1103" s="501" t="s">
        <v>2549</v>
      </c>
      <c r="C1103" s="787">
        <v>2021</v>
      </c>
      <c r="D1103" s="202" t="s">
        <v>2501</v>
      </c>
      <c r="E1103" s="202" t="s">
        <v>2511</v>
      </c>
      <c r="F1103" s="260">
        <v>974081318206</v>
      </c>
      <c r="G1103" s="202"/>
      <c r="H1103" s="202"/>
      <c r="I1103" s="202"/>
      <c r="J1103" s="217"/>
    </row>
    <row r="1104" spans="1:10" ht="16" hidden="1">
      <c r="A1104" s="501" t="s">
        <v>2452</v>
      </c>
      <c r="B1104" s="501" t="s">
        <v>2549</v>
      </c>
      <c r="C1104" s="787">
        <v>2021</v>
      </c>
      <c r="D1104" s="204" t="s">
        <v>2502</v>
      </c>
      <c r="E1104" s="204" t="s">
        <v>2511</v>
      </c>
      <c r="F1104" s="261" t="s">
        <v>2545</v>
      </c>
      <c r="G1104" s="219"/>
      <c r="H1104" s="204"/>
      <c r="I1104" s="204"/>
      <c r="J1104" s="218"/>
    </row>
    <row r="1105" spans="1:10" ht="16" hidden="1">
      <c r="A1105" s="501" t="s">
        <v>2452</v>
      </c>
      <c r="B1105" s="501" t="s">
        <v>2549</v>
      </c>
      <c r="C1105" s="787">
        <v>2021</v>
      </c>
      <c r="D1105" s="202" t="s">
        <v>2503</v>
      </c>
      <c r="E1105" s="202" t="s">
        <v>2511</v>
      </c>
      <c r="F1105" s="260" t="s">
        <v>2545</v>
      </c>
      <c r="G1105" s="202"/>
      <c r="H1105" s="202"/>
      <c r="I1105" s="202"/>
      <c r="J1105" s="217"/>
    </row>
    <row r="1106" spans="1:10" ht="16" hidden="1">
      <c r="A1106" s="501" t="s">
        <v>2452</v>
      </c>
      <c r="B1106" s="501" t="s">
        <v>2549</v>
      </c>
      <c r="C1106" s="787">
        <v>2021</v>
      </c>
      <c r="D1106" s="204" t="s">
        <v>2504</v>
      </c>
      <c r="E1106" s="204" t="s">
        <v>2511</v>
      </c>
      <c r="F1106" s="261" t="s">
        <v>2545</v>
      </c>
      <c r="G1106" s="204"/>
      <c r="H1106" s="204"/>
      <c r="I1106" s="204"/>
      <c r="J1106" s="218"/>
    </row>
    <row r="1107" spans="1:10" ht="16" hidden="1">
      <c r="A1107" s="501" t="s">
        <v>2452</v>
      </c>
      <c r="B1107" s="501" t="s">
        <v>2549</v>
      </c>
      <c r="C1107" s="787">
        <v>2021</v>
      </c>
      <c r="D1107" s="202" t="s">
        <v>2505</v>
      </c>
      <c r="E1107" s="202" t="s">
        <v>2511</v>
      </c>
      <c r="F1107" s="260" t="s">
        <v>2545</v>
      </c>
      <c r="G1107" s="202"/>
      <c r="H1107" s="202"/>
      <c r="I1107" s="202"/>
      <c r="J1107" s="217"/>
    </row>
    <row r="1108" spans="1:10" ht="16" hidden="1">
      <c r="A1108" s="501" t="s">
        <v>2452</v>
      </c>
      <c r="B1108" s="501" t="s">
        <v>2549</v>
      </c>
      <c r="C1108" s="787">
        <v>2021</v>
      </c>
      <c r="D1108" s="204" t="s">
        <v>2506</v>
      </c>
      <c r="E1108" s="204" t="s">
        <v>2511</v>
      </c>
      <c r="F1108" s="261" t="s">
        <v>2545</v>
      </c>
      <c r="G1108" s="204"/>
      <c r="H1108" s="204"/>
      <c r="I1108" s="204"/>
      <c r="J1108" s="218"/>
    </row>
    <row r="1109" spans="1:10" ht="16" hidden="1">
      <c r="A1109" s="501" t="s">
        <v>2452</v>
      </c>
      <c r="B1109" s="501" t="s">
        <v>2549</v>
      </c>
      <c r="C1109" s="787">
        <v>2021</v>
      </c>
      <c r="D1109" s="202" t="s">
        <v>2507</v>
      </c>
      <c r="E1109" s="202" t="s">
        <v>2511</v>
      </c>
      <c r="F1109" s="260" t="s">
        <v>2545</v>
      </c>
      <c r="G1109" s="202"/>
      <c r="H1109" s="202"/>
      <c r="I1109" s="202"/>
      <c r="J1109" s="217"/>
    </row>
    <row r="1110" spans="1:10" ht="16" hidden="1">
      <c r="A1110" s="501" t="s">
        <v>2452</v>
      </c>
      <c r="B1110" s="501" t="s">
        <v>2549</v>
      </c>
      <c r="C1110" s="787">
        <v>2021</v>
      </c>
      <c r="D1110" s="204" t="s">
        <v>2508</v>
      </c>
      <c r="E1110" s="204" t="s">
        <v>2511</v>
      </c>
      <c r="F1110" s="261" t="s">
        <v>2545</v>
      </c>
      <c r="G1110" s="204"/>
      <c r="H1110" s="204"/>
      <c r="I1110" s="204"/>
      <c r="J1110" s="218"/>
    </row>
    <row r="1111" spans="1:10" ht="16" hidden="1">
      <c r="A1111" s="501" t="s">
        <v>2452</v>
      </c>
      <c r="B1111" s="501" t="s">
        <v>2549</v>
      </c>
      <c r="C1111" s="787">
        <v>2021</v>
      </c>
      <c r="D1111" s="202" t="s">
        <v>2509</v>
      </c>
      <c r="E1111" s="202" t="s">
        <v>2511</v>
      </c>
      <c r="F1111" s="260" t="s">
        <v>2545</v>
      </c>
      <c r="G1111" s="202"/>
      <c r="H1111" s="202"/>
      <c r="I1111" s="202"/>
      <c r="J1111" s="217"/>
    </row>
    <row r="1112" spans="1:10" ht="16" hidden="1">
      <c r="A1112" s="501" t="s">
        <v>2452</v>
      </c>
      <c r="B1112" s="501" t="s">
        <v>2549</v>
      </c>
      <c r="C1112" s="787">
        <v>2021</v>
      </c>
      <c r="D1112" s="204" t="s">
        <v>2510</v>
      </c>
      <c r="E1112" s="204" t="s">
        <v>2511</v>
      </c>
      <c r="F1112" s="261" t="s">
        <v>2545</v>
      </c>
      <c r="G1112" s="202"/>
      <c r="H1112" s="202"/>
      <c r="I1112" s="202"/>
      <c r="J1112" s="217"/>
    </row>
    <row r="1113" spans="1:10" ht="16" hidden="1">
      <c r="A1113" s="501" t="s">
        <v>2452</v>
      </c>
      <c r="B1113" s="501" t="s">
        <v>2549</v>
      </c>
      <c r="C1113" s="787">
        <v>2021</v>
      </c>
      <c r="D1113" s="202" t="s">
        <v>2550</v>
      </c>
      <c r="E1113" s="202" t="s">
        <v>2511</v>
      </c>
      <c r="F1113" s="260">
        <v>924820000000</v>
      </c>
      <c r="G1113" s="202"/>
      <c r="H1113" s="202"/>
      <c r="I1113" s="202"/>
      <c r="J1113" s="217"/>
    </row>
    <row r="1114" spans="1:10" s="768" customFormat="1" ht="16" hidden="1">
      <c r="A1114" s="772"/>
      <c r="B1114" s="772"/>
      <c r="C1114" s="779"/>
      <c r="D1114" s="208"/>
      <c r="E1114" s="208"/>
      <c r="F1114" s="856"/>
      <c r="G1114" s="208"/>
      <c r="H1114" s="208"/>
      <c r="I1114" s="208"/>
      <c r="J1114" s="220"/>
    </row>
    <row r="1115" spans="1:10" ht="16" hidden="1">
      <c r="A1115" s="501" t="s">
        <v>2453</v>
      </c>
      <c r="B1115" s="501" t="s">
        <v>20</v>
      </c>
      <c r="C1115" s="787">
        <v>2021</v>
      </c>
      <c r="D1115" s="202" t="s">
        <v>2495</v>
      </c>
      <c r="E1115" s="202" t="s">
        <v>2496</v>
      </c>
      <c r="F1115" s="207" t="s">
        <v>2551</v>
      </c>
      <c r="G1115" s="202"/>
      <c r="H1115" s="202"/>
      <c r="I1115" s="202"/>
      <c r="J1115" s="217"/>
    </row>
    <row r="1116" spans="1:10" ht="16" hidden="1">
      <c r="A1116" s="501" t="s">
        <v>2453</v>
      </c>
      <c r="B1116" s="501" t="s">
        <v>20</v>
      </c>
      <c r="C1116" s="787">
        <v>2021</v>
      </c>
      <c r="D1116" s="204" t="s">
        <v>2498</v>
      </c>
      <c r="E1116" s="204" t="s">
        <v>2496</v>
      </c>
      <c r="F1116" s="206" t="s">
        <v>2551</v>
      </c>
      <c r="G1116" s="204"/>
      <c r="H1116" s="204"/>
      <c r="I1116" s="204"/>
      <c r="J1116" s="218"/>
    </row>
    <row r="1117" spans="1:10" ht="16" hidden="1">
      <c r="A1117" s="501" t="s">
        <v>2453</v>
      </c>
      <c r="B1117" s="501" t="s">
        <v>20</v>
      </c>
      <c r="C1117" s="787">
        <v>2021</v>
      </c>
      <c r="D1117" s="202" t="s">
        <v>2499</v>
      </c>
      <c r="E1117" s="202" t="s">
        <v>2496</v>
      </c>
      <c r="F1117" s="207" t="s">
        <v>2551</v>
      </c>
      <c r="G1117" s="202"/>
      <c r="H1117" s="202"/>
      <c r="I1117" s="202"/>
      <c r="J1117" s="217"/>
    </row>
    <row r="1118" spans="1:10" ht="16" hidden="1">
      <c r="A1118" s="501" t="s">
        <v>2453</v>
      </c>
      <c r="B1118" s="501" t="s">
        <v>20</v>
      </c>
      <c r="C1118" s="787">
        <v>2021</v>
      </c>
      <c r="D1118" s="204" t="s">
        <v>2500</v>
      </c>
      <c r="E1118" s="204" t="s">
        <v>2496</v>
      </c>
      <c r="F1118" s="206" t="s">
        <v>2551</v>
      </c>
      <c r="G1118" s="204"/>
      <c r="H1118" s="204"/>
      <c r="I1118" s="204"/>
      <c r="J1118" s="218"/>
    </row>
    <row r="1119" spans="1:10" ht="16" hidden="1">
      <c r="A1119" s="501" t="s">
        <v>2453</v>
      </c>
      <c r="B1119" s="501" t="s">
        <v>20</v>
      </c>
      <c r="C1119" s="787">
        <v>2021</v>
      </c>
      <c r="D1119" s="202" t="s">
        <v>2501</v>
      </c>
      <c r="E1119" s="202" t="s">
        <v>2496</v>
      </c>
      <c r="F1119" s="207" t="s">
        <v>2551</v>
      </c>
      <c r="G1119" s="202"/>
      <c r="H1119" s="202"/>
      <c r="I1119" s="202"/>
      <c r="J1119" s="217"/>
    </row>
    <row r="1120" spans="1:10" ht="16" hidden="1">
      <c r="A1120" s="501" t="s">
        <v>2453</v>
      </c>
      <c r="B1120" s="501" t="s">
        <v>20</v>
      </c>
      <c r="C1120" s="787">
        <v>2021</v>
      </c>
      <c r="D1120" s="855" t="s">
        <v>2502</v>
      </c>
      <c r="E1120" s="204" t="s">
        <v>2496</v>
      </c>
      <c r="F1120" s="206" t="s">
        <v>2551</v>
      </c>
      <c r="G1120" s="204"/>
      <c r="H1120" s="204"/>
      <c r="I1120" s="204"/>
      <c r="J1120" s="218"/>
    </row>
    <row r="1121" spans="1:10" ht="16" hidden="1">
      <c r="A1121" s="501" t="s">
        <v>2453</v>
      </c>
      <c r="B1121" s="501" t="s">
        <v>20</v>
      </c>
      <c r="C1121" s="787">
        <v>2021</v>
      </c>
      <c r="D1121" s="202" t="s">
        <v>2503</v>
      </c>
      <c r="E1121" s="202" t="s">
        <v>2496</v>
      </c>
      <c r="F1121" s="207" t="s">
        <v>2551</v>
      </c>
      <c r="G1121" s="202"/>
      <c r="H1121" s="202"/>
      <c r="I1121" s="202"/>
      <c r="J1121" s="217"/>
    </row>
    <row r="1122" spans="1:10" ht="16" hidden="1">
      <c r="A1122" s="501" t="s">
        <v>2453</v>
      </c>
      <c r="B1122" s="501" t="s">
        <v>20</v>
      </c>
      <c r="C1122" s="787">
        <v>2021</v>
      </c>
      <c r="D1122" s="204" t="s">
        <v>2504</v>
      </c>
      <c r="E1122" s="204" t="s">
        <v>2496</v>
      </c>
      <c r="F1122" s="206" t="s">
        <v>2551</v>
      </c>
      <c r="G1122" s="204"/>
      <c r="H1122" s="204"/>
      <c r="I1122" s="204"/>
      <c r="J1122" s="218"/>
    </row>
    <row r="1123" spans="1:10" ht="16" hidden="1">
      <c r="A1123" s="501" t="s">
        <v>2453</v>
      </c>
      <c r="B1123" s="501" t="s">
        <v>20</v>
      </c>
      <c r="C1123" s="787">
        <v>2021</v>
      </c>
      <c r="D1123" s="202" t="s">
        <v>2505</v>
      </c>
      <c r="E1123" s="202" t="s">
        <v>2496</v>
      </c>
      <c r="F1123" s="207" t="s">
        <v>2551</v>
      </c>
      <c r="G1123" s="202"/>
      <c r="H1123" s="202"/>
      <c r="I1123" s="202"/>
      <c r="J1123" s="217"/>
    </row>
    <row r="1124" spans="1:10" ht="16" hidden="1">
      <c r="A1124" s="501" t="s">
        <v>2453</v>
      </c>
      <c r="B1124" s="501" t="s">
        <v>20</v>
      </c>
      <c r="C1124" s="787">
        <v>2021</v>
      </c>
      <c r="D1124" s="204" t="s">
        <v>2506</v>
      </c>
      <c r="E1124" s="204" t="s">
        <v>2496</v>
      </c>
      <c r="F1124" s="206">
        <v>1140115.28</v>
      </c>
      <c r="G1124" s="204"/>
      <c r="H1124" s="204"/>
      <c r="I1124" s="204"/>
      <c r="J1124" s="218"/>
    </row>
    <row r="1125" spans="1:10" ht="16" hidden="1">
      <c r="A1125" s="501" t="s">
        <v>2453</v>
      </c>
      <c r="B1125" s="501" t="s">
        <v>20</v>
      </c>
      <c r="C1125" s="787">
        <v>2021</v>
      </c>
      <c r="D1125" s="202" t="s">
        <v>2507</v>
      </c>
      <c r="E1125" s="202" t="s">
        <v>2496</v>
      </c>
      <c r="F1125" s="207">
        <v>691359.37</v>
      </c>
      <c r="G1125" s="202"/>
      <c r="H1125" s="202"/>
      <c r="I1125" s="202"/>
      <c r="J1125" s="217"/>
    </row>
    <row r="1126" spans="1:10" ht="16" hidden="1">
      <c r="A1126" s="501" t="s">
        <v>2453</v>
      </c>
      <c r="B1126" s="501" t="s">
        <v>20</v>
      </c>
      <c r="C1126" s="787">
        <v>2021</v>
      </c>
      <c r="D1126" s="204" t="s">
        <v>2508</v>
      </c>
      <c r="E1126" s="204" t="s">
        <v>2496</v>
      </c>
      <c r="F1126" s="206" t="s">
        <v>2551</v>
      </c>
      <c r="G1126" s="204"/>
      <c r="H1126" s="204"/>
      <c r="I1126" s="204"/>
      <c r="J1126" s="218"/>
    </row>
    <row r="1127" spans="1:10" ht="16" hidden="1">
      <c r="A1127" s="501" t="s">
        <v>2453</v>
      </c>
      <c r="B1127" s="501" t="s">
        <v>20</v>
      </c>
      <c r="C1127" s="787">
        <v>2021</v>
      </c>
      <c r="D1127" s="202" t="s">
        <v>2509</v>
      </c>
      <c r="E1127" s="202" t="s">
        <v>2496</v>
      </c>
      <c r="F1127" s="207" t="s">
        <v>2551</v>
      </c>
      <c r="G1127" s="202"/>
      <c r="H1127" s="202"/>
      <c r="I1127" s="202"/>
      <c r="J1127" s="217"/>
    </row>
    <row r="1128" spans="1:10" ht="16" hidden="1">
      <c r="A1128" s="501" t="s">
        <v>2453</v>
      </c>
      <c r="B1128" s="501" t="s">
        <v>20</v>
      </c>
      <c r="C1128" s="787">
        <v>2021</v>
      </c>
      <c r="D1128" s="204" t="s">
        <v>2510</v>
      </c>
      <c r="E1128" s="204" t="s">
        <v>2496</v>
      </c>
      <c r="F1128" s="206" t="s">
        <v>2551</v>
      </c>
      <c r="G1128" s="204"/>
      <c r="H1128" s="204"/>
      <c r="I1128" s="204"/>
      <c r="J1128" s="218"/>
    </row>
    <row r="1129" spans="1:10" ht="16" hidden="1">
      <c r="A1129" s="501" t="s">
        <v>2453</v>
      </c>
      <c r="B1129" s="501" t="s">
        <v>20</v>
      </c>
      <c r="C1129" s="787">
        <v>2021</v>
      </c>
      <c r="D1129" s="202" t="s">
        <v>2495</v>
      </c>
      <c r="E1129" s="202" t="s">
        <v>2511</v>
      </c>
      <c r="F1129" s="260" t="s">
        <v>2551</v>
      </c>
      <c r="G1129" s="202"/>
      <c r="H1129" s="202"/>
      <c r="I1129" s="202"/>
      <c r="J1129" s="217"/>
    </row>
    <row r="1130" spans="1:10" ht="16" hidden="1">
      <c r="A1130" s="501" t="s">
        <v>2453</v>
      </c>
      <c r="B1130" s="501" t="s">
        <v>20</v>
      </c>
      <c r="C1130" s="787">
        <v>2021</v>
      </c>
      <c r="D1130" s="204" t="s">
        <v>2498</v>
      </c>
      <c r="E1130" s="204" t="s">
        <v>2511</v>
      </c>
      <c r="F1130" s="261">
        <v>380621210</v>
      </c>
      <c r="G1130" s="204"/>
      <c r="H1130" s="204"/>
      <c r="I1130" s="204"/>
      <c r="J1130" s="218"/>
    </row>
    <row r="1131" spans="1:10" ht="16" hidden="1">
      <c r="A1131" s="501" t="s">
        <v>2453</v>
      </c>
      <c r="B1131" s="501" t="s">
        <v>20</v>
      </c>
      <c r="C1131" s="787">
        <v>2021</v>
      </c>
      <c r="D1131" s="202" t="s">
        <v>2499</v>
      </c>
      <c r="E1131" s="202" t="s">
        <v>2511</v>
      </c>
      <c r="F1131" s="260">
        <v>1216500000</v>
      </c>
      <c r="G1131" s="202"/>
      <c r="H1131" s="202"/>
      <c r="I1131" s="202"/>
      <c r="J1131" s="217"/>
    </row>
    <row r="1132" spans="1:10" ht="16" hidden="1">
      <c r="A1132" s="501" t="s">
        <v>2453</v>
      </c>
      <c r="B1132" s="501" t="s">
        <v>20</v>
      </c>
      <c r="C1132" s="787">
        <v>2021</v>
      </c>
      <c r="D1132" s="204" t="s">
        <v>2500</v>
      </c>
      <c r="E1132" s="204" t="s">
        <v>2511</v>
      </c>
      <c r="F1132" s="261" t="s">
        <v>2551</v>
      </c>
      <c r="G1132" s="204"/>
      <c r="H1132" s="204"/>
      <c r="I1132" s="204"/>
      <c r="J1132" s="218"/>
    </row>
    <row r="1133" spans="1:10" ht="16" hidden="1">
      <c r="A1133" s="501" t="s">
        <v>2453</v>
      </c>
      <c r="B1133" s="501" t="s">
        <v>20</v>
      </c>
      <c r="C1133" s="787">
        <v>2021</v>
      </c>
      <c r="D1133" s="202" t="s">
        <v>2501</v>
      </c>
      <c r="E1133" s="202" t="s">
        <v>2511</v>
      </c>
      <c r="F1133" s="260">
        <v>80938682</v>
      </c>
      <c r="G1133" s="202"/>
      <c r="H1133" s="202"/>
      <c r="I1133" s="202"/>
      <c r="J1133" s="217"/>
    </row>
    <row r="1134" spans="1:10" ht="16" hidden="1">
      <c r="A1134" s="501" t="s">
        <v>2453</v>
      </c>
      <c r="B1134" s="501" t="s">
        <v>20</v>
      </c>
      <c r="C1134" s="787">
        <v>2021</v>
      </c>
      <c r="D1134" s="855" t="s">
        <v>2502</v>
      </c>
      <c r="E1134" s="204" t="s">
        <v>2511</v>
      </c>
      <c r="F1134" s="261">
        <v>384090200</v>
      </c>
      <c r="G1134" s="219"/>
      <c r="H1134" s="204"/>
      <c r="I1134" s="204"/>
      <c r="J1134" s="218"/>
    </row>
    <row r="1135" spans="1:10" ht="38" hidden="1">
      <c r="A1135" s="501" t="s">
        <v>2453</v>
      </c>
      <c r="B1135" s="501" t="s">
        <v>20</v>
      </c>
      <c r="C1135" s="787">
        <v>2021</v>
      </c>
      <c r="D1135" s="202" t="s">
        <v>2503</v>
      </c>
      <c r="E1135" s="202" t="s">
        <v>2511</v>
      </c>
      <c r="F1135" s="260">
        <v>73345369</v>
      </c>
      <c r="G1135" s="202"/>
      <c r="H1135" s="202"/>
      <c r="I1135" s="202"/>
      <c r="J1135" s="860" t="s">
        <v>2535</v>
      </c>
    </row>
    <row r="1136" spans="1:10" ht="38" hidden="1">
      <c r="A1136" s="501" t="s">
        <v>2453</v>
      </c>
      <c r="B1136" s="501" t="s">
        <v>20</v>
      </c>
      <c r="C1136" s="787">
        <v>2021</v>
      </c>
      <c r="D1136" s="202" t="s">
        <v>2503</v>
      </c>
      <c r="E1136" s="202" t="s">
        <v>2511</v>
      </c>
      <c r="F1136" s="260">
        <v>4197332100</v>
      </c>
      <c r="G1136" s="202"/>
      <c r="H1136" s="202"/>
      <c r="I1136" s="202"/>
      <c r="J1136" s="860" t="s">
        <v>2536</v>
      </c>
    </row>
    <row r="1137" spans="1:10" ht="16" hidden="1">
      <c r="A1137" s="501" t="s">
        <v>2453</v>
      </c>
      <c r="B1137" s="501" t="s">
        <v>20</v>
      </c>
      <c r="C1137" s="787">
        <v>2021</v>
      </c>
      <c r="D1137" s="204" t="s">
        <v>2504</v>
      </c>
      <c r="E1137" s="204" t="s">
        <v>2511</v>
      </c>
      <c r="F1137" s="261" t="s">
        <v>2551</v>
      </c>
      <c r="G1137" s="204"/>
      <c r="H1137" s="204"/>
      <c r="I1137" s="204"/>
      <c r="J1137" s="218"/>
    </row>
    <row r="1138" spans="1:10" ht="16" hidden="1">
      <c r="A1138" s="501" t="s">
        <v>2453</v>
      </c>
      <c r="B1138" s="501" t="s">
        <v>20</v>
      </c>
      <c r="C1138" s="787">
        <v>2021</v>
      </c>
      <c r="D1138" s="202" t="s">
        <v>2505</v>
      </c>
      <c r="E1138" s="202" t="s">
        <v>2511</v>
      </c>
      <c r="F1138" s="260" t="s">
        <v>2551</v>
      </c>
      <c r="G1138" s="202"/>
      <c r="H1138" s="202"/>
      <c r="I1138" s="202"/>
      <c r="J1138" s="217"/>
    </row>
    <row r="1139" spans="1:10" ht="16" hidden="1">
      <c r="A1139" s="501" t="s">
        <v>2453</v>
      </c>
      <c r="B1139" s="501" t="s">
        <v>20</v>
      </c>
      <c r="C1139" s="787">
        <v>2021</v>
      </c>
      <c r="D1139" s="204" t="s">
        <v>2506</v>
      </c>
      <c r="E1139" s="204" t="s">
        <v>2511</v>
      </c>
      <c r="F1139" s="261">
        <v>1411973500</v>
      </c>
      <c r="G1139" s="204"/>
      <c r="H1139" s="204"/>
      <c r="I1139" s="204"/>
      <c r="J1139" s="218"/>
    </row>
    <row r="1140" spans="1:10" ht="16" hidden="1">
      <c r="A1140" s="501" t="s">
        <v>2453</v>
      </c>
      <c r="B1140" s="501" t="s">
        <v>20</v>
      </c>
      <c r="C1140" s="787">
        <v>2021</v>
      </c>
      <c r="D1140" s="202" t="s">
        <v>2507</v>
      </c>
      <c r="E1140" s="202" t="s">
        <v>2511</v>
      </c>
      <c r="F1140" s="260">
        <v>1415990597</v>
      </c>
      <c r="G1140" s="202"/>
      <c r="H1140" s="202"/>
      <c r="I1140" s="202"/>
      <c r="J1140" s="217"/>
    </row>
    <row r="1141" spans="1:10" ht="16" hidden="1">
      <c r="A1141" s="501" t="s">
        <v>2453</v>
      </c>
      <c r="B1141" s="501" t="s">
        <v>20</v>
      </c>
      <c r="C1141" s="787">
        <v>2021</v>
      </c>
      <c r="D1141" s="204" t="s">
        <v>2508</v>
      </c>
      <c r="E1141" s="204" t="s">
        <v>2511</v>
      </c>
      <c r="F1141" s="261" t="s">
        <v>2551</v>
      </c>
      <c r="G1141" s="204"/>
      <c r="H1141" s="204"/>
      <c r="I1141" s="204"/>
      <c r="J1141" s="218"/>
    </row>
    <row r="1142" spans="1:10" ht="16" hidden="1">
      <c r="A1142" s="501" t="s">
        <v>2453</v>
      </c>
      <c r="B1142" s="501" t="s">
        <v>20</v>
      </c>
      <c r="C1142" s="787">
        <v>2021</v>
      </c>
      <c r="D1142" s="202" t="s">
        <v>2509</v>
      </c>
      <c r="E1142" s="202" t="s">
        <v>2511</v>
      </c>
      <c r="F1142" s="260" t="s">
        <v>2551</v>
      </c>
      <c r="G1142" s="202"/>
      <c r="H1142" s="202"/>
      <c r="I1142" s="202"/>
      <c r="J1142" s="217"/>
    </row>
    <row r="1143" spans="1:10" ht="16" hidden="1">
      <c r="A1143" s="501" t="s">
        <v>2453</v>
      </c>
      <c r="B1143" s="501" t="s">
        <v>20</v>
      </c>
      <c r="C1143" s="787">
        <v>2021</v>
      </c>
      <c r="D1143" s="204" t="s">
        <v>2510</v>
      </c>
      <c r="E1143" s="204" t="s">
        <v>2511</v>
      </c>
      <c r="F1143" s="261" t="s">
        <v>2551</v>
      </c>
      <c r="G1143" s="204"/>
      <c r="H1143" s="204"/>
      <c r="I1143" s="204"/>
      <c r="J1143" s="218"/>
    </row>
    <row r="1144" spans="1:10" s="768" customFormat="1" ht="16" hidden="1">
      <c r="A1144" s="772"/>
      <c r="B1144" s="772"/>
      <c r="C1144" s="779"/>
      <c r="D1144" s="208"/>
      <c r="E1144" s="208"/>
      <c r="F1144" s="856"/>
      <c r="G1144" s="208"/>
      <c r="H1144" s="208"/>
      <c r="I1144" s="208"/>
      <c r="J1144" s="220"/>
    </row>
    <row r="1145" spans="1:10" ht="16" hidden="1">
      <c r="A1145" s="501" t="s">
        <v>2454</v>
      </c>
      <c r="B1145" s="501" t="s">
        <v>20</v>
      </c>
      <c r="C1145" s="787">
        <v>2021</v>
      </c>
      <c r="D1145" s="202" t="s">
        <v>2495</v>
      </c>
      <c r="E1145" s="202" t="s">
        <v>2496</v>
      </c>
      <c r="F1145" s="207">
        <v>16295715</v>
      </c>
      <c r="G1145" s="202"/>
      <c r="H1145" s="202"/>
      <c r="I1145" s="202"/>
      <c r="J1145" s="217"/>
    </row>
    <row r="1146" spans="1:10" ht="16" hidden="1">
      <c r="A1146" s="501" t="s">
        <v>2454</v>
      </c>
      <c r="B1146" s="501" t="s">
        <v>20</v>
      </c>
      <c r="C1146" s="787">
        <v>2021</v>
      </c>
      <c r="D1146" s="204" t="s">
        <v>2498</v>
      </c>
      <c r="E1146" s="204" t="s">
        <v>2496</v>
      </c>
      <c r="F1146" s="206"/>
      <c r="G1146" s="204"/>
      <c r="H1146" s="204"/>
      <c r="I1146" s="204"/>
      <c r="J1146" s="218"/>
    </row>
    <row r="1147" spans="1:10" ht="16" hidden="1">
      <c r="A1147" s="501" t="s">
        <v>2454</v>
      </c>
      <c r="B1147" s="501" t="s">
        <v>20</v>
      </c>
      <c r="C1147" s="787">
        <v>2021</v>
      </c>
      <c r="D1147" s="202" t="s">
        <v>2499</v>
      </c>
      <c r="E1147" s="202" t="s">
        <v>2496</v>
      </c>
      <c r="F1147" s="207"/>
      <c r="G1147" s="202"/>
      <c r="H1147" s="202"/>
      <c r="I1147" s="202"/>
      <c r="J1147" s="217"/>
    </row>
    <row r="1148" spans="1:10" ht="16" hidden="1">
      <c r="A1148" s="501" t="s">
        <v>2454</v>
      </c>
      <c r="B1148" s="501" t="s">
        <v>20</v>
      </c>
      <c r="C1148" s="787">
        <v>2021</v>
      </c>
      <c r="D1148" s="204" t="s">
        <v>2500</v>
      </c>
      <c r="E1148" s="204" t="s">
        <v>2496</v>
      </c>
      <c r="F1148" s="206"/>
      <c r="G1148" s="204"/>
      <c r="H1148" s="204"/>
      <c r="I1148" s="204"/>
      <c r="J1148" s="218"/>
    </row>
    <row r="1149" spans="1:10" ht="16" hidden="1">
      <c r="A1149" s="501" t="s">
        <v>2454</v>
      </c>
      <c r="B1149" s="501" t="s">
        <v>20</v>
      </c>
      <c r="C1149" s="787">
        <v>2021</v>
      </c>
      <c r="D1149" s="202" t="s">
        <v>2501</v>
      </c>
      <c r="E1149" s="202" t="s">
        <v>2496</v>
      </c>
      <c r="F1149" s="207"/>
      <c r="G1149" s="202"/>
      <c r="H1149" s="202"/>
      <c r="I1149" s="202"/>
      <c r="J1149" s="217"/>
    </row>
    <row r="1150" spans="1:10" ht="16" hidden="1">
      <c r="A1150" s="501" t="s">
        <v>2454</v>
      </c>
      <c r="B1150" s="501" t="s">
        <v>20</v>
      </c>
      <c r="C1150" s="787">
        <v>2021</v>
      </c>
      <c r="D1150" s="855" t="s">
        <v>2502</v>
      </c>
      <c r="E1150" s="204" t="s">
        <v>2496</v>
      </c>
      <c r="F1150" s="206"/>
      <c r="G1150" s="204"/>
      <c r="H1150" s="204"/>
      <c r="I1150" s="204"/>
      <c r="J1150" s="218"/>
    </row>
    <row r="1151" spans="1:10" ht="16" hidden="1">
      <c r="A1151" s="501" t="s">
        <v>2454</v>
      </c>
      <c r="B1151" s="501" t="s">
        <v>20</v>
      </c>
      <c r="C1151" s="787">
        <v>2021</v>
      </c>
      <c r="D1151" s="202" t="s">
        <v>2503</v>
      </c>
      <c r="E1151" s="202" t="s">
        <v>2496</v>
      </c>
      <c r="F1151" s="207"/>
      <c r="G1151" s="202"/>
      <c r="H1151" s="202"/>
      <c r="I1151" s="202"/>
      <c r="J1151" s="217"/>
    </row>
    <row r="1152" spans="1:10" ht="16" hidden="1">
      <c r="A1152" s="501" t="s">
        <v>2454</v>
      </c>
      <c r="B1152" s="501" t="s">
        <v>20</v>
      </c>
      <c r="C1152" s="787">
        <v>2021</v>
      </c>
      <c r="D1152" s="204" t="s">
        <v>2504</v>
      </c>
      <c r="E1152" s="204" t="s">
        <v>2496</v>
      </c>
      <c r="F1152" s="206"/>
      <c r="G1152" s="204"/>
      <c r="H1152" s="204"/>
      <c r="I1152" s="204"/>
      <c r="J1152" s="218"/>
    </row>
    <row r="1153" spans="1:10" ht="16" hidden="1">
      <c r="A1153" s="501" t="s">
        <v>2454</v>
      </c>
      <c r="B1153" s="501" t="s">
        <v>20</v>
      </c>
      <c r="C1153" s="787">
        <v>2021</v>
      </c>
      <c r="D1153" s="202" t="s">
        <v>2505</v>
      </c>
      <c r="E1153" s="202" t="s">
        <v>2496</v>
      </c>
      <c r="F1153" s="207"/>
      <c r="G1153" s="202"/>
      <c r="H1153" s="202"/>
      <c r="I1153" s="202"/>
      <c r="J1153" s="217"/>
    </row>
    <row r="1154" spans="1:10" ht="16" hidden="1">
      <c r="A1154" s="501" t="s">
        <v>2454</v>
      </c>
      <c r="B1154" s="501" t="s">
        <v>20</v>
      </c>
      <c r="C1154" s="787">
        <v>2021</v>
      </c>
      <c r="D1154" s="204" t="s">
        <v>2506</v>
      </c>
      <c r="E1154" s="204" t="s">
        <v>2496</v>
      </c>
      <c r="F1154" s="206">
        <v>27295255</v>
      </c>
      <c r="G1154" s="204"/>
      <c r="H1154" s="204"/>
      <c r="I1154" s="204"/>
      <c r="J1154" s="218"/>
    </row>
    <row r="1155" spans="1:10" ht="16" hidden="1">
      <c r="A1155" s="501" t="s">
        <v>2454</v>
      </c>
      <c r="B1155" s="501" t="s">
        <v>20</v>
      </c>
      <c r="C1155" s="787">
        <v>2021</v>
      </c>
      <c r="D1155" s="202" t="s">
        <v>2507</v>
      </c>
      <c r="E1155" s="202" t="s">
        <v>2496</v>
      </c>
      <c r="F1155" s="207">
        <v>25989207</v>
      </c>
      <c r="G1155" s="202"/>
      <c r="H1155" s="202"/>
      <c r="I1155" s="202"/>
      <c r="J1155" s="217"/>
    </row>
    <row r="1156" spans="1:10" ht="16" hidden="1">
      <c r="A1156" s="501" t="s">
        <v>2454</v>
      </c>
      <c r="B1156" s="501" t="s">
        <v>20</v>
      </c>
      <c r="C1156" s="787">
        <v>2021</v>
      </c>
      <c r="D1156" s="204" t="s">
        <v>2508</v>
      </c>
      <c r="E1156" s="204" t="s">
        <v>2496</v>
      </c>
      <c r="F1156" s="206"/>
      <c r="G1156" s="204"/>
      <c r="H1156" s="204"/>
      <c r="I1156" s="204"/>
      <c r="J1156" s="218"/>
    </row>
    <row r="1157" spans="1:10" ht="16" hidden="1">
      <c r="A1157" s="501" t="s">
        <v>2454</v>
      </c>
      <c r="B1157" s="501" t="s">
        <v>20</v>
      </c>
      <c r="C1157" s="787">
        <v>2021</v>
      </c>
      <c r="D1157" s="202" t="s">
        <v>2509</v>
      </c>
      <c r="E1157" s="202" t="s">
        <v>2496</v>
      </c>
      <c r="F1157" s="207"/>
      <c r="G1157" s="202"/>
      <c r="H1157" s="202"/>
      <c r="I1157" s="202"/>
      <c r="J1157" s="217"/>
    </row>
    <row r="1158" spans="1:10" ht="16" hidden="1">
      <c r="A1158" s="501" t="s">
        <v>2454</v>
      </c>
      <c r="B1158" s="501" t="s">
        <v>20</v>
      </c>
      <c r="C1158" s="787">
        <v>2021</v>
      </c>
      <c r="D1158" s="204" t="s">
        <v>2510</v>
      </c>
      <c r="E1158" s="204" t="s">
        <v>2496</v>
      </c>
      <c r="F1158" s="206"/>
      <c r="G1158" s="204"/>
      <c r="H1158" s="204"/>
      <c r="I1158" s="204"/>
      <c r="J1158" s="218"/>
    </row>
    <row r="1159" spans="1:10" ht="16" hidden="1">
      <c r="A1159" s="501" t="s">
        <v>2454</v>
      </c>
      <c r="B1159" s="501" t="s">
        <v>20</v>
      </c>
      <c r="C1159" s="787">
        <v>2021</v>
      </c>
      <c r="D1159" s="202" t="s">
        <v>2495</v>
      </c>
      <c r="E1159" s="202" t="s">
        <v>2511</v>
      </c>
      <c r="F1159" s="260"/>
      <c r="G1159" s="202"/>
      <c r="H1159" s="202"/>
      <c r="I1159" s="202"/>
      <c r="J1159" s="217"/>
    </row>
    <row r="1160" spans="1:10" ht="16" hidden="1">
      <c r="A1160" s="501" t="s">
        <v>2454</v>
      </c>
      <c r="B1160" s="501" t="s">
        <v>20</v>
      </c>
      <c r="C1160" s="787">
        <v>2021</v>
      </c>
      <c r="D1160" s="204" t="s">
        <v>2498</v>
      </c>
      <c r="E1160" s="204" t="s">
        <v>2511</v>
      </c>
      <c r="F1160" s="261">
        <v>17224946167</v>
      </c>
      <c r="G1160" s="204"/>
      <c r="H1160" s="204"/>
      <c r="I1160" s="204"/>
      <c r="J1160" s="218"/>
    </row>
    <row r="1161" spans="1:10" ht="16" hidden="1">
      <c r="A1161" s="501" t="s">
        <v>2454</v>
      </c>
      <c r="B1161" s="501" t="s">
        <v>20</v>
      </c>
      <c r="C1161" s="787">
        <v>2021</v>
      </c>
      <c r="D1161" s="202" t="s">
        <v>2499</v>
      </c>
      <c r="E1161" s="202" t="s">
        <v>2511</v>
      </c>
      <c r="F1161" s="260">
        <v>1059433200</v>
      </c>
      <c r="G1161" s="202"/>
      <c r="H1161" s="202"/>
      <c r="I1161" s="202"/>
      <c r="J1161" s="217"/>
    </row>
    <row r="1162" spans="1:10" ht="16" hidden="1">
      <c r="A1162" s="501" t="s">
        <v>2454</v>
      </c>
      <c r="B1162" s="501" t="s">
        <v>20</v>
      </c>
      <c r="C1162" s="787">
        <v>2021</v>
      </c>
      <c r="D1162" s="204" t="s">
        <v>2500</v>
      </c>
      <c r="E1162" s="204" t="s">
        <v>2511</v>
      </c>
      <c r="F1162" s="261">
        <v>40813761443</v>
      </c>
      <c r="G1162" s="204"/>
      <c r="H1162" s="204"/>
      <c r="I1162" s="204"/>
      <c r="J1162" s="218"/>
    </row>
    <row r="1163" spans="1:10" ht="16" hidden="1">
      <c r="A1163" s="501" t="s">
        <v>2454</v>
      </c>
      <c r="B1163" s="501" t="s">
        <v>20</v>
      </c>
      <c r="C1163" s="787">
        <v>2021</v>
      </c>
      <c r="D1163" s="202" t="s">
        <v>2501</v>
      </c>
      <c r="E1163" s="202" t="s">
        <v>2511</v>
      </c>
      <c r="F1163" s="260">
        <v>62117851</v>
      </c>
      <c r="G1163" s="202"/>
      <c r="H1163" s="202"/>
      <c r="I1163" s="202"/>
      <c r="J1163" s="217"/>
    </row>
    <row r="1164" spans="1:10" ht="16" hidden="1">
      <c r="A1164" s="501" t="s">
        <v>2454</v>
      </c>
      <c r="B1164" s="501" t="s">
        <v>20</v>
      </c>
      <c r="C1164" s="787">
        <v>2021</v>
      </c>
      <c r="D1164" s="855" t="s">
        <v>2502</v>
      </c>
      <c r="E1164" s="204" t="s">
        <v>2511</v>
      </c>
      <c r="F1164" s="261"/>
      <c r="G1164" s="219"/>
      <c r="H1164" s="204"/>
      <c r="I1164" s="204"/>
      <c r="J1164" s="218"/>
    </row>
    <row r="1165" spans="1:10" ht="16" hidden="1">
      <c r="A1165" s="501" t="s">
        <v>2454</v>
      </c>
      <c r="B1165" s="501" t="s">
        <v>20</v>
      </c>
      <c r="C1165" s="787">
        <v>2021</v>
      </c>
      <c r="D1165" s="202" t="s">
        <v>2503</v>
      </c>
      <c r="E1165" s="202" t="s">
        <v>2511</v>
      </c>
      <c r="F1165" s="260"/>
      <c r="G1165" s="202"/>
      <c r="H1165" s="202"/>
      <c r="I1165" s="202"/>
      <c r="J1165" s="217"/>
    </row>
    <row r="1166" spans="1:10" ht="16" hidden="1">
      <c r="A1166" s="501" t="s">
        <v>2454</v>
      </c>
      <c r="B1166" s="501" t="s">
        <v>20</v>
      </c>
      <c r="C1166" s="787">
        <v>2021</v>
      </c>
      <c r="D1166" s="204" t="s">
        <v>2504</v>
      </c>
      <c r="E1166" s="204" t="s">
        <v>2511</v>
      </c>
      <c r="F1166" s="261"/>
      <c r="G1166" s="204"/>
      <c r="H1166" s="204"/>
      <c r="I1166" s="204"/>
      <c r="J1166" s="218"/>
    </row>
    <row r="1167" spans="1:10" ht="16" hidden="1">
      <c r="A1167" s="501" t="s">
        <v>2454</v>
      </c>
      <c r="B1167" s="501" t="s">
        <v>20</v>
      </c>
      <c r="C1167" s="787">
        <v>2021</v>
      </c>
      <c r="D1167" s="202" t="s">
        <v>2505</v>
      </c>
      <c r="E1167" s="202" t="s">
        <v>2511</v>
      </c>
      <c r="F1167" s="260"/>
      <c r="G1167" s="202"/>
      <c r="H1167" s="202"/>
      <c r="I1167" s="202"/>
      <c r="J1167" s="217"/>
    </row>
    <row r="1168" spans="1:10" ht="16" hidden="1">
      <c r="A1168" s="501" t="s">
        <v>2454</v>
      </c>
      <c r="B1168" s="501" t="s">
        <v>20</v>
      </c>
      <c r="C1168" s="787">
        <v>2021</v>
      </c>
      <c r="D1168" s="204" t="s">
        <v>2506</v>
      </c>
      <c r="E1168" s="204" t="s">
        <v>2511</v>
      </c>
      <c r="F1168" s="261">
        <v>184588299818</v>
      </c>
      <c r="G1168" s="204"/>
      <c r="H1168" s="204"/>
      <c r="I1168" s="204"/>
      <c r="J1168" s="218"/>
    </row>
    <row r="1169" spans="1:10" ht="16" hidden="1">
      <c r="A1169" s="501" t="s">
        <v>2454</v>
      </c>
      <c r="B1169" s="501" t="s">
        <v>20</v>
      </c>
      <c r="C1169" s="787">
        <v>2021</v>
      </c>
      <c r="D1169" s="202" t="s">
        <v>2507</v>
      </c>
      <c r="E1169" s="202" t="s">
        <v>2511</v>
      </c>
      <c r="F1169" s="260">
        <v>177656324980</v>
      </c>
      <c r="G1169" s="202"/>
      <c r="H1169" s="202"/>
      <c r="I1169" s="202"/>
      <c r="J1169" s="217"/>
    </row>
    <row r="1170" spans="1:10" ht="16" hidden="1">
      <c r="A1170" s="501" t="s">
        <v>2454</v>
      </c>
      <c r="B1170" s="501" t="s">
        <v>20</v>
      </c>
      <c r="C1170" s="787">
        <v>2021</v>
      </c>
      <c r="D1170" s="204" t="s">
        <v>2508</v>
      </c>
      <c r="E1170" s="204" t="s">
        <v>2511</v>
      </c>
      <c r="F1170" s="261"/>
      <c r="G1170" s="204"/>
      <c r="H1170" s="204"/>
      <c r="I1170" s="204"/>
      <c r="J1170" s="218"/>
    </row>
    <row r="1171" spans="1:10" ht="16" hidden="1">
      <c r="A1171" s="501" t="s">
        <v>2454</v>
      </c>
      <c r="B1171" s="501" t="s">
        <v>20</v>
      </c>
      <c r="C1171" s="787">
        <v>2021</v>
      </c>
      <c r="D1171" s="202" t="s">
        <v>2509</v>
      </c>
      <c r="E1171" s="202" t="s">
        <v>2511</v>
      </c>
      <c r="F1171" s="260"/>
      <c r="G1171" s="202"/>
      <c r="H1171" s="202"/>
      <c r="I1171" s="202"/>
      <c r="J1171" s="217"/>
    </row>
    <row r="1172" spans="1:10" ht="16" hidden="1">
      <c r="A1172" s="501" t="s">
        <v>2454</v>
      </c>
      <c r="B1172" s="501" t="s">
        <v>20</v>
      </c>
      <c r="C1172" s="787">
        <v>2021</v>
      </c>
      <c r="D1172" s="204" t="s">
        <v>2510</v>
      </c>
      <c r="E1172" s="204" t="s">
        <v>2511</v>
      </c>
      <c r="F1172" s="261"/>
      <c r="G1172" s="204"/>
      <c r="H1172" s="204"/>
      <c r="I1172" s="204"/>
      <c r="J1172" s="218"/>
    </row>
    <row r="1173" spans="1:10" s="768" customFormat="1" ht="16" hidden="1">
      <c r="A1173" s="772"/>
      <c r="B1173" s="772"/>
      <c r="C1173" s="779"/>
      <c r="D1173" s="208"/>
      <c r="E1173" s="208"/>
      <c r="F1173" s="856"/>
      <c r="G1173" s="208"/>
      <c r="H1173" s="208"/>
      <c r="I1173" s="208"/>
      <c r="J1173" s="220"/>
    </row>
    <row r="1174" spans="1:10" ht="16" hidden="1">
      <c r="A1174" s="501" t="s">
        <v>2455</v>
      </c>
      <c r="B1174" s="501" t="s">
        <v>20</v>
      </c>
      <c r="C1174" s="787">
        <v>2021</v>
      </c>
      <c r="D1174" s="861" t="s">
        <v>2495</v>
      </c>
      <c r="E1174" s="861" t="s">
        <v>2496</v>
      </c>
      <c r="F1174" s="262">
        <v>4934866</v>
      </c>
      <c r="G1174" s="862"/>
      <c r="H1174" s="862"/>
      <c r="I1174" s="862"/>
      <c r="J1174" s="863"/>
    </row>
    <row r="1175" spans="1:10" ht="16" hidden="1">
      <c r="A1175" s="501" t="s">
        <v>2455</v>
      </c>
      <c r="B1175" s="501" t="s">
        <v>20</v>
      </c>
      <c r="C1175" s="787">
        <v>2021</v>
      </c>
      <c r="D1175" s="864" t="s">
        <v>2498</v>
      </c>
      <c r="E1175" s="864" t="s">
        <v>2496</v>
      </c>
      <c r="F1175" s="263" t="s">
        <v>2545</v>
      </c>
      <c r="G1175" s="865"/>
      <c r="H1175" s="865"/>
      <c r="I1175" s="865"/>
      <c r="J1175" s="866"/>
    </row>
    <row r="1176" spans="1:10" ht="16" hidden="1">
      <c r="A1176" s="501" t="s">
        <v>2455</v>
      </c>
      <c r="B1176" s="501" t="s">
        <v>20</v>
      </c>
      <c r="C1176" s="787">
        <v>2021</v>
      </c>
      <c r="D1176" s="861" t="s">
        <v>2499</v>
      </c>
      <c r="E1176" s="861" t="s">
        <v>2496</v>
      </c>
      <c r="F1176" s="262">
        <v>81520</v>
      </c>
      <c r="G1176" s="862"/>
      <c r="H1176" s="862"/>
      <c r="I1176" s="862"/>
      <c r="J1176" s="863"/>
    </row>
    <row r="1177" spans="1:10" ht="16" hidden="1">
      <c r="A1177" s="501" t="s">
        <v>2455</v>
      </c>
      <c r="B1177" s="501" t="s">
        <v>20</v>
      </c>
      <c r="C1177" s="787">
        <v>2021</v>
      </c>
      <c r="D1177" s="864" t="s">
        <v>2500</v>
      </c>
      <c r="E1177" s="864" t="s">
        <v>2496</v>
      </c>
      <c r="F1177" s="263"/>
      <c r="G1177" s="204"/>
      <c r="H1177" s="204"/>
      <c r="I1177" s="204"/>
      <c r="J1177" s="218"/>
    </row>
    <row r="1178" spans="1:10" ht="16" hidden="1">
      <c r="A1178" s="501" t="s">
        <v>2455</v>
      </c>
      <c r="B1178" s="501" t="s">
        <v>20</v>
      </c>
      <c r="C1178" s="787">
        <v>2021</v>
      </c>
      <c r="D1178" s="861" t="s">
        <v>2501</v>
      </c>
      <c r="E1178" s="861" t="s">
        <v>2496</v>
      </c>
      <c r="F1178" s="262">
        <v>3739</v>
      </c>
      <c r="G1178" s="202"/>
      <c r="H1178" s="202"/>
      <c r="I1178" s="202"/>
      <c r="J1178" s="217"/>
    </row>
    <row r="1179" spans="1:10" ht="16" hidden="1">
      <c r="A1179" s="501" t="s">
        <v>2455</v>
      </c>
      <c r="B1179" s="501" t="s">
        <v>20</v>
      </c>
      <c r="C1179" s="787">
        <v>2021</v>
      </c>
      <c r="D1179" s="864" t="s">
        <v>2502</v>
      </c>
      <c r="E1179" s="864" t="s">
        <v>2496</v>
      </c>
      <c r="F1179" s="264"/>
      <c r="G1179" s="865"/>
      <c r="H1179" s="865"/>
      <c r="I1179" s="865"/>
      <c r="J1179" s="867"/>
    </row>
    <row r="1180" spans="1:10" ht="16" hidden="1">
      <c r="A1180" s="501" t="s">
        <v>2455</v>
      </c>
      <c r="B1180" s="501" t="s">
        <v>20</v>
      </c>
      <c r="C1180" s="787">
        <v>2021</v>
      </c>
      <c r="D1180" s="861" t="s">
        <v>2503</v>
      </c>
      <c r="E1180" s="861" t="s">
        <v>2496</v>
      </c>
      <c r="F1180" s="262"/>
      <c r="G1180" s="862"/>
      <c r="H1180" s="862"/>
      <c r="I1180" s="862"/>
      <c r="J1180" s="863"/>
    </row>
    <row r="1181" spans="1:10" ht="16" hidden="1">
      <c r="A1181" s="501" t="s">
        <v>2455</v>
      </c>
      <c r="B1181" s="501" t="s">
        <v>20</v>
      </c>
      <c r="C1181" s="787">
        <v>2021</v>
      </c>
      <c r="D1181" s="864" t="s">
        <v>2504</v>
      </c>
      <c r="E1181" s="864" t="s">
        <v>2496</v>
      </c>
      <c r="F1181" s="263"/>
      <c r="G1181" s="204"/>
      <c r="H1181" s="204"/>
      <c r="I1181" s="204"/>
      <c r="J1181" s="218"/>
    </row>
    <row r="1182" spans="1:10" ht="16" hidden="1">
      <c r="A1182" s="501" t="s">
        <v>2455</v>
      </c>
      <c r="B1182" s="501" t="s">
        <v>20</v>
      </c>
      <c r="C1182" s="787">
        <v>2021</v>
      </c>
      <c r="D1182" s="861" t="s">
        <v>2505</v>
      </c>
      <c r="E1182" s="861" t="s">
        <v>2496</v>
      </c>
      <c r="F1182" s="262"/>
      <c r="G1182" s="202"/>
      <c r="H1182" s="202"/>
      <c r="I1182" s="202"/>
      <c r="J1182" s="217"/>
    </row>
    <row r="1183" spans="1:10" ht="16" hidden="1">
      <c r="A1183" s="501" t="s">
        <v>2455</v>
      </c>
      <c r="B1183" s="501" t="s">
        <v>20</v>
      </c>
      <c r="C1183" s="787">
        <v>2021</v>
      </c>
      <c r="D1183" s="864" t="s">
        <v>2506</v>
      </c>
      <c r="E1183" s="864" t="s">
        <v>2496</v>
      </c>
      <c r="F1183" s="263">
        <v>18272580</v>
      </c>
      <c r="G1183" s="865"/>
      <c r="H1183" s="865"/>
      <c r="I1183" s="865"/>
      <c r="J1183" s="866"/>
    </row>
    <row r="1184" spans="1:10" ht="16" hidden="1">
      <c r="A1184" s="501" t="s">
        <v>2455</v>
      </c>
      <c r="B1184" s="501" t="s">
        <v>20</v>
      </c>
      <c r="C1184" s="787">
        <v>2021</v>
      </c>
      <c r="D1184" s="861" t="s">
        <v>2507</v>
      </c>
      <c r="E1184" s="861" t="s">
        <v>2496</v>
      </c>
      <c r="F1184" s="262">
        <v>27188258</v>
      </c>
      <c r="G1184" s="862"/>
      <c r="H1184" s="862"/>
      <c r="I1184" s="862"/>
      <c r="J1184" s="863"/>
    </row>
    <row r="1185" spans="1:10" ht="16" hidden="1">
      <c r="A1185" s="501" t="s">
        <v>2455</v>
      </c>
      <c r="B1185" s="501" t="s">
        <v>20</v>
      </c>
      <c r="C1185" s="787">
        <v>2021</v>
      </c>
      <c r="D1185" s="864" t="s">
        <v>2508</v>
      </c>
      <c r="E1185" s="864" t="s">
        <v>2496</v>
      </c>
      <c r="F1185" s="263"/>
      <c r="G1185" s="204"/>
      <c r="H1185" s="204"/>
      <c r="I1185" s="204"/>
      <c r="J1185" s="218"/>
    </row>
    <row r="1186" spans="1:10" ht="16" hidden="1">
      <c r="A1186" s="501" t="s">
        <v>2455</v>
      </c>
      <c r="B1186" s="501" t="s">
        <v>20</v>
      </c>
      <c r="C1186" s="787">
        <v>2021</v>
      </c>
      <c r="D1186" s="861" t="s">
        <v>2509</v>
      </c>
      <c r="E1186" s="861" t="s">
        <v>2496</v>
      </c>
      <c r="F1186" s="262"/>
      <c r="G1186" s="202"/>
      <c r="H1186" s="202"/>
      <c r="I1186" s="202"/>
      <c r="J1186" s="217"/>
    </row>
    <row r="1187" spans="1:10" ht="16" hidden="1">
      <c r="A1187" s="501" t="s">
        <v>2455</v>
      </c>
      <c r="B1187" s="501" t="s">
        <v>20</v>
      </c>
      <c r="C1187" s="787">
        <v>2021</v>
      </c>
      <c r="D1187" s="864" t="s">
        <v>2510</v>
      </c>
      <c r="E1187" s="864" t="s">
        <v>2496</v>
      </c>
      <c r="F1187" s="263"/>
      <c r="G1187" s="204"/>
      <c r="H1187" s="204"/>
      <c r="I1187" s="204"/>
      <c r="J1187" s="218"/>
    </row>
    <row r="1188" spans="1:10" ht="16" hidden="1">
      <c r="A1188" s="501" t="s">
        <v>2455</v>
      </c>
      <c r="B1188" s="501" t="s">
        <v>20</v>
      </c>
      <c r="C1188" s="787">
        <v>2021</v>
      </c>
      <c r="D1188" s="861" t="s">
        <v>2495</v>
      </c>
      <c r="E1188" s="861" t="s">
        <v>2511</v>
      </c>
      <c r="F1188" s="265"/>
      <c r="G1188" s="868"/>
      <c r="H1188" s="868"/>
      <c r="I1188" s="868"/>
      <c r="J1188" s="869"/>
    </row>
    <row r="1189" spans="1:10" ht="16" hidden="1">
      <c r="A1189" s="501" t="s">
        <v>2455</v>
      </c>
      <c r="B1189" s="501" t="s">
        <v>20</v>
      </c>
      <c r="C1189" s="787">
        <v>2021</v>
      </c>
      <c r="D1189" s="864" t="s">
        <v>2498</v>
      </c>
      <c r="E1189" s="864" t="s">
        <v>2511</v>
      </c>
      <c r="F1189" s="266">
        <v>7174635689</v>
      </c>
      <c r="G1189" s="870"/>
      <c r="H1189" s="870"/>
      <c r="I1189" s="870"/>
      <c r="J1189" s="871"/>
    </row>
    <row r="1190" spans="1:10" ht="16" hidden="1">
      <c r="A1190" s="501" t="s">
        <v>2455</v>
      </c>
      <c r="B1190" s="501" t="s">
        <v>20</v>
      </c>
      <c r="C1190" s="787">
        <v>2021</v>
      </c>
      <c r="D1190" s="861" t="s">
        <v>2499</v>
      </c>
      <c r="E1190" s="861" t="s">
        <v>2511</v>
      </c>
      <c r="F1190" s="265"/>
      <c r="G1190" s="868"/>
      <c r="H1190" s="868"/>
      <c r="I1190" s="868"/>
      <c r="J1190" s="869"/>
    </row>
    <row r="1191" spans="1:10" ht="16" hidden="1">
      <c r="A1191" s="501" t="s">
        <v>2455</v>
      </c>
      <c r="B1191" s="501" t="s">
        <v>20</v>
      </c>
      <c r="C1191" s="787">
        <v>2021</v>
      </c>
      <c r="D1191" s="864" t="s">
        <v>2500</v>
      </c>
      <c r="E1191" s="864" t="s">
        <v>2511</v>
      </c>
      <c r="F1191" s="266">
        <v>50653745088</v>
      </c>
      <c r="G1191" s="204"/>
      <c r="H1191" s="204"/>
      <c r="I1191" s="204"/>
      <c r="J1191" s="218"/>
    </row>
    <row r="1192" spans="1:10" ht="16" hidden="1">
      <c r="A1192" s="501" t="s">
        <v>2455</v>
      </c>
      <c r="B1192" s="501" t="s">
        <v>20</v>
      </c>
      <c r="C1192" s="787">
        <v>2021</v>
      </c>
      <c r="D1192" s="861" t="s">
        <v>2501</v>
      </c>
      <c r="E1192" s="861" t="s">
        <v>2511</v>
      </c>
      <c r="F1192" s="265">
        <v>42715071</v>
      </c>
      <c r="G1192" s="202"/>
      <c r="H1192" s="202"/>
      <c r="I1192" s="202"/>
      <c r="J1192" s="217"/>
    </row>
    <row r="1193" spans="1:10" ht="16" hidden="1">
      <c r="A1193" s="501" t="s">
        <v>2455</v>
      </c>
      <c r="B1193" s="501" t="s">
        <v>20</v>
      </c>
      <c r="C1193" s="787">
        <v>2021</v>
      </c>
      <c r="D1193" s="864" t="s">
        <v>2502</v>
      </c>
      <c r="E1193" s="864" t="s">
        <v>2511</v>
      </c>
      <c r="F1193" s="266"/>
      <c r="G1193" s="870"/>
      <c r="H1193" s="870"/>
      <c r="I1193" s="870"/>
      <c r="J1193" s="871"/>
    </row>
    <row r="1194" spans="1:10" ht="16" hidden="1">
      <c r="A1194" s="501" t="s">
        <v>2455</v>
      </c>
      <c r="B1194" s="501" t="s">
        <v>20</v>
      </c>
      <c r="C1194" s="787">
        <v>2021</v>
      </c>
      <c r="D1194" s="861" t="s">
        <v>2503</v>
      </c>
      <c r="E1194" s="861" t="s">
        <v>2511</v>
      </c>
      <c r="F1194" s="265">
        <v>17259153216</v>
      </c>
      <c r="G1194" s="868"/>
      <c r="H1194" s="868"/>
      <c r="I1194" s="868"/>
      <c r="J1194" s="869"/>
    </row>
    <row r="1195" spans="1:10" ht="16" hidden="1">
      <c r="A1195" s="501" t="s">
        <v>2455</v>
      </c>
      <c r="B1195" s="501" t="s">
        <v>20</v>
      </c>
      <c r="C1195" s="787">
        <v>2021</v>
      </c>
      <c r="D1195" s="864" t="s">
        <v>2504</v>
      </c>
      <c r="E1195" s="864" t="s">
        <v>2511</v>
      </c>
      <c r="F1195" s="266">
        <v>67158922241</v>
      </c>
      <c r="G1195" s="204"/>
      <c r="H1195" s="204"/>
      <c r="I1195" s="204"/>
      <c r="J1195" s="218"/>
    </row>
    <row r="1196" spans="1:10" ht="16" hidden="1">
      <c r="A1196" s="501" t="s">
        <v>2455</v>
      </c>
      <c r="B1196" s="501" t="s">
        <v>20</v>
      </c>
      <c r="C1196" s="787">
        <v>2021</v>
      </c>
      <c r="D1196" s="861" t="s">
        <v>2505</v>
      </c>
      <c r="E1196" s="861" t="s">
        <v>2511</v>
      </c>
      <c r="F1196" s="265">
        <v>33297047644</v>
      </c>
      <c r="G1196" s="202"/>
      <c r="H1196" s="202"/>
      <c r="I1196" s="202"/>
      <c r="J1196" s="217"/>
    </row>
    <row r="1197" spans="1:10" ht="16" hidden="1">
      <c r="A1197" s="501" t="s">
        <v>2455</v>
      </c>
      <c r="B1197" s="501" t="s">
        <v>20</v>
      </c>
      <c r="C1197" s="787">
        <v>2021</v>
      </c>
      <c r="D1197" s="864" t="s">
        <v>2506</v>
      </c>
      <c r="E1197" s="864" t="s">
        <v>2511</v>
      </c>
      <c r="F1197" s="266"/>
      <c r="G1197" s="870"/>
      <c r="H1197" s="870"/>
      <c r="I1197" s="870"/>
      <c r="J1197" s="871"/>
    </row>
    <row r="1198" spans="1:10" ht="16" hidden="1">
      <c r="A1198" s="501" t="s">
        <v>2455</v>
      </c>
      <c r="B1198" s="501" t="s">
        <v>20</v>
      </c>
      <c r="C1198" s="787">
        <v>2021</v>
      </c>
      <c r="D1198" s="861" t="s">
        <v>2507</v>
      </c>
      <c r="E1198" s="861" t="s">
        <v>2511</v>
      </c>
      <c r="F1198" s="265"/>
      <c r="G1198" s="868"/>
      <c r="H1198" s="868"/>
      <c r="I1198" s="868"/>
      <c r="J1198" s="869"/>
    </row>
    <row r="1199" spans="1:10" ht="16" hidden="1">
      <c r="A1199" s="501" t="s">
        <v>2455</v>
      </c>
      <c r="B1199" s="501" t="s">
        <v>20</v>
      </c>
      <c r="C1199" s="787">
        <v>2021</v>
      </c>
      <c r="D1199" s="864" t="s">
        <v>2508</v>
      </c>
      <c r="E1199" s="864" t="s">
        <v>2511</v>
      </c>
      <c r="F1199" s="266"/>
      <c r="G1199" s="204"/>
      <c r="H1199" s="204"/>
      <c r="I1199" s="204"/>
      <c r="J1199" s="218"/>
    </row>
    <row r="1200" spans="1:10" ht="16" hidden="1">
      <c r="A1200" s="501" t="s">
        <v>2455</v>
      </c>
      <c r="B1200" s="501" t="s">
        <v>20</v>
      </c>
      <c r="C1200" s="787">
        <v>2021</v>
      </c>
      <c r="D1200" s="202" t="s">
        <v>2509</v>
      </c>
      <c r="E1200" s="202" t="s">
        <v>2511</v>
      </c>
      <c r="F1200" s="260"/>
      <c r="G1200" s="202"/>
      <c r="H1200" s="202"/>
      <c r="I1200" s="202"/>
      <c r="J1200" s="217"/>
    </row>
    <row r="1201" spans="1:10" ht="16" hidden="1">
      <c r="A1201" s="501" t="s">
        <v>2455</v>
      </c>
      <c r="B1201" s="501" t="s">
        <v>20</v>
      </c>
      <c r="C1201" s="787">
        <v>2021</v>
      </c>
      <c r="D1201" s="204" t="s">
        <v>2510</v>
      </c>
      <c r="E1201" s="204" t="s">
        <v>2511</v>
      </c>
      <c r="F1201" s="261"/>
      <c r="G1201" s="204"/>
      <c r="H1201" s="204"/>
      <c r="I1201" s="204"/>
      <c r="J1201" s="218"/>
    </row>
    <row r="1202" spans="1:10" s="768" customFormat="1" ht="16" hidden="1">
      <c r="A1202" s="772"/>
      <c r="B1202" s="772"/>
      <c r="C1202" s="779"/>
      <c r="D1202" s="208"/>
      <c r="E1202" s="208"/>
      <c r="F1202" s="856"/>
      <c r="G1202" s="208"/>
      <c r="H1202" s="208"/>
      <c r="I1202" s="208"/>
      <c r="J1202" s="220"/>
    </row>
    <row r="1203" spans="1:10" ht="16" hidden="1">
      <c r="A1203" s="496" t="s">
        <v>2456</v>
      </c>
      <c r="B1203" s="501" t="s">
        <v>2533</v>
      </c>
      <c r="C1203" s="787">
        <v>2021</v>
      </c>
      <c r="D1203" s="861" t="s">
        <v>2495</v>
      </c>
      <c r="E1203" s="861" t="s">
        <v>2496</v>
      </c>
      <c r="F1203" s="262"/>
      <c r="G1203" s="202"/>
      <c r="H1203" s="202"/>
      <c r="I1203" s="202"/>
      <c r="J1203" s="217"/>
    </row>
    <row r="1204" spans="1:10" ht="16" hidden="1">
      <c r="A1204" s="496" t="s">
        <v>2456</v>
      </c>
      <c r="B1204" s="501" t="s">
        <v>2533</v>
      </c>
      <c r="C1204" s="787">
        <v>2021</v>
      </c>
      <c r="D1204" s="864" t="s">
        <v>2498</v>
      </c>
      <c r="E1204" s="864" t="s">
        <v>2496</v>
      </c>
      <c r="F1204" s="263"/>
      <c r="G1204" s="204"/>
      <c r="H1204" s="204"/>
      <c r="I1204" s="204"/>
      <c r="J1204" s="218"/>
    </row>
    <row r="1205" spans="1:10" ht="16" hidden="1">
      <c r="A1205" s="496" t="s">
        <v>2456</v>
      </c>
      <c r="B1205" s="501" t="s">
        <v>2533</v>
      </c>
      <c r="C1205" s="787">
        <v>2021</v>
      </c>
      <c r="D1205" s="861" t="s">
        <v>2499</v>
      </c>
      <c r="E1205" s="861" t="s">
        <v>2496</v>
      </c>
      <c r="F1205" s="262"/>
      <c r="G1205" s="202"/>
      <c r="H1205" s="202"/>
      <c r="I1205" s="202"/>
      <c r="J1205" s="217"/>
    </row>
    <row r="1206" spans="1:10" ht="16" hidden="1">
      <c r="A1206" s="496" t="s">
        <v>2456</v>
      </c>
      <c r="B1206" s="501" t="s">
        <v>2533</v>
      </c>
      <c r="C1206" s="787">
        <v>2021</v>
      </c>
      <c r="D1206" s="864" t="s">
        <v>2500</v>
      </c>
      <c r="E1206" s="864" t="s">
        <v>2496</v>
      </c>
      <c r="F1206" s="263"/>
      <c r="G1206" s="204"/>
      <c r="H1206" s="204"/>
      <c r="I1206" s="204"/>
      <c r="J1206" s="218"/>
    </row>
    <row r="1207" spans="1:10" ht="16" hidden="1">
      <c r="A1207" s="496" t="s">
        <v>2456</v>
      </c>
      <c r="B1207" s="501" t="s">
        <v>2533</v>
      </c>
      <c r="C1207" s="787">
        <v>2021</v>
      </c>
      <c r="D1207" s="861" t="s">
        <v>2501</v>
      </c>
      <c r="E1207" s="861" t="s">
        <v>2496</v>
      </c>
      <c r="F1207" s="262"/>
      <c r="G1207" s="202"/>
      <c r="H1207" s="202"/>
      <c r="I1207" s="202"/>
      <c r="J1207" s="217"/>
    </row>
    <row r="1208" spans="1:10" ht="16" hidden="1">
      <c r="A1208" s="496" t="s">
        <v>2456</v>
      </c>
      <c r="B1208" s="501" t="s">
        <v>2533</v>
      </c>
      <c r="C1208" s="787">
        <v>2021</v>
      </c>
      <c r="D1208" s="864" t="s">
        <v>2502</v>
      </c>
      <c r="E1208" s="864" t="s">
        <v>2496</v>
      </c>
      <c r="F1208" s="263"/>
      <c r="G1208" s="204"/>
      <c r="H1208" s="204"/>
      <c r="I1208" s="204"/>
      <c r="J1208" s="218"/>
    </row>
    <row r="1209" spans="1:10" ht="16" hidden="1">
      <c r="A1209" s="496" t="s">
        <v>2456</v>
      </c>
      <c r="B1209" s="501" t="s">
        <v>2533</v>
      </c>
      <c r="C1209" s="787">
        <v>2021</v>
      </c>
      <c r="D1209" s="861" t="s">
        <v>2503</v>
      </c>
      <c r="E1209" s="861" t="s">
        <v>2496</v>
      </c>
      <c r="F1209" s="262"/>
      <c r="G1209" s="202"/>
      <c r="H1209" s="202"/>
      <c r="I1209" s="202"/>
      <c r="J1209" s="217"/>
    </row>
    <row r="1210" spans="1:10" ht="16" hidden="1">
      <c r="A1210" s="496" t="s">
        <v>2456</v>
      </c>
      <c r="B1210" s="501" t="s">
        <v>2533</v>
      </c>
      <c r="C1210" s="787">
        <v>2021</v>
      </c>
      <c r="D1210" s="864" t="s">
        <v>2504</v>
      </c>
      <c r="E1210" s="864" t="s">
        <v>2496</v>
      </c>
      <c r="F1210" s="263"/>
      <c r="G1210" s="204"/>
      <c r="H1210" s="204"/>
      <c r="I1210" s="204"/>
      <c r="J1210" s="218"/>
    </row>
    <row r="1211" spans="1:10" ht="16" hidden="1">
      <c r="A1211" s="496" t="s">
        <v>2456</v>
      </c>
      <c r="B1211" s="501" t="s">
        <v>2533</v>
      </c>
      <c r="C1211" s="787">
        <v>2021</v>
      </c>
      <c r="D1211" s="861" t="s">
        <v>2505</v>
      </c>
      <c r="E1211" s="861" t="s">
        <v>2496</v>
      </c>
      <c r="F1211" s="262"/>
      <c r="G1211" s="202"/>
      <c r="H1211" s="202"/>
      <c r="I1211" s="202"/>
      <c r="J1211" s="217"/>
    </row>
    <row r="1212" spans="1:10" ht="16" hidden="1">
      <c r="A1212" s="496" t="s">
        <v>2456</v>
      </c>
      <c r="B1212" s="501" t="s">
        <v>2533</v>
      </c>
      <c r="C1212" s="787">
        <v>2021</v>
      </c>
      <c r="D1212" s="864" t="s">
        <v>2506</v>
      </c>
      <c r="E1212" s="864" t="s">
        <v>2496</v>
      </c>
      <c r="F1212" s="263"/>
      <c r="G1212" s="204"/>
      <c r="H1212" s="204"/>
      <c r="I1212" s="204"/>
      <c r="J1212" s="218"/>
    </row>
    <row r="1213" spans="1:10" ht="16" hidden="1">
      <c r="A1213" s="496" t="s">
        <v>2456</v>
      </c>
      <c r="B1213" s="501" t="s">
        <v>2533</v>
      </c>
      <c r="C1213" s="787">
        <v>2021</v>
      </c>
      <c r="D1213" s="861" t="s">
        <v>2507</v>
      </c>
      <c r="E1213" s="861" t="s">
        <v>2496</v>
      </c>
      <c r="F1213" s="262"/>
      <c r="G1213" s="202"/>
      <c r="H1213" s="202"/>
      <c r="I1213" s="202"/>
      <c r="J1213" s="217"/>
    </row>
    <row r="1214" spans="1:10" ht="16" hidden="1">
      <c r="A1214" s="496" t="s">
        <v>2456</v>
      </c>
      <c r="B1214" s="501" t="s">
        <v>2533</v>
      </c>
      <c r="C1214" s="787">
        <v>2021</v>
      </c>
      <c r="D1214" s="864" t="s">
        <v>2508</v>
      </c>
      <c r="E1214" s="864" t="s">
        <v>2496</v>
      </c>
      <c r="F1214" s="263"/>
      <c r="G1214" s="204"/>
      <c r="H1214" s="204"/>
      <c r="I1214" s="204"/>
      <c r="J1214" s="218"/>
    </row>
    <row r="1215" spans="1:10" ht="16" hidden="1">
      <c r="A1215" s="496" t="s">
        <v>2456</v>
      </c>
      <c r="B1215" s="501" t="s">
        <v>2533</v>
      </c>
      <c r="C1215" s="787">
        <v>2021</v>
      </c>
      <c r="D1215" s="861" t="s">
        <v>2509</v>
      </c>
      <c r="E1215" s="861" t="s">
        <v>2496</v>
      </c>
      <c r="F1215" s="262"/>
      <c r="G1215" s="202"/>
      <c r="H1215" s="202"/>
      <c r="I1215" s="202"/>
      <c r="J1215" s="217"/>
    </row>
    <row r="1216" spans="1:10" ht="16" hidden="1">
      <c r="A1216" s="496" t="s">
        <v>2456</v>
      </c>
      <c r="B1216" s="501" t="s">
        <v>2533</v>
      </c>
      <c r="C1216" s="787">
        <v>2021</v>
      </c>
      <c r="D1216" s="864" t="s">
        <v>2510</v>
      </c>
      <c r="E1216" s="864" t="s">
        <v>2496</v>
      </c>
      <c r="F1216" s="263"/>
      <c r="G1216" s="204"/>
      <c r="H1216" s="204"/>
      <c r="I1216" s="204"/>
      <c r="J1216" s="218"/>
    </row>
    <row r="1217" spans="1:10" ht="16" hidden="1">
      <c r="A1217" s="496" t="s">
        <v>2456</v>
      </c>
      <c r="B1217" s="501" t="s">
        <v>2533</v>
      </c>
      <c r="C1217" s="787">
        <v>2021</v>
      </c>
      <c r="D1217" s="861" t="s">
        <v>2495</v>
      </c>
      <c r="E1217" s="861" t="s">
        <v>2511</v>
      </c>
      <c r="F1217" s="265"/>
      <c r="G1217" s="202"/>
      <c r="H1217" s="202"/>
      <c r="I1217" s="202"/>
      <c r="J1217" s="217"/>
    </row>
    <row r="1218" spans="1:10" ht="16" hidden="1">
      <c r="A1218" s="496" t="s">
        <v>2456</v>
      </c>
      <c r="B1218" s="501" t="s">
        <v>2533</v>
      </c>
      <c r="C1218" s="787">
        <v>2021</v>
      </c>
      <c r="D1218" s="864" t="s">
        <v>2498</v>
      </c>
      <c r="E1218" s="864" t="s">
        <v>2511</v>
      </c>
      <c r="F1218" s="266">
        <v>6223394532</v>
      </c>
      <c r="G1218" s="204"/>
      <c r="H1218" s="204"/>
      <c r="I1218" s="204"/>
      <c r="J1218" s="218"/>
    </row>
    <row r="1219" spans="1:10" ht="16" hidden="1">
      <c r="A1219" s="496" t="s">
        <v>2456</v>
      </c>
      <c r="B1219" s="501" t="s">
        <v>2533</v>
      </c>
      <c r="C1219" s="787">
        <v>2021</v>
      </c>
      <c r="D1219" s="861" t="s">
        <v>2499</v>
      </c>
      <c r="E1219" s="861" t="s">
        <v>2511</v>
      </c>
      <c r="F1219" s="265">
        <v>56696800</v>
      </c>
      <c r="G1219" s="202"/>
      <c r="H1219" s="202"/>
      <c r="I1219" s="202"/>
      <c r="J1219" s="217"/>
    </row>
    <row r="1220" spans="1:10" ht="16" hidden="1">
      <c r="A1220" s="496" t="s">
        <v>2456</v>
      </c>
      <c r="B1220" s="501" t="s">
        <v>2533</v>
      </c>
      <c r="C1220" s="787">
        <v>2021</v>
      </c>
      <c r="D1220" s="864" t="s">
        <v>2500</v>
      </c>
      <c r="E1220" s="864" t="s">
        <v>2511</v>
      </c>
      <c r="F1220" s="266">
        <v>2516504342</v>
      </c>
      <c r="G1220" s="204"/>
      <c r="H1220" s="204"/>
      <c r="I1220" s="204"/>
      <c r="J1220" s="218"/>
    </row>
    <row r="1221" spans="1:10" ht="16" hidden="1">
      <c r="A1221" s="496" t="s">
        <v>2456</v>
      </c>
      <c r="B1221" s="501" t="s">
        <v>2533</v>
      </c>
      <c r="C1221" s="787">
        <v>2021</v>
      </c>
      <c r="D1221" s="861" t="s">
        <v>2501</v>
      </c>
      <c r="E1221" s="861" t="s">
        <v>2511</v>
      </c>
      <c r="F1221" s="265">
        <v>15526000</v>
      </c>
      <c r="G1221" s="202"/>
      <c r="H1221" s="202"/>
      <c r="I1221" s="202"/>
      <c r="J1221" s="217"/>
    </row>
    <row r="1222" spans="1:10" ht="16" hidden="1">
      <c r="A1222" s="496" t="s">
        <v>2456</v>
      </c>
      <c r="B1222" s="501" t="s">
        <v>2533</v>
      </c>
      <c r="C1222" s="787">
        <v>2021</v>
      </c>
      <c r="D1222" s="864" t="s">
        <v>2502</v>
      </c>
      <c r="E1222" s="864" t="s">
        <v>2511</v>
      </c>
      <c r="F1222" s="266">
        <v>1199883286</v>
      </c>
      <c r="G1222" s="204"/>
      <c r="H1222" s="204"/>
      <c r="I1222" s="204"/>
      <c r="J1222" s="218"/>
    </row>
    <row r="1223" spans="1:10" ht="16" hidden="1">
      <c r="A1223" s="496" t="s">
        <v>2456</v>
      </c>
      <c r="B1223" s="501" t="s">
        <v>2533</v>
      </c>
      <c r="C1223" s="787">
        <v>2021</v>
      </c>
      <c r="D1223" s="861" t="s">
        <v>2503</v>
      </c>
      <c r="E1223" s="861" t="s">
        <v>2511</v>
      </c>
      <c r="F1223" s="265">
        <v>2111136852</v>
      </c>
      <c r="G1223" s="202"/>
      <c r="H1223" s="202"/>
      <c r="I1223" s="202"/>
      <c r="J1223" s="217"/>
    </row>
    <row r="1224" spans="1:10" ht="16" hidden="1">
      <c r="A1224" s="496" t="s">
        <v>2456</v>
      </c>
      <c r="B1224" s="501" t="s">
        <v>2533</v>
      </c>
      <c r="C1224" s="787">
        <v>2021</v>
      </c>
      <c r="D1224" s="864" t="s">
        <v>2504</v>
      </c>
      <c r="E1224" s="864" t="s">
        <v>2511</v>
      </c>
      <c r="F1224" s="266"/>
      <c r="G1224" s="204"/>
      <c r="H1224" s="204"/>
      <c r="I1224" s="204"/>
      <c r="J1224" s="218"/>
    </row>
    <row r="1225" spans="1:10" ht="16" hidden="1">
      <c r="A1225" s="496" t="s">
        <v>2456</v>
      </c>
      <c r="B1225" s="501" t="s">
        <v>2533</v>
      </c>
      <c r="C1225" s="787">
        <v>2021</v>
      </c>
      <c r="D1225" s="861" t="s">
        <v>2505</v>
      </c>
      <c r="E1225" s="861" t="s">
        <v>2511</v>
      </c>
      <c r="F1225" s="265"/>
      <c r="G1225" s="202"/>
      <c r="H1225" s="202"/>
      <c r="I1225" s="202"/>
      <c r="J1225" s="217"/>
    </row>
    <row r="1226" spans="1:10" ht="16" hidden="1">
      <c r="A1226" s="496" t="s">
        <v>2456</v>
      </c>
      <c r="B1226" s="501" t="s">
        <v>2533</v>
      </c>
      <c r="C1226" s="787">
        <v>2021</v>
      </c>
      <c r="D1226" s="864" t="s">
        <v>2506</v>
      </c>
      <c r="E1226" s="864" t="s">
        <v>2511</v>
      </c>
      <c r="F1226" s="266">
        <v>113313766802</v>
      </c>
      <c r="G1226" s="204"/>
      <c r="H1226" s="204"/>
      <c r="I1226" s="204"/>
      <c r="J1226" s="218"/>
    </row>
    <row r="1227" spans="1:10" ht="16" hidden="1">
      <c r="A1227" s="496" t="s">
        <v>2456</v>
      </c>
      <c r="B1227" s="501" t="s">
        <v>2533</v>
      </c>
      <c r="C1227" s="787">
        <v>2021</v>
      </c>
      <c r="D1227" s="861" t="s">
        <v>2507</v>
      </c>
      <c r="E1227" s="861" t="s">
        <v>2511</v>
      </c>
      <c r="F1227" s="265"/>
      <c r="G1227" s="202"/>
      <c r="H1227" s="202"/>
      <c r="I1227" s="202"/>
      <c r="J1227" s="217"/>
    </row>
    <row r="1228" spans="1:10" ht="16" hidden="1">
      <c r="A1228" s="496" t="s">
        <v>2456</v>
      </c>
      <c r="B1228" s="501" t="s">
        <v>2533</v>
      </c>
      <c r="C1228" s="787">
        <v>2021</v>
      </c>
      <c r="D1228" s="864" t="s">
        <v>2508</v>
      </c>
      <c r="E1228" s="864" t="s">
        <v>2511</v>
      </c>
      <c r="F1228" s="266"/>
      <c r="G1228" s="204"/>
      <c r="H1228" s="204"/>
      <c r="I1228" s="204"/>
      <c r="J1228" s="218"/>
    </row>
    <row r="1229" spans="1:10" ht="16" hidden="1">
      <c r="A1229" s="496" t="s">
        <v>2456</v>
      </c>
      <c r="B1229" s="501" t="s">
        <v>2533</v>
      </c>
      <c r="C1229" s="787">
        <v>2021</v>
      </c>
      <c r="D1229" s="861" t="s">
        <v>2509</v>
      </c>
      <c r="E1229" s="861" t="s">
        <v>2511</v>
      </c>
      <c r="F1229" s="265"/>
      <c r="G1229" s="202"/>
      <c r="H1229" s="202"/>
      <c r="I1229" s="202"/>
      <c r="J1229" s="217"/>
    </row>
    <row r="1230" spans="1:10" ht="16" hidden="1">
      <c r="A1230" s="496" t="s">
        <v>2456</v>
      </c>
      <c r="B1230" s="501" t="s">
        <v>2533</v>
      </c>
      <c r="C1230" s="787">
        <v>2021</v>
      </c>
      <c r="D1230" s="204" t="s">
        <v>2510</v>
      </c>
      <c r="E1230" s="204" t="s">
        <v>2511</v>
      </c>
      <c r="F1230" s="261"/>
      <c r="G1230" s="204"/>
      <c r="H1230" s="204"/>
      <c r="I1230" s="204"/>
      <c r="J1230" s="218"/>
    </row>
    <row r="1231" spans="1:10" s="768" customFormat="1" ht="16" hidden="1">
      <c r="A1231" s="773"/>
      <c r="B1231" s="772"/>
      <c r="C1231" s="779"/>
      <c r="D1231" s="208"/>
      <c r="E1231" s="208"/>
      <c r="F1231" s="856"/>
      <c r="G1231" s="208"/>
      <c r="H1231" s="208"/>
      <c r="I1231" s="208"/>
      <c r="J1231" s="220"/>
    </row>
    <row r="1232" spans="1:10" ht="16" hidden="1">
      <c r="A1232" s="501" t="s">
        <v>2457</v>
      </c>
      <c r="B1232" s="501" t="s">
        <v>20</v>
      </c>
      <c r="C1232" s="787">
        <v>2021</v>
      </c>
      <c r="D1232" s="202" t="s">
        <v>2495</v>
      </c>
      <c r="E1232" s="202" t="s">
        <v>2496</v>
      </c>
      <c r="F1232" s="207"/>
      <c r="G1232" s="202"/>
      <c r="H1232" s="202"/>
      <c r="I1232" s="202"/>
      <c r="J1232" s="217"/>
    </row>
    <row r="1233" spans="1:10" ht="16" hidden="1">
      <c r="A1233" s="501" t="s">
        <v>2457</v>
      </c>
      <c r="B1233" s="501" t="s">
        <v>20</v>
      </c>
      <c r="C1233" s="787">
        <v>2021</v>
      </c>
      <c r="D1233" s="204" t="s">
        <v>2498</v>
      </c>
      <c r="E1233" s="204" t="s">
        <v>2496</v>
      </c>
      <c r="F1233" s="206"/>
      <c r="G1233" s="204"/>
      <c r="H1233" s="204"/>
      <c r="I1233" s="204"/>
      <c r="J1233" s="218"/>
    </row>
    <row r="1234" spans="1:10" ht="16" hidden="1">
      <c r="A1234" s="501" t="s">
        <v>2457</v>
      </c>
      <c r="B1234" s="501" t="s">
        <v>20</v>
      </c>
      <c r="C1234" s="787">
        <v>2021</v>
      </c>
      <c r="D1234" s="202" t="s">
        <v>2499</v>
      </c>
      <c r="E1234" s="202" t="s">
        <v>2496</v>
      </c>
      <c r="F1234" s="207"/>
      <c r="G1234" s="202"/>
      <c r="H1234" s="202"/>
      <c r="I1234" s="202"/>
      <c r="J1234" s="217"/>
    </row>
    <row r="1235" spans="1:10" ht="16" hidden="1">
      <c r="A1235" s="501" t="s">
        <v>2457</v>
      </c>
      <c r="B1235" s="501" t="s">
        <v>20</v>
      </c>
      <c r="C1235" s="787">
        <v>2021</v>
      </c>
      <c r="D1235" s="204" t="s">
        <v>2500</v>
      </c>
      <c r="E1235" s="204" t="s">
        <v>2496</v>
      </c>
      <c r="F1235" s="206"/>
      <c r="G1235" s="204"/>
      <c r="H1235" s="204"/>
      <c r="I1235" s="204"/>
      <c r="J1235" s="218"/>
    </row>
    <row r="1236" spans="1:10" ht="16" hidden="1">
      <c r="A1236" s="501" t="s">
        <v>2457</v>
      </c>
      <c r="B1236" s="501" t="s">
        <v>20</v>
      </c>
      <c r="C1236" s="787">
        <v>2021</v>
      </c>
      <c r="D1236" s="202" t="s">
        <v>2501</v>
      </c>
      <c r="E1236" s="202" t="s">
        <v>2496</v>
      </c>
      <c r="F1236" s="207"/>
      <c r="G1236" s="202"/>
      <c r="H1236" s="202"/>
      <c r="I1236" s="202"/>
      <c r="J1236" s="217"/>
    </row>
    <row r="1237" spans="1:10" ht="16" hidden="1">
      <c r="A1237" s="501" t="s">
        <v>2457</v>
      </c>
      <c r="B1237" s="501" t="s">
        <v>20</v>
      </c>
      <c r="C1237" s="787">
        <v>2021</v>
      </c>
      <c r="D1237" s="204" t="s">
        <v>2502</v>
      </c>
      <c r="E1237" s="204" t="s">
        <v>2496</v>
      </c>
      <c r="F1237" s="206"/>
      <c r="G1237" s="204"/>
      <c r="H1237" s="204"/>
      <c r="I1237" s="204"/>
      <c r="J1237" s="218"/>
    </row>
    <row r="1238" spans="1:10" ht="16" hidden="1">
      <c r="A1238" s="501" t="s">
        <v>2457</v>
      </c>
      <c r="B1238" s="501" t="s">
        <v>20</v>
      </c>
      <c r="C1238" s="787">
        <v>2021</v>
      </c>
      <c r="D1238" s="202" t="s">
        <v>2503</v>
      </c>
      <c r="E1238" s="202" t="s">
        <v>2496</v>
      </c>
      <c r="F1238" s="207"/>
      <c r="G1238" s="202"/>
      <c r="H1238" s="202"/>
      <c r="I1238" s="202"/>
      <c r="J1238" s="217"/>
    </row>
    <row r="1239" spans="1:10" ht="16" hidden="1">
      <c r="A1239" s="501" t="s">
        <v>2457</v>
      </c>
      <c r="B1239" s="501" t="s">
        <v>20</v>
      </c>
      <c r="C1239" s="787">
        <v>2021</v>
      </c>
      <c r="D1239" s="204" t="s">
        <v>2504</v>
      </c>
      <c r="E1239" s="204" t="s">
        <v>2496</v>
      </c>
      <c r="F1239" s="206"/>
      <c r="G1239" s="204"/>
      <c r="H1239" s="204"/>
      <c r="I1239" s="204"/>
      <c r="J1239" s="218"/>
    </row>
    <row r="1240" spans="1:10" ht="16" hidden="1">
      <c r="A1240" s="501" t="s">
        <v>2457</v>
      </c>
      <c r="B1240" s="501" t="s">
        <v>20</v>
      </c>
      <c r="C1240" s="787">
        <v>2021</v>
      </c>
      <c r="D1240" s="202" t="s">
        <v>2505</v>
      </c>
      <c r="E1240" s="202" t="s">
        <v>2496</v>
      </c>
      <c r="F1240" s="207"/>
      <c r="G1240" s="202"/>
      <c r="H1240" s="202"/>
      <c r="I1240" s="202"/>
      <c r="J1240" s="217"/>
    </row>
    <row r="1241" spans="1:10" ht="16" hidden="1">
      <c r="A1241" s="501" t="s">
        <v>2457</v>
      </c>
      <c r="B1241" s="501" t="s">
        <v>20</v>
      </c>
      <c r="C1241" s="787">
        <v>2021</v>
      </c>
      <c r="D1241" s="204" t="s">
        <v>2506</v>
      </c>
      <c r="E1241" s="204" t="s">
        <v>2496</v>
      </c>
      <c r="F1241" s="206">
        <v>4191460.37</v>
      </c>
      <c r="G1241" s="204"/>
      <c r="H1241" s="204"/>
      <c r="I1241" s="204"/>
      <c r="J1241" s="218"/>
    </row>
    <row r="1242" spans="1:10" ht="16" hidden="1">
      <c r="A1242" s="501" t="s">
        <v>2457</v>
      </c>
      <c r="B1242" s="501" t="s">
        <v>20</v>
      </c>
      <c r="C1242" s="787">
        <v>2021</v>
      </c>
      <c r="D1242" s="202" t="s">
        <v>2507</v>
      </c>
      <c r="E1242" s="202" t="s">
        <v>2496</v>
      </c>
      <c r="F1242" s="207">
        <v>14670111.310000001</v>
      </c>
      <c r="G1242" s="202"/>
      <c r="H1242" s="202"/>
      <c r="I1242" s="202"/>
      <c r="J1242" s="217"/>
    </row>
    <row r="1243" spans="1:10" ht="16" hidden="1">
      <c r="A1243" s="501" t="s">
        <v>2457</v>
      </c>
      <c r="B1243" s="501" t="s">
        <v>20</v>
      </c>
      <c r="C1243" s="787">
        <v>2021</v>
      </c>
      <c r="D1243" s="204" t="s">
        <v>2508</v>
      </c>
      <c r="E1243" s="204" t="s">
        <v>2496</v>
      </c>
      <c r="F1243" s="206"/>
      <c r="G1243" s="204"/>
      <c r="H1243" s="204"/>
      <c r="I1243" s="204"/>
      <c r="J1243" s="218"/>
    </row>
    <row r="1244" spans="1:10" ht="16" hidden="1">
      <c r="A1244" s="501" t="s">
        <v>2457</v>
      </c>
      <c r="B1244" s="501" t="s">
        <v>20</v>
      </c>
      <c r="C1244" s="787">
        <v>2021</v>
      </c>
      <c r="D1244" s="202" t="s">
        <v>2509</v>
      </c>
      <c r="E1244" s="202" t="s">
        <v>2496</v>
      </c>
      <c r="F1244" s="207"/>
      <c r="G1244" s="202"/>
      <c r="H1244" s="202"/>
      <c r="I1244" s="202"/>
      <c r="J1244" s="217"/>
    </row>
    <row r="1245" spans="1:10" ht="16" hidden="1">
      <c r="A1245" s="501" t="s">
        <v>2457</v>
      </c>
      <c r="B1245" s="501" t="s">
        <v>20</v>
      </c>
      <c r="C1245" s="787">
        <v>2021</v>
      </c>
      <c r="D1245" s="204" t="s">
        <v>2510</v>
      </c>
      <c r="E1245" s="204" t="s">
        <v>2496</v>
      </c>
      <c r="F1245" s="206"/>
      <c r="G1245" s="204"/>
      <c r="H1245" s="204"/>
      <c r="I1245" s="204"/>
      <c r="J1245" s="218"/>
    </row>
    <row r="1246" spans="1:10" ht="16" hidden="1">
      <c r="A1246" s="501" t="s">
        <v>2457</v>
      </c>
      <c r="B1246" s="501" t="s">
        <v>20</v>
      </c>
      <c r="C1246" s="787">
        <v>2021</v>
      </c>
      <c r="D1246" s="202" t="s">
        <v>2495</v>
      </c>
      <c r="E1246" s="202" t="s">
        <v>2511</v>
      </c>
      <c r="F1246" s="260">
        <v>26371366070</v>
      </c>
      <c r="G1246" s="202"/>
      <c r="H1246" s="202"/>
      <c r="I1246" s="202"/>
      <c r="J1246" s="217"/>
    </row>
    <row r="1247" spans="1:10" ht="16" hidden="1">
      <c r="A1247" s="501" t="s">
        <v>2457</v>
      </c>
      <c r="B1247" s="501" t="s">
        <v>20</v>
      </c>
      <c r="C1247" s="787">
        <v>2021</v>
      </c>
      <c r="D1247" s="204" t="s">
        <v>2498</v>
      </c>
      <c r="E1247" s="204" t="s">
        <v>2511</v>
      </c>
      <c r="F1247" s="261">
        <v>12496860935</v>
      </c>
      <c r="G1247" s="204"/>
      <c r="H1247" s="204"/>
      <c r="I1247" s="204"/>
      <c r="J1247" s="218"/>
    </row>
    <row r="1248" spans="1:10" ht="16" hidden="1">
      <c r="A1248" s="501" t="s">
        <v>2457</v>
      </c>
      <c r="B1248" s="501" t="s">
        <v>20</v>
      </c>
      <c r="C1248" s="787">
        <v>2021</v>
      </c>
      <c r="D1248" s="202" t="s">
        <v>2499</v>
      </c>
      <c r="E1248" s="202" t="s">
        <v>2511</v>
      </c>
      <c r="F1248" s="260">
        <v>1070449200</v>
      </c>
      <c r="G1248" s="202"/>
      <c r="H1248" s="202"/>
      <c r="I1248" s="202"/>
      <c r="J1248" s="217"/>
    </row>
    <row r="1249" spans="1:10" ht="16" hidden="1">
      <c r="A1249" s="501" t="s">
        <v>2457</v>
      </c>
      <c r="B1249" s="501" t="s">
        <v>20</v>
      </c>
      <c r="C1249" s="787">
        <v>2021</v>
      </c>
      <c r="D1249" s="204" t="s">
        <v>2500</v>
      </c>
      <c r="E1249" s="204" t="s">
        <v>2511</v>
      </c>
      <c r="F1249" s="261"/>
      <c r="G1249" s="204"/>
      <c r="H1249" s="204"/>
      <c r="I1249" s="204"/>
      <c r="J1249" s="218"/>
    </row>
    <row r="1250" spans="1:10" ht="16" hidden="1">
      <c r="A1250" s="501" t="s">
        <v>2457</v>
      </c>
      <c r="B1250" s="501" t="s">
        <v>20</v>
      </c>
      <c r="C1250" s="787">
        <v>2021</v>
      </c>
      <c r="D1250" s="202" t="s">
        <v>2501</v>
      </c>
      <c r="E1250" s="202" t="s">
        <v>2511</v>
      </c>
      <c r="F1250" s="260"/>
      <c r="G1250" s="202"/>
      <c r="H1250" s="202"/>
      <c r="I1250" s="202"/>
      <c r="J1250" s="217"/>
    </row>
    <row r="1251" spans="1:10" ht="16" hidden="1">
      <c r="A1251" s="501" t="s">
        <v>2457</v>
      </c>
      <c r="B1251" s="501" t="s">
        <v>20</v>
      </c>
      <c r="C1251" s="787">
        <v>2021</v>
      </c>
      <c r="D1251" s="204" t="s">
        <v>2502</v>
      </c>
      <c r="E1251" s="204" t="s">
        <v>2511</v>
      </c>
      <c r="F1251" s="261"/>
      <c r="G1251" s="204"/>
      <c r="H1251" s="204"/>
      <c r="I1251" s="204"/>
      <c r="J1251" s="218"/>
    </row>
    <row r="1252" spans="1:10" ht="16" hidden="1">
      <c r="A1252" s="501" t="s">
        <v>2457</v>
      </c>
      <c r="B1252" s="501" t="s">
        <v>20</v>
      </c>
      <c r="C1252" s="787">
        <v>2021</v>
      </c>
      <c r="D1252" s="202" t="s">
        <v>2503</v>
      </c>
      <c r="E1252" s="202" t="s">
        <v>2511</v>
      </c>
      <c r="F1252" s="260">
        <v>25479217400</v>
      </c>
      <c r="G1252" s="202"/>
      <c r="H1252" s="202"/>
      <c r="I1252" s="202"/>
      <c r="J1252" s="217"/>
    </row>
    <row r="1253" spans="1:10" ht="16" hidden="1">
      <c r="A1253" s="501" t="s">
        <v>2457</v>
      </c>
      <c r="B1253" s="501" t="s">
        <v>20</v>
      </c>
      <c r="C1253" s="787">
        <v>2021</v>
      </c>
      <c r="D1253" s="204" t="s">
        <v>2504</v>
      </c>
      <c r="E1253" s="204" t="s">
        <v>2511</v>
      </c>
      <c r="F1253" s="261">
        <v>13346537100</v>
      </c>
      <c r="G1253" s="204"/>
      <c r="H1253" s="204"/>
      <c r="I1253" s="204"/>
      <c r="J1253" s="218"/>
    </row>
    <row r="1254" spans="1:10" ht="16" hidden="1">
      <c r="A1254" s="501" t="s">
        <v>2457</v>
      </c>
      <c r="B1254" s="501" t="s">
        <v>20</v>
      </c>
      <c r="C1254" s="787">
        <v>2021</v>
      </c>
      <c r="D1254" s="202" t="s">
        <v>2505</v>
      </c>
      <c r="E1254" s="202" t="s">
        <v>2511</v>
      </c>
      <c r="F1254" s="260"/>
      <c r="G1254" s="202"/>
      <c r="H1254" s="202"/>
      <c r="I1254" s="202"/>
      <c r="J1254" s="217"/>
    </row>
    <row r="1255" spans="1:10" ht="16" hidden="1">
      <c r="A1255" s="501" t="s">
        <v>2457</v>
      </c>
      <c r="B1255" s="501" t="s">
        <v>20</v>
      </c>
      <c r="C1255" s="787">
        <v>2021</v>
      </c>
      <c r="D1255" s="204" t="s">
        <v>2506</v>
      </c>
      <c r="E1255" s="204" t="s">
        <v>2511</v>
      </c>
      <c r="F1255" s="261">
        <v>8767093409</v>
      </c>
      <c r="G1255" s="204"/>
      <c r="H1255" s="204"/>
      <c r="I1255" s="204"/>
      <c r="J1255" s="218"/>
    </row>
    <row r="1256" spans="1:10" ht="16" hidden="1">
      <c r="A1256" s="501" t="s">
        <v>2457</v>
      </c>
      <c r="B1256" s="501" t="s">
        <v>20</v>
      </c>
      <c r="C1256" s="787">
        <v>2021</v>
      </c>
      <c r="D1256" s="202" t="s">
        <v>2507</v>
      </c>
      <c r="E1256" s="202" t="s">
        <v>2511</v>
      </c>
      <c r="F1256" s="260">
        <v>30684826927</v>
      </c>
      <c r="G1256" s="202"/>
      <c r="H1256" s="202"/>
      <c r="I1256" s="202"/>
      <c r="J1256" s="217"/>
    </row>
    <row r="1257" spans="1:10" ht="16" hidden="1">
      <c r="A1257" s="501" t="s">
        <v>2457</v>
      </c>
      <c r="B1257" s="501" t="s">
        <v>20</v>
      </c>
      <c r="C1257" s="787">
        <v>2021</v>
      </c>
      <c r="D1257" s="204" t="s">
        <v>2508</v>
      </c>
      <c r="E1257" s="204" t="s">
        <v>2511</v>
      </c>
      <c r="F1257" s="261"/>
      <c r="G1257" s="204"/>
      <c r="H1257" s="204"/>
      <c r="I1257" s="204"/>
      <c r="J1257" s="218"/>
    </row>
    <row r="1258" spans="1:10" ht="16" hidden="1">
      <c r="A1258" s="501" t="s">
        <v>2457</v>
      </c>
      <c r="B1258" s="501" t="s">
        <v>20</v>
      </c>
      <c r="C1258" s="787">
        <v>2021</v>
      </c>
      <c r="D1258" s="202" t="s">
        <v>2509</v>
      </c>
      <c r="E1258" s="202" t="s">
        <v>2511</v>
      </c>
      <c r="F1258" s="260"/>
      <c r="G1258" s="202"/>
      <c r="H1258" s="202"/>
      <c r="I1258" s="202"/>
      <c r="J1258" s="217"/>
    </row>
    <row r="1259" spans="1:10" ht="16" hidden="1">
      <c r="A1259" s="501" t="s">
        <v>2457</v>
      </c>
      <c r="B1259" s="501" t="s">
        <v>20</v>
      </c>
      <c r="C1259" s="787">
        <v>2021</v>
      </c>
      <c r="D1259" s="204" t="s">
        <v>2510</v>
      </c>
      <c r="E1259" s="204" t="s">
        <v>2511</v>
      </c>
      <c r="F1259" s="261"/>
      <c r="G1259" s="204"/>
      <c r="H1259" s="204"/>
      <c r="I1259" s="204"/>
      <c r="J1259" s="218"/>
    </row>
    <row r="1260" spans="1:10" s="768" customFormat="1" ht="16" hidden="1">
      <c r="A1260" s="772"/>
      <c r="B1260" s="772"/>
      <c r="C1260" s="779"/>
      <c r="D1260" s="208"/>
      <c r="E1260" s="208"/>
      <c r="F1260" s="856"/>
      <c r="G1260" s="208"/>
      <c r="H1260" s="208"/>
      <c r="I1260" s="208"/>
      <c r="J1260" s="220"/>
    </row>
    <row r="1261" spans="1:10" ht="16" hidden="1">
      <c r="A1261" s="501" t="s">
        <v>2458</v>
      </c>
      <c r="B1261" s="501" t="s">
        <v>20</v>
      </c>
      <c r="C1261" s="787">
        <v>2021</v>
      </c>
      <c r="D1261" s="202" t="s">
        <v>2495</v>
      </c>
      <c r="E1261" s="202" t="s">
        <v>2496</v>
      </c>
      <c r="F1261" s="207"/>
      <c r="G1261" s="202"/>
      <c r="H1261" s="202"/>
      <c r="I1261" s="202"/>
      <c r="J1261" s="217"/>
    </row>
    <row r="1262" spans="1:10" ht="16" hidden="1">
      <c r="A1262" s="501" t="s">
        <v>2458</v>
      </c>
      <c r="B1262" s="501" t="s">
        <v>20</v>
      </c>
      <c r="C1262" s="787">
        <v>2021</v>
      </c>
      <c r="D1262" s="204" t="s">
        <v>2498</v>
      </c>
      <c r="E1262" s="204" t="s">
        <v>2496</v>
      </c>
      <c r="F1262" s="206"/>
      <c r="G1262" s="204"/>
      <c r="H1262" s="204"/>
      <c r="I1262" s="204"/>
      <c r="J1262" s="218"/>
    </row>
    <row r="1263" spans="1:10" ht="16" hidden="1">
      <c r="A1263" s="501" t="s">
        <v>2458</v>
      </c>
      <c r="B1263" s="501" t="s">
        <v>20</v>
      </c>
      <c r="C1263" s="787">
        <v>2021</v>
      </c>
      <c r="D1263" s="202" t="s">
        <v>2499</v>
      </c>
      <c r="E1263" s="202" t="s">
        <v>2496</v>
      </c>
      <c r="F1263" s="207" t="s">
        <v>2545</v>
      </c>
      <c r="G1263" s="202"/>
      <c r="H1263" s="202"/>
      <c r="I1263" s="202"/>
      <c r="J1263" s="217"/>
    </row>
    <row r="1264" spans="1:10" ht="16" hidden="1">
      <c r="A1264" s="501" t="s">
        <v>2458</v>
      </c>
      <c r="B1264" s="501" t="s">
        <v>20</v>
      </c>
      <c r="C1264" s="787">
        <v>2021</v>
      </c>
      <c r="D1264" s="204" t="s">
        <v>2500</v>
      </c>
      <c r="E1264" s="204" t="s">
        <v>2496</v>
      </c>
      <c r="F1264" s="206"/>
      <c r="G1264" s="204"/>
      <c r="H1264" s="204"/>
      <c r="I1264" s="204"/>
      <c r="J1264" s="218"/>
    </row>
    <row r="1265" spans="1:10" ht="16" hidden="1">
      <c r="A1265" s="501" t="s">
        <v>2458</v>
      </c>
      <c r="B1265" s="501" t="s">
        <v>20</v>
      </c>
      <c r="C1265" s="787">
        <v>2021</v>
      </c>
      <c r="D1265" s="202" t="s">
        <v>2501</v>
      </c>
      <c r="E1265" s="202" t="s">
        <v>2496</v>
      </c>
      <c r="F1265" s="207"/>
      <c r="G1265" s="202"/>
      <c r="H1265" s="202"/>
      <c r="I1265" s="202"/>
      <c r="J1265" s="217"/>
    </row>
    <row r="1266" spans="1:10" ht="16" hidden="1">
      <c r="A1266" s="501" t="s">
        <v>2458</v>
      </c>
      <c r="B1266" s="501" t="s">
        <v>20</v>
      </c>
      <c r="C1266" s="787">
        <v>2021</v>
      </c>
      <c r="D1266" s="204" t="s">
        <v>2502</v>
      </c>
      <c r="E1266" s="204" t="s">
        <v>2496</v>
      </c>
      <c r="F1266" s="206"/>
      <c r="G1266" s="204"/>
      <c r="H1266" s="204"/>
      <c r="I1266" s="204"/>
      <c r="J1266" s="218"/>
    </row>
    <row r="1267" spans="1:10" ht="16" hidden="1">
      <c r="A1267" s="501" t="s">
        <v>2458</v>
      </c>
      <c r="B1267" s="501" t="s">
        <v>20</v>
      </c>
      <c r="C1267" s="787">
        <v>2021</v>
      </c>
      <c r="D1267" s="202" t="s">
        <v>2503</v>
      </c>
      <c r="E1267" s="202" t="s">
        <v>2496</v>
      </c>
      <c r="F1267" s="207"/>
      <c r="G1267" s="202"/>
      <c r="H1267" s="202"/>
      <c r="I1267" s="202"/>
      <c r="J1267" s="217"/>
    </row>
    <row r="1268" spans="1:10" ht="16" hidden="1">
      <c r="A1268" s="501" t="s">
        <v>2458</v>
      </c>
      <c r="B1268" s="501" t="s">
        <v>20</v>
      </c>
      <c r="C1268" s="787">
        <v>2021</v>
      </c>
      <c r="D1268" s="204" t="s">
        <v>2504</v>
      </c>
      <c r="E1268" s="204" t="s">
        <v>2496</v>
      </c>
      <c r="F1268" s="206"/>
      <c r="G1268" s="204"/>
      <c r="H1268" s="204"/>
      <c r="I1268" s="204"/>
      <c r="J1268" s="218"/>
    </row>
    <row r="1269" spans="1:10" ht="16" hidden="1">
      <c r="A1269" s="501" t="s">
        <v>2458</v>
      </c>
      <c r="B1269" s="501" t="s">
        <v>20</v>
      </c>
      <c r="C1269" s="787">
        <v>2021</v>
      </c>
      <c r="D1269" s="202" t="s">
        <v>2505</v>
      </c>
      <c r="E1269" s="202" t="s">
        <v>2496</v>
      </c>
      <c r="F1269" s="207"/>
      <c r="G1269" s="202"/>
      <c r="H1269" s="202"/>
      <c r="I1269" s="202"/>
      <c r="J1269" s="217"/>
    </row>
    <row r="1270" spans="1:10" ht="16" hidden="1">
      <c r="A1270" s="501" t="s">
        <v>2458</v>
      </c>
      <c r="B1270" s="501" t="s">
        <v>20</v>
      </c>
      <c r="C1270" s="787">
        <v>2021</v>
      </c>
      <c r="D1270" s="204" t="s">
        <v>2506</v>
      </c>
      <c r="E1270" s="204" t="s">
        <v>2496</v>
      </c>
      <c r="F1270" s="206">
        <v>2501543</v>
      </c>
      <c r="G1270" s="204"/>
      <c r="H1270" s="204"/>
      <c r="I1270" s="204"/>
      <c r="J1270" s="218"/>
    </row>
    <row r="1271" spans="1:10" ht="16" hidden="1">
      <c r="A1271" s="501" t="s">
        <v>2458</v>
      </c>
      <c r="B1271" s="501" t="s">
        <v>20</v>
      </c>
      <c r="C1271" s="787">
        <v>2021</v>
      </c>
      <c r="D1271" s="202" t="s">
        <v>2507</v>
      </c>
      <c r="E1271" s="202" t="s">
        <v>2496</v>
      </c>
      <c r="F1271" s="207"/>
      <c r="G1271" s="202"/>
      <c r="H1271" s="202"/>
      <c r="I1271" s="202"/>
      <c r="J1271" s="217"/>
    </row>
    <row r="1272" spans="1:10" ht="16" hidden="1">
      <c r="A1272" s="501" t="s">
        <v>2458</v>
      </c>
      <c r="B1272" s="501" t="s">
        <v>20</v>
      </c>
      <c r="C1272" s="787">
        <v>2021</v>
      </c>
      <c r="D1272" s="204" t="s">
        <v>2508</v>
      </c>
      <c r="E1272" s="204" t="s">
        <v>2496</v>
      </c>
      <c r="F1272" s="206"/>
      <c r="G1272" s="204"/>
      <c r="H1272" s="204"/>
      <c r="I1272" s="204"/>
      <c r="J1272" s="218"/>
    </row>
    <row r="1273" spans="1:10" ht="16" hidden="1">
      <c r="A1273" s="501" t="s">
        <v>2458</v>
      </c>
      <c r="B1273" s="501" t="s">
        <v>20</v>
      </c>
      <c r="C1273" s="787">
        <v>2021</v>
      </c>
      <c r="D1273" s="202" t="s">
        <v>2509</v>
      </c>
      <c r="E1273" s="202" t="s">
        <v>2496</v>
      </c>
      <c r="F1273" s="207"/>
      <c r="G1273" s="202"/>
      <c r="H1273" s="202"/>
      <c r="I1273" s="202"/>
      <c r="J1273" s="217"/>
    </row>
    <row r="1274" spans="1:10" ht="16" hidden="1">
      <c r="A1274" s="501" t="s">
        <v>2458</v>
      </c>
      <c r="B1274" s="501" t="s">
        <v>20</v>
      </c>
      <c r="C1274" s="787">
        <v>2021</v>
      </c>
      <c r="D1274" s="204" t="s">
        <v>2510</v>
      </c>
      <c r="E1274" s="204" t="s">
        <v>2496</v>
      </c>
      <c r="F1274" s="206"/>
      <c r="G1274" s="204"/>
      <c r="H1274" s="204"/>
      <c r="I1274" s="204"/>
      <c r="J1274" s="218"/>
    </row>
    <row r="1275" spans="1:10" ht="16" hidden="1">
      <c r="A1275" s="501" t="s">
        <v>2458</v>
      </c>
      <c r="B1275" s="501" t="s">
        <v>20</v>
      </c>
      <c r="C1275" s="787">
        <v>2021</v>
      </c>
      <c r="D1275" s="202" t="s">
        <v>2495</v>
      </c>
      <c r="E1275" s="202" t="s">
        <v>2511</v>
      </c>
      <c r="F1275" s="260">
        <v>119279968018</v>
      </c>
      <c r="G1275" s="202"/>
      <c r="H1275" s="202"/>
      <c r="I1275" s="202"/>
      <c r="J1275" s="217"/>
    </row>
    <row r="1276" spans="1:10" ht="16" hidden="1">
      <c r="A1276" s="501" t="s">
        <v>2458</v>
      </c>
      <c r="B1276" s="501" t="s">
        <v>20</v>
      </c>
      <c r="C1276" s="787">
        <v>2021</v>
      </c>
      <c r="D1276" s="204" t="s">
        <v>2498</v>
      </c>
      <c r="E1276" s="204" t="s">
        <v>2511</v>
      </c>
      <c r="F1276" s="261">
        <v>14864008635</v>
      </c>
      <c r="G1276" s="204"/>
      <c r="H1276" s="204"/>
      <c r="I1276" s="204"/>
      <c r="J1276" s="218"/>
    </row>
    <row r="1277" spans="1:10" ht="16" hidden="1">
      <c r="A1277" s="501" t="s">
        <v>2458</v>
      </c>
      <c r="B1277" s="501" t="s">
        <v>20</v>
      </c>
      <c r="C1277" s="787">
        <v>2021</v>
      </c>
      <c r="D1277" s="202" t="s">
        <v>2499</v>
      </c>
      <c r="E1277" s="202" t="s">
        <v>2511</v>
      </c>
      <c r="F1277" s="260">
        <v>95220000</v>
      </c>
      <c r="G1277" s="202"/>
      <c r="H1277" s="202"/>
      <c r="I1277" s="202"/>
      <c r="J1277" s="217"/>
    </row>
    <row r="1278" spans="1:10" ht="16" hidden="1">
      <c r="A1278" s="501" t="s">
        <v>2458</v>
      </c>
      <c r="B1278" s="501" t="s">
        <v>20</v>
      </c>
      <c r="C1278" s="787">
        <v>2021</v>
      </c>
      <c r="D1278" s="204" t="s">
        <v>2500</v>
      </c>
      <c r="E1278" s="204" t="s">
        <v>2511</v>
      </c>
      <c r="F1278" s="261"/>
      <c r="G1278" s="204"/>
      <c r="H1278" s="204"/>
      <c r="I1278" s="204"/>
      <c r="J1278" s="218"/>
    </row>
    <row r="1279" spans="1:10" ht="16" hidden="1">
      <c r="A1279" s="501" t="s">
        <v>2458</v>
      </c>
      <c r="B1279" s="501" t="s">
        <v>20</v>
      </c>
      <c r="C1279" s="787">
        <v>2021</v>
      </c>
      <c r="D1279" s="202" t="s">
        <v>2501</v>
      </c>
      <c r="E1279" s="202" t="s">
        <v>2511</v>
      </c>
      <c r="F1279" s="260"/>
      <c r="G1279" s="202"/>
      <c r="H1279" s="202"/>
      <c r="I1279" s="202"/>
      <c r="J1279" s="217"/>
    </row>
    <row r="1280" spans="1:10" ht="16" hidden="1">
      <c r="A1280" s="501" t="s">
        <v>2458</v>
      </c>
      <c r="B1280" s="501" t="s">
        <v>20</v>
      </c>
      <c r="C1280" s="787">
        <v>2021</v>
      </c>
      <c r="D1280" s="204" t="s">
        <v>2502</v>
      </c>
      <c r="E1280" s="204" t="s">
        <v>2511</v>
      </c>
      <c r="F1280" s="261">
        <v>507411272</v>
      </c>
      <c r="G1280" s="204"/>
      <c r="H1280" s="204"/>
      <c r="I1280" s="204"/>
      <c r="J1280" s="218"/>
    </row>
    <row r="1281" spans="1:10" ht="16" hidden="1">
      <c r="A1281" s="501" t="s">
        <v>2458</v>
      </c>
      <c r="B1281" s="501" t="s">
        <v>20</v>
      </c>
      <c r="C1281" s="787">
        <v>2021</v>
      </c>
      <c r="D1281" s="202" t="s">
        <v>2503</v>
      </c>
      <c r="E1281" s="202" t="s">
        <v>2511</v>
      </c>
      <c r="F1281" s="260">
        <v>1785651000</v>
      </c>
      <c r="G1281" s="202"/>
      <c r="H1281" s="202"/>
      <c r="I1281" s="202"/>
      <c r="J1281" s="217"/>
    </row>
    <row r="1282" spans="1:10" ht="16" hidden="1">
      <c r="A1282" s="501" t="s">
        <v>2458</v>
      </c>
      <c r="B1282" s="501" t="s">
        <v>20</v>
      </c>
      <c r="C1282" s="787">
        <v>2021</v>
      </c>
      <c r="D1282" s="204" t="s">
        <v>2504</v>
      </c>
      <c r="E1282" s="204" t="s">
        <v>2511</v>
      </c>
      <c r="F1282" s="261">
        <v>2974811161</v>
      </c>
      <c r="G1282" s="204"/>
      <c r="H1282" s="204"/>
      <c r="I1282" s="204"/>
      <c r="J1282" s="218"/>
    </row>
    <row r="1283" spans="1:10" ht="16" hidden="1">
      <c r="A1283" s="501" t="s">
        <v>2458</v>
      </c>
      <c r="B1283" s="501" t="s">
        <v>20</v>
      </c>
      <c r="C1283" s="787">
        <v>2021</v>
      </c>
      <c r="D1283" s="202" t="s">
        <v>2505</v>
      </c>
      <c r="E1283" s="202" t="s">
        <v>2511</v>
      </c>
      <c r="F1283" s="260">
        <v>87500000000</v>
      </c>
      <c r="G1283" s="202"/>
      <c r="H1283" s="202"/>
      <c r="I1283" s="202"/>
      <c r="J1283" s="217"/>
    </row>
    <row r="1284" spans="1:10" ht="16" hidden="1">
      <c r="A1284" s="501" t="s">
        <v>2458</v>
      </c>
      <c r="B1284" s="501" t="s">
        <v>20</v>
      </c>
      <c r="C1284" s="787">
        <v>2021</v>
      </c>
      <c r="D1284" s="204" t="s">
        <v>2506</v>
      </c>
      <c r="E1284" s="204" t="s">
        <v>2511</v>
      </c>
      <c r="F1284" s="261">
        <v>13865030769</v>
      </c>
      <c r="G1284" s="204"/>
      <c r="H1284" s="204"/>
      <c r="I1284" s="204"/>
      <c r="J1284" s="218"/>
    </row>
    <row r="1285" spans="1:10" ht="16" hidden="1">
      <c r="A1285" s="501" t="s">
        <v>2458</v>
      </c>
      <c r="B1285" s="501" t="s">
        <v>20</v>
      </c>
      <c r="C1285" s="787">
        <v>2021</v>
      </c>
      <c r="D1285" s="202" t="s">
        <v>2507</v>
      </c>
      <c r="E1285" s="202" t="s">
        <v>2511</v>
      </c>
      <c r="F1285" s="260"/>
      <c r="G1285" s="202"/>
      <c r="H1285" s="202"/>
      <c r="I1285" s="202"/>
      <c r="J1285" s="217"/>
    </row>
    <row r="1286" spans="1:10" ht="16" hidden="1">
      <c r="A1286" s="501" t="s">
        <v>2458</v>
      </c>
      <c r="B1286" s="501" t="s">
        <v>20</v>
      </c>
      <c r="C1286" s="787">
        <v>2021</v>
      </c>
      <c r="D1286" s="204" t="s">
        <v>2508</v>
      </c>
      <c r="E1286" s="204" t="s">
        <v>2511</v>
      </c>
      <c r="F1286" s="261"/>
      <c r="G1286" s="204"/>
      <c r="H1286" s="204"/>
      <c r="I1286" s="204"/>
      <c r="J1286" s="218"/>
    </row>
    <row r="1287" spans="1:10" ht="16" hidden="1">
      <c r="A1287" s="501" t="s">
        <v>2458</v>
      </c>
      <c r="B1287" s="501" t="s">
        <v>20</v>
      </c>
      <c r="C1287" s="787">
        <v>2021</v>
      </c>
      <c r="D1287" s="202" t="s">
        <v>2509</v>
      </c>
      <c r="E1287" s="202" t="s">
        <v>2511</v>
      </c>
      <c r="F1287" s="260"/>
      <c r="G1287" s="202"/>
      <c r="H1287" s="202"/>
      <c r="I1287" s="202"/>
      <c r="J1287" s="217"/>
    </row>
    <row r="1288" spans="1:10" ht="16" hidden="1">
      <c r="A1288" s="501" t="s">
        <v>2458</v>
      </c>
      <c r="B1288" s="501" t="s">
        <v>20</v>
      </c>
      <c r="C1288" s="787">
        <v>2021</v>
      </c>
      <c r="D1288" s="204" t="s">
        <v>2510</v>
      </c>
      <c r="E1288" s="204" t="s">
        <v>2511</v>
      </c>
      <c r="F1288" s="261"/>
      <c r="G1288" s="204"/>
      <c r="H1288" s="204"/>
      <c r="I1288" s="204"/>
      <c r="J1288" s="218"/>
    </row>
    <row r="1289" spans="1:10" s="768" customFormat="1" ht="16" hidden="1">
      <c r="A1289" s="772"/>
      <c r="B1289" s="772"/>
      <c r="C1289" s="779"/>
      <c r="D1289" s="208"/>
      <c r="E1289" s="208"/>
      <c r="F1289" s="856"/>
      <c r="G1289" s="208"/>
      <c r="H1289" s="208"/>
      <c r="I1289" s="208"/>
      <c r="J1289" s="220"/>
    </row>
    <row r="1290" spans="1:10" ht="16" hidden="1">
      <c r="A1290" s="501" t="s">
        <v>2459</v>
      </c>
      <c r="B1290" s="501" t="s">
        <v>20</v>
      </c>
      <c r="C1290" s="787">
        <v>2021</v>
      </c>
      <c r="D1290" s="202" t="s">
        <v>2495</v>
      </c>
      <c r="E1290" s="202" t="s">
        <v>2496</v>
      </c>
      <c r="F1290" s="207">
        <v>17678098</v>
      </c>
      <c r="G1290" s="202"/>
      <c r="H1290" s="202"/>
      <c r="I1290" s="202"/>
      <c r="J1290" s="217"/>
    </row>
    <row r="1291" spans="1:10" ht="16" hidden="1">
      <c r="A1291" s="501" t="s">
        <v>2459</v>
      </c>
      <c r="B1291" s="501" t="s">
        <v>20</v>
      </c>
      <c r="C1291" s="787">
        <v>2021</v>
      </c>
      <c r="D1291" s="204" t="s">
        <v>2498</v>
      </c>
      <c r="E1291" s="204" t="s">
        <v>2496</v>
      </c>
      <c r="F1291" s="206">
        <v>686024</v>
      </c>
      <c r="G1291" s="204"/>
      <c r="H1291" s="204"/>
      <c r="I1291" s="204"/>
      <c r="J1291" s="218"/>
    </row>
    <row r="1292" spans="1:10" ht="16" hidden="1">
      <c r="A1292" s="501" t="s">
        <v>2459</v>
      </c>
      <c r="B1292" s="501" t="s">
        <v>20</v>
      </c>
      <c r="C1292" s="787">
        <v>2021</v>
      </c>
      <c r="D1292" s="202" t="s">
        <v>2499</v>
      </c>
      <c r="E1292" s="202" t="s">
        <v>2496</v>
      </c>
      <c r="F1292" s="207">
        <v>39437</v>
      </c>
      <c r="G1292" s="202"/>
      <c r="H1292" s="202"/>
      <c r="I1292" s="202"/>
      <c r="J1292" s="217"/>
    </row>
    <row r="1293" spans="1:10" ht="16" hidden="1">
      <c r="A1293" s="501" t="s">
        <v>2459</v>
      </c>
      <c r="B1293" s="501" t="s">
        <v>20</v>
      </c>
      <c r="C1293" s="787">
        <v>2021</v>
      </c>
      <c r="D1293" s="204" t="s">
        <v>2500</v>
      </c>
      <c r="E1293" s="204" t="s">
        <v>2496</v>
      </c>
      <c r="F1293" s="206"/>
      <c r="G1293" s="204"/>
      <c r="H1293" s="204"/>
      <c r="I1293" s="204"/>
      <c r="J1293" s="218"/>
    </row>
    <row r="1294" spans="1:10" ht="16" hidden="1">
      <c r="A1294" s="501" t="s">
        <v>2459</v>
      </c>
      <c r="B1294" s="501" t="s">
        <v>20</v>
      </c>
      <c r="C1294" s="787">
        <v>2021</v>
      </c>
      <c r="D1294" s="202" t="s">
        <v>2501</v>
      </c>
      <c r="E1294" s="202" t="s">
        <v>2496</v>
      </c>
      <c r="F1294" s="207"/>
      <c r="G1294" s="202"/>
      <c r="H1294" s="202"/>
      <c r="I1294" s="202"/>
      <c r="J1294" s="217"/>
    </row>
    <row r="1295" spans="1:10" ht="16" hidden="1">
      <c r="A1295" s="501" t="s">
        <v>2459</v>
      </c>
      <c r="B1295" s="501" t="s">
        <v>20</v>
      </c>
      <c r="C1295" s="787">
        <v>2021</v>
      </c>
      <c r="D1295" s="204" t="s">
        <v>2502</v>
      </c>
      <c r="E1295" s="204" t="s">
        <v>2496</v>
      </c>
      <c r="F1295" s="206">
        <v>232973</v>
      </c>
      <c r="G1295" s="204"/>
      <c r="H1295" s="204"/>
      <c r="I1295" s="204"/>
      <c r="J1295" s="218"/>
    </row>
    <row r="1296" spans="1:10" ht="16" hidden="1">
      <c r="A1296" s="501" t="s">
        <v>2459</v>
      </c>
      <c r="B1296" s="501" t="s">
        <v>20</v>
      </c>
      <c r="C1296" s="787">
        <v>2021</v>
      </c>
      <c r="D1296" s="202" t="s">
        <v>2503</v>
      </c>
      <c r="E1296" s="202" t="s">
        <v>2496</v>
      </c>
      <c r="F1296" s="207">
        <v>1105272</v>
      </c>
      <c r="G1296" s="202"/>
      <c r="H1296" s="202"/>
      <c r="I1296" s="202"/>
      <c r="J1296" s="217"/>
    </row>
    <row r="1297" spans="1:10" ht="16" hidden="1">
      <c r="A1297" s="501" t="s">
        <v>2459</v>
      </c>
      <c r="B1297" s="501" t="s">
        <v>20</v>
      </c>
      <c r="C1297" s="787">
        <v>2021</v>
      </c>
      <c r="D1297" s="204" t="s">
        <v>2504</v>
      </c>
      <c r="E1297" s="204" t="s">
        <v>2496</v>
      </c>
      <c r="F1297" s="206">
        <v>1542554</v>
      </c>
      <c r="G1297" s="204"/>
      <c r="H1297" s="204"/>
      <c r="I1297" s="204"/>
      <c r="J1297" s="218"/>
    </row>
    <row r="1298" spans="1:10" ht="16" hidden="1">
      <c r="A1298" s="501" t="s">
        <v>2459</v>
      </c>
      <c r="B1298" s="501" t="s">
        <v>20</v>
      </c>
      <c r="C1298" s="787">
        <v>2021</v>
      </c>
      <c r="D1298" s="202" t="s">
        <v>2505</v>
      </c>
      <c r="E1298" s="202" t="s">
        <v>2496</v>
      </c>
      <c r="F1298" s="207"/>
      <c r="G1298" s="202"/>
      <c r="H1298" s="202"/>
      <c r="I1298" s="202"/>
      <c r="J1298" s="217"/>
    </row>
    <row r="1299" spans="1:10" ht="16" hidden="1">
      <c r="A1299" s="501" t="s">
        <v>2459</v>
      </c>
      <c r="B1299" s="501" t="s">
        <v>20</v>
      </c>
      <c r="C1299" s="787">
        <v>2021</v>
      </c>
      <c r="D1299" s="204" t="s">
        <v>2506</v>
      </c>
      <c r="E1299" s="204" t="s">
        <v>2496</v>
      </c>
      <c r="F1299" s="206">
        <v>31002973</v>
      </c>
      <c r="G1299" s="204"/>
      <c r="H1299" s="204"/>
      <c r="I1299" s="204"/>
      <c r="J1299" s="218"/>
    </row>
    <row r="1300" spans="1:10" ht="16" hidden="1">
      <c r="A1300" s="501" t="s">
        <v>2459</v>
      </c>
      <c r="B1300" s="501" t="s">
        <v>20</v>
      </c>
      <c r="C1300" s="787">
        <v>2021</v>
      </c>
      <c r="D1300" s="202" t="s">
        <v>2507</v>
      </c>
      <c r="E1300" s="202" t="s">
        <v>2496</v>
      </c>
      <c r="F1300" s="207">
        <v>52705055</v>
      </c>
      <c r="G1300" s="202"/>
      <c r="H1300" s="202"/>
      <c r="I1300" s="202"/>
      <c r="J1300" s="217"/>
    </row>
    <row r="1301" spans="1:10" ht="16" hidden="1">
      <c r="A1301" s="501" t="s">
        <v>2459</v>
      </c>
      <c r="B1301" s="501" t="s">
        <v>20</v>
      </c>
      <c r="C1301" s="787">
        <v>2021</v>
      </c>
      <c r="D1301" s="204" t="s">
        <v>2508</v>
      </c>
      <c r="E1301" s="204" t="s">
        <v>2496</v>
      </c>
      <c r="F1301" s="206"/>
      <c r="G1301" s="204"/>
      <c r="H1301" s="204"/>
      <c r="I1301" s="204"/>
      <c r="J1301" s="218"/>
    </row>
    <row r="1302" spans="1:10" ht="16" hidden="1">
      <c r="A1302" s="501" t="s">
        <v>2459</v>
      </c>
      <c r="B1302" s="501" t="s">
        <v>20</v>
      </c>
      <c r="C1302" s="787">
        <v>2021</v>
      </c>
      <c r="D1302" s="202" t="s">
        <v>2509</v>
      </c>
      <c r="E1302" s="202" t="s">
        <v>2496</v>
      </c>
      <c r="F1302" s="207"/>
      <c r="G1302" s="202"/>
      <c r="H1302" s="202"/>
      <c r="I1302" s="202"/>
      <c r="J1302" s="217"/>
    </row>
    <row r="1303" spans="1:10" ht="16" hidden="1">
      <c r="A1303" s="501" t="s">
        <v>2459</v>
      </c>
      <c r="B1303" s="501" t="s">
        <v>20</v>
      </c>
      <c r="C1303" s="787">
        <v>2021</v>
      </c>
      <c r="D1303" s="204" t="s">
        <v>2510</v>
      </c>
      <c r="E1303" s="204" t="s">
        <v>2496</v>
      </c>
      <c r="F1303" s="206"/>
      <c r="G1303" s="204"/>
      <c r="H1303" s="204"/>
      <c r="I1303" s="204"/>
      <c r="J1303" s="218"/>
    </row>
    <row r="1304" spans="1:10" ht="16" hidden="1">
      <c r="A1304" s="501" t="s">
        <v>2459</v>
      </c>
      <c r="B1304" s="501" t="s">
        <v>20</v>
      </c>
      <c r="C1304" s="787">
        <v>2021</v>
      </c>
      <c r="D1304" s="202" t="s">
        <v>2495</v>
      </c>
      <c r="E1304" s="202" t="s">
        <v>2511</v>
      </c>
      <c r="F1304" s="260"/>
      <c r="G1304" s="202"/>
      <c r="H1304" s="202"/>
      <c r="I1304" s="202"/>
      <c r="J1304" s="217"/>
    </row>
    <row r="1305" spans="1:10" ht="16" hidden="1">
      <c r="A1305" s="501" t="s">
        <v>2459</v>
      </c>
      <c r="B1305" s="501" t="s">
        <v>20</v>
      </c>
      <c r="C1305" s="787">
        <v>2021</v>
      </c>
      <c r="D1305" s="204" t="s">
        <v>2498</v>
      </c>
      <c r="E1305" s="204" t="s">
        <v>2511</v>
      </c>
      <c r="F1305" s="261"/>
      <c r="G1305" s="204"/>
      <c r="H1305" s="204"/>
      <c r="I1305" s="204"/>
      <c r="J1305" s="218"/>
    </row>
    <row r="1306" spans="1:10" ht="16" hidden="1">
      <c r="A1306" s="501" t="s">
        <v>2459</v>
      </c>
      <c r="B1306" s="501" t="s">
        <v>20</v>
      </c>
      <c r="C1306" s="787">
        <v>2021</v>
      </c>
      <c r="D1306" s="202" t="s">
        <v>2499</v>
      </c>
      <c r="E1306" s="202" t="s">
        <v>2511</v>
      </c>
      <c r="F1306" s="260"/>
      <c r="G1306" s="202"/>
      <c r="H1306" s="202"/>
      <c r="I1306" s="202"/>
      <c r="J1306" s="217"/>
    </row>
    <row r="1307" spans="1:10" ht="16" hidden="1">
      <c r="A1307" s="501" t="s">
        <v>2459</v>
      </c>
      <c r="B1307" s="501" t="s">
        <v>20</v>
      </c>
      <c r="C1307" s="787">
        <v>2021</v>
      </c>
      <c r="D1307" s="204" t="s">
        <v>2500</v>
      </c>
      <c r="E1307" s="204" t="s">
        <v>2511</v>
      </c>
      <c r="F1307" s="261"/>
      <c r="G1307" s="204"/>
      <c r="H1307" s="204"/>
      <c r="I1307" s="204"/>
      <c r="J1307" s="218"/>
    </row>
    <row r="1308" spans="1:10" ht="16" hidden="1">
      <c r="A1308" s="501" t="s">
        <v>2459</v>
      </c>
      <c r="B1308" s="501" t="s">
        <v>20</v>
      </c>
      <c r="C1308" s="787">
        <v>2021</v>
      </c>
      <c r="D1308" s="202" t="s">
        <v>2501</v>
      </c>
      <c r="E1308" s="202" t="s">
        <v>2511</v>
      </c>
      <c r="F1308" s="260"/>
      <c r="G1308" s="202"/>
      <c r="H1308" s="202"/>
      <c r="I1308" s="202"/>
      <c r="J1308" s="217"/>
    </row>
    <row r="1309" spans="1:10" ht="16" hidden="1">
      <c r="A1309" s="501" t="s">
        <v>2459</v>
      </c>
      <c r="B1309" s="501" t="s">
        <v>20</v>
      </c>
      <c r="C1309" s="787">
        <v>2021</v>
      </c>
      <c r="D1309" s="204" t="s">
        <v>2502</v>
      </c>
      <c r="E1309" s="204" t="s">
        <v>2511</v>
      </c>
      <c r="F1309" s="261"/>
      <c r="G1309" s="204"/>
      <c r="H1309" s="204"/>
      <c r="I1309" s="204"/>
      <c r="J1309" s="218"/>
    </row>
    <row r="1310" spans="1:10" ht="16" hidden="1">
      <c r="A1310" s="501" t="s">
        <v>2459</v>
      </c>
      <c r="B1310" s="501" t="s">
        <v>20</v>
      </c>
      <c r="C1310" s="787">
        <v>2021</v>
      </c>
      <c r="D1310" s="202" t="s">
        <v>2503</v>
      </c>
      <c r="E1310" s="202" t="s">
        <v>2511</v>
      </c>
      <c r="F1310" s="260"/>
      <c r="G1310" s="202"/>
      <c r="H1310" s="202"/>
      <c r="I1310" s="202"/>
      <c r="J1310" s="217"/>
    </row>
    <row r="1311" spans="1:10" ht="16" hidden="1">
      <c r="A1311" s="501" t="s">
        <v>2459</v>
      </c>
      <c r="B1311" s="501" t="s">
        <v>20</v>
      </c>
      <c r="C1311" s="787">
        <v>2021</v>
      </c>
      <c r="D1311" s="204" t="s">
        <v>2504</v>
      </c>
      <c r="E1311" s="204" t="s">
        <v>2511</v>
      </c>
      <c r="F1311" s="261"/>
      <c r="G1311" s="204"/>
      <c r="H1311" s="204"/>
      <c r="I1311" s="204"/>
      <c r="J1311" s="218"/>
    </row>
    <row r="1312" spans="1:10" ht="16" hidden="1">
      <c r="A1312" s="501" t="s">
        <v>2459</v>
      </c>
      <c r="B1312" s="501" t="s">
        <v>20</v>
      </c>
      <c r="C1312" s="787">
        <v>2021</v>
      </c>
      <c r="D1312" s="202" t="s">
        <v>2505</v>
      </c>
      <c r="E1312" s="202" t="s">
        <v>2511</v>
      </c>
      <c r="F1312" s="260"/>
      <c r="G1312" s="202"/>
      <c r="H1312" s="202"/>
      <c r="I1312" s="202"/>
      <c r="J1312" s="217"/>
    </row>
    <row r="1313" spans="1:10" ht="16" hidden="1">
      <c r="A1313" s="501" t="s">
        <v>2459</v>
      </c>
      <c r="B1313" s="501" t="s">
        <v>20</v>
      </c>
      <c r="C1313" s="787">
        <v>2021</v>
      </c>
      <c r="D1313" s="204" t="s">
        <v>2506</v>
      </c>
      <c r="E1313" s="204" t="s">
        <v>2511</v>
      </c>
      <c r="F1313" s="261"/>
      <c r="G1313" s="204"/>
      <c r="H1313" s="204"/>
      <c r="I1313" s="204"/>
      <c r="J1313" s="218"/>
    </row>
    <row r="1314" spans="1:10" ht="16" hidden="1">
      <c r="A1314" s="501" t="s">
        <v>2459</v>
      </c>
      <c r="B1314" s="501" t="s">
        <v>20</v>
      </c>
      <c r="C1314" s="787">
        <v>2021</v>
      </c>
      <c r="D1314" s="202" t="s">
        <v>2507</v>
      </c>
      <c r="E1314" s="202" t="s">
        <v>2511</v>
      </c>
      <c r="F1314" s="260"/>
      <c r="G1314" s="202"/>
      <c r="H1314" s="202"/>
      <c r="I1314" s="202"/>
      <c r="J1314" s="217"/>
    </row>
    <row r="1315" spans="1:10" ht="16" hidden="1">
      <c r="A1315" s="501" t="s">
        <v>2459</v>
      </c>
      <c r="B1315" s="501" t="s">
        <v>20</v>
      </c>
      <c r="C1315" s="787">
        <v>2021</v>
      </c>
      <c r="D1315" s="204" t="s">
        <v>2508</v>
      </c>
      <c r="E1315" s="204" t="s">
        <v>2511</v>
      </c>
      <c r="F1315" s="261"/>
      <c r="G1315" s="204"/>
      <c r="H1315" s="204"/>
      <c r="I1315" s="204"/>
      <c r="J1315" s="218"/>
    </row>
    <row r="1316" spans="1:10" ht="16" hidden="1">
      <c r="A1316" s="501" t="s">
        <v>2459</v>
      </c>
      <c r="B1316" s="501" t="s">
        <v>20</v>
      </c>
      <c r="C1316" s="787">
        <v>2021</v>
      </c>
      <c r="D1316" s="202" t="s">
        <v>2509</v>
      </c>
      <c r="E1316" s="202" t="s">
        <v>2511</v>
      </c>
      <c r="F1316" s="260"/>
      <c r="G1316" s="202"/>
      <c r="H1316" s="202"/>
      <c r="I1316" s="202"/>
      <c r="J1316" s="217"/>
    </row>
    <row r="1317" spans="1:10" ht="16" hidden="1">
      <c r="A1317" s="501" t="s">
        <v>2459</v>
      </c>
      <c r="B1317" s="501" t="s">
        <v>20</v>
      </c>
      <c r="C1317" s="787">
        <v>2021</v>
      </c>
      <c r="D1317" s="204" t="s">
        <v>2510</v>
      </c>
      <c r="E1317" s="204" t="s">
        <v>2511</v>
      </c>
      <c r="F1317" s="261"/>
      <c r="G1317" s="204"/>
      <c r="H1317" s="204"/>
      <c r="I1317" s="204"/>
      <c r="J1317" s="218"/>
    </row>
    <row r="1318" spans="1:10" s="768" customFormat="1" ht="16" hidden="1">
      <c r="A1318" s="772"/>
      <c r="B1318" s="772"/>
      <c r="C1318" s="779"/>
      <c r="D1318" s="208"/>
      <c r="E1318" s="208"/>
      <c r="F1318" s="856"/>
      <c r="G1318" s="208"/>
      <c r="H1318" s="208"/>
      <c r="I1318" s="208"/>
      <c r="J1318" s="220"/>
    </row>
    <row r="1319" spans="1:10" ht="16" hidden="1">
      <c r="A1319" s="501" t="s">
        <v>2460</v>
      </c>
      <c r="B1319" s="501" t="s">
        <v>20</v>
      </c>
      <c r="C1319" s="787">
        <v>2021</v>
      </c>
      <c r="D1319" s="202" t="s">
        <v>2495</v>
      </c>
      <c r="E1319" s="202" t="s">
        <v>2496</v>
      </c>
      <c r="F1319" s="207" t="s">
        <v>2545</v>
      </c>
      <c r="G1319" s="202"/>
      <c r="H1319" s="202"/>
      <c r="I1319" s="202"/>
      <c r="J1319" s="217"/>
    </row>
    <row r="1320" spans="1:10" ht="16" hidden="1">
      <c r="A1320" s="501" t="s">
        <v>2460</v>
      </c>
      <c r="B1320" s="501" t="s">
        <v>20</v>
      </c>
      <c r="C1320" s="787">
        <v>2021</v>
      </c>
      <c r="D1320" s="204" t="s">
        <v>2498</v>
      </c>
      <c r="E1320" s="204" t="s">
        <v>2496</v>
      </c>
      <c r="F1320" s="206" t="s">
        <v>2545</v>
      </c>
      <c r="G1320" s="204"/>
      <c r="H1320" s="204"/>
      <c r="I1320" s="204"/>
      <c r="J1320" s="218"/>
    </row>
    <row r="1321" spans="1:10" ht="16" hidden="1">
      <c r="A1321" s="501" t="s">
        <v>2460</v>
      </c>
      <c r="B1321" s="501" t="s">
        <v>20</v>
      </c>
      <c r="C1321" s="787">
        <v>2021</v>
      </c>
      <c r="D1321" s="202" t="s">
        <v>2499</v>
      </c>
      <c r="E1321" s="202" t="s">
        <v>2496</v>
      </c>
      <c r="F1321" s="207" t="s">
        <v>2545</v>
      </c>
      <c r="G1321" s="202"/>
      <c r="H1321" s="202"/>
      <c r="I1321" s="202"/>
      <c r="J1321" s="217"/>
    </row>
    <row r="1322" spans="1:10" ht="16" hidden="1">
      <c r="A1322" s="501" t="s">
        <v>2460</v>
      </c>
      <c r="B1322" s="501" t="s">
        <v>20</v>
      </c>
      <c r="C1322" s="787">
        <v>2021</v>
      </c>
      <c r="D1322" s="204" t="s">
        <v>2500</v>
      </c>
      <c r="E1322" s="204" t="s">
        <v>2496</v>
      </c>
      <c r="F1322" s="206" t="s">
        <v>2545</v>
      </c>
      <c r="G1322" s="204"/>
      <c r="H1322" s="204"/>
      <c r="I1322" s="204"/>
      <c r="J1322" s="218"/>
    </row>
    <row r="1323" spans="1:10" ht="16" hidden="1">
      <c r="A1323" s="501" t="s">
        <v>2460</v>
      </c>
      <c r="B1323" s="501" t="s">
        <v>20</v>
      </c>
      <c r="C1323" s="787">
        <v>2021</v>
      </c>
      <c r="D1323" s="202" t="s">
        <v>2501</v>
      </c>
      <c r="E1323" s="202" t="s">
        <v>2496</v>
      </c>
      <c r="F1323" s="207" t="s">
        <v>2545</v>
      </c>
      <c r="G1323" s="202"/>
      <c r="H1323" s="202"/>
      <c r="I1323" s="202"/>
      <c r="J1323" s="217"/>
    </row>
    <row r="1324" spans="1:10" ht="16" hidden="1">
      <c r="A1324" s="501" t="s">
        <v>2460</v>
      </c>
      <c r="B1324" s="501" t="s">
        <v>20</v>
      </c>
      <c r="C1324" s="787">
        <v>2021</v>
      </c>
      <c r="D1324" s="204" t="s">
        <v>2502</v>
      </c>
      <c r="E1324" s="204" t="s">
        <v>2496</v>
      </c>
      <c r="F1324" s="206" t="s">
        <v>2545</v>
      </c>
      <c r="G1324" s="204"/>
      <c r="H1324" s="204"/>
      <c r="I1324" s="204"/>
      <c r="J1324" s="218"/>
    </row>
    <row r="1325" spans="1:10" ht="16" hidden="1">
      <c r="A1325" s="501" t="s">
        <v>2460</v>
      </c>
      <c r="B1325" s="501" t="s">
        <v>20</v>
      </c>
      <c r="C1325" s="787">
        <v>2021</v>
      </c>
      <c r="D1325" s="202" t="s">
        <v>2503</v>
      </c>
      <c r="E1325" s="202" t="s">
        <v>2496</v>
      </c>
      <c r="F1325" s="207">
        <v>350051</v>
      </c>
      <c r="G1325" s="202"/>
      <c r="H1325" s="202"/>
      <c r="I1325" s="202"/>
      <c r="J1325" s="217"/>
    </row>
    <row r="1326" spans="1:10" ht="16" hidden="1">
      <c r="A1326" s="501" t="s">
        <v>2460</v>
      </c>
      <c r="B1326" s="501" t="s">
        <v>20</v>
      </c>
      <c r="C1326" s="787">
        <v>2021</v>
      </c>
      <c r="D1326" s="204" t="s">
        <v>2504</v>
      </c>
      <c r="E1326" s="204" t="s">
        <v>2496</v>
      </c>
      <c r="F1326" s="206">
        <v>471836</v>
      </c>
      <c r="G1326" s="204"/>
      <c r="H1326" s="204"/>
      <c r="I1326" s="204"/>
      <c r="J1326" s="218"/>
    </row>
    <row r="1327" spans="1:10" ht="16" hidden="1">
      <c r="A1327" s="501" t="s">
        <v>2460</v>
      </c>
      <c r="B1327" s="501" t="s">
        <v>20</v>
      </c>
      <c r="C1327" s="787">
        <v>2021</v>
      </c>
      <c r="D1327" s="202" t="s">
        <v>2505</v>
      </c>
      <c r="E1327" s="202" t="s">
        <v>2496</v>
      </c>
      <c r="F1327" s="207" t="s">
        <v>2545</v>
      </c>
      <c r="G1327" s="202"/>
      <c r="H1327" s="202"/>
      <c r="I1327" s="202"/>
      <c r="J1327" s="217"/>
    </row>
    <row r="1328" spans="1:10" ht="16" hidden="1">
      <c r="A1328" s="501" t="s">
        <v>2460</v>
      </c>
      <c r="B1328" s="501" t="s">
        <v>20</v>
      </c>
      <c r="C1328" s="787">
        <v>2021</v>
      </c>
      <c r="D1328" s="204" t="s">
        <v>2506</v>
      </c>
      <c r="E1328" s="204" t="s">
        <v>2496</v>
      </c>
      <c r="F1328" s="206">
        <v>12210884</v>
      </c>
      <c r="G1328" s="204"/>
      <c r="H1328" s="204"/>
      <c r="I1328" s="204"/>
      <c r="J1328" s="218"/>
    </row>
    <row r="1329" spans="1:10" ht="16" hidden="1">
      <c r="A1329" s="501" t="s">
        <v>2460</v>
      </c>
      <c r="B1329" s="501" t="s">
        <v>20</v>
      </c>
      <c r="C1329" s="787">
        <v>2021</v>
      </c>
      <c r="D1329" s="202" t="s">
        <v>2507</v>
      </c>
      <c r="E1329" s="202" t="s">
        <v>2496</v>
      </c>
      <c r="F1329" s="207">
        <v>11677998</v>
      </c>
      <c r="G1329" s="202"/>
      <c r="H1329" s="202"/>
      <c r="I1329" s="202"/>
      <c r="J1329" s="217"/>
    </row>
    <row r="1330" spans="1:10" ht="16" hidden="1">
      <c r="A1330" s="501" t="s">
        <v>2460</v>
      </c>
      <c r="B1330" s="501" t="s">
        <v>20</v>
      </c>
      <c r="C1330" s="787">
        <v>2021</v>
      </c>
      <c r="D1330" s="204" t="s">
        <v>2508</v>
      </c>
      <c r="E1330" s="204" t="s">
        <v>2496</v>
      </c>
      <c r="F1330" s="206" t="s">
        <v>2545</v>
      </c>
      <c r="G1330" s="204"/>
      <c r="H1330" s="204"/>
      <c r="I1330" s="204"/>
      <c r="J1330" s="218"/>
    </row>
    <row r="1331" spans="1:10" ht="16" hidden="1">
      <c r="A1331" s="501" t="s">
        <v>2460</v>
      </c>
      <c r="B1331" s="501" t="s">
        <v>20</v>
      </c>
      <c r="C1331" s="787">
        <v>2021</v>
      </c>
      <c r="D1331" s="202" t="s">
        <v>2509</v>
      </c>
      <c r="E1331" s="202" t="s">
        <v>2496</v>
      </c>
      <c r="F1331" s="207" t="s">
        <v>2545</v>
      </c>
      <c r="G1331" s="202"/>
      <c r="H1331" s="202"/>
      <c r="I1331" s="202"/>
      <c r="J1331" s="217"/>
    </row>
    <row r="1332" spans="1:10" ht="16" hidden="1">
      <c r="A1332" s="501" t="s">
        <v>2460</v>
      </c>
      <c r="B1332" s="501" t="s">
        <v>20</v>
      </c>
      <c r="C1332" s="787">
        <v>2021</v>
      </c>
      <c r="D1332" s="204" t="s">
        <v>2510</v>
      </c>
      <c r="E1332" s="204" t="s">
        <v>2496</v>
      </c>
      <c r="F1332" s="206" t="s">
        <v>2545</v>
      </c>
      <c r="G1332" s="204"/>
      <c r="H1332" s="204"/>
      <c r="I1332" s="204"/>
      <c r="J1332" s="218"/>
    </row>
    <row r="1333" spans="1:10" ht="16" hidden="1">
      <c r="A1333" s="501" t="s">
        <v>2460</v>
      </c>
      <c r="B1333" s="501" t="s">
        <v>20</v>
      </c>
      <c r="C1333" s="787">
        <v>2021</v>
      </c>
      <c r="D1333" s="202" t="s">
        <v>2495</v>
      </c>
      <c r="E1333" s="202" t="s">
        <v>2511</v>
      </c>
      <c r="F1333" s="260" t="s">
        <v>2545</v>
      </c>
      <c r="G1333" s="202"/>
      <c r="H1333" s="202"/>
      <c r="I1333" s="202"/>
      <c r="J1333" s="217"/>
    </row>
    <row r="1334" spans="1:10" ht="16" hidden="1">
      <c r="A1334" s="501" t="s">
        <v>2460</v>
      </c>
      <c r="B1334" s="501" t="s">
        <v>20</v>
      </c>
      <c r="C1334" s="787">
        <v>2021</v>
      </c>
      <c r="D1334" s="204" t="s">
        <v>2498</v>
      </c>
      <c r="E1334" s="204" t="s">
        <v>2511</v>
      </c>
      <c r="F1334" s="261">
        <v>13049239259</v>
      </c>
      <c r="G1334" s="204"/>
      <c r="H1334" s="204"/>
      <c r="I1334" s="204"/>
      <c r="J1334" s="218"/>
    </row>
    <row r="1335" spans="1:10" ht="16" hidden="1">
      <c r="A1335" s="501" t="s">
        <v>2460</v>
      </c>
      <c r="B1335" s="501" t="s">
        <v>20</v>
      </c>
      <c r="C1335" s="787">
        <v>2021</v>
      </c>
      <c r="D1335" s="202" t="s">
        <v>2499</v>
      </c>
      <c r="E1335" s="202" t="s">
        <v>2511</v>
      </c>
      <c r="F1335" s="260">
        <v>1085040000</v>
      </c>
      <c r="G1335" s="202"/>
      <c r="H1335" s="202"/>
      <c r="I1335" s="202"/>
      <c r="J1335" s="217"/>
    </row>
    <row r="1336" spans="1:10" ht="16" hidden="1">
      <c r="A1336" s="501" t="s">
        <v>2460</v>
      </c>
      <c r="B1336" s="501" t="s">
        <v>20</v>
      </c>
      <c r="C1336" s="787">
        <v>2021</v>
      </c>
      <c r="D1336" s="204" t="s">
        <v>2500</v>
      </c>
      <c r="E1336" s="204" t="s">
        <v>2511</v>
      </c>
      <c r="F1336" s="261">
        <v>13418433000</v>
      </c>
      <c r="G1336" s="204"/>
      <c r="H1336" s="204"/>
      <c r="I1336" s="204"/>
      <c r="J1336" s="218"/>
    </row>
    <row r="1337" spans="1:10" ht="16" hidden="1">
      <c r="A1337" s="501" t="s">
        <v>2460</v>
      </c>
      <c r="B1337" s="501" t="s">
        <v>20</v>
      </c>
      <c r="C1337" s="787">
        <v>2021</v>
      </c>
      <c r="D1337" s="202" t="s">
        <v>2501</v>
      </c>
      <c r="E1337" s="202" t="s">
        <v>2511</v>
      </c>
      <c r="F1337" s="260" t="s">
        <v>2545</v>
      </c>
      <c r="G1337" s="202"/>
      <c r="H1337" s="202"/>
      <c r="I1337" s="202"/>
      <c r="J1337" s="217"/>
    </row>
    <row r="1338" spans="1:10" ht="16" hidden="1">
      <c r="A1338" s="501" t="s">
        <v>2460</v>
      </c>
      <c r="B1338" s="501" t="s">
        <v>20</v>
      </c>
      <c r="C1338" s="787">
        <v>2021</v>
      </c>
      <c r="D1338" s="204" t="s">
        <v>2502</v>
      </c>
      <c r="E1338" s="204" t="s">
        <v>2511</v>
      </c>
      <c r="F1338" s="261">
        <v>2177230051</v>
      </c>
      <c r="G1338" s="204"/>
      <c r="H1338" s="204"/>
      <c r="I1338" s="204"/>
      <c r="J1338" s="218"/>
    </row>
    <row r="1339" spans="1:10" ht="16" hidden="1">
      <c r="A1339" s="501" t="s">
        <v>2460</v>
      </c>
      <c r="B1339" s="501" t="s">
        <v>20</v>
      </c>
      <c r="C1339" s="787">
        <v>2021</v>
      </c>
      <c r="D1339" s="202" t="s">
        <v>2503</v>
      </c>
      <c r="E1339" s="202" t="s">
        <v>2511</v>
      </c>
      <c r="F1339" s="260" t="s">
        <v>2545</v>
      </c>
      <c r="G1339" s="202"/>
      <c r="H1339" s="202"/>
      <c r="I1339" s="202"/>
      <c r="J1339" s="217"/>
    </row>
    <row r="1340" spans="1:10" ht="16" hidden="1">
      <c r="A1340" s="501" t="s">
        <v>2460</v>
      </c>
      <c r="B1340" s="501" t="s">
        <v>20</v>
      </c>
      <c r="C1340" s="787">
        <v>2021</v>
      </c>
      <c r="D1340" s="204" t="s">
        <v>2504</v>
      </c>
      <c r="E1340" s="204" t="s">
        <v>2511</v>
      </c>
      <c r="F1340" s="261" t="s">
        <v>2545</v>
      </c>
      <c r="G1340" s="204"/>
      <c r="H1340" s="204"/>
      <c r="I1340" s="204"/>
      <c r="J1340" s="218"/>
    </row>
    <row r="1341" spans="1:10" ht="16" hidden="1">
      <c r="A1341" s="501" t="s">
        <v>2460</v>
      </c>
      <c r="B1341" s="501" t="s">
        <v>20</v>
      </c>
      <c r="C1341" s="787">
        <v>2021</v>
      </c>
      <c r="D1341" s="202" t="s">
        <v>2505</v>
      </c>
      <c r="E1341" s="202" t="s">
        <v>2511</v>
      </c>
      <c r="F1341" s="260" t="s">
        <v>2545</v>
      </c>
      <c r="G1341" s="202"/>
      <c r="H1341" s="202"/>
      <c r="I1341" s="202"/>
      <c r="J1341" s="217"/>
    </row>
    <row r="1342" spans="1:10" ht="16" hidden="1">
      <c r="A1342" s="501" t="s">
        <v>2460</v>
      </c>
      <c r="B1342" s="501" t="s">
        <v>20</v>
      </c>
      <c r="C1342" s="787">
        <v>2021</v>
      </c>
      <c r="D1342" s="204" t="s">
        <v>2506</v>
      </c>
      <c r="E1342" s="204" t="s">
        <v>2511</v>
      </c>
      <c r="F1342" s="261">
        <v>62583973443</v>
      </c>
      <c r="G1342" s="204"/>
      <c r="H1342" s="204"/>
      <c r="I1342" s="204"/>
      <c r="J1342" s="218"/>
    </row>
    <row r="1343" spans="1:10" ht="16" hidden="1">
      <c r="A1343" s="501" t="s">
        <v>2460</v>
      </c>
      <c r="B1343" s="501" t="s">
        <v>20</v>
      </c>
      <c r="C1343" s="787">
        <v>2021</v>
      </c>
      <c r="D1343" s="202" t="s">
        <v>2507</v>
      </c>
      <c r="E1343" s="202" t="s">
        <v>2511</v>
      </c>
      <c r="F1343" s="260">
        <v>58113689624</v>
      </c>
      <c r="G1343" s="202"/>
      <c r="H1343" s="202"/>
      <c r="I1343" s="202"/>
      <c r="J1343" s="217"/>
    </row>
    <row r="1344" spans="1:10" ht="16" hidden="1">
      <c r="A1344" s="501" t="s">
        <v>2460</v>
      </c>
      <c r="B1344" s="501" t="s">
        <v>20</v>
      </c>
      <c r="C1344" s="787">
        <v>2021</v>
      </c>
      <c r="D1344" s="204" t="s">
        <v>2508</v>
      </c>
      <c r="E1344" s="204" t="s">
        <v>2511</v>
      </c>
      <c r="F1344" s="261" t="s">
        <v>2545</v>
      </c>
      <c r="G1344" s="204"/>
      <c r="H1344" s="204"/>
      <c r="I1344" s="204"/>
      <c r="J1344" s="218"/>
    </row>
    <row r="1345" spans="1:10" ht="16" hidden="1">
      <c r="A1345" s="501" t="s">
        <v>2460</v>
      </c>
      <c r="B1345" s="501" t="s">
        <v>20</v>
      </c>
      <c r="C1345" s="787">
        <v>2021</v>
      </c>
      <c r="D1345" s="202" t="s">
        <v>2509</v>
      </c>
      <c r="E1345" s="202" t="s">
        <v>2511</v>
      </c>
      <c r="F1345" s="260">
        <v>41671250</v>
      </c>
      <c r="G1345" s="202"/>
      <c r="H1345" s="202"/>
      <c r="I1345" s="202"/>
      <c r="J1345" s="217"/>
    </row>
    <row r="1346" spans="1:10" ht="16" hidden="1">
      <c r="A1346" s="501" t="s">
        <v>2460</v>
      </c>
      <c r="B1346" s="501" t="s">
        <v>20</v>
      </c>
      <c r="C1346" s="787">
        <v>2021</v>
      </c>
      <c r="D1346" s="204" t="s">
        <v>2510</v>
      </c>
      <c r="E1346" s="204" t="s">
        <v>2511</v>
      </c>
      <c r="F1346" s="261" t="s">
        <v>2545</v>
      </c>
      <c r="G1346" s="204"/>
      <c r="H1346" s="204"/>
      <c r="I1346" s="204"/>
      <c r="J1346" s="218"/>
    </row>
    <row r="1347" spans="1:10" s="768" customFormat="1" ht="16" hidden="1">
      <c r="A1347" s="772"/>
      <c r="B1347" s="772"/>
      <c r="C1347" s="779"/>
      <c r="D1347" s="208"/>
      <c r="E1347" s="208"/>
      <c r="F1347" s="856"/>
      <c r="G1347" s="208"/>
      <c r="H1347" s="208"/>
      <c r="I1347" s="208"/>
      <c r="J1347" s="220"/>
    </row>
    <row r="1348" spans="1:10" ht="16" hidden="1">
      <c r="A1348" s="501" t="s">
        <v>2461</v>
      </c>
      <c r="B1348" s="501" t="s">
        <v>20</v>
      </c>
      <c r="C1348" s="787">
        <v>2021</v>
      </c>
      <c r="D1348" s="202" t="s">
        <v>2495</v>
      </c>
      <c r="E1348" s="202" t="s">
        <v>2496</v>
      </c>
      <c r="F1348" s="207"/>
      <c r="G1348" s="202"/>
      <c r="H1348" s="202"/>
      <c r="I1348" s="202"/>
      <c r="J1348" s="217"/>
    </row>
    <row r="1349" spans="1:10" ht="16" hidden="1">
      <c r="A1349" s="501" t="s">
        <v>2461</v>
      </c>
      <c r="B1349" s="501" t="s">
        <v>20</v>
      </c>
      <c r="C1349" s="787">
        <v>2021</v>
      </c>
      <c r="D1349" s="204" t="s">
        <v>2498</v>
      </c>
      <c r="E1349" s="204" t="s">
        <v>2496</v>
      </c>
      <c r="F1349" s="206"/>
      <c r="G1349" s="204"/>
      <c r="H1349" s="204"/>
      <c r="I1349" s="204"/>
      <c r="J1349" s="218"/>
    </row>
    <row r="1350" spans="1:10" ht="16" hidden="1">
      <c r="A1350" s="501" t="s">
        <v>2461</v>
      </c>
      <c r="B1350" s="501" t="s">
        <v>20</v>
      </c>
      <c r="C1350" s="787">
        <v>2021</v>
      </c>
      <c r="D1350" s="202" t="s">
        <v>2499</v>
      </c>
      <c r="E1350" s="202" t="s">
        <v>2496</v>
      </c>
      <c r="F1350" s="207"/>
      <c r="G1350" s="202"/>
      <c r="H1350" s="202"/>
      <c r="I1350" s="202"/>
      <c r="J1350" s="217"/>
    </row>
    <row r="1351" spans="1:10" ht="16" hidden="1">
      <c r="A1351" s="501" t="s">
        <v>2461</v>
      </c>
      <c r="B1351" s="501" t="s">
        <v>20</v>
      </c>
      <c r="C1351" s="787">
        <v>2021</v>
      </c>
      <c r="D1351" s="855" t="s">
        <v>2500</v>
      </c>
      <c r="E1351" s="855" t="s">
        <v>2496</v>
      </c>
      <c r="F1351" s="267"/>
      <c r="G1351" s="855"/>
      <c r="H1351" s="855"/>
      <c r="I1351" s="855"/>
      <c r="J1351" s="872"/>
    </row>
    <row r="1352" spans="1:10" ht="16" hidden="1">
      <c r="A1352" s="501" t="s">
        <v>2461</v>
      </c>
      <c r="B1352" s="501" t="s">
        <v>20</v>
      </c>
      <c r="C1352" s="787">
        <v>2021</v>
      </c>
      <c r="D1352" s="202" t="s">
        <v>2501</v>
      </c>
      <c r="E1352" s="202" t="s">
        <v>2496</v>
      </c>
      <c r="F1352" s="207"/>
      <c r="G1352" s="202"/>
      <c r="H1352" s="202"/>
      <c r="I1352" s="202"/>
      <c r="J1352" s="217"/>
    </row>
    <row r="1353" spans="1:10" ht="16" hidden="1">
      <c r="A1353" s="501" t="s">
        <v>2461</v>
      </c>
      <c r="B1353" s="501" t="s">
        <v>20</v>
      </c>
      <c r="C1353" s="787">
        <v>2021</v>
      </c>
      <c r="D1353" s="855" t="s">
        <v>2502</v>
      </c>
      <c r="E1353" s="855" t="s">
        <v>2496</v>
      </c>
      <c r="F1353" s="267"/>
      <c r="G1353" s="855"/>
      <c r="H1353" s="855"/>
      <c r="I1353" s="855"/>
      <c r="J1353" s="872"/>
    </row>
    <row r="1354" spans="1:10" ht="16" hidden="1">
      <c r="A1354" s="501" t="s">
        <v>2461</v>
      </c>
      <c r="B1354" s="501" t="s">
        <v>20</v>
      </c>
      <c r="C1354" s="787">
        <v>2021</v>
      </c>
      <c r="D1354" s="202" t="s">
        <v>2503</v>
      </c>
      <c r="E1354" s="202" t="s">
        <v>2496</v>
      </c>
      <c r="F1354" s="873"/>
      <c r="G1354" s="202"/>
      <c r="H1354" s="202"/>
      <c r="I1354" s="202"/>
      <c r="J1354" s="217"/>
    </row>
    <row r="1355" spans="1:10" ht="16" hidden="1">
      <c r="A1355" s="501" t="s">
        <v>2461</v>
      </c>
      <c r="B1355" s="501" t="s">
        <v>20</v>
      </c>
      <c r="C1355" s="787">
        <v>2021</v>
      </c>
      <c r="D1355" s="204" t="s">
        <v>2504</v>
      </c>
      <c r="E1355" s="204" t="s">
        <v>2496</v>
      </c>
      <c r="F1355" s="206"/>
      <c r="G1355" s="204"/>
      <c r="H1355" s="204"/>
      <c r="I1355" s="204"/>
      <c r="J1355" s="218"/>
    </row>
    <row r="1356" spans="1:10" ht="16" hidden="1">
      <c r="A1356" s="501" t="s">
        <v>2461</v>
      </c>
      <c r="B1356" s="501" t="s">
        <v>20</v>
      </c>
      <c r="C1356" s="787">
        <v>2021</v>
      </c>
      <c r="D1356" s="202" t="s">
        <v>2505</v>
      </c>
      <c r="E1356" s="202" t="s">
        <v>2496</v>
      </c>
      <c r="F1356" s="207"/>
      <c r="G1356" s="202"/>
      <c r="H1356" s="202"/>
      <c r="I1356" s="202"/>
      <c r="J1356" s="217"/>
    </row>
    <row r="1357" spans="1:10" ht="16" hidden="1">
      <c r="A1357" s="501" t="s">
        <v>2461</v>
      </c>
      <c r="B1357" s="501" t="s">
        <v>20</v>
      </c>
      <c r="C1357" s="787">
        <v>2021</v>
      </c>
      <c r="D1357" s="204" t="s">
        <v>2506</v>
      </c>
      <c r="E1357" s="204" t="s">
        <v>2496</v>
      </c>
      <c r="F1357" s="206"/>
      <c r="G1357" s="204"/>
      <c r="H1357" s="204"/>
      <c r="I1357" s="204"/>
      <c r="J1357" s="218"/>
    </row>
    <row r="1358" spans="1:10" ht="16" hidden="1">
      <c r="A1358" s="501" t="s">
        <v>2461</v>
      </c>
      <c r="B1358" s="501" t="s">
        <v>20</v>
      </c>
      <c r="C1358" s="787">
        <v>2021</v>
      </c>
      <c r="D1358" s="202" t="s">
        <v>2507</v>
      </c>
      <c r="E1358" s="202" t="s">
        <v>2496</v>
      </c>
      <c r="F1358" s="207"/>
      <c r="G1358" s="202"/>
      <c r="H1358" s="202"/>
      <c r="I1358" s="202"/>
      <c r="J1358" s="217"/>
    </row>
    <row r="1359" spans="1:10" ht="16" hidden="1">
      <c r="A1359" s="501" t="s">
        <v>2461</v>
      </c>
      <c r="B1359" s="501" t="s">
        <v>20</v>
      </c>
      <c r="C1359" s="787">
        <v>2021</v>
      </c>
      <c r="D1359" s="204" t="s">
        <v>2508</v>
      </c>
      <c r="E1359" s="204" t="s">
        <v>2496</v>
      </c>
      <c r="F1359" s="206"/>
      <c r="G1359" s="204"/>
      <c r="H1359" s="204"/>
      <c r="I1359" s="204"/>
      <c r="J1359" s="218"/>
    </row>
    <row r="1360" spans="1:10" ht="16" hidden="1">
      <c r="A1360" s="501" t="s">
        <v>2461</v>
      </c>
      <c r="B1360" s="501" t="s">
        <v>20</v>
      </c>
      <c r="C1360" s="787">
        <v>2021</v>
      </c>
      <c r="D1360" s="202" t="s">
        <v>2509</v>
      </c>
      <c r="E1360" s="202" t="s">
        <v>2496</v>
      </c>
      <c r="F1360" s="207"/>
      <c r="G1360" s="202"/>
      <c r="H1360" s="202"/>
      <c r="I1360" s="202"/>
      <c r="J1360" s="217"/>
    </row>
    <row r="1361" spans="1:10" ht="16" hidden="1">
      <c r="A1361" s="501" t="s">
        <v>2461</v>
      </c>
      <c r="B1361" s="501" t="s">
        <v>20</v>
      </c>
      <c r="C1361" s="787">
        <v>2021</v>
      </c>
      <c r="D1361" s="204" t="s">
        <v>2510</v>
      </c>
      <c r="E1361" s="204" t="s">
        <v>2496</v>
      </c>
      <c r="F1361" s="206"/>
      <c r="G1361" s="204"/>
      <c r="H1361" s="204"/>
      <c r="I1361" s="204"/>
      <c r="J1361" s="218"/>
    </row>
    <row r="1362" spans="1:10" ht="16" hidden="1">
      <c r="A1362" s="501" t="s">
        <v>2461</v>
      </c>
      <c r="B1362" s="501" t="s">
        <v>20</v>
      </c>
      <c r="C1362" s="787">
        <v>2021</v>
      </c>
      <c r="D1362" s="202" t="s">
        <v>2495</v>
      </c>
      <c r="E1362" s="202" t="s">
        <v>2511</v>
      </c>
      <c r="F1362" s="260">
        <v>99854956960</v>
      </c>
      <c r="G1362" s="202"/>
      <c r="H1362" s="202"/>
      <c r="I1362" s="202"/>
      <c r="J1362" s="217"/>
    </row>
    <row r="1363" spans="1:10" ht="16" hidden="1">
      <c r="A1363" s="501" t="s">
        <v>2461</v>
      </c>
      <c r="B1363" s="501" t="s">
        <v>20</v>
      </c>
      <c r="C1363" s="787">
        <v>2021</v>
      </c>
      <c r="D1363" s="204" t="s">
        <v>2498</v>
      </c>
      <c r="E1363" s="204" t="s">
        <v>2511</v>
      </c>
      <c r="F1363" s="261">
        <v>1950578174</v>
      </c>
      <c r="G1363" s="204"/>
      <c r="H1363" s="204"/>
      <c r="I1363" s="204"/>
      <c r="J1363" s="218"/>
    </row>
    <row r="1364" spans="1:10" ht="16" hidden="1">
      <c r="A1364" s="501" t="s">
        <v>2461</v>
      </c>
      <c r="B1364" s="501" t="s">
        <v>20</v>
      </c>
      <c r="C1364" s="787">
        <v>2021</v>
      </c>
      <c r="D1364" s="202" t="s">
        <v>2499</v>
      </c>
      <c r="E1364" s="202" t="s">
        <v>2511</v>
      </c>
      <c r="F1364" s="260">
        <v>300000000</v>
      </c>
      <c r="G1364" s="202"/>
      <c r="H1364" s="202"/>
      <c r="I1364" s="202"/>
      <c r="J1364" s="217"/>
    </row>
    <row r="1365" spans="1:10" ht="16" hidden="1">
      <c r="A1365" s="501" t="s">
        <v>2461</v>
      </c>
      <c r="B1365" s="501" t="s">
        <v>20</v>
      </c>
      <c r="C1365" s="787">
        <v>2021</v>
      </c>
      <c r="D1365" s="855" t="s">
        <v>2500</v>
      </c>
      <c r="E1365" s="855" t="s">
        <v>2511</v>
      </c>
      <c r="F1365" s="268"/>
      <c r="G1365" s="855"/>
      <c r="H1365" s="855"/>
      <c r="I1365" s="855"/>
      <c r="J1365" s="872"/>
    </row>
    <row r="1366" spans="1:10" ht="16" hidden="1">
      <c r="A1366" s="501" t="s">
        <v>2461</v>
      </c>
      <c r="B1366" s="501" t="s">
        <v>20</v>
      </c>
      <c r="C1366" s="787">
        <v>2021</v>
      </c>
      <c r="D1366" s="202" t="s">
        <v>2501</v>
      </c>
      <c r="E1366" s="202" t="s">
        <v>2511</v>
      </c>
      <c r="F1366" s="260"/>
      <c r="G1366" s="202"/>
      <c r="H1366" s="202"/>
      <c r="I1366" s="202"/>
      <c r="J1366" s="217"/>
    </row>
    <row r="1367" spans="1:10" ht="16" hidden="1">
      <c r="A1367" s="501" t="s">
        <v>2461</v>
      </c>
      <c r="B1367" s="501" t="s">
        <v>20</v>
      </c>
      <c r="C1367" s="787">
        <v>2021</v>
      </c>
      <c r="D1367" s="855" t="s">
        <v>2502</v>
      </c>
      <c r="E1367" s="855" t="s">
        <v>2511</v>
      </c>
      <c r="F1367" s="268">
        <v>728753000</v>
      </c>
      <c r="G1367" s="855"/>
      <c r="H1367" s="855"/>
      <c r="I1367" s="855"/>
      <c r="J1367" s="872"/>
    </row>
    <row r="1368" spans="1:10" ht="16" hidden="1">
      <c r="A1368" s="501" t="s">
        <v>2461</v>
      </c>
      <c r="B1368" s="501" t="s">
        <v>20</v>
      </c>
      <c r="C1368" s="787">
        <v>2021</v>
      </c>
      <c r="D1368" s="202" t="s">
        <v>2503</v>
      </c>
      <c r="E1368" s="202" t="s">
        <v>2511</v>
      </c>
      <c r="F1368" s="287">
        <v>2325252998</v>
      </c>
      <c r="G1368" s="873"/>
      <c r="H1368" s="202"/>
      <c r="I1368" s="202"/>
      <c r="J1368" s="217"/>
    </row>
    <row r="1369" spans="1:10" ht="16" hidden="1">
      <c r="A1369" s="501" t="s">
        <v>2461</v>
      </c>
      <c r="B1369" s="501" t="s">
        <v>20</v>
      </c>
      <c r="C1369" s="787">
        <v>2021</v>
      </c>
      <c r="D1369" s="204" t="s">
        <v>2504</v>
      </c>
      <c r="E1369" s="204" t="s">
        <v>2511</v>
      </c>
      <c r="F1369" s="874">
        <v>1501756769</v>
      </c>
      <c r="G1369" s="204"/>
      <c r="H1369" s="204"/>
      <c r="I1369" s="204"/>
      <c r="J1369" s="218"/>
    </row>
    <row r="1370" spans="1:10" ht="16" hidden="1">
      <c r="A1370" s="501" t="s">
        <v>2461</v>
      </c>
      <c r="B1370" s="501" t="s">
        <v>20</v>
      </c>
      <c r="C1370" s="787">
        <v>2021</v>
      </c>
      <c r="D1370" s="202" t="s">
        <v>2505</v>
      </c>
      <c r="E1370" s="202" t="s">
        <v>2511</v>
      </c>
      <c r="F1370" s="260"/>
      <c r="G1370" s="202"/>
      <c r="H1370" s="202"/>
      <c r="I1370" s="202"/>
      <c r="J1370" s="217"/>
    </row>
    <row r="1371" spans="1:10" ht="16" hidden="1">
      <c r="A1371" s="501" t="s">
        <v>2461</v>
      </c>
      <c r="B1371" s="501" t="s">
        <v>20</v>
      </c>
      <c r="C1371" s="787">
        <v>2021</v>
      </c>
      <c r="D1371" s="204" t="s">
        <v>2506</v>
      </c>
      <c r="E1371" s="204" t="s">
        <v>2511</v>
      </c>
      <c r="F1371" s="261">
        <v>64116173272</v>
      </c>
      <c r="G1371" s="204"/>
      <c r="H1371" s="204"/>
      <c r="I1371" s="204"/>
      <c r="J1371" s="218"/>
    </row>
    <row r="1372" spans="1:10" ht="16" hidden="1">
      <c r="A1372" s="501" t="s">
        <v>2461</v>
      </c>
      <c r="B1372" s="501" t="s">
        <v>20</v>
      </c>
      <c r="C1372" s="787">
        <v>2021</v>
      </c>
      <c r="D1372" s="202" t="s">
        <v>2507</v>
      </c>
      <c r="E1372" s="202" t="s">
        <v>2511</v>
      </c>
      <c r="F1372" s="260"/>
      <c r="G1372" s="202"/>
      <c r="H1372" s="202"/>
      <c r="I1372" s="202"/>
      <c r="J1372" s="217"/>
    </row>
    <row r="1373" spans="1:10" ht="16" hidden="1">
      <c r="A1373" s="501" t="s">
        <v>2461</v>
      </c>
      <c r="B1373" s="501" t="s">
        <v>20</v>
      </c>
      <c r="C1373" s="787">
        <v>2021</v>
      </c>
      <c r="D1373" s="204" t="s">
        <v>2508</v>
      </c>
      <c r="E1373" s="204" t="s">
        <v>2511</v>
      </c>
      <c r="F1373" s="261"/>
      <c r="G1373" s="204"/>
      <c r="H1373" s="204"/>
      <c r="I1373" s="204"/>
      <c r="J1373" s="218"/>
    </row>
    <row r="1374" spans="1:10" ht="16" hidden="1">
      <c r="A1374" s="501" t="s">
        <v>2461</v>
      </c>
      <c r="B1374" s="501" t="s">
        <v>20</v>
      </c>
      <c r="C1374" s="787">
        <v>2021</v>
      </c>
      <c r="D1374" s="202" t="s">
        <v>2509</v>
      </c>
      <c r="E1374" s="202" t="s">
        <v>2511</v>
      </c>
      <c r="F1374" s="260"/>
      <c r="G1374" s="202"/>
      <c r="H1374" s="202"/>
      <c r="I1374" s="202"/>
      <c r="J1374" s="217"/>
    </row>
    <row r="1375" spans="1:10" ht="16" hidden="1">
      <c r="A1375" s="501" t="s">
        <v>2461</v>
      </c>
      <c r="B1375" s="501" t="s">
        <v>20</v>
      </c>
      <c r="C1375" s="787">
        <v>2021</v>
      </c>
      <c r="D1375" s="204" t="s">
        <v>2510</v>
      </c>
      <c r="E1375" s="204" t="s">
        <v>2511</v>
      </c>
      <c r="F1375" s="261"/>
      <c r="G1375" s="204"/>
      <c r="H1375" s="204"/>
      <c r="I1375" s="204"/>
      <c r="J1375" s="218"/>
    </row>
    <row r="1376" spans="1:10" s="768" customFormat="1" ht="16" hidden="1">
      <c r="A1376" s="772"/>
      <c r="B1376" s="772"/>
      <c r="C1376" s="779"/>
      <c r="D1376" s="208"/>
      <c r="E1376" s="208"/>
      <c r="F1376" s="856"/>
      <c r="G1376" s="208"/>
      <c r="H1376" s="208"/>
      <c r="I1376" s="208"/>
      <c r="J1376" s="220"/>
    </row>
    <row r="1377" spans="1:10" ht="16" hidden="1">
      <c r="A1377" s="501" t="s">
        <v>2462</v>
      </c>
      <c r="B1377" s="501" t="s">
        <v>20</v>
      </c>
      <c r="C1377" s="787">
        <v>2021</v>
      </c>
      <c r="D1377" s="202" t="s">
        <v>2495</v>
      </c>
      <c r="E1377" s="202" t="s">
        <v>2496</v>
      </c>
      <c r="F1377" s="207" t="s">
        <v>2545</v>
      </c>
      <c r="G1377" s="202"/>
      <c r="H1377" s="202"/>
      <c r="I1377" s="202"/>
      <c r="J1377" s="217"/>
    </row>
    <row r="1378" spans="1:10" ht="16" hidden="1">
      <c r="A1378" s="501" t="s">
        <v>2462</v>
      </c>
      <c r="B1378" s="501" t="s">
        <v>20</v>
      </c>
      <c r="C1378" s="787">
        <v>2021</v>
      </c>
      <c r="D1378" s="204" t="s">
        <v>2498</v>
      </c>
      <c r="E1378" s="204" t="s">
        <v>2496</v>
      </c>
      <c r="F1378" s="206" t="s">
        <v>2545</v>
      </c>
      <c r="G1378" s="204"/>
      <c r="H1378" s="204"/>
      <c r="I1378" s="204"/>
      <c r="J1378" s="218"/>
    </row>
    <row r="1379" spans="1:10" ht="16" hidden="1">
      <c r="A1379" s="501" t="s">
        <v>2462</v>
      </c>
      <c r="B1379" s="501" t="s">
        <v>20</v>
      </c>
      <c r="C1379" s="787">
        <v>2021</v>
      </c>
      <c r="D1379" s="202" t="s">
        <v>2499</v>
      </c>
      <c r="E1379" s="202" t="s">
        <v>2496</v>
      </c>
      <c r="F1379" s="207" t="s">
        <v>2545</v>
      </c>
      <c r="G1379" s="202"/>
      <c r="H1379" s="202"/>
      <c r="I1379" s="202"/>
      <c r="J1379" s="217"/>
    </row>
    <row r="1380" spans="1:10" ht="16" hidden="1">
      <c r="A1380" s="501" t="s">
        <v>2462</v>
      </c>
      <c r="B1380" s="501" t="s">
        <v>20</v>
      </c>
      <c r="C1380" s="787">
        <v>2021</v>
      </c>
      <c r="D1380" s="855" t="s">
        <v>2500</v>
      </c>
      <c r="E1380" s="855" t="s">
        <v>2496</v>
      </c>
      <c r="F1380" s="267" t="s">
        <v>2545</v>
      </c>
      <c r="G1380" s="855"/>
      <c r="H1380" s="855"/>
      <c r="I1380" s="855"/>
      <c r="J1380" s="872"/>
    </row>
    <row r="1381" spans="1:10" ht="16" hidden="1">
      <c r="A1381" s="501" t="s">
        <v>2462</v>
      </c>
      <c r="B1381" s="501" t="s">
        <v>20</v>
      </c>
      <c r="C1381" s="787">
        <v>2021</v>
      </c>
      <c r="D1381" s="202" t="s">
        <v>2501</v>
      </c>
      <c r="E1381" s="202" t="s">
        <v>2496</v>
      </c>
      <c r="F1381" s="207" t="s">
        <v>2545</v>
      </c>
      <c r="G1381" s="202"/>
      <c r="H1381" s="202"/>
      <c r="I1381" s="202"/>
      <c r="J1381" s="217"/>
    </row>
    <row r="1382" spans="1:10" ht="16" hidden="1">
      <c r="A1382" s="501" t="s">
        <v>2462</v>
      </c>
      <c r="B1382" s="501" t="s">
        <v>20</v>
      </c>
      <c r="C1382" s="787">
        <v>2021</v>
      </c>
      <c r="D1382" s="855" t="s">
        <v>2502</v>
      </c>
      <c r="E1382" s="855" t="s">
        <v>2496</v>
      </c>
      <c r="F1382" s="267" t="s">
        <v>2545</v>
      </c>
      <c r="G1382" s="855"/>
      <c r="H1382" s="855"/>
      <c r="I1382" s="855"/>
      <c r="J1382" s="872"/>
    </row>
    <row r="1383" spans="1:10" ht="16" hidden="1">
      <c r="A1383" s="501" t="s">
        <v>2462</v>
      </c>
      <c r="B1383" s="501" t="s">
        <v>20</v>
      </c>
      <c r="C1383" s="787">
        <v>2021</v>
      </c>
      <c r="D1383" s="202" t="s">
        <v>2503</v>
      </c>
      <c r="E1383" s="202" t="s">
        <v>2496</v>
      </c>
      <c r="F1383" s="873" t="s">
        <v>2545</v>
      </c>
      <c r="G1383" s="202"/>
      <c r="H1383" s="202"/>
      <c r="I1383" s="202"/>
      <c r="J1383" s="217"/>
    </row>
    <row r="1384" spans="1:10" ht="16" hidden="1">
      <c r="A1384" s="501" t="s">
        <v>2462</v>
      </c>
      <c r="B1384" s="501" t="s">
        <v>20</v>
      </c>
      <c r="C1384" s="787">
        <v>2021</v>
      </c>
      <c r="D1384" s="204" t="s">
        <v>2504</v>
      </c>
      <c r="E1384" s="204" t="s">
        <v>2496</v>
      </c>
      <c r="F1384" s="875" t="s">
        <v>2545</v>
      </c>
      <c r="G1384" s="204"/>
      <c r="H1384" s="204"/>
      <c r="I1384" s="204"/>
      <c r="J1384" s="218"/>
    </row>
    <row r="1385" spans="1:10" ht="16" hidden="1">
      <c r="A1385" s="501" t="s">
        <v>2462</v>
      </c>
      <c r="B1385" s="501" t="s">
        <v>20</v>
      </c>
      <c r="C1385" s="787">
        <v>2021</v>
      </c>
      <c r="D1385" s="202" t="s">
        <v>2505</v>
      </c>
      <c r="E1385" s="202" t="s">
        <v>2496</v>
      </c>
      <c r="F1385" s="873" t="s">
        <v>2545</v>
      </c>
      <c r="G1385" s="202"/>
      <c r="H1385" s="202"/>
      <c r="I1385" s="202"/>
      <c r="J1385" s="217"/>
    </row>
    <row r="1386" spans="1:10" ht="16" hidden="1">
      <c r="A1386" s="501" t="s">
        <v>2462</v>
      </c>
      <c r="B1386" s="501" t="s">
        <v>20</v>
      </c>
      <c r="C1386" s="787">
        <v>2021</v>
      </c>
      <c r="D1386" s="204" t="s">
        <v>2506</v>
      </c>
      <c r="E1386" s="204" t="s">
        <v>2496</v>
      </c>
      <c r="F1386" s="206" t="s">
        <v>2545</v>
      </c>
      <c r="G1386" s="204"/>
      <c r="H1386" s="204"/>
      <c r="I1386" s="204"/>
      <c r="J1386" s="218"/>
    </row>
    <row r="1387" spans="1:10" ht="16" hidden="1">
      <c r="A1387" s="501" t="s">
        <v>2462</v>
      </c>
      <c r="B1387" s="501" t="s">
        <v>20</v>
      </c>
      <c r="C1387" s="787">
        <v>2021</v>
      </c>
      <c r="D1387" s="876" t="s">
        <v>2507</v>
      </c>
      <c r="E1387" s="876" t="s">
        <v>2496</v>
      </c>
      <c r="F1387" s="269" t="s">
        <v>2545</v>
      </c>
      <c r="G1387" s="876"/>
      <c r="H1387" s="876"/>
      <c r="I1387" s="876"/>
      <c r="J1387" s="877"/>
    </row>
    <row r="1388" spans="1:10" ht="16" hidden="1">
      <c r="A1388" s="501" t="s">
        <v>2462</v>
      </c>
      <c r="B1388" s="501" t="s">
        <v>20</v>
      </c>
      <c r="C1388" s="787">
        <v>2021</v>
      </c>
      <c r="D1388" s="204" t="s">
        <v>2508</v>
      </c>
      <c r="E1388" s="204" t="s">
        <v>2496</v>
      </c>
      <c r="F1388" s="875" t="s">
        <v>2545</v>
      </c>
      <c r="G1388" s="204"/>
      <c r="H1388" s="204"/>
      <c r="I1388" s="204"/>
      <c r="J1388" s="218"/>
    </row>
    <row r="1389" spans="1:10" ht="16" hidden="1">
      <c r="A1389" s="501" t="s">
        <v>2462</v>
      </c>
      <c r="B1389" s="501" t="s">
        <v>20</v>
      </c>
      <c r="C1389" s="787">
        <v>2021</v>
      </c>
      <c r="D1389" s="202" t="s">
        <v>2509</v>
      </c>
      <c r="E1389" s="202" t="s">
        <v>2496</v>
      </c>
      <c r="F1389" s="873" t="s">
        <v>2545</v>
      </c>
      <c r="G1389" s="202"/>
      <c r="H1389" s="202"/>
      <c r="I1389" s="202"/>
      <c r="J1389" s="217"/>
    </row>
    <row r="1390" spans="1:10" ht="16" hidden="1">
      <c r="A1390" s="501" t="s">
        <v>2462</v>
      </c>
      <c r="B1390" s="501" t="s">
        <v>20</v>
      </c>
      <c r="C1390" s="787">
        <v>2021</v>
      </c>
      <c r="D1390" s="204" t="s">
        <v>2510</v>
      </c>
      <c r="E1390" s="204" t="s">
        <v>2496</v>
      </c>
      <c r="F1390" s="875" t="s">
        <v>2545</v>
      </c>
      <c r="G1390" s="204"/>
      <c r="H1390" s="204"/>
      <c r="I1390" s="204"/>
      <c r="J1390" s="218"/>
    </row>
    <row r="1391" spans="1:10" ht="16" hidden="1">
      <c r="A1391" s="501" t="s">
        <v>2462</v>
      </c>
      <c r="B1391" s="501" t="s">
        <v>20</v>
      </c>
      <c r="C1391" s="787">
        <v>2021</v>
      </c>
      <c r="D1391" s="202" t="s">
        <v>2495</v>
      </c>
      <c r="E1391" s="202" t="s">
        <v>2511</v>
      </c>
      <c r="F1391" s="873">
        <v>9165591626</v>
      </c>
      <c r="G1391" s="202"/>
      <c r="H1391" s="202"/>
      <c r="I1391" s="202"/>
      <c r="J1391" s="217"/>
    </row>
    <row r="1392" spans="1:10" ht="16" hidden="1">
      <c r="A1392" s="501" t="s">
        <v>2462</v>
      </c>
      <c r="B1392" s="501" t="s">
        <v>20</v>
      </c>
      <c r="C1392" s="787">
        <v>2021</v>
      </c>
      <c r="D1392" s="204" t="s">
        <v>2498</v>
      </c>
      <c r="E1392" s="204" t="s">
        <v>2511</v>
      </c>
      <c r="F1392" s="261">
        <v>1295223472</v>
      </c>
      <c r="G1392" s="204"/>
      <c r="H1392" s="204"/>
      <c r="I1392" s="204"/>
      <c r="J1392" s="218"/>
    </row>
    <row r="1393" spans="1:10" ht="16" hidden="1">
      <c r="A1393" s="501" t="s">
        <v>2462</v>
      </c>
      <c r="B1393" s="501" t="s">
        <v>20</v>
      </c>
      <c r="C1393" s="787">
        <v>2021</v>
      </c>
      <c r="D1393" s="202" t="s">
        <v>2499</v>
      </c>
      <c r="E1393" s="202" t="s">
        <v>2511</v>
      </c>
      <c r="F1393" s="260">
        <v>6000000</v>
      </c>
      <c r="G1393" s="202"/>
      <c r="H1393" s="202"/>
      <c r="I1393" s="202"/>
      <c r="J1393" s="217"/>
    </row>
    <row r="1394" spans="1:10" ht="16" hidden="1">
      <c r="A1394" s="501" t="s">
        <v>2462</v>
      </c>
      <c r="B1394" s="501" t="s">
        <v>20</v>
      </c>
      <c r="C1394" s="787">
        <v>2021</v>
      </c>
      <c r="D1394" s="855" t="s">
        <v>2500</v>
      </c>
      <c r="E1394" s="855" t="s">
        <v>2511</v>
      </c>
      <c r="F1394" s="268" t="s">
        <v>2545</v>
      </c>
      <c r="G1394" s="855"/>
      <c r="H1394" s="855"/>
      <c r="I1394" s="855"/>
      <c r="J1394" s="872"/>
    </row>
    <row r="1395" spans="1:10" ht="16" hidden="1">
      <c r="A1395" s="501" t="s">
        <v>2462</v>
      </c>
      <c r="B1395" s="501" t="s">
        <v>20</v>
      </c>
      <c r="C1395" s="787">
        <v>2021</v>
      </c>
      <c r="D1395" s="202" t="s">
        <v>2501</v>
      </c>
      <c r="E1395" s="202" t="s">
        <v>2511</v>
      </c>
      <c r="F1395" s="873" t="s">
        <v>2545</v>
      </c>
      <c r="G1395" s="202"/>
      <c r="H1395" s="202"/>
      <c r="I1395" s="202"/>
      <c r="J1395" s="217"/>
    </row>
    <row r="1396" spans="1:10" ht="16" hidden="1">
      <c r="A1396" s="501" t="s">
        <v>2462</v>
      </c>
      <c r="B1396" s="501" t="s">
        <v>20</v>
      </c>
      <c r="C1396" s="787">
        <v>2021</v>
      </c>
      <c r="D1396" s="855" t="s">
        <v>2502</v>
      </c>
      <c r="E1396" s="855" t="s">
        <v>2511</v>
      </c>
      <c r="F1396" s="268">
        <v>1366252000</v>
      </c>
      <c r="G1396" s="855"/>
      <c r="H1396" s="855"/>
      <c r="I1396" s="855"/>
      <c r="J1396" s="872"/>
    </row>
    <row r="1397" spans="1:10" ht="16" hidden="1">
      <c r="A1397" s="501" t="s">
        <v>2462</v>
      </c>
      <c r="B1397" s="501" t="s">
        <v>20</v>
      </c>
      <c r="C1397" s="787">
        <v>2021</v>
      </c>
      <c r="D1397" s="202" t="s">
        <v>2503</v>
      </c>
      <c r="E1397" s="202" t="s">
        <v>2511</v>
      </c>
      <c r="F1397" s="287">
        <v>2764116948</v>
      </c>
      <c r="G1397" s="202"/>
      <c r="H1397" s="202"/>
      <c r="I1397" s="202"/>
      <c r="J1397" s="217"/>
    </row>
    <row r="1398" spans="1:10" ht="16" hidden="1">
      <c r="A1398" s="501" t="s">
        <v>2462</v>
      </c>
      <c r="B1398" s="501" t="s">
        <v>20</v>
      </c>
      <c r="C1398" s="787">
        <v>2021</v>
      </c>
      <c r="D1398" s="204" t="s">
        <v>2504</v>
      </c>
      <c r="E1398" s="204" t="s">
        <v>2511</v>
      </c>
      <c r="F1398" s="874" t="s">
        <v>2545</v>
      </c>
      <c r="G1398" s="204"/>
      <c r="H1398" s="204"/>
      <c r="I1398" s="204"/>
      <c r="J1398" s="218"/>
    </row>
    <row r="1399" spans="1:10" ht="16" hidden="1">
      <c r="A1399" s="501" t="s">
        <v>2462</v>
      </c>
      <c r="B1399" s="501" t="s">
        <v>20</v>
      </c>
      <c r="C1399" s="787">
        <v>2021</v>
      </c>
      <c r="D1399" s="202" t="s">
        <v>2505</v>
      </c>
      <c r="E1399" s="202" t="s">
        <v>2511</v>
      </c>
      <c r="F1399" s="873" t="s">
        <v>2545</v>
      </c>
      <c r="G1399" s="202"/>
      <c r="H1399" s="202"/>
      <c r="I1399" s="202"/>
      <c r="J1399" s="217"/>
    </row>
    <row r="1400" spans="1:10" ht="16" hidden="1">
      <c r="A1400" s="501" t="s">
        <v>2462</v>
      </c>
      <c r="B1400" s="501" t="s">
        <v>20</v>
      </c>
      <c r="C1400" s="787">
        <v>2021</v>
      </c>
      <c r="D1400" s="204" t="s">
        <v>2506</v>
      </c>
      <c r="E1400" s="204" t="s">
        <v>2511</v>
      </c>
      <c r="F1400" s="261">
        <v>52324240701</v>
      </c>
      <c r="G1400" s="204"/>
      <c r="H1400" s="204"/>
      <c r="I1400" s="204"/>
      <c r="J1400" s="218"/>
    </row>
    <row r="1401" spans="1:10" ht="16" hidden="1">
      <c r="A1401" s="501" t="s">
        <v>2462</v>
      </c>
      <c r="B1401" s="501" t="s">
        <v>20</v>
      </c>
      <c r="C1401" s="787">
        <v>2021</v>
      </c>
      <c r="D1401" s="876" t="s">
        <v>2507</v>
      </c>
      <c r="E1401" s="876" t="s">
        <v>2511</v>
      </c>
      <c r="F1401" s="270">
        <v>1770216818351</v>
      </c>
      <c r="G1401" s="876"/>
      <c r="H1401" s="876"/>
      <c r="I1401" s="876"/>
      <c r="J1401" s="877"/>
    </row>
    <row r="1402" spans="1:10" ht="16" hidden="1">
      <c r="A1402" s="501" t="s">
        <v>2462</v>
      </c>
      <c r="B1402" s="501" t="s">
        <v>20</v>
      </c>
      <c r="C1402" s="787">
        <v>2021</v>
      </c>
      <c r="D1402" s="204" t="s">
        <v>2508</v>
      </c>
      <c r="E1402" s="204" t="s">
        <v>2511</v>
      </c>
      <c r="F1402" s="875" t="s">
        <v>2545</v>
      </c>
      <c r="G1402" s="204"/>
      <c r="H1402" s="204"/>
      <c r="I1402" s="204"/>
      <c r="J1402" s="218"/>
    </row>
    <row r="1403" spans="1:10" ht="16" hidden="1">
      <c r="A1403" s="501" t="s">
        <v>2462</v>
      </c>
      <c r="B1403" s="501" t="s">
        <v>20</v>
      </c>
      <c r="C1403" s="787">
        <v>2021</v>
      </c>
      <c r="D1403" s="202" t="s">
        <v>2509</v>
      </c>
      <c r="E1403" s="202" t="s">
        <v>2511</v>
      </c>
      <c r="F1403" s="260" t="s">
        <v>2545</v>
      </c>
      <c r="G1403" s="202"/>
      <c r="H1403" s="202"/>
      <c r="I1403" s="202"/>
      <c r="J1403" s="217"/>
    </row>
    <row r="1404" spans="1:10" ht="16" hidden="1">
      <c r="A1404" s="501" t="s">
        <v>2462</v>
      </c>
      <c r="B1404" s="501" t="s">
        <v>20</v>
      </c>
      <c r="C1404" s="787">
        <v>2021</v>
      </c>
      <c r="D1404" s="204" t="s">
        <v>2510</v>
      </c>
      <c r="E1404" s="204" t="s">
        <v>2511</v>
      </c>
      <c r="F1404" s="875" t="s">
        <v>2545</v>
      </c>
      <c r="G1404" s="204"/>
      <c r="H1404" s="204"/>
      <c r="I1404" s="204"/>
      <c r="J1404" s="218"/>
    </row>
    <row r="1405" spans="1:10" s="768" customFormat="1" ht="16" hidden="1">
      <c r="A1405" s="772"/>
      <c r="B1405" s="772"/>
      <c r="C1405" s="779"/>
      <c r="D1405" s="208"/>
      <c r="E1405" s="208"/>
      <c r="F1405" s="878"/>
      <c r="G1405" s="208"/>
      <c r="H1405" s="208"/>
      <c r="I1405" s="208"/>
      <c r="J1405" s="220"/>
    </row>
    <row r="1406" spans="1:10" ht="16" hidden="1">
      <c r="A1406" s="501" t="s">
        <v>2463</v>
      </c>
      <c r="B1406" s="501" t="s">
        <v>2552</v>
      </c>
      <c r="C1406" s="787">
        <v>2021</v>
      </c>
      <c r="D1406" s="202" t="s">
        <v>2495</v>
      </c>
      <c r="E1406" s="202" t="s">
        <v>2496</v>
      </c>
      <c r="F1406" s="879"/>
      <c r="G1406" s="202"/>
      <c r="H1406" s="202"/>
      <c r="I1406" s="202"/>
      <c r="J1406" s="217"/>
    </row>
    <row r="1407" spans="1:10" ht="16" hidden="1">
      <c r="A1407" s="501" t="s">
        <v>2463</v>
      </c>
      <c r="B1407" s="501" t="s">
        <v>2552</v>
      </c>
      <c r="C1407" s="787">
        <v>2021</v>
      </c>
      <c r="D1407" s="204" t="s">
        <v>2498</v>
      </c>
      <c r="E1407" s="204" t="s">
        <v>2496</v>
      </c>
      <c r="F1407" s="271"/>
      <c r="G1407" s="204"/>
      <c r="H1407" s="204"/>
      <c r="I1407" s="204"/>
      <c r="J1407" s="218"/>
    </row>
    <row r="1408" spans="1:10" ht="16" hidden="1">
      <c r="A1408" s="501" t="s">
        <v>2463</v>
      </c>
      <c r="B1408" s="501" t="s">
        <v>2552</v>
      </c>
      <c r="C1408" s="787">
        <v>2021</v>
      </c>
      <c r="D1408" s="202" t="s">
        <v>2499</v>
      </c>
      <c r="E1408" s="202" t="s">
        <v>2496</v>
      </c>
      <c r="F1408" s="879"/>
      <c r="G1408" s="202"/>
      <c r="H1408" s="202"/>
      <c r="I1408" s="202"/>
      <c r="J1408" s="217"/>
    </row>
    <row r="1409" spans="1:10" ht="16" hidden="1">
      <c r="A1409" s="501" t="s">
        <v>2463</v>
      </c>
      <c r="B1409" s="501" t="s">
        <v>2552</v>
      </c>
      <c r="C1409" s="787">
        <v>2021</v>
      </c>
      <c r="D1409" s="204" t="s">
        <v>2500</v>
      </c>
      <c r="E1409" s="204" t="s">
        <v>2496</v>
      </c>
      <c r="F1409" s="271"/>
      <c r="G1409" s="204"/>
      <c r="H1409" s="204"/>
      <c r="I1409" s="204"/>
      <c r="J1409" s="218"/>
    </row>
    <row r="1410" spans="1:10" ht="16" hidden="1">
      <c r="A1410" s="501" t="s">
        <v>2463</v>
      </c>
      <c r="B1410" s="501" t="s">
        <v>2552</v>
      </c>
      <c r="C1410" s="787">
        <v>2021</v>
      </c>
      <c r="D1410" s="202" t="s">
        <v>2501</v>
      </c>
      <c r="E1410" s="202" t="s">
        <v>2496</v>
      </c>
      <c r="F1410" s="272"/>
      <c r="G1410" s="202"/>
      <c r="H1410" s="202"/>
      <c r="I1410" s="202"/>
      <c r="J1410" s="217"/>
    </row>
    <row r="1411" spans="1:10" ht="16" hidden="1">
      <c r="A1411" s="501" t="s">
        <v>2463</v>
      </c>
      <c r="B1411" s="501" t="s">
        <v>2552</v>
      </c>
      <c r="C1411" s="787">
        <v>2021</v>
      </c>
      <c r="D1411" s="204" t="s">
        <v>2502</v>
      </c>
      <c r="E1411" s="204" t="s">
        <v>2496</v>
      </c>
      <c r="F1411" s="271"/>
      <c r="G1411" s="204"/>
      <c r="H1411" s="204"/>
      <c r="I1411" s="204"/>
      <c r="J1411" s="218"/>
    </row>
    <row r="1412" spans="1:10" ht="16" hidden="1">
      <c r="A1412" s="501" t="s">
        <v>2463</v>
      </c>
      <c r="B1412" s="501" t="s">
        <v>2552</v>
      </c>
      <c r="C1412" s="787">
        <v>2021</v>
      </c>
      <c r="D1412" s="202" t="s">
        <v>2503</v>
      </c>
      <c r="E1412" s="202" t="s">
        <v>2496</v>
      </c>
      <c r="F1412" s="272"/>
      <c r="G1412" s="202"/>
      <c r="H1412" s="202"/>
      <c r="I1412" s="202"/>
      <c r="J1412" s="217"/>
    </row>
    <row r="1413" spans="1:10" ht="16" hidden="1">
      <c r="A1413" s="501" t="s">
        <v>2463</v>
      </c>
      <c r="B1413" s="501" t="s">
        <v>2552</v>
      </c>
      <c r="C1413" s="787">
        <v>2021</v>
      </c>
      <c r="D1413" s="204" t="s">
        <v>2504</v>
      </c>
      <c r="E1413" s="204" t="s">
        <v>2496</v>
      </c>
      <c r="F1413" s="271"/>
      <c r="G1413" s="204"/>
      <c r="H1413" s="204"/>
      <c r="I1413" s="204"/>
      <c r="J1413" s="218"/>
    </row>
    <row r="1414" spans="1:10" ht="16" hidden="1">
      <c r="A1414" s="501" t="s">
        <v>2463</v>
      </c>
      <c r="B1414" s="501" t="s">
        <v>2552</v>
      </c>
      <c r="C1414" s="787">
        <v>2021</v>
      </c>
      <c r="D1414" s="202" t="s">
        <v>2505</v>
      </c>
      <c r="E1414" s="202" t="s">
        <v>2496</v>
      </c>
      <c r="F1414" s="272"/>
      <c r="G1414" s="202"/>
      <c r="H1414" s="202"/>
      <c r="I1414" s="202"/>
      <c r="J1414" s="217"/>
    </row>
    <row r="1415" spans="1:10" ht="16" hidden="1">
      <c r="A1415" s="501" t="s">
        <v>2463</v>
      </c>
      <c r="B1415" s="501" t="s">
        <v>2552</v>
      </c>
      <c r="C1415" s="787">
        <v>2021</v>
      </c>
      <c r="D1415" s="204" t="s">
        <v>2506</v>
      </c>
      <c r="E1415" s="204" t="s">
        <v>2496</v>
      </c>
      <c r="F1415" s="880">
        <v>4595796.57</v>
      </c>
      <c r="G1415" s="204"/>
      <c r="H1415" s="204"/>
      <c r="I1415" s="204"/>
      <c r="J1415" s="218"/>
    </row>
    <row r="1416" spans="1:10" ht="16" hidden="1">
      <c r="A1416" s="501" t="s">
        <v>2463</v>
      </c>
      <c r="B1416" s="501" t="s">
        <v>2552</v>
      </c>
      <c r="C1416" s="787">
        <v>2021</v>
      </c>
      <c r="D1416" s="202" t="s">
        <v>2507</v>
      </c>
      <c r="E1416" s="202" t="s">
        <v>2496</v>
      </c>
      <c r="F1416" s="879"/>
      <c r="G1416" s="202"/>
      <c r="H1416" s="202"/>
      <c r="I1416" s="202"/>
      <c r="J1416" s="217"/>
    </row>
    <row r="1417" spans="1:10" ht="16" hidden="1">
      <c r="A1417" s="501" t="s">
        <v>2463</v>
      </c>
      <c r="B1417" s="501" t="s">
        <v>2552</v>
      </c>
      <c r="C1417" s="787">
        <v>2021</v>
      </c>
      <c r="D1417" s="204" t="s">
        <v>2508</v>
      </c>
      <c r="E1417" s="204" t="s">
        <v>2496</v>
      </c>
      <c r="F1417" s="271"/>
      <c r="G1417" s="204"/>
      <c r="H1417" s="204"/>
      <c r="I1417" s="204"/>
      <c r="J1417" s="218"/>
    </row>
    <row r="1418" spans="1:10" ht="16" hidden="1">
      <c r="A1418" s="501" t="s">
        <v>2463</v>
      </c>
      <c r="B1418" s="501" t="s">
        <v>2552</v>
      </c>
      <c r="C1418" s="787">
        <v>2021</v>
      </c>
      <c r="D1418" s="202" t="s">
        <v>2509</v>
      </c>
      <c r="E1418" s="202" t="s">
        <v>2496</v>
      </c>
      <c r="F1418" s="272"/>
      <c r="G1418" s="202"/>
      <c r="H1418" s="202"/>
      <c r="I1418" s="202"/>
      <c r="J1418" s="217"/>
    </row>
    <row r="1419" spans="1:10" ht="16" hidden="1">
      <c r="A1419" s="501" t="s">
        <v>2463</v>
      </c>
      <c r="B1419" s="501" t="s">
        <v>2552</v>
      </c>
      <c r="C1419" s="787">
        <v>2021</v>
      </c>
      <c r="D1419" s="204" t="s">
        <v>2510</v>
      </c>
      <c r="E1419" s="204" t="s">
        <v>2496</v>
      </c>
      <c r="F1419" s="271"/>
      <c r="G1419" s="204"/>
      <c r="H1419" s="204"/>
      <c r="I1419" s="204"/>
      <c r="J1419" s="218"/>
    </row>
    <row r="1420" spans="1:10" ht="16" hidden="1">
      <c r="A1420" s="501" t="s">
        <v>2463</v>
      </c>
      <c r="B1420" s="501" t="s">
        <v>2552</v>
      </c>
      <c r="C1420" s="787">
        <v>2021</v>
      </c>
      <c r="D1420" s="202" t="s">
        <v>2495</v>
      </c>
      <c r="E1420" s="202" t="s">
        <v>2511</v>
      </c>
      <c r="F1420" s="272"/>
      <c r="G1420" s="202"/>
      <c r="H1420" s="202"/>
      <c r="I1420" s="202"/>
      <c r="J1420" s="217"/>
    </row>
    <row r="1421" spans="1:10" ht="16" hidden="1">
      <c r="A1421" s="501" t="s">
        <v>2463</v>
      </c>
      <c r="B1421" s="501" t="s">
        <v>2552</v>
      </c>
      <c r="C1421" s="787">
        <v>2021</v>
      </c>
      <c r="D1421" s="204" t="s">
        <v>2498</v>
      </c>
      <c r="E1421" s="204" t="s">
        <v>2511</v>
      </c>
      <c r="F1421" s="271"/>
      <c r="G1421" s="204"/>
      <c r="H1421" s="204"/>
      <c r="I1421" s="204"/>
      <c r="J1421" s="218"/>
    </row>
    <row r="1422" spans="1:10" ht="16" hidden="1">
      <c r="A1422" s="501" t="s">
        <v>2463</v>
      </c>
      <c r="B1422" s="501" t="s">
        <v>2552</v>
      </c>
      <c r="C1422" s="787">
        <v>2021</v>
      </c>
      <c r="D1422" s="202" t="s">
        <v>2499</v>
      </c>
      <c r="E1422" s="202" t="s">
        <v>2511</v>
      </c>
      <c r="F1422" s="272">
        <v>161940000</v>
      </c>
      <c r="G1422" s="202"/>
      <c r="H1422" s="202"/>
      <c r="I1422" s="202"/>
      <c r="J1422" s="217"/>
    </row>
    <row r="1423" spans="1:10" ht="16" hidden="1">
      <c r="A1423" s="501" t="s">
        <v>2463</v>
      </c>
      <c r="B1423" s="501" t="s">
        <v>2552</v>
      </c>
      <c r="C1423" s="787">
        <v>2021</v>
      </c>
      <c r="D1423" s="204" t="s">
        <v>2500</v>
      </c>
      <c r="E1423" s="204" t="s">
        <v>2511</v>
      </c>
      <c r="F1423" s="271"/>
      <c r="G1423" s="204"/>
      <c r="H1423" s="204"/>
      <c r="I1423" s="204"/>
      <c r="J1423" s="218"/>
    </row>
    <row r="1424" spans="1:10" ht="16" hidden="1">
      <c r="A1424" s="501" t="s">
        <v>2463</v>
      </c>
      <c r="B1424" s="501" t="s">
        <v>2552</v>
      </c>
      <c r="C1424" s="787">
        <v>2021</v>
      </c>
      <c r="D1424" s="202" t="s">
        <v>2501</v>
      </c>
      <c r="E1424" s="202" t="s">
        <v>2511</v>
      </c>
      <c r="F1424" s="273"/>
      <c r="G1424" s="202"/>
      <c r="H1424" s="202"/>
      <c r="I1424" s="202"/>
      <c r="J1424" s="217"/>
    </row>
    <row r="1425" spans="1:10" ht="16" hidden="1">
      <c r="A1425" s="501" t="s">
        <v>2463</v>
      </c>
      <c r="B1425" s="501" t="s">
        <v>2552</v>
      </c>
      <c r="C1425" s="787">
        <v>2021</v>
      </c>
      <c r="D1425" s="204" t="s">
        <v>2502</v>
      </c>
      <c r="E1425" s="204" t="s">
        <v>2511</v>
      </c>
      <c r="F1425" s="271"/>
      <c r="G1425" s="204"/>
      <c r="H1425" s="204"/>
      <c r="I1425" s="204"/>
      <c r="J1425" s="881"/>
    </row>
    <row r="1426" spans="1:10" ht="16" hidden="1">
      <c r="A1426" s="501" t="s">
        <v>2463</v>
      </c>
      <c r="B1426" s="501" t="s">
        <v>2552</v>
      </c>
      <c r="C1426" s="787">
        <v>2021</v>
      </c>
      <c r="D1426" s="882" t="s">
        <v>2503</v>
      </c>
      <c r="E1426" s="882" t="s">
        <v>2511</v>
      </c>
      <c r="F1426" s="274">
        <v>3350554823</v>
      </c>
      <c r="G1426" s="202"/>
      <c r="H1426" s="202"/>
      <c r="I1426" s="202"/>
      <c r="J1426" s="883"/>
    </row>
    <row r="1427" spans="1:10" hidden="1">
      <c r="A1427" s="501" t="s">
        <v>2463</v>
      </c>
      <c r="B1427" s="501" t="s">
        <v>2552</v>
      </c>
      <c r="C1427" s="787">
        <v>2021</v>
      </c>
      <c r="D1427" s="884" t="s">
        <v>2504</v>
      </c>
      <c r="E1427" s="884" t="s">
        <v>2511</v>
      </c>
      <c r="F1427" s="275"/>
      <c r="G1427" s="884"/>
      <c r="H1427" s="884"/>
      <c r="I1427" s="884"/>
      <c r="J1427" s="885"/>
    </row>
    <row r="1428" spans="1:10" ht="16" hidden="1">
      <c r="A1428" s="501" t="s">
        <v>2463</v>
      </c>
      <c r="B1428" s="501" t="s">
        <v>2552</v>
      </c>
      <c r="C1428" s="787">
        <v>2021</v>
      </c>
      <c r="D1428" s="202" t="s">
        <v>2505</v>
      </c>
      <c r="E1428" s="202" t="s">
        <v>2511</v>
      </c>
      <c r="F1428" s="272"/>
      <c r="G1428" s="202"/>
      <c r="H1428" s="202"/>
      <c r="I1428" s="202"/>
      <c r="J1428" s="217"/>
    </row>
    <row r="1429" spans="1:10" ht="16" hidden="1">
      <c r="A1429" s="501" t="s">
        <v>2463</v>
      </c>
      <c r="B1429" s="501" t="s">
        <v>2552</v>
      </c>
      <c r="C1429" s="787">
        <v>2021</v>
      </c>
      <c r="D1429" s="204" t="s">
        <v>2506</v>
      </c>
      <c r="E1429" s="204" t="s">
        <v>2511</v>
      </c>
      <c r="F1429" s="271"/>
      <c r="G1429" s="204"/>
      <c r="H1429" s="204"/>
      <c r="I1429" s="204"/>
      <c r="J1429" s="218"/>
    </row>
    <row r="1430" spans="1:10" ht="16" hidden="1">
      <c r="A1430" s="501" t="s">
        <v>2463</v>
      </c>
      <c r="B1430" s="501" t="s">
        <v>2552</v>
      </c>
      <c r="C1430" s="787">
        <v>2021</v>
      </c>
      <c r="D1430" s="202" t="s">
        <v>2507</v>
      </c>
      <c r="E1430" s="202" t="s">
        <v>2511</v>
      </c>
      <c r="F1430" s="272"/>
      <c r="G1430" s="202"/>
      <c r="H1430" s="202"/>
      <c r="I1430" s="202"/>
      <c r="J1430" s="217"/>
    </row>
    <row r="1431" spans="1:10" ht="16" hidden="1">
      <c r="A1431" s="501" t="s">
        <v>2463</v>
      </c>
      <c r="B1431" s="501" t="s">
        <v>2552</v>
      </c>
      <c r="C1431" s="787">
        <v>2021</v>
      </c>
      <c r="D1431" s="204" t="s">
        <v>2508</v>
      </c>
      <c r="E1431" s="204" t="s">
        <v>2511</v>
      </c>
      <c r="F1431" s="271"/>
      <c r="G1431" s="204"/>
      <c r="H1431" s="204"/>
      <c r="I1431" s="204"/>
      <c r="J1431" s="218"/>
    </row>
    <row r="1432" spans="1:10" ht="16" hidden="1">
      <c r="A1432" s="501" t="s">
        <v>2463</v>
      </c>
      <c r="B1432" s="501" t="s">
        <v>2552</v>
      </c>
      <c r="C1432" s="787">
        <v>2021</v>
      </c>
      <c r="D1432" s="202" t="s">
        <v>2509</v>
      </c>
      <c r="E1432" s="202" t="s">
        <v>2511</v>
      </c>
      <c r="F1432" s="272"/>
      <c r="G1432" s="202"/>
      <c r="H1432" s="202"/>
      <c r="I1432" s="202"/>
      <c r="J1432" s="217"/>
    </row>
    <row r="1433" spans="1:10" ht="16" hidden="1">
      <c r="A1433" s="501" t="s">
        <v>2463</v>
      </c>
      <c r="B1433" s="501" t="s">
        <v>2552</v>
      </c>
      <c r="C1433" s="787">
        <v>2021</v>
      </c>
      <c r="D1433" s="204" t="s">
        <v>2510</v>
      </c>
      <c r="E1433" s="204" t="s">
        <v>2511</v>
      </c>
      <c r="F1433" s="271"/>
      <c r="G1433" s="204"/>
      <c r="H1433" s="204"/>
      <c r="I1433" s="204"/>
      <c r="J1433" s="218"/>
    </row>
    <row r="1434" spans="1:10" s="768" customFormat="1" ht="16" hidden="1">
      <c r="A1434" s="772"/>
      <c r="B1434" s="772"/>
      <c r="C1434" s="779"/>
      <c r="D1434" s="208"/>
      <c r="E1434" s="208"/>
      <c r="F1434" s="886"/>
      <c r="G1434" s="208"/>
      <c r="H1434" s="208"/>
      <c r="I1434" s="208"/>
      <c r="J1434" s="220"/>
    </row>
    <row r="1435" spans="1:10" ht="16">
      <c r="A1435" s="501" t="s">
        <v>2464</v>
      </c>
      <c r="B1435" s="1011" t="s">
        <v>2477</v>
      </c>
      <c r="C1435" s="787">
        <v>2021</v>
      </c>
      <c r="D1435" s="202" t="s">
        <v>2495</v>
      </c>
      <c r="E1435" s="202" t="s">
        <v>2496</v>
      </c>
      <c r="F1435" s="276">
        <v>28479000</v>
      </c>
      <c r="G1435" s="202"/>
      <c r="H1435" s="202"/>
      <c r="I1435" s="202"/>
      <c r="J1435" s="217"/>
    </row>
    <row r="1436" spans="1:10" ht="16">
      <c r="A1436" s="501" t="s">
        <v>2464</v>
      </c>
      <c r="B1436" s="1011" t="s">
        <v>2477</v>
      </c>
      <c r="C1436" s="787">
        <v>2021</v>
      </c>
      <c r="D1436" s="204" t="s">
        <v>2498</v>
      </c>
      <c r="E1436" s="204" t="s">
        <v>2496</v>
      </c>
      <c r="F1436" s="271">
        <v>2943176117</v>
      </c>
      <c r="G1436" s="204"/>
      <c r="H1436" s="204"/>
      <c r="I1436" s="204"/>
      <c r="J1436" s="218"/>
    </row>
    <row r="1437" spans="1:10" ht="16">
      <c r="A1437" s="501" t="s">
        <v>2464</v>
      </c>
      <c r="B1437" s="1011" t="s">
        <v>2477</v>
      </c>
      <c r="C1437" s="787">
        <v>2021</v>
      </c>
      <c r="D1437" s="202" t="s">
        <v>2499</v>
      </c>
      <c r="E1437" s="202" t="s">
        <v>2496</v>
      </c>
      <c r="F1437" s="272" t="s">
        <v>2553</v>
      </c>
      <c r="G1437" s="202"/>
      <c r="H1437" s="202"/>
      <c r="I1437" s="202"/>
      <c r="J1437" s="217"/>
    </row>
    <row r="1438" spans="1:10" ht="16">
      <c r="A1438" s="501" t="s">
        <v>2464</v>
      </c>
      <c r="B1438" s="1011" t="s">
        <v>2477</v>
      </c>
      <c r="C1438" s="787">
        <v>2021</v>
      </c>
      <c r="D1438" s="204" t="s">
        <v>2500</v>
      </c>
      <c r="E1438" s="204" t="s">
        <v>2496</v>
      </c>
      <c r="F1438" s="271" t="s">
        <v>2553</v>
      </c>
      <c r="G1438" s="204"/>
      <c r="H1438" s="204"/>
      <c r="I1438" s="204"/>
      <c r="J1438" s="218"/>
    </row>
    <row r="1439" spans="1:10" ht="16">
      <c r="A1439" s="501" t="s">
        <v>2464</v>
      </c>
      <c r="B1439" s="1011" t="s">
        <v>2477</v>
      </c>
      <c r="C1439" s="787">
        <v>2021</v>
      </c>
      <c r="D1439" s="202" t="s">
        <v>2501</v>
      </c>
      <c r="E1439" s="202" t="s">
        <v>2496</v>
      </c>
      <c r="F1439" s="272">
        <v>48384000</v>
      </c>
      <c r="G1439" s="202"/>
      <c r="H1439" s="202"/>
      <c r="I1439" s="202"/>
      <c r="J1439" s="217"/>
    </row>
    <row r="1440" spans="1:10" ht="16">
      <c r="A1440" s="501" t="s">
        <v>2464</v>
      </c>
      <c r="B1440" s="1011" t="s">
        <v>2477</v>
      </c>
      <c r="C1440" s="787">
        <v>2021</v>
      </c>
      <c r="D1440" s="204" t="s">
        <v>2502</v>
      </c>
      <c r="E1440" s="204" t="s">
        <v>2496</v>
      </c>
      <c r="F1440" s="271">
        <v>449600000</v>
      </c>
      <c r="G1440" s="204"/>
      <c r="H1440" s="204"/>
      <c r="I1440" s="204"/>
      <c r="J1440" s="218"/>
    </row>
    <row r="1441" spans="1:10" ht="16">
      <c r="A1441" s="501" t="s">
        <v>2464</v>
      </c>
      <c r="B1441" s="1011" t="s">
        <v>2477</v>
      </c>
      <c r="C1441" s="787">
        <v>2021</v>
      </c>
      <c r="D1441" s="202" t="s">
        <v>2503</v>
      </c>
      <c r="E1441" s="202" t="s">
        <v>2496</v>
      </c>
      <c r="F1441" s="272">
        <v>739695938</v>
      </c>
      <c r="G1441" s="202"/>
      <c r="H1441" s="202"/>
      <c r="I1441" s="202"/>
      <c r="J1441" s="217"/>
    </row>
    <row r="1442" spans="1:10" ht="16">
      <c r="A1442" s="501" t="s">
        <v>2464</v>
      </c>
      <c r="B1442" s="1011" t="s">
        <v>2477</v>
      </c>
      <c r="C1442" s="787">
        <v>2021</v>
      </c>
      <c r="D1442" s="204" t="s">
        <v>2504</v>
      </c>
      <c r="E1442" s="204" t="s">
        <v>2496</v>
      </c>
      <c r="F1442" s="271" t="s">
        <v>2553</v>
      </c>
      <c r="G1442" s="204"/>
      <c r="H1442" s="204"/>
      <c r="I1442" s="204"/>
      <c r="J1442" s="218"/>
    </row>
    <row r="1443" spans="1:10" ht="16">
      <c r="A1443" s="501" t="s">
        <v>2464</v>
      </c>
      <c r="B1443" s="1011" t="s">
        <v>2477</v>
      </c>
      <c r="C1443" s="787">
        <v>2021</v>
      </c>
      <c r="D1443" s="202" t="s">
        <v>2505</v>
      </c>
      <c r="E1443" s="202" t="s">
        <v>2496</v>
      </c>
      <c r="F1443" s="272" t="s">
        <v>2553</v>
      </c>
      <c r="G1443" s="202"/>
      <c r="H1443" s="202"/>
      <c r="I1443" s="202"/>
      <c r="J1443" s="217"/>
    </row>
    <row r="1444" spans="1:10" ht="16">
      <c r="A1444" s="501" t="s">
        <v>2464</v>
      </c>
      <c r="B1444" s="1011" t="s">
        <v>2477</v>
      </c>
      <c r="C1444" s="787">
        <v>2021</v>
      </c>
      <c r="D1444" s="204" t="s">
        <v>2506</v>
      </c>
      <c r="E1444" s="204" t="s">
        <v>2496</v>
      </c>
      <c r="F1444" s="880">
        <v>2269370</v>
      </c>
      <c r="G1444" s="204"/>
      <c r="H1444" s="204"/>
      <c r="I1444" s="204"/>
      <c r="J1444" s="218"/>
    </row>
    <row r="1445" spans="1:10" ht="16">
      <c r="A1445" s="501" t="s">
        <v>2464</v>
      </c>
      <c r="B1445" s="1011" t="s">
        <v>2477</v>
      </c>
      <c r="C1445" s="787">
        <v>2021</v>
      </c>
      <c r="D1445" s="202" t="s">
        <v>2507</v>
      </c>
      <c r="E1445" s="202" t="s">
        <v>2496</v>
      </c>
      <c r="F1445" s="879">
        <v>99514869</v>
      </c>
      <c r="G1445" s="202"/>
      <c r="H1445" s="202"/>
      <c r="I1445" s="202"/>
      <c r="J1445" s="217"/>
    </row>
    <row r="1446" spans="1:10" ht="16">
      <c r="A1446" s="501" t="s">
        <v>2464</v>
      </c>
      <c r="B1446" s="1011" t="s">
        <v>2477</v>
      </c>
      <c r="C1446" s="787">
        <v>2021</v>
      </c>
      <c r="D1446" s="204" t="s">
        <v>2508</v>
      </c>
      <c r="E1446" s="204" t="s">
        <v>2496</v>
      </c>
      <c r="F1446" s="271" t="s">
        <v>2553</v>
      </c>
      <c r="G1446" s="204"/>
      <c r="H1446" s="204"/>
      <c r="I1446" s="204"/>
      <c r="J1446" s="218"/>
    </row>
    <row r="1447" spans="1:10" ht="16">
      <c r="A1447" s="501" t="s">
        <v>2464</v>
      </c>
      <c r="B1447" s="1011" t="s">
        <v>2477</v>
      </c>
      <c r="C1447" s="787">
        <v>2021</v>
      </c>
      <c r="D1447" s="202" t="s">
        <v>2509</v>
      </c>
      <c r="E1447" s="202" t="s">
        <v>2496</v>
      </c>
      <c r="F1447" s="273">
        <v>48384000</v>
      </c>
      <c r="G1447" s="202"/>
      <c r="H1447" s="202"/>
      <c r="I1447" s="202"/>
      <c r="J1447" s="217"/>
    </row>
    <row r="1448" spans="1:10" ht="16">
      <c r="A1448" s="501" t="s">
        <v>2464</v>
      </c>
      <c r="B1448" s="1011" t="s">
        <v>2477</v>
      </c>
      <c r="C1448" s="787">
        <v>2021</v>
      </c>
      <c r="D1448" s="204" t="s">
        <v>2510</v>
      </c>
      <c r="E1448" s="204" t="s">
        <v>2496</v>
      </c>
      <c r="F1448" s="271" t="s">
        <v>2553</v>
      </c>
      <c r="G1448" s="204"/>
      <c r="H1448" s="204"/>
      <c r="I1448" s="204"/>
      <c r="J1448" s="218"/>
    </row>
    <row r="1449" spans="1:10" ht="16">
      <c r="A1449" s="501" t="s">
        <v>2464</v>
      </c>
      <c r="B1449" s="1011" t="s">
        <v>2477</v>
      </c>
      <c r="C1449" s="787">
        <v>2021</v>
      </c>
      <c r="D1449" s="202" t="s">
        <v>2495</v>
      </c>
      <c r="E1449" s="202" t="s">
        <v>2511</v>
      </c>
      <c r="F1449" s="273">
        <v>28479000</v>
      </c>
      <c r="G1449" s="202"/>
      <c r="H1449" s="202"/>
      <c r="I1449" s="202"/>
      <c r="J1449" s="217"/>
    </row>
    <row r="1450" spans="1:10" ht="16">
      <c r="A1450" s="501" t="s">
        <v>2464</v>
      </c>
      <c r="B1450" s="1011" t="s">
        <v>2477</v>
      </c>
      <c r="C1450" s="787">
        <v>2021</v>
      </c>
      <c r="D1450" s="204" t="s">
        <v>2498</v>
      </c>
      <c r="E1450" s="204" t="s">
        <v>2511</v>
      </c>
      <c r="F1450" s="275">
        <v>2943176117</v>
      </c>
      <c r="G1450" s="204"/>
      <c r="H1450" s="204"/>
      <c r="I1450" s="204"/>
      <c r="J1450" s="218"/>
    </row>
    <row r="1451" spans="1:10" ht="16">
      <c r="A1451" s="501" t="s">
        <v>2464</v>
      </c>
      <c r="B1451" s="1011" t="s">
        <v>2477</v>
      </c>
      <c r="C1451" s="787">
        <v>2021</v>
      </c>
      <c r="D1451" s="202" t="s">
        <v>2499</v>
      </c>
      <c r="E1451" s="202" t="s">
        <v>2511</v>
      </c>
      <c r="F1451" s="273" t="s">
        <v>2553</v>
      </c>
      <c r="G1451" s="202"/>
      <c r="H1451" s="202"/>
      <c r="I1451" s="202"/>
      <c r="J1451" s="217"/>
    </row>
    <row r="1452" spans="1:10" ht="16">
      <c r="A1452" s="501" t="s">
        <v>2464</v>
      </c>
      <c r="B1452" s="1011" t="s">
        <v>2477</v>
      </c>
      <c r="C1452" s="787">
        <v>2021</v>
      </c>
      <c r="D1452" s="204" t="s">
        <v>2500</v>
      </c>
      <c r="E1452" s="204" t="s">
        <v>2511</v>
      </c>
      <c r="F1452" s="271" t="s">
        <v>2553</v>
      </c>
      <c r="G1452" s="204"/>
      <c r="H1452" s="204"/>
      <c r="I1452" s="204"/>
      <c r="J1452" s="218"/>
    </row>
    <row r="1453" spans="1:10" ht="16">
      <c r="A1453" s="501" t="s">
        <v>2464</v>
      </c>
      <c r="B1453" s="1011" t="s">
        <v>2477</v>
      </c>
      <c r="C1453" s="787">
        <v>2021</v>
      </c>
      <c r="D1453" s="202" t="s">
        <v>2501</v>
      </c>
      <c r="E1453" s="202" t="s">
        <v>2511</v>
      </c>
      <c r="F1453" s="273">
        <v>48384000</v>
      </c>
      <c r="G1453" s="202"/>
      <c r="H1453" s="202"/>
      <c r="I1453" s="202"/>
      <c r="J1453" s="217"/>
    </row>
    <row r="1454" spans="1:10" ht="16">
      <c r="A1454" s="501" t="s">
        <v>2464</v>
      </c>
      <c r="B1454" s="1011" t="s">
        <v>2477</v>
      </c>
      <c r="C1454" s="787">
        <v>2021</v>
      </c>
      <c r="D1454" s="204" t="s">
        <v>2502</v>
      </c>
      <c r="E1454" s="204" t="s">
        <v>2511</v>
      </c>
      <c r="F1454" s="271">
        <v>449600000</v>
      </c>
      <c r="G1454" s="204"/>
      <c r="H1454" s="204"/>
      <c r="I1454" s="204"/>
      <c r="J1454" s="881"/>
    </row>
    <row r="1455" spans="1:10" ht="16">
      <c r="A1455" s="501" t="s">
        <v>2464</v>
      </c>
      <c r="B1455" s="1011" t="s">
        <v>2477</v>
      </c>
      <c r="C1455" s="787">
        <v>2021</v>
      </c>
      <c r="D1455" s="882" t="s">
        <v>2503</v>
      </c>
      <c r="E1455" s="882" t="s">
        <v>2511</v>
      </c>
      <c r="F1455" s="274">
        <v>739695938</v>
      </c>
      <c r="G1455" s="202"/>
      <c r="H1455" s="202"/>
      <c r="I1455" s="202"/>
      <c r="J1455" s="883"/>
    </row>
    <row r="1456" spans="1:10" ht="16">
      <c r="A1456" s="501" t="s">
        <v>2464</v>
      </c>
      <c r="B1456" s="1011" t="s">
        <v>2477</v>
      </c>
      <c r="C1456" s="787">
        <v>2021</v>
      </c>
      <c r="D1456" s="884" t="s">
        <v>2503</v>
      </c>
      <c r="E1456" s="884" t="s">
        <v>2511</v>
      </c>
      <c r="F1456" s="275" t="s">
        <v>2553</v>
      </c>
      <c r="G1456" s="204"/>
      <c r="H1456" s="204"/>
      <c r="I1456" s="204"/>
      <c r="J1456" s="881"/>
    </row>
    <row r="1457" spans="1:10" ht="16">
      <c r="A1457" s="501" t="s">
        <v>2464</v>
      </c>
      <c r="B1457" s="1011" t="s">
        <v>2477</v>
      </c>
      <c r="C1457" s="787">
        <v>2021</v>
      </c>
      <c r="D1457" s="202" t="s">
        <v>2504</v>
      </c>
      <c r="E1457" s="202" t="s">
        <v>2511</v>
      </c>
      <c r="F1457" s="273" t="s">
        <v>2553</v>
      </c>
      <c r="G1457" s="202"/>
      <c r="H1457" s="202"/>
      <c r="I1457" s="202"/>
      <c r="J1457" s="217"/>
    </row>
    <row r="1458" spans="1:10" ht="16">
      <c r="A1458" s="501" t="s">
        <v>2464</v>
      </c>
      <c r="B1458" s="1011" t="s">
        <v>2477</v>
      </c>
      <c r="C1458" s="787">
        <v>2021</v>
      </c>
      <c r="D1458" s="204" t="s">
        <v>2505</v>
      </c>
      <c r="E1458" s="204" t="s">
        <v>2511</v>
      </c>
      <c r="F1458" s="271">
        <v>2269370</v>
      </c>
      <c r="G1458" s="204"/>
      <c r="H1458" s="204"/>
      <c r="I1458" s="204"/>
      <c r="J1458" s="218"/>
    </row>
    <row r="1459" spans="1:10" ht="16">
      <c r="A1459" s="501" t="s">
        <v>2464</v>
      </c>
      <c r="B1459" s="1011" t="s">
        <v>2477</v>
      </c>
      <c r="C1459" s="787">
        <v>2021</v>
      </c>
      <c r="D1459" s="202" t="s">
        <v>2506</v>
      </c>
      <c r="E1459" s="202" t="s">
        <v>2511</v>
      </c>
      <c r="F1459" s="272">
        <v>99514869</v>
      </c>
      <c r="G1459" s="202"/>
      <c r="H1459" s="202"/>
      <c r="I1459" s="202"/>
      <c r="J1459" s="217"/>
    </row>
    <row r="1460" spans="1:10" ht="16">
      <c r="A1460" s="501" t="s">
        <v>2464</v>
      </c>
      <c r="B1460" s="1011" t="s">
        <v>2477</v>
      </c>
      <c r="C1460" s="787">
        <v>2021</v>
      </c>
      <c r="D1460" s="204" t="s">
        <v>2507</v>
      </c>
      <c r="E1460" s="204" t="s">
        <v>2511</v>
      </c>
      <c r="F1460" s="271" t="s">
        <v>2553</v>
      </c>
      <c r="G1460" s="204"/>
      <c r="H1460" s="204"/>
      <c r="I1460" s="204"/>
      <c r="J1460" s="218"/>
    </row>
    <row r="1461" spans="1:10" ht="16">
      <c r="A1461" s="501" t="s">
        <v>2464</v>
      </c>
      <c r="B1461" s="1011" t="s">
        <v>2477</v>
      </c>
      <c r="C1461" s="787">
        <v>2021</v>
      </c>
      <c r="D1461" s="202" t="s">
        <v>2508</v>
      </c>
      <c r="E1461" s="202" t="s">
        <v>2511</v>
      </c>
      <c r="F1461" s="272">
        <v>48384000</v>
      </c>
      <c r="G1461" s="202"/>
      <c r="H1461" s="202"/>
      <c r="I1461" s="202"/>
      <c r="J1461" s="217"/>
    </row>
    <row r="1462" spans="1:10" ht="16">
      <c r="A1462" s="501" t="s">
        <v>2464</v>
      </c>
      <c r="B1462" s="1011" t="s">
        <v>2477</v>
      </c>
      <c r="C1462" s="787">
        <v>2021</v>
      </c>
      <c r="D1462" s="204" t="s">
        <v>2509</v>
      </c>
      <c r="E1462" s="204" t="s">
        <v>2511</v>
      </c>
      <c r="F1462" s="271" t="s">
        <v>2553</v>
      </c>
      <c r="G1462" s="204"/>
      <c r="H1462" s="204"/>
      <c r="I1462" s="204"/>
      <c r="J1462" s="218"/>
    </row>
    <row r="1463" spans="1:10" ht="16">
      <c r="A1463" s="501" t="s">
        <v>2464</v>
      </c>
      <c r="B1463" s="1011" t="s">
        <v>2477</v>
      </c>
      <c r="C1463" s="787">
        <v>2021</v>
      </c>
      <c r="D1463" s="202" t="s">
        <v>2510</v>
      </c>
      <c r="E1463" s="202" t="s">
        <v>2511</v>
      </c>
      <c r="F1463" s="272"/>
      <c r="G1463" s="202"/>
      <c r="H1463" s="202"/>
      <c r="I1463" s="202"/>
      <c r="J1463" s="217"/>
    </row>
    <row r="1464" spans="1:10" s="768" customFormat="1" ht="16" hidden="1">
      <c r="A1464" s="772"/>
      <c r="B1464" s="772"/>
      <c r="C1464" s="779"/>
      <c r="D1464" s="208"/>
      <c r="E1464" s="208"/>
      <c r="F1464" s="886"/>
      <c r="G1464" s="208"/>
      <c r="H1464" s="208"/>
      <c r="I1464" s="208"/>
      <c r="J1464" s="220"/>
    </row>
    <row r="1465" spans="1:10" ht="16" hidden="1">
      <c r="A1465" s="501" t="s">
        <v>2465</v>
      </c>
      <c r="B1465" s="501" t="s">
        <v>20</v>
      </c>
      <c r="C1465" s="787">
        <v>2021</v>
      </c>
      <c r="D1465" s="202" t="s">
        <v>2495</v>
      </c>
      <c r="E1465" s="202" t="s">
        <v>2496</v>
      </c>
      <c r="F1465" s="207">
        <v>17066957</v>
      </c>
      <c r="G1465" s="202"/>
      <c r="H1465" s="202"/>
      <c r="I1465" s="202"/>
      <c r="J1465" s="217"/>
    </row>
    <row r="1466" spans="1:10" ht="16" hidden="1">
      <c r="A1466" s="501" t="s">
        <v>2465</v>
      </c>
      <c r="B1466" s="501" t="s">
        <v>20</v>
      </c>
      <c r="C1466" s="787">
        <v>2021</v>
      </c>
      <c r="D1466" s="204" t="s">
        <v>2498</v>
      </c>
      <c r="E1466" s="204" t="s">
        <v>2496</v>
      </c>
      <c r="F1466" s="206">
        <v>189916</v>
      </c>
      <c r="G1466" s="204"/>
      <c r="H1466" s="204"/>
      <c r="I1466" s="204"/>
      <c r="J1466" s="218"/>
    </row>
    <row r="1467" spans="1:10" ht="16" hidden="1">
      <c r="A1467" s="501" t="s">
        <v>2465</v>
      </c>
      <c r="B1467" s="501" t="s">
        <v>20</v>
      </c>
      <c r="C1467" s="787">
        <v>2021</v>
      </c>
      <c r="D1467" s="202" t="s">
        <v>2499</v>
      </c>
      <c r="E1467" s="202" t="s">
        <v>2496</v>
      </c>
      <c r="F1467" s="207">
        <v>4965</v>
      </c>
      <c r="G1467" s="202"/>
      <c r="H1467" s="202"/>
      <c r="I1467" s="202"/>
      <c r="J1467" s="217"/>
    </row>
    <row r="1468" spans="1:10" ht="16" hidden="1">
      <c r="A1468" s="501" t="s">
        <v>2465</v>
      </c>
      <c r="B1468" s="501" t="s">
        <v>20</v>
      </c>
      <c r="C1468" s="787">
        <v>2021</v>
      </c>
      <c r="D1468" s="204" t="s">
        <v>2500</v>
      </c>
      <c r="E1468" s="204" t="s">
        <v>2496</v>
      </c>
      <c r="F1468" s="206"/>
      <c r="G1468" s="204"/>
      <c r="H1468" s="204"/>
      <c r="I1468" s="204"/>
      <c r="J1468" s="218"/>
    </row>
    <row r="1469" spans="1:10" ht="16" hidden="1">
      <c r="A1469" s="501" t="s">
        <v>2465</v>
      </c>
      <c r="B1469" s="501" t="s">
        <v>20</v>
      </c>
      <c r="C1469" s="787">
        <v>2021</v>
      </c>
      <c r="D1469" s="202" t="s">
        <v>2501</v>
      </c>
      <c r="E1469" s="202" t="s">
        <v>2496</v>
      </c>
      <c r="F1469" s="207"/>
      <c r="G1469" s="202"/>
      <c r="H1469" s="202"/>
      <c r="I1469" s="202"/>
      <c r="J1469" s="217"/>
    </row>
    <row r="1470" spans="1:10" ht="16" hidden="1">
      <c r="A1470" s="501" t="s">
        <v>2465</v>
      </c>
      <c r="B1470" s="501" t="s">
        <v>20</v>
      </c>
      <c r="C1470" s="787">
        <v>2021</v>
      </c>
      <c r="D1470" s="204" t="s">
        <v>2502</v>
      </c>
      <c r="E1470" s="204" t="s">
        <v>2496</v>
      </c>
      <c r="F1470" s="206">
        <v>196979</v>
      </c>
      <c r="G1470" s="204"/>
      <c r="H1470" s="204"/>
      <c r="I1470" s="204"/>
      <c r="J1470" s="218"/>
    </row>
    <row r="1471" spans="1:10" ht="16" hidden="1">
      <c r="A1471" s="501" t="s">
        <v>2465</v>
      </c>
      <c r="B1471" s="501" t="s">
        <v>20</v>
      </c>
      <c r="C1471" s="787">
        <v>2021</v>
      </c>
      <c r="D1471" s="202" t="s">
        <v>2503</v>
      </c>
      <c r="E1471" s="202" t="s">
        <v>2496</v>
      </c>
      <c r="F1471" s="207">
        <v>219882</v>
      </c>
      <c r="G1471" s="202"/>
      <c r="H1471" s="202"/>
      <c r="I1471" s="202"/>
      <c r="J1471" s="217"/>
    </row>
    <row r="1472" spans="1:10" ht="16" hidden="1">
      <c r="A1472" s="501" t="s">
        <v>2465</v>
      </c>
      <c r="B1472" s="501" t="s">
        <v>20</v>
      </c>
      <c r="C1472" s="787">
        <v>2021</v>
      </c>
      <c r="D1472" s="204" t="s">
        <v>2504</v>
      </c>
      <c r="E1472" s="204" t="s">
        <v>2496</v>
      </c>
      <c r="F1472" s="206" t="s">
        <v>2545</v>
      </c>
      <c r="G1472" s="204"/>
      <c r="H1472" s="204"/>
      <c r="I1472" s="204"/>
      <c r="J1472" s="218"/>
    </row>
    <row r="1473" spans="1:10" ht="16" hidden="1">
      <c r="A1473" s="501" t="s">
        <v>2465</v>
      </c>
      <c r="B1473" s="501" t="s">
        <v>20</v>
      </c>
      <c r="C1473" s="787">
        <v>2021</v>
      </c>
      <c r="D1473" s="202" t="s">
        <v>2505</v>
      </c>
      <c r="E1473" s="202" t="s">
        <v>2496</v>
      </c>
      <c r="F1473" s="207">
        <v>7552335</v>
      </c>
      <c r="G1473" s="202"/>
      <c r="H1473" s="202"/>
      <c r="I1473" s="202"/>
      <c r="J1473" s="217"/>
    </row>
    <row r="1474" spans="1:10" ht="16" hidden="1">
      <c r="A1474" s="501" t="s">
        <v>2465</v>
      </c>
      <c r="B1474" s="501" t="s">
        <v>20</v>
      </c>
      <c r="C1474" s="787">
        <v>2021</v>
      </c>
      <c r="D1474" s="204" t="s">
        <v>2506</v>
      </c>
      <c r="E1474" s="204" t="s">
        <v>2496</v>
      </c>
      <c r="F1474" s="206">
        <v>8392121</v>
      </c>
      <c r="G1474" s="204"/>
      <c r="H1474" s="204"/>
      <c r="I1474" s="204"/>
      <c r="J1474" s="218"/>
    </row>
    <row r="1475" spans="1:10" ht="16" hidden="1">
      <c r="A1475" s="501" t="s">
        <v>2465</v>
      </c>
      <c r="B1475" s="501" t="s">
        <v>20</v>
      </c>
      <c r="C1475" s="787">
        <v>2021</v>
      </c>
      <c r="D1475" s="202" t="s">
        <v>2507</v>
      </c>
      <c r="E1475" s="202" t="s">
        <v>2496</v>
      </c>
      <c r="F1475" s="207"/>
      <c r="G1475" s="202"/>
      <c r="H1475" s="202"/>
      <c r="I1475" s="202"/>
      <c r="J1475" s="217"/>
    </row>
    <row r="1476" spans="1:10" ht="16" hidden="1">
      <c r="A1476" s="501" t="s">
        <v>2465</v>
      </c>
      <c r="B1476" s="501" t="s">
        <v>20</v>
      </c>
      <c r="C1476" s="787">
        <v>2021</v>
      </c>
      <c r="D1476" s="204" t="s">
        <v>2508</v>
      </c>
      <c r="E1476" s="204" t="s">
        <v>2496</v>
      </c>
      <c r="F1476" s="206"/>
      <c r="G1476" s="204"/>
      <c r="H1476" s="204"/>
      <c r="I1476" s="204"/>
      <c r="J1476" s="218"/>
    </row>
    <row r="1477" spans="1:10" ht="16" hidden="1">
      <c r="A1477" s="501" t="s">
        <v>2465</v>
      </c>
      <c r="B1477" s="501" t="s">
        <v>20</v>
      </c>
      <c r="C1477" s="787">
        <v>2021</v>
      </c>
      <c r="D1477" s="202" t="s">
        <v>2509</v>
      </c>
      <c r="E1477" s="202" t="s">
        <v>2496</v>
      </c>
      <c r="F1477" s="207"/>
      <c r="G1477" s="202"/>
      <c r="H1477" s="202"/>
      <c r="I1477" s="202"/>
      <c r="J1477" s="217"/>
    </row>
    <row r="1478" spans="1:10" ht="16" hidden="1">
      <c r="A1478" s="501" t="s">
        <v>2465</v>
      </c>
      <c r="B1478" s="501" t="s">
        <v>20</v>
      </c>
      <c r="C1478" s="787">
        <v>2021</v>
      </c>
      <c r="D1478" s="204" t="s">
        <v>2510</v>
      </c>
      <c r="E1478" s="204" t="s">
        <v>2496</v>
      </c>
      <c r="F1478" s="206">
        <v>25077436</v>
      </c>
      <c r="G1478" s="204"/>
      <c r="H1478" s="204"/>
      <c r="I1478" s="204"/>
      <c r="J1478" s="218"/>
    </row>
    <row r="1479" spans="1:10" ht="16" hidden="1">
      <c r="A1479" s="501" t="s">
        <v>2465</v>
      </c>
      <c r="B1479" s="501" t="s">
        <v>20</v>
      </c>
      <c r="C1479" s="787">
        <v>2021</v>
      </c>
      <c r="D1479" s="202" t="s">
        <v>2495</v>
      </c>
      <c r="E1479" s="202" t="s">
        <v>2511</v>
      </c>
      <c r="F1479" s="260"/>
      <c r="G1479" s="202"/>
      <c r="H1479" s="202"/>
      <c r="I1479" s="202"/>
      <c r="J1479" s="217"/>
    </row>
    <row r="1480" spans="1:10" ht="16" hidden="1">
      <c r="A1480" s="501" t="s">
        <v>2465</v>
      </c>
      <c r="B1480" s="501" t="s">
        <v>20</v>
      </c>
      <c r="C1480" s="787">
        <v>2021</v>
      </c>
      <c r="D1480" s="204" t="s">
        <v>2498</v>
      </c>
      <c r="E1480" s="204" t="s">
        <v>2511</v>
      </c>
      <c r="F1480" s="261"/>
      <c r="G1480" s="204"/>
      <c r="H1480" s="204"/>
      <c r="I1480" s="204"/>
      <c r="J1480" s="218"/>
    </row>
    <row r="1481" spans="1:10" ht="16" hidden="1">
      <c r="A1481" s="501" t="s">
        <v>2465</v>
      </c>
      <c r="B1481" s="501" t="s">
        <v>20</v>
      </c>
      <c r="C1481" s="787">
        <v>2021</v>
      </c>
      <c r="D1481" s="202" t="s">
        <v>2499</v>
      </c>
      <c r="E1481" s="202" t="s">
        <v>2511</v>
      </c>
      <c r="F1481" s="260"/>
      <c r="G1481" s="202"/>
      <c r="H1481" s="202"/>
      <c r="I1481" s="202"/>
      <c r="J1481" s="217"/>
    </row>
    <row r="1482" spans="1:10" ht="16" hidden="1">
      <c r="A1482" s="501" t="s">
        <v>2465</v>
      </c>
      <c r="B1482" s="501" t="s">
        <v>20</v>
      </c>
      <c r="C1482" s="787">
        <v>2021</v>
      </c>
      <c r="D1482" s="204" t="s">
        <v>2500</v>
      </c>
      <c r="E1482" s="204" t="s">
        <v>2511</v>
      </c>
      <c r="F1482" s="261"/>
      <c r="G1482" s="204"/>
      <c r="H1482" s="204"/>
      <c r="I1482" s="204"/>
      <c r="J1482" s="218"/>
    </row>
    <row r="1483" spans="1:10" ht="16" hidden="1">
      <c r="A1483" s="501" t="s">
        <v>2465</v>
      </c>
      <c r="B1483" s="501" t="s">
        <v>20</v>
      </c>
      <c r="C1483" s="787">
        <v>2021</v>
      </c>
      <c r="D1483" s="202" t="s">
        <v>2501</v>
      </c>
      <c r="E1483" s="202" t="s">
        <v>2511</v>
      </c>
      <c r="F1483" s="260"/>
      <c r="G1483" s="202"/>
      <c r="H1483" s="202"/>
      <c r="I1483" s="202"/>
      <c r="J1483" s="217"/>
    </row>
    <row r="1484" spans="1:10" ht="16" hidden="1">
      <c r="A1484" s="501" t="s">
        <v>2465</v>
      </c>
      <c r="B1484" s="501" t="s">
        <v>20</v>
      </c>
      <c r="C1484" s="787">
        <v>2021</v>
      </c>
      <c r="D1484" s="204" t="s">
        <v>2502</v>
      </c>
      <c r="E1484" s="204" t="s">
        <v>2511</v>
      </c>
      <c r="F1484" s="261"/>
      <c r="G1484" s="204"/>
      <c r="H1484" s="204"/>
      <c r="I1484" s="204"/>
      <c r="J1484" s="218"/>
    </row>
    <row r="1485" spans="1:10" ht="16" hidden="1">
      <c r="A1485" s="501" t="s">
        <v>2465</v>
      </c>
      <c r="B1485" s="501" t="s">
        <v>20</v>
      </c>
      <c r="C1485" s="787">
        <v>2021</v>
      </c>
      <c r="D1485" s="202" t="s">
        <v>2503</v>
      </c>
      <c r="E1485" s="202" t="s">
        <v>2511</v>
      </c>
      <c r="F1485" s="260"/>
      <c r="G1485" s="202"/>
      <c r="H1485" s="202"/>
      <c r="I1485" s="202"/>
      <c r="J1485" s="217"/>
    </row>
    <row r="1486" spans="1:10" ht="16" hidden="1">
      <c r="A1486" s="501" t="s">
        <v>2465</v>
      </c>
      <c r="B1486" s="501" t="s">
        <v>20</v>
      </c>
      <c r="C1486" s="787">
        <v>2021</v>
      </c>
      <c r="D1486" s="204" t="s">
        <v>2504</v>
      </c>
      <c r="E1486" s="204" t="s">
        <v>2511</v>
      </c>
      <c r="F1486" s="261"/>
      <c r="G1486" s="204"/>
      <c r="H1486" s="204"/>
      <c r="I1486" s="204"/>
      <c r="J1486" s="218"/>
    </row>
    <row r="1487" spans="1:10" ht="16" hidden="1">
      <c r="A1487" s="501" t="s">
        <v>2465</v>
      </c>
      <c r="B1487" s="501" t="s">
        <v>20</v>
      </c>
      <c r="C1487" s="787">
        <v>2021</v>
      </c>
      <c r="D1487" s="202" t="s">
        <v>2505</v>
      </c>
      <c r="E1487" s="202" t="s">
        <v>2511</v>
      </c>
      <c r="F1487" s="260"/>
      <c r="G1487" s="202"/>
      <c r="H1487" s="202"/>
      <c r="I1487" s="202"/>
      <c r="J1487" s="217"/>
    </row>
    <row r="1488" spans="1:10" ht="16" hidden="1">
      <c r="A1488" s="501" t="s">
        <v>2465</v>
      </c>
      <c r="B1488" s="501" t="s">
        <v>20</v>
      </c>
      <c r="C1488" s="787">
        <v>2021</v>
      </c>
      <c r="D1488" s="204" t="s">
        <v>2506</v>
      </c>
      <c r="E1488" s="204" t="s">
        <v>2511</v>
      </c>
      <c r="F1488" s="261"/>
      <c r="G1488" s="204"/>
      <c r="H1488" s="204"/>
      <c r="I1488" s="204"/>
      <c r="J1488" s="218"/>
    </row>
    <row r="1489" spans="1:10" ht="16" hidden="1">
      <c r="A1489" s="501" t="s">
        <v>2465</v>
      </c>
      <c r="B1489" s="501" t="s">
        <v>20</v>
      </c>
      <c r="C1489" s="787">
        <v>2021</v>
      </c>
      <c r="D1489" s="202" t="s">
        <v>2507</v>
      </c>
      <c r="E1489" s="202" t="s">
        <v>2511</v>
      </c>
      <c r="F1489" s="260"/>
      <c r="G1489" s="202"/>
      <c r="H1489" s="202"/>
      <c r="I1489" s="202"/>
      <c r="J1489" s="217"/>
    </row>
    <row r="1490" spans="1:10" ht="16" hidden="1">
      <c r="A1490" s="501" t="s">
        <v>2465</v>
      </c>
      <c r="B1490" s="501" t="s">
        <v>20</v>
      </c>
      <c r="C1490" s="787">
        <v>2021</v>
      </c>
      <c r="D1490" s="204" t="s">
        <v>2508</v>
      </c>
      <c r="E1490" s="204" t="s">
        <v>2511</v>
      </c>
      <c r="F1490" s="261"/>
      <c r="G1490" s="204"/>
      <c r="H1490" s="204"/>
      <c r="I1490" s="204"/>
      <c r="J1490" s="218"/>
    </row>
    <row r="1491" spans="1:10" ht="16" hidden="1">
      <c r="A1491" s="501" t="s">
        <v>2465</v>
      </c>
      <c r="B1491" s="501" t="s">
        <v>20</v>
      </c>
      <c r="C1491" s="787">
        <v>2021</v>
      </c>
      <c r="D1491" s="202" t="s">
        <v>2509</v>
      </c>
      <c r="E1491" s="202" t="s">
        <v>2511</v>
      </c>
      <c r="F1491" s="260"/>
      <c r="G1491" s="202"/>
      <c r="H1491" s="202"/>
      <c r="I1491" s="202"/>
      <c r="J1491" s="217"/>
    </row>
    <row r="1492" spans="1:10" ht="16" hidden="1">
      <c r="A1492" s="501" t="s">
        <v>2465</v>
      </c>
      <c r="B1492" s="501" t="s">
        <v>20</v>
      </c>
      <c r="C1492" s="787">
        <v>2021</v>
      </c>
      <c r="D1492" s="204" t="s">
        <v>2510</v>
      </c>
      <c r="E1492" s="204" t="s">
        <v>2511</v>
      </c>
      <c r="F1492" s="261"/>
      <c r="G1492" s="204"/>
      <c r="H1492" s="204"/>
      <c r="I1492" s="204"/>
      <c r="J1492" s="218"/>
    </row>
    <row r="1493" spans="1:10" s="768" customFormat="1" ht="16" hidden="1">
      <c r="A1493" s="772"/>
      <c r="B1493" s="772"/>
      <c r="C1493" s="779"/>
      <c r="D1493" s="208"/>
      <c r="E1493" s="208"/>
      <c r="F1493" s="856"/>
      <c r="G1493" s="208"/>
      <c r="H1493" s="208"/>
      <c r="I1493" s="208"/>
      <c r="J1493" s="220"/>
    </row>
    <row r="1494" spans="1:10" ht="16" hidden="1">
      <c r="A1494" s="501" t="s">
        <v>2466</v>
      </c>
      <c r="B1494" s="501" t="s">
        <v>20</v>
      </c>
      <c r="C1494" s="787">
        <v>2021</v>
      </c>
      <c r="D1494" s="202" t="s">
        <v>2495</v>
      </c>
      <c r="E1494" s="202" t="s">
        <v>2496</v>
      </c>
      <c r="F1494" s="207"/>
      <c r="G1494" s="202"/>
      <c r="H1494" s="202"/>
      <c r="I1494" s="202"/>
      <c r="J1494" s="217"/>
    </row>
    <row r="1495" spans="1:10" ht="16" hidden="1">
      <c r="A1495" s="501" t="s">
        <v>2466</v>
      </c>
      <c r="B1495" s="501" t="s">
        <v>20</v>
      </c>
      <c r="C1495" s="787">
        <v>2021</v>
      </c>
      <c r="D1495" s="204" t="s">
        <v>2498</v>
      </c>
      <c r="E1495" s="204" t="s">
        <v>2496</v>
      </c>
      <c r="F1495" s="206"/>
      <c r="G1495" s="204"/>
      <c r="H1495" s="204"/>
      <c r="I1495" s="204"/>
      <c r="J1495" s="218"/>
    </row>
    <row r="1496" spans="1:10" ht="16" hidden="1">
      <c r="A1496" s="501" t="s">
        <v>2466</v>
      </c>
      <c r="B1496" s="501" t="s">
        <v>20</v>
      </c>
      <c r="C1496" s="787">
        <v>2021</v>
      </c>
      <c r="D1496" s="202" t="s">
        <v>2499</v>
      </c>
      <c r="E1496" s="202" t="s">
        <v>2496</v>
      </c>
      <c r="F1496" s="207"/>
      <c r="G1496" s="202"/>
      <c r="H1496" s="202"/>
      <c r="I1496" s="202"/>
      <c r="J1496" s="217"/>
    </row>
    <row r="1497" spans="1:10" ht="16" hidden="1">
      <c r="A1497" s="501" t="s">
        <v>2466</v>
      </c>
      <c r="B1497" s="501" t="s">
        <v>20</v>
      </c>
      <c r="C1497" s="787">
        <v>2021</v>
      </c>
      <c r="D1497" s="204" t="s">
        <v>2500</v>
      </c>
      <c r="E1497" s="204" t="s">
        <v>2496</v>
      </c>
      <c r="F1497" s="206"/>
      <c r="G1497" s="204"/>
      <c r="H1497" s="204"/>
      <c r="I1497" s="204"/>
      <c r="J1497" s="218"/>
    </row>
    <row r="1498" spans="1:10" ht="16" hidden="1">
      <c r="A1498" s="501" t="s">
        <v>2466</v>
      </c>
      <c r="B1498" s="501" t="s">
        <v>20</v>
      </c>
      <c r="C1498" s="787">
        <v>2021</v>
      </c>
      <c r="D1498" s="202" t="s">
        <v>2501</v>
      </c>
      <c r="E1498" s="202" t="s">
        <v>2496</v>
      </c>
      <c r="F1498" s="207"/>
      <c r="G1498" s="202"/>
      <c r="H1498" s="202"/>
      <c r="I1498" s="202"/>
      <c r="J1498" s="217"/>
    </row>
    <row r="1499" spans="1:10" ht="16" hidden="1">
      <c r="A1499" s="501" t="s">
        <v>2466</v>
      </c>
      <c r="B1499" s="501" t="s">
        <v>20</v>
      </c>
      <c r="C1499" s="787">
        <v>2021</v>
      </c>
      <c r="D1499" s="204" t="s">
        <v>2502</v>
      </c>
      <c r="E1499" s="204" t="s">
        <v>2496</v>
      </c>
      <c r="F1499" s="206"/>
      <c r="G1499" s="204"/>
      <c r="H1499" s="204"/>
      <c r="I1499" s="204"/>
      <c r="J1499" s="218"/>
    </row>
    <row r="1500" spans="1:10" ht="16" hidden="1">
      <c r="A1500" s="501" t="s">
        <v>2466</v>
      </c>
      <c r="B1500" s="501" t="s">
        <v>20</v>
      </c>
      <c r="C1500" s="787">
        <v>2021</v>
      </c>
      <c r="D1500" s="202" t="s">
        <v>2503</v>
      </c>
      <c r="E1500" s="202" t="s">
        <v>2496</v>
      </c>
      <c r="F1500" s="207"/>
      <c r="G1500" s="202"/>
      <c r="H1500" s="202"/>
      <c r="I1500" s="202"/>
      <c r="J1500" s="217"/>
    </row>
    <row r="1501" spans="1:10" ht="16" hidden="1">
      <c r="A1501" s="501" t="s">
        <v>2466</v>
      </c>
      <c r="B1501" s="501" t="s">
        <v>20</v>
      </c>
      <c r="C1501" s="787">
        <v>2021</v>
      </c>
      <c r="D1501" s="204" t="s">
        <v>2504</v>
      </c>
      <c r="E1501" s="204" t="s">
        <v>2496</v>
      </c>
      <c r="F1501" s="206"/>
      <c r="G1501" s="204"/>
      <c r="H1501" s="204"/>
      <c r="I1501" s="204"/>
      <c r="J1501" s="218"/>
    </row>
    <row r="1502" spans="1:10" ht="16" hidden="1">
      <c r="A1502" s="501" t="s">
        <v>2466</v>
      </c>
      <c r="B1502" s="501" t="s">
        <v>20</v>
      </c>
      <c r="C1502" s="787">
        <v>2021</v>
      </c>
      <c r="D1502" s="202" t="s">
        <v>2505</v>
      </c>
      <c r="E1502" s="202" t="s">
        <v>2496</v>
      </c>
      <c r="F1502" s="207"/>
      <c r="G1502" s="202"/>
      <c r="H1502" s="202"/>
      <c r="I1502" s="202"/>
      <c r="J1502" s="217"/>
    </row>
    <row r="1503" spans="1:10" ht="16" hidden="1">
      <c r="A1503" s="501" t="s">
        <v>2466</v>
      </c>
      <c r="B1503" s="501" t="s">
        <v>20</v>
      </c>
      <c r="C1503" s="787">
        <v>2021</v>
      </c>
      <c r="D1503" s="204" t="s">
        <v>2506</v>
      </c>
      <c r="E1503" s="204" t="s">
        <v>2496</v>
      </c>
      <c r="F1503" s="206">
        <v>1481666.59</v>
      </c>
      <c r="G1503" s="204"/>
      <c r="H1503" s="204"/>
      <c r="I1503" s="204"/>
      <c r="J1503" s="218"/>
    </row>
    <row r="1504" spans="1:10" ht="16" hidden="1">
      <c r="A1504" s="501" t="s">
        <v>2466</v>
      </c>
      <c r="B1504" s="501" t="s">
        <v>20</v>
      </c>
      <c r="C1504" s="787">
        <v>2021</v>
      </c>
      <c r="D1504" s="202" t="s">
        <v>2507</v>
      </c>
      <c r="E1504" s="202" t="s">
        <v>2496</v>
      </c>
      <c r="F1504" s="207"/>
      <c r="G1504" s="202"/>
      <c r="H1504" s="202"/>
      <c r="I1504" s="202"/>
      <c r="J1504" s="217"/>
    </row>
    <row r="1505" spans="1:10" ht="16" hidden="1">
      <c r="A1505" s="501" t="s">
        <v>2466</v>
      </c>
      <c r="B1505" s="501" t="s">
        <v>20</v>
      </c>
      <c r="C1505" s="787">
        <v>2021</v>
      </c>
      <c r="D1505" s="204" t="s">
        <v>2508</v>
      </c>
      <c r="E1505" s="204" t="s">
        <v>2496</v>
      </c>
      <c r="F1505" s="206"/>
      <c r="G1505" s="204"/>
      <c r="H1505" s="204"/>
      <c r="I1505" s="204"/>
      <c r="J1505" s="218"/>
    </row>
    <row r="1506" spans="1:10" ht="16" hidden="1">
      <c r="A1506" s="501" t="s">
        <v>2466</v>
      </c>
      <c r="B1506" s="501" t="s">
        <v>20</v>
      </c>
      <c r="C1506" s="787">
        <v>2021</v>
      </c>
      <c r="D1506" s="202" t="s">
        <v>2509</v>
      </c>
      <c r="E1506" s="202" t="s">
        <v>2496</v>
      </c>
      <c r="F1506" s="207"/>
      <c r="G1506" s="202"/>
      <c r="H1506" s="202"/>
      <c r="I1506" s="202"/>
      <c r="J1506" s="217"/>
    </row>
    <row r="1507" spans="1:10" ht="16" hidden="1">
      <c r="A1507" s="501" t="s">
        <v>2466</v>
      </c>
      <c r="B1507" s="501" t="s">
        <v>20</v>
      </c>
      <c r="C1507" s="787">
        <v>2021</v>
      </c>
      <c r="D1507" s="204" t="s">
        <v>2510</v>
      </c>
      <c r="E1507" s="204" t="s">
        <v>2496</v>
      </c>
      <c r="F1507" s="206"/>
      <c r="G1507" s="204"/>
      <c r="H1507" s="204"/>
      <c r="I1507" s="204"/>
      <c r="J1507" s="218"/>
    </row>
    <row r="1508" spans="1:10" ht="16" hidden="1">
      <c r="A1508" s="501" t="s">
        <v>2466</v>
      </c>
      <c r="B1508" s="501" t="s">
        <v>20</v>
      </c>
      <c r="C1508" s="787">
        <v>2021</v>
      </c>
      <c r="D1508" s="202" t="s">
        <v>2495</v>
      </c>
      <c r="E1508" s="202" t="s">
        <v>2511</v>
      </c>
      <c r="F1508" s="260"/>
      <c r="G1508" s="202"/>
      <c r="H1508" s="202"/>
      <c r="I1508" s="202"/>
      <c r="J1508" s="217"/>
    </row>
    <row r="1509" spans="1:10" ht="16" hidden="1">
      <c r="A1509" s="501" t="s">
        <v>2466</v>
      </c>
      <c r="B1509" s="501" t="s">
        <v>20</v>
      </c>
      <c r="C1509" s="787">
        <v>2021</v>
      </c>
      <c r="D1509" s="204" t="s">
        <v>2498</v>
      </c>
      <c r="E1509" s="204" t="s">
        <v>2511</v>
      </c>
      <c r="F1509" s="261">
        <v>2653626991</v>
      </c>
      <c r="G1509" s="204"/>
      <c r="H1509" s="204"/>
      <c r="I1509" s="204"/>
      <c r="J1509" s="218"/>
    </row>
    <row r="1510" spans="1:10" ht="16" hidden="1">
      <c r="A1510" s="501" t="s">
        <v>2466</v>
      </c>
      <c r="B1510" s="501" t="s">
        <v>20</v>
      </c>
      <c r="C1510" s="787">
        <v>2021</v>
      </c>
      <c r="D1510" s="202" t="s">
        <v>2499</v>
      </c>
      <c r="E1510" s="202" t="s">
        <v>2511</v>
      </c>
      <c r="F1510" s="260">
        <v>120000000</v>
      </c>
      <c r="G1510" s="202"/>
      <c r="H1510" s="202"/>
      <c r="I1510" s="202"/>
      <c r="J1510" s="217"/>
    </row>
    <row r="1511" spans="1:10" ht="16" hidden="1">
      <c r="A1511" s="501" t="s">
        <v>2466</v>
      </c>
      <c r="B1511" s="501" t="s">
        <v>20</v>
      </c>
      <c r="C1511" s="787">
        <v>2021</v>
      </c>
      <c r="D1511" s="204" t="s">
        <v>2500</v>
      </c>
      <c r="E1511" s="204" t="s">
        <v>2511</v>
      </c>
      <c r="F1511" s="261">
        <v>12203222797</v>
      </c>
      <c r="G1511" s="204"/>
      <c r="H1511" s="204"/>
      <c r="I1511" s="204"/>
      <c r="J1511" s="218"/>
    </row>
    <row r="1512" spans="1:10" ht="16" hidden="1">
      <c r="A1512" s="501" t="s">
        <v>2466</v>
      </c>
      <c r="B1512" s="501" t="s">
        <v>20</v>
      </c>
      <c r="C1512" s="787">
        <v>2021</v>
      </c>
      <c r="D1512" s="202" t="s">
        <v>2501</v>
      </c>
      <c r="E1512" s="202" t="s">
        <v>2511</v>
      </c>
      <c r="F1512" s="260"/>
      <c r="G1512" s="202"/>
      <c r="H1512" s="202"/>
      <c r="I1512" s="202"/>
      <c r="J1512" s="217"/>
    </row>
    <row r="1513" spans="1:10" ht="16" hidden="1">
      <c r="A1513" s="501" t="s">
        <v>2466</v>
      </c>
      <c r="B1513" s="501" t="s">
        <v>20</v>
      </c>
      <c r="C1513" s="787">
        <v>2021</v>
      </c>
      <c r="D1513" s="204" t="s">
        <v>2502</v>
      </c>
      <c r="E1513" s="204" t="s">
        <v>2511</v>
      </c>
      <c r="F1513" s="261"/>
      <c r="G1513" s="204"/>
      <c r="H1513" s="204"/>
      <c r="I1513" s="204"/>
      <c r="J1513" s="218"/>
    </row>
    <row r="1514" spans="1:10" ht="16" hidden="1">
      <c r="A1514" s="501" t="s">
        <v>2466</v>
      </c>
      <c r="B1514" s="501" t="s">
        <v>20</v>
      </c>
      <c r="C1514" s="787">
        <v>2021</v>
      </c>
      <c r="D1514" s="202" t="s">
        <v>2503</v>
      </c>
      <c r="E1514" s="202" t="s">
        <v>2511</v>
      </c>
      <c r="F1514" s="260">
        <v>12800017993</v>
      </c>
      <c r="G1514" s="202"/>
      <c r="H1514" s="202"/>
      <c r="I1514" s="202"/>
      <c r="J1514" s="217"/>
    </row>
    <row r="1515" spans="1:10" ht="16" hidden="1">
      <c r="A1515" s="501" t="s">
        <v>2466</v>
      </c>
      <c r="B1515" s="501" t="s">
        <v>20</v>
      </c>
      <c r="C1515" s="787">
        <v>2021</v>
      </c>
      <c r="D1515" s="204" t="s">
        <v>2504</v>
      </c>
      <c r="E1515" s="204" t="s">
        <v>2511</v>
      </c>
      <c r="F1515" s="261"/>
      <c r="G1515" s="204"/>
      <c r="H1515" s="204"/>
      <c r="I1515" s="204"/>
      <c r="J1515" s="218"/>
    </row>
    <row r="1516" spans="1:10" ht="16" hidden="1">
      <c r="A1516" s="501" t="s">
        <v>2466</v>
      </c>
      <c r="B1516" s="501" t="s">
        <v>20</v>
      </c>
      <c r="C1516" s="787">
        <v>2021</v>
      </c>
      <c r="D1516" s="202" t="s">
        <v>2505</v>
      </c>
      <c r="E1516" s="202" t="s">
        <v>2511</v>
      </c>
      <c r="F1516" s="260"/>
      <c r="G1516" s="202"/>
      <c r="H1516" s="202"/>
      <c r="I1516" s="202"/>
      <c r="J1516" s="217"/>
    </row>
    <row r="1517" spans="1:10" ht="16" hidden="1">
      <c r="A1517" s="501" t="s">
        <v>2466</v>
      </c>
      <c r="B1517" s="501" t="s">
        <v>20</v>
      </c>
      <c r="C1517" s="787">
        <v>2021</v>
      </c>
      <c r="D1517" s="204" t="s">
        <v>2506</v>
      </c>
      <c r="E1517" s="204" t="s">
        <v>2511</v>
      </c>
      <c r="F1517" s="261">
        <v>8079594172</v>
      </c>
      <c r="G1517" s="204"/>
      <c r="H1517" s="204"/>
      <c r="I1517" s="204"/>
      <c r="J1517" s="218"/>
    </row>
    <row r="1518" spans="1:10" ht="16" hidden="1">
      <c r="A1518" s="501" t="s">
        <v>2466</v>
      </c>
      <c r="B1518" s="501" t="s">
        <v>20</v>
      </c>
      <c r="C1518" s="787">
        <v>2021</v>
      </c>
      <c r="D1518" s="202" t="s">
        <v>2507</v>
      </c>
      <c r="E1518" s="202" t="s">
        <v>2511</v>
      </c>
      <c r="F1518" s="260"/>
      <c r="G1518" s="202"/>
      <c r="H1518" s="202"/>
      <c r="I1518" s="202"/>
      <c r="J1518" s="217"/>
    </row>
    <row r="1519" spans="1:10" ht="16" hidden="1">
      <c r="A1519" s="501" t="s">
        <v>2466</v>
      </c>
      <c r="B1519" s="501" t="s">
        <v>20</v>
      </c>
      <c r="C1519" s="787">
        <v>2021</v>
      </c>
      <c r="D1519" s="204" t="s">
        <v>2508</v>
      </c>
      <c r="E1519" s="204" t="s">
        <v>2511</v>
      </c>
      <c r="F1519" s="261"/>
      <c r="G1519" s="204"/>
      <c r="H1519" s="204"/>
      <c r="I1519" s="204"/>
      <c r="J1519" s="218"/>
    </row>
    <row r="1520" spans="1:10" ht="16" hidden="1">
      <c r="A1520" s="501" t="s">
        <v>2466</v>
      </c>
      <c r="B1520" s="501" t="s">
        <v>20</v>
      </c>
      <c r="C1520" s="787">
        <v>2021</v>
      </c>
      <c r="D1520" s="202" t="s">
        <v>2509</v>
      </c>
      <c r="E1520" s="202" t="s">
        <v>2511</v>
      </c>
      <c r="F1520" s="260"/>
      <c r="G1520" s="202"/>
      <c r="H1520" s="202"/>
      <c r="I1520" s="202"/>
      <c r="J1520" s="217"/>
    </row>
    <row r="1521" spans="1:10" ht="16" hidden="1">
      <c r="A1521" s="501" t="s">
        <v>2466</v>
      </c>
      <c r="B1521" s="501" t="s">
        <v>20</v>
      </c>
      <c r="C1521" s="787">
        <v>2021</v>
      </c>
      <c r="D1521" s="204" t="s">
        <v>2510</v>
      </c>
      <c r="E1521" s="204" t="s">
        <v>2511</v>
      </c>
      <c r="F1521" s="261"/>
      <c r="G1521" s="204"/>
      <c r="H1521" s="204"/>
      <c r="I1521" s="204"/>
      <c r="J1521" s="218"/>
    </row>
    <row r="1522" spans="1:10" s="768" customFormat="1" ht="16" hidden="1">
      <c r="A1522" s="772"/>
      <c r="B1522" s="772"/>
      <c r="C1522" s="779"/>
      <c r="D1522" s="208"/>
      <c r="E1522" s="208"/>
      <c r="F1522" s="856"/>
      <c r="G1522" s="208"/>
      <c r="H1522" s="208"/>
      <c r="I1522" s="208"/>
      <c r="J1522" s="220"/>
    </row>
    <row r="1523" spans="1:10" ht="16" hidden="1">
      <c r="A1523" s="501" t="s">
        <v>2467</v>
      </c>
      <c r="B1523" s="501" t="s">
        <v>20</v>
      </c>
      <c r="C1523" s="787">
        <v>2021</v>
      </c>
      <c r="D1523" s="202" t="s">
        <v>2495</v>
      </c>
      <c r="E1523" s="202" t="s">
        <v>2496</v>
      </c>
      <c r="F1523" s="887">
        <v>2174346.61</v>
      </c>
      <c r="G1523" s="216"/>
      <c r="H1523" s="216"/>
      <c r="I1523" s="216"/>
      <c r="J1523" s="217"/>
    </row>
    <row r="1524" spans="1:10" ht="16" hidden="1">
      <c r="A1524" s="501" t="s">
        <v>2467</v>
      </c>
      <c r="B1524" s="501" t="s">
        <v>20</v>
      </c>
      <c r="C1524" s="787">
        <v>2021</v>
      </c>
      <c r="D1524" s="204" t="s">
        <v>2498</v>
      </c>
      <c r="E1524" s="204" t="s">
        <v>2496</v>
      </c>
      <c r="F1524" s="888" t="s">
        <v>2548</v>
      </c>
      <c r="G1524" s="219"/>
      <c r="H1524" s="219"/>
      <c r="I1524" s="219"/>
      <c r="J1524" s="218"/>
    </row>
    <row r="1525" spans="1:10" ht="16" hidden="1">
      <c r="A1525" s="501" t="s">
        <v>2467</v>
      </c>
      <c r="B1525" s="501" t="s">
        <v>20</v>
      </c>
      <c r="C1525" s="787">
        <v>2021</v>
      </c>
      <c r="D1525" s="202" t="s">
        <v>2499</v>
      </c>
      <c r="E1525" s="202" t="s">
        <v>2496</v>
      </c>
      <c r="F1525" s="887" t="s">
        <v>2548</v>
      </c>
      <c r="G1525" s="216"/>
      <c r="H1525" s="216"/>
      <c r="I1525" s="216"/>
      <c r="J1525" s="217"/>
    </row>
    <row r="1526" spans="1:10" ht="16" hidden="1">
      <c r="A1526" s="501" t="s">
        <v>2467</v>
      </c>
      <c r="B1526" s="501" t="s">
        <v>20</v>
      </c>
      <c r="C1526" s="787">
        <v>2021</v>
      </c>
      <c r="D1526" s="204" t="s">
        <v>2500</v>
      </c>
      <c r="E1526" s="204" t="s">
        <v>2496</v>
      </c>
      <c r="F1526" s="888" t="s">
        <v>2548</v>
      </c>
      <c r="G1526" s="219"/>
      <c r="H1526" s="219"/>
      <c r="I1526" s="219"/>
      <c r="J1526" s="218"/>
    </row>
    <row r="1527" spans="1:10" ht="16" hidden="1">
      <c r="A1527" s="501" t="s">
        <v>2467</v>
      </c>
      <c r="B1527" s="501" t="s">
        <v>20</v>
      </c>
      <c r="C1527" s="787">
        <v>2021</v>
      </c>
      <c r="D1527" s="202" t="s">
        <v>2501</v>
      </c>
      <c r="E1527" s="202" t="s">
        <v>2496</v>
      </c>
      <c r="F1527" s="887" t="s">
        <v>2548</v>
      </c>
      <c r="G1527" s="216"/>
      <c r="H1527" s="216"/>
      <c r="I1527" s="216"/>
      <c r="J1527" s="217"/>
    </row>
    <row r="1528" spans="1:10" ht="16" hidden="1">
      <c r="A1528" s="501" t="s">
        <v>2467</v>
      </c>
      <c r="B1528" s="501" t="s">
        <v>20</v>
      </c>
      <c r="C1528" s="787">
        <v>2021</v>
      </c>
      <c r="D1528" s="204" t="s">
        <v>2502</v>
      </c>
      <c r="E1528" s="204" t="s">
        <v>2496</v>
      </c>
      <c r="F1528" s="888" t="s">
        <v>2548</v>
      </c>
      <c r="G1528" s="219"/>
      <c r="H1528" s="219"/>
      <c r="I1528" s="219"/>
      <c r="J1528" s="218"/>
    </row>
    <row r="1529" spans="1:10" ht="16" hidden="1">
      <c r="A1529" s="501" t="s">
        <v>2467</v>
      </c>
      <c r="B1529" s="501" t="s">
        <v>20</v>
      </c>
      <c r="C1529" s="787">
        <v>2021</v>
      </c>
      <c r="D1529" s="202" t="s">
        <v>2503</v>
      </c>
      <c r="E1529" s="202" t="s">
        <v>2496</v>
      </c>
      <c r="F1529" s="887" t="s">
        <v>2548</v>
      </c>
      <c r="G1529" s="216"/>
      <c r="H1529" s="216"/>
      <c r="I1529" s="216"/>
      <c r="J1529" s="217"/>
    </row>
    <row r="1530" spans="1:10" ht="16" hidden="1">
      <c r="A1530" s="501" t="s">
        <v>2467</v>
      </c>
      <c r="B1530" s="501" t="s">
        <v>20</v>
      </c>
      <c r="C1530" s="787">
        <v>2021</v>
      </c>
      <c r="D1530" s="204" t="s">
        <v>2504</v>
      </c>
      <c r="E1530" s="204" t="s">
        <v>2496</v>
      </c>
      <c r="F1530" s="888" t="s">
        <v>2548</v>
      </c>
      <c r="G1530" s="219"/>
      <c r="H1530" s="219"/>
      <c r="I1530" s="219"/>
      <c r="J1530" s="218"/>
    </row>
    <row r="1531" spans="1:10" ht="16" hidden="1">
      <c r="A1531" s="501" t="s">
        <v>2467</v>
      </c>
      <c r="B1531" s="501" t="s">
        <v>20</v>
      </c>
      <c r="C1531" s="787">
        <v>2021</v>
      </c>
      <c r="D1531" s="202" t="s">
        <v>2505</v>
      </c>
      <c r="E1531" s="202" t="s">
        <v>2496</v>
      </c>
      <c r="F1531" s="887" t="s">
        <v>2548</v>
      </c>
      <c r="G1531" s="216"/>
      <c r="H1531" s="216"/>
      <c r="I1531" s="216"/>
      <c r="J1531" s="217"/>
    </row>
    <row r="1532" spans="1:10" ht="16" hidden="1">
      <c r="A1532" s="501" t="s">
        <v>2467</v>
      </c>
      <c r="B1532" s="501" t="s">
        <v>20</v>
      </c>
      <c r="C1532" s="787">
        <v>2021</v>
      </c>
      <c r="D1532" s="204" t="s">
        <v>2506</v>
      </c>
      <c r="E1532" s="204" t="s">
        <v>2496</v>
      </c>
      <c r="F1532" s="888">
        <v>5421516.9400000004</v>
      </c>
      <c r="G1532" s="219"/>
      <c r="H1532" s="889"/>
      <c r="I1532" s="219"/>
      <c r="J1532" s="218"/>
    </row>
    <row r="1533" spans="1:10" ht="16" hidden="1">
      <c r="A1533" s="501" t="s">
        <v>2467</v>
      </c>
      <c r="B1533" s="501" t="s">
        <v>20</v>
      </c>
      <c r="C1533" s="787">
        <v>2021</v>
      </c>
      <c r="D1533" s="202" t="s">
        <v>2507</v>
      </c>
      <c r="E1533" s="202" t="s">
        <v>2496</v>
      </c>
      <c r="F1533" s="887">
        <v>9439542.5500000007</v>
      </c>
      <c r="G1533" s="216"/>
      <c r="H1533" s="890"/>
      <c r="I1533" s="216"/>
      <c r="J1533" s="217"/>
    </row>
    <row r="1534" spans="1:10" ht="16" hidden="1">
      <c r="A1534" s="501" t="s">
        <v>2467</v>
      </c>
      <c r="B1534" s="501" t="s">
        <v>20</v>
      </c>
      <c r="C1534" s="787">
        <v>2021</v>
      </c>
      <c r="D1534" s="204" t="s">
        <v>2508</v>
      </c>
      <c r="E1534" s="204" t="s">
        <v>2496</v>
      </c>
      <c r="F1534" s="888" t="s">
        <v>2548</v>
      </c>
      <c r="G1534" s="219"/>
      <c r="H1534" s="219"/>
      <c r="I1534" s="219"/>
      <c r="J1534" s="218"/>
    </row>
    <row r="1535" spans="1:10" ht="16" hidden="1">
      <c r="A1535" s="501" t="s">
        <v>2467</v>
      </c>
      <c r="B1535" s="501" t="s">
        <v>20</v>
      </c>
      <c r="C1535" s="787">
        <v>2021</v>
      </c>
      <c r="D1535" s="202" t="s">
        <v>2509</v>
      </c>
      <c r="E1535" s="202" t="s">
        <v>2496</v>
      </c>
      <c r="F1535" s="887" t="s">
        <v>2548</v>
      </c>
      <c r="G1535" s="216"/>
      <c r="H1535" s="216"/>
      <c r="I1535" s="216"/>
      <c r="J1535" s="217"/>
    </row>
    <row r="1536" spans="1:10" ht="16" hidden="1">
      <c r="A1536" s="501" t="s">
        <v>2467</v>
      </c>
      <c r="B1536" s="501" t="s">
        <v>20</v>
      </c>
      <c r="C1536" s="787">
        <v>2021</v>
      </c>
      <c r="D1536" s="204" t="s">
        <v>2510</v>
      </c>
      <c r="E1536" s="204" t="s">
        <v>2496</v>
      </c>
      <c r="F1536" s="888" t="s">
        <v>2548</v>
      </c>
      <c r="G1536" s="219"/>
      <c r="H1536" s="219"/>
      <c r="I1536" s="219"/>
      <c r="J1536" s="218"/>
    </row>
    <row r="1537" spans="1:10" ht="16" hidden="1">
      <c r="A1537" s="501" t="s">
        <v>2467</v>
      </c>
      <c r="B1537" s="501" t="s">
        <v>20</v>
      </c>
      <c r="C1537" s="787">
        <v>2021</v>
      </c>
      <c r="D1537" s="202" t="s">
        <v>2495</v>
      </c>
      <c r="E1537" s="202" t="s">
        <v>2511</v>
      </c>
      <c r="F1537" s="887" t="s">
        <v>2548</v>
      </c>
      <c r="G1537" s="216"/>
      <c r="H1537" s="216"/>
      <c r="I1537" s="216"/>
      <c r="J1537" s="217"/>
    </row>
    <row r="1538" spans="1:10" ht="16" hidden="1">
      <c r="A1538" s="501" t="s">
        <v>2467</v>
      </c>
      <c r="B1538" s="501" t="s">
        <v>20</v>
      </c>
      <c r="C1538" s="787">
        <v>2021</v>
      </c>
      <c r="D1538" s="204" t="s">
        <v>2498</v>
      </c>
      <c r="E1538" s="204" t="s">
        <v>2511</v>
      </c>
      <c r="F1538" s="888">
        <v>2562721371</v>
      </c>
      <c r="G1538" s="219"/>
      <c r="H1538" s="219"/>
      <c r="I1538" s="219"/>
      <c r="J1538" s="218"/>
    </row>
    <row r="1539" spans="1:10" ht="16" hidden="1">
      <c r="A1539" s="501" t="s">
        <v>2467</v>
      </c>
      <c r="B1539" s="501" t="s">
        <v>20</v>
      </c>
      <c r="C1539" s="787">
        <v>2021</v>
      </c>
      <c r="D1539" s="202" t="s">
        <v>2499</v>
      </c>
      <c r="E1539" s="202" t="s">
        <v>2511</v>
      </c>
      <c r="F1539" s="887">
        <v>1143000000</v>
      </c>
      <c r="G1539" s="216"/>
      <c r="H1539" s="216"/>
      <c r="I1539" s="216"/>
      <c r="J1539" s="217"/>
    </row>
    <row r="1540" spans="1:10" ht="16" hidden="1">
      <c r="A1540" s="501" t="s">
        <v>2467</v>
      </c>
      <c r="B1540" s="501" t="s">
        <v>20</v>
      </c>
      <c r="C1540" s="787">
        <v>2021</v>
      </c>
      <c r="D1540" s="204" t="s">
        <v>2500</v>
      </c>
      <c r="E1540" s="204" t="s">
        <v>2511</v>
      </c>
      <c r="F1540" s="888" t="s">
        <v>2548</v>
      </c>
      <c r="G1540" s="219"/>
      <c r="H1540" s="219"/>
      <c r="I1540" s="219"/>
      <c r="J1540" s="218"/>
    </row>
    <row r="1541" spans="1:10" ht="16" hidden="1">
      <c r="A1541" s="501" t="s">
        <v>2467</v>
      </c>
      <c r="B1541" s="501" t="s">
        <v>20</v>
      </c>
      <c r="C1541" s="787">
        <v>2021</v>
      </c>
      <c r="D1541" s="202" t="s">
        <v>2501</v>
      </c>
      <c r="E1541" s="202" t="s">
        <v>2511</v>
      </c>
      <c r="F1541" s="887">
        <v>31756640</v>
      </c>
      <c r="G1541" s="216"/>
      <c r="H1541" s="216"/>
      <c r="I1541" s="216"/>
      <c r="J1541" s="217"/>
    </row>
    <row r="1542" spans="1:10" ht="16" hidden="1">
      <c r="A1542" s="501" t="s">
        <v>2467</v>
      </c>
      <c r="B1542" s="501" t="s">
        <v>20</v>
      </c>
      <c r="C1542" s="787">
        <v>2021</v>
      </c>
      <c r="D1542" s="204" t="s">
        <v>2502</v>
      </c>
      <c r="E1542" s="204" t="s">
        <v>2511</v>
      </c>
      <c r="F1542" s="888">
        <v>1518234542</v>
      </c>
      <c r="G1542" s="219"/>
      <c r="H1542" s="219"/>
      <c r="I1542" s="219"/>
      <c r="J1542" s="218"/>
    </row>
    <row r="1543" spans="1:10" ht="16" hidden="1">
      <c r="A1543" s="501" t="s">
        <v>2467</v>
      </c>
      <c r="B1543" s="501" t="s">
        <v>20</v>
      </c>
      <c r="C1543" s="787">
        <v>2020</v>
      </c>
      <c r="D1543" s="202" t="s">
        <v>2503</v>
      </c>
      <c r="E1543" s="202" t="s">
        <v>2511</v>
      </c>
      <c r="F1543" s="887">
        <v>2838954200</v>
      </c>
      <c r="G1543" s="216"/>
      <c r="H1543" s="216"/>
      <c r="I1543" s="216"/>
      <c r="J1543" s="217" t="s">
        <v>2532</v>
      </c>
    </row>
    <row r="1544" spans="1:10" ht="16" hidden="1">
      <c r="A1544" s="501" t="s">
        <v>2467</v>
      </c>
      <c r="B1544" s="501" t="s">
        <v>20</v>
      </c>
      <c r="C1544" s="787">
        <v>2021</v>
      </c>
      <c r="D1544" s="202" t="s">
        <v>2503</v>
      </c>
      <c r="E1544" s="202" t="s">
        <v>2511</v>
      </c>
      <c r="F1544" s="887">
        <v>3409255000</v>
      </c>
      <c r="G1544" s="216"/>
      <c r="H1544" s="216"/>
      <c r="I1544" s="216"/>
      <c r="J1544" s="217" t="s">
        <v>2554</v>
      </c>
    </row>
    <row r="1545" spans="1:10" ht="16" hidden="1">
      <c r="A1545" s="501" t="s">
        <v>2467</v>
      </c>
      <c r="B1545" s="501" t="s">
        <v>20</v>
      </c>
      <c r="C1545" s="787">
        <v>2021</v>
      </c>
      <c r="D1545" s="204" t="s">
        <v>2504</v>
      </c>
      <c r="E1545" s="204" t="s">
        <v>2511</v>
      </c>
      <c r="F1545" s="888" t="s">
        <v>2548</v>
      </c>
      <c r="G1545" s="219"/>
      <c r="H1545" s="219"/>
      <c r="I1545" s="219"/>
      <c r="J1545" s="218"/>
    </row>
    <row r="1546" spans="1:10" ht="16" hidden="1">
      <c r="A1546" s="501" t="s">
        <v>2467</v>
      </c>
      <c r="B1546" s="501" t="s">
        <v>20</v>
      </c>
      <c r="C1546" s="787">
        <v>2021</v>
      </c>
      <c r="D1546" s="202" t="s">
        <v>2505</v>
      </c>
      <c r="E1546" s="202" t="s">
        <v>2511</v>
      </c>
      <c r="F1546" s="887" t="s">
        <v>2548</v>
      </c>
      <c r="G1546" s="216"/>
      <c r="H1546" s="216"/>
      <c r="I1546" s="216"/>
      <c r="J1546" s="217"/>
    </row>
    <row r="1547" spans="1:10" ht="16" hidden="1">
      <c r="A1547" s="501" t="s">
        <v>2467</v>
      </c>
      <c r="B1547" s="501" t="s">
        <v>20</v>
      </c>
      <c r="C1547" s="787">
        <v>2021</v>
      </c>
      <c r="D1547" s="204" t="s">
        <v>2506</v>
      </c>
      <c r="E1547" s="204" t="s">
        <v>2511</v>
      </c>
      <c r="F1547" s="888" t="s">
        <v>2548</v>
      </c>
      <c r="G1547" s="219"/>
      <c r="H1547" s="219"/>
      <c r="I1547" s="219"/>
      <c r="J1547" s="218"/>
    </row>
    <row r="1548" spans="1:10" ht="16" hidden="1">
      <c r="A1548" s="501" t="s">
        <v>2467</v>
      </c>
      <c r="B1548" s="501" t="s">
        <v>20</v>
      </c>
      <c r="C1548" s="787">
        <v>2021</v>
      </c>
      <c r="D1548" s="202" t="s">
        <v>2507</v>
      </c>
      <c r="E1548" s="202" t="s">
        <v>2511</v>
      </c>
      <c r="F1548" s="887" t="s">
        <v>2548</v>
      </c>
      <c r="G1548" s="216"/>
      <c r="H1548" s="216"/>
      <c r="I1548" s="216"/>
      <c r="J1548" s="217"/>
    </row>
    <row r="1549" spans="1:10" ht="16" hidden="1">
      <c r="A1549" s="501" t="s">
        <v>2467</v>
      </c>
      <c r="B1549" s="501" t="s">
        <v>20</v>
      </c>
      <c r="C1549" s="787">
        <v>2021</v>
      </c>
      <c r="D1549" s="204" t="s">
        <v>2508</v>
      </c>
      <c r="E1549" s="204" t="s">
        <v>2511</v>
      </c>
      <c r="F1549" s="888" t="s">
        <v>2548</v>
      </c>
      <c r="G1549" s="219"/>
      <c r="H1549" s="219"/>
      <c r="I1549" s="219"/>
      <c r="J1549" s="218"/>
    </row>
    <row r="1550" spans="1:10" ht="16" hidden="1">
      <c r="A1550" s="501" t="s">
        <v>2467</v>
      </c>
      <c r="B1550" s="501" t="s">
        <v>20</v>
      </c>
      <c r="C1550" s="787">
        <v>2021</v>
      </c>
      <c r="D1550" s="202" t="s">
        <v>2509</v>
      </c>
      <c r="E1550" s="202" t="s">
        <v>2511</v>
      </c>
      <c r="F1550" s="887" t="s">
        <v>2548</v>
      </c>
      <c r="G1550" s="216"/>
      <c r="H1550" s="216"/>
      <c r="I1550" s="216"/>
      <c r="J1550" s="217"/>
    </row>
    <row r="1551" spans="1:10" ht="16" hidden="1">
      <c r="A1551" s="501" t="s">
        <v>2467</v>
      </c>
      <c r="B1551" s="501" t="s">
        <v>20</v>
      </c>
      <c r="C1551" s="787">
        <v>2021</v>
      </c>
      <c r="D1551" s="204" t="s">
        <v>2510</v>
      </c>
      <c r="E1551" s="204" t="s">
        <v>2511</v>
      </c>
      <c r="F1551" s="888" t="s">
        <v>2548</v>
      </c>
      <c r="G1551" s="219"/>
      <c r="H1551" s="219"/>
      <c r="I1551" s="219"/>
      <c r="J1551" s="218"/>
    </row>
    <row r="1552" spans="1:10" s="768" customFormat="1" ht="16" hidden="1">
      <c r="A1552" s="772"/>
      <c r="B1552" s="772"/>
      <c r="C1552" s="779"/>
      <c r="D1552" s="208"/>
      <c r="E1552" s="208"/>
      <c r="F1552" s="891"/>
      <c r="G1552" s="806"/>
      <c r="H1552" s="806"/>
      <c r="I1552" s="806"/>
      <c r="J1552" s="220"/>
    </row>
    <row r="1553" spans="1:10" ht="16" hidden="1">
      <c r="A1553" s="501" t="s">
        <v>2468</v>
      </c>
      <c r="B1553" s="501" t="s">
        <v>20</v>
      </c>
      <c r="C1553" s="787">
        <v>2021</v>
      </c>
      <c r="D1553" s="202" t="s">
        <v>2495</v>
      </c>
      <c r="E1553" s="202" t="s">
        <v>2496</v>
      </c>
      <c r="F1553" s="887"/>
      <c r="G1553" s="216"/>
      <c r="H1553" s="216"/>
      <c r="I1553" s="216"/>
      <c r="J1553" s="800"/>
    </row>
    <row r="1554" spans="1:10" ht="16" hidden="1">
      <c r="A1554" s="501" t="s">
        <v>2468</v>
      </c>
      <c r="B1554" s="501" t="s">
        <v>20</v>
      </c>
      <c r="C1554" s="787">
        <v>2021</v>
      </c>
      <c r="D1554" s="204" t="s">
        <v>2498</v>
      </c>
      <c r="E1554" s="204" t="s">
        <v>2496</v>
      </c>
      <c r="F1554" s="888"/>
      <c r="G1554" s="219"/>
      <c r="H1554" s="219"/>
      <c r="I1554" s="219"/>
      <c r="J1554" s="808"/>
    </row>
    <row r="1555" spans="1:10" ht="16" hidden="1">
      <c r="A1555" s="501" t="s">
        <v>2468</v>
      </c>
      <c r="B1555" s="501" t="s">
        <v>20</v>
      </c>
      <c r="C1555" s="787">
        <v>2021</v>
      </c>
      <c r="D1555" s="202" t="s">
        <v>2499</v>
      </c>
      <c r="E1555" s="202" t="s">
        <v>2496</v>
      </c>
      <c r="F1555" s="887"/>
      <c r="G1555" s="216"/>
      <c r="H1555" s="216"/>
      <c r="I1555" s="216"/>
      <c r="J1555" s="800"/>
    </row>
    <row r="1556" spans="1:10" ht="16" hidden="1">
      <c r="A1556" s="501" t="s">
        <v>2468</v>
      </c>
      <c r="B1556" s="501" t="s">
        <v>20</v>
      </c>
      <c r="C1556" s="787">
        <v>2021</v>
      </c>
      <c r="D1556" s="204" t="s">
        <v>2500</v>
      </c>
      <c r="E1556" s="204" t="s">
        <v>2496</v>
      </c>
      <c r="F1556" s="888"/>
      <c r="G1556" s="219"/>
      <c r="H1556" s="219"/>
      <c r="I1556" s="219"/>
      <c r="J1556" s="808"/>
    </row>
    <row r="1557" spans="1:10" ht="16" hidden="1">
      <c r="A1557" s="501" t="s">
        <v>2468</v>
      </c>
      <c r="B1557" s="501" t="s">
        <v>20</v>
      </c>
      <c r="C1557" s="787">
        <v>2021</v>
      </c>
      <c r="D1557" s="202" t="s">
        <v>2501</v>
      </c>
      <c r="E1557" s="202" t="s">
        <v>2496</v>
      </c>
      <c r="F1557" s="887"/>
      <c r="G1557" s="216"/>
      <c r="H1557" s="216"/>
      <c r="I1557" s="216"/>
      <c r="J1557" s="800"/>
    </row>
    <row r="1558" spans="1:10" ht="16" hidden="1">
      <c r="A1558" s="501" t="s">
        <v>2468</v>
      </c>
      <c r="B1558" s="501" t="s">
        <v>20</v>
      </c>
      <c r="C1558" s="787">
        <v>2021</v>
      </c>
      <c r="D1558" s="204" t="s">
        <v>2502</v>
      </c>
      <c r="E1558" s="204" t="s">
        <v>2496</v>
      </c>
      <c r="F1558" s="888"/>
      <c r="G1558" s="219"/>
      <c r="H1558" s="219"/>
      <c r="I1558" s="219"/>
      <c r="J1558" s="808"/>
    </row>
    <row r="1559" spans="1:10" ht="16" hidden="1">
      <c r="A1559" s="501" t="s">
        <v>2468</v>
      </c>
      <c r="B1559" s="501" t="s">
        <v>20</v>
      </c>
      <c r="C1559" s="787">
        <v>2021</v>
      </c>
      <c r="D1559" s="202" t="s">
        <v>2503</v>
      </c>
      <c r="E1559" s="202" t="s">
        <v>2496</v>
      </c>
      <c r="F1559" s="887"/>
      <c r="G1559" s="216"/>
      <c r="H1559" s="216"/>
      <c r="I1559" s="216"/>
      <c r="J1559" s="800"/>
    </row>
    <row r="1560" spans="1:10" ht="16" hidden="1">
      <c r="A1560" s="501" t="s">
        <v>2468</v>
      </c>
      <c r="B1560" s="501" t="s">
        <v>20</v>
      </c>
      <c r="C1560" s="787">
        <v>2021</v>
      </c>
      <c r="D1560" s="204" t="s">
        <v>2504</v>
      </c>
      <c r="E1560" s="204" t="s">
        <v>2496</v>
      </c>
      <c r="F1560" s="888"/>
      <c r="G1560" s="219"/>
      <c r="H1560" s="219"/>
      <c r="I1560" s="219"/>
      <c r="J1560" s="808"/>
    </row>
    <row r="1561" spans="1:10" ht="16" hidden="1">
      <c r="A1561" s="501" t="s">
        <v>2468</v>
      </c>
      <c r="B1561" s="501" t="s">
        <v>20</v>
      </c>
      <c r="C1561" s="787">
        <v>2021</v>
      </c>
      <c r="D1561" s="202" t="s">
        <v>2505</v>
      </c>
      <c r="E1561" s="202" t="s">
        <v>2496</v>
      </c>
      <c r="F1561" s="887"/>
      <c r="G1561" s="216"/>
      <c r="H1561" s="216"/>
      <c r="I1561" s="216"/>
      <c r="J1561" s="800"/>
    </row>
    <row r="1562" spans="1:10" ht="16" hidden="1">
      <c r="A1562" s="501" t="s">
        <v>2468</v>
      </c>
      <c r="B1562" s="501" t="s">
        <v>20</v>
      </c>
      <c r="C1562" s="787">
        <v>2021</v>
      </c>
      <c r="D1562" s="204" t="s">
        <v>2506</v>
      </c>
      <c r="E1562" s="204" t="s">
        <v>2496</v>
      </c>
      <c r="F1562" s="888">
        <v>1592398</v>
      </c>
      <c r="G1562" s="219"/>
      <c r="H1562" s="888"/>
      <c r="I1562" s="219"/>
      <c r="J1562" s="808"/>
    </row>
    <row r="1563" spans="1:10" ht="16" hidden="1">
      <c r="A1563" s="501" t="s">
        <v>2468</v>
      </c>
      <c r="B1563" s="501" t="s">
        <v>20</v>
      </c>
      <c r="C1563" s="787">
        <v>2021</v>
      </c>
      <c r="D1563" s="202" t="s">
        <v>2507</v>
      </c>
      <c r="E1563" s="202" t="s">
        <v>2496</v>
      </c>
      <c r="F1563" s="887"/>
      <c r="G1563" s="216"/>
      <c r="H1563" s="887"/>
      <c r="I1563" s="216"/>
      <c r="J1563" s="800"/>
    </row>
    <row r="1564" spans="1:10" ht="16" hidden="1">
      <c r="A1564" s="501" t="s">
        <v>2468</v>
      </c>
      <c r="B1564" s="501" t="s">
        <v>20</v>
      </c>
      <c r="C1564" s="787">
        <v>2021</v>
      </c>
      <c r="D1564" s="204" t="s">
        <v>2508</v>
      </c>
      <c r="E1564" s="204" t="s">
        <v>2496</v>
      </c>
      <c r="F1564" s="888"/>
      <c r="G1564" s="219"/>
      <c r="H1564" s="219"/>
      <c r="I1564" s="219"/>
      <c r="J1564" s="808"/>
    </row>
    <row r="1565" spans="1:10" ht="16" hidden="1">
      <c r="A1565" s="501" t="s">
        <v>2468</v>
      </c>
      <c r="B1565" s="501" t="s">
        <v>20</v>
      </c>
      <c r="C1565" s="787">
        <v>2021</v>
      </c>
      <c r="D1565" s="202" t="s">
        <v>2509</v>
      </c>
      <c r="E1565" s="202" t="s">
        <v>2496</v>
      </c>
      <c r="F1565" s="887"/>
      <c r="G1565" s="216"/>
      <c r="H1565" s="216"/>
      <c r="I1565" s="216"/>
      <c r="J1565" s="800"/>
    </row>
    <row r="1566" spans="1:10" ht="16" hidden="1">
      <c r="A1566" s="501" t="s">
        <v>2468</v>
      </c>
      <c r="B1566" s="501" t="s">
        <v>20</v>
      </c>
      <c r="C1566" s="787">
        <v>2021</v>
      </c>
      <c r="D1566" s="204" t="s">
        <v>2510</v>
      </c>
      <c r="E1566" s="204" t="s">
        <v>2496</v>
      </c>
      <c r="F1566" s="888"/>
      <c r="G1566" s="219"/>
      <c r="H1566" s="219"/>
      <c r="I1566" s="219"/>
      <c r="J1566" s="808"/>
    </row>
    <row r="1567" spans="1:10" ht="16" hidden="1">
      <c r="A1567" s="501" t="s">
        <v>2468</v>
      </c>
      <c r="B1567" s="501" t="s">
        <v>20</v>
      </c>
      <c r="C1567" s="787">
        <v>2021</v>
      </c>
      <c r="D1567" s="202" t="s">
        <v>2495</v>
      </c>
      <c r="E1567" s="202" t="s">
        <v>2511</v>
      </c>
      <c r="F1567" s="887">
        <v>5713760673</v>
      </c>
      <c r="G1567" s="216"/>
      <c r="H1567" s="216"/>
      <c r="I1567" s="216"/>
      <c r="J1567" s="800"/>
    </row>
    <row r="1568" spans="1:10" ht="16" hidden="1">
      <c r="A1568" s="501" t="s">
        <v>2468</v>
      </c>
      <c r="B1568" s="501" t="s">
        <v>20</v>
      </c>
      <c r="C1568" s="787">
        <v>2021</v>
      </c>
      <c r="D1568" s="204" t="s">
        <v>2498</v>
      </c>
      <c r="E1568" s="204" t="s">
        <v>2511</v>
      </c>
      <c r="F1568" s="888">
        <v>1861589934</v>
      </c>
      <c r="G1568" s="219"/>
      <c r="H1568" s="219"/>
      <c r="I1568" s="219"/>
      <c r="J1568" s="808"/>
    </row>
    <row r="1569" spans="1:10" ht="16" hidden="1">
      <c r="A1569" s="501" t="s">
        <v>2468</v>
      </c>
      <c r="B1569" s="501" t="s">
        <v>20</v>
      </c>
      <c r="C1569" s="787">
        <v>2021</v>
      </c>
      <c r="D1569" s="202" t="s">
        <v>2499</v>
      </c>
      <c r="E1569" s="202" t="s">
        <v>2511</v>
      </c>
      <c r="F1569" s="887">
        <v>250740000</v>
      </c>
      <c r="G1569" s="216"/>
      <c r="H1569" s="216"/>
      <c r="I1569" s="216"/>
      <c r="J1569" s="800"/>
    </row>
    <row r="1570" spans="1:10" ht="16" hidden="1">
      <c r="A1570" s="501" t="s">
        <v>2468</v>
      </c>
      <c r="B1570" s="501" t="s">
        <v>20</v>
      </c>
      <c r="C1570" s="787">
        <v>2021</v>
      </c>
      <c r="D1570" s="204" t="s">
        <v>2500</v>
      </c>
      <c r="E1570" s="204" t="s">
        <v>2511</v>
      </c>
      <c r="F1570" s="888">
        <v>5543218004</v>
      </c>
      <c r="G1570" s="219"/>
      <c r="H1570" s="219"/>
      <c r="I1570" s="219"/>
      <c r="J1570" s="808"/>
    </row>
    <row r="1571" spans="1:10" ht="16" hidden="1">
      <c r="A1571" s="501" t="s">
        <v>2468</v>
      </c>
      <c r="B1571" s="501" t="s">
        <v>20</v>
      </c>
      <c r="C1571" s="787">
        <v>2021</v>
      </c>
      <c r="D1571" s="202" t="s">
        <v>2501</v>
      </c>
      <c r="E1571" s="202" t="s">
        <v>2511</v>
      </c>
      <c r="F1571" s="887"/>
      <c r="G1571" s="216"/>
      <c r="H1571" s="216"/>
      <c r="I1571" s="216"/>
      <c r="J1571" s="800"/>
    </row>
    <row r="1572" spans="1:10" ht="16" hidden="1">
      <c r="A1572" s="501" t="s">
        <v>2468</v>
      </c>
      <c r="B1572" s="501" t="s">
        <v>20</v>
      </c>
      <c r="C1572" s="787">
        <v>2021</v>
      </c>
      <c r="D1572" s="204" t="s">
        <v>2502</v>
      </c>
      <c r="E1572" s="204" t="s">
        <v>2511</v>
      </c>
      <c r="F1572" s="888">
        <v>429511000</v>
      </c>
      <c r="G1572" s="219"/>
      <c r="H1572" s="219"/>
      <c r="I1572" s="219"/>
      <c r="J1572" s="808"/>
    </row>
    <row r="1573" spans="1:10" ht="16" hidden="1">
      <c r="A1573" s="501" t="s">
        <v>2468</v>
      </c>
      <c r="B1573" s="501" t="s">
        <v>20</v>
      </c>
      <c r="C1573" s="787">
        <v>2021</v>
      </c>
      <c r="D1573" s="202" t="s">
        <v>2503</v>
      </c>
      <c r="E1573" s="202" t="s">
        <v>2511</v>
      </c>
      <c r="F1573" s="887">
        <v>19273324335</v>
      </c>
      <c r="G1573" s="216"/>
      <c r="H1573" s="216"/>
      <c r="I1573" s="216"/>
      <c r="J1573" s="800"/>
    </row>
    <row r="1574" spans="1:10" ht="16" hidden="1">
      <c r="A1574" s="501" t="s">
        <v>2468</v>
      </c>
      <c r="B1574" s="501" t="s">
        <v>20</v>
      </c>
      <c r="C1574" s="787">
        <v>2021</v>
      </c>
      <c r="D1574" s="204" t="s">
        <v>2504</v>
      </c>
      <c r="E1574" s="204" t="s">
        <v>2511</v>
      </c>
      <c r="F1574" s="888">
        <v>10100861889</v>
      </c>
      <c r="G1574" s="219"/>
      <c r="H1574" s="219"/>
      <c r="I1574" s="219"/>
      <c r="J1574" s="808"/>
    </row>
    <row r="1575" spans="1:10" ht="16" hidden="1">
      <c r="A1575" s="501" t="s">
        <v>2468</v>
      </c>
      <c r="B1575" s="501" t="s">
        <v>20</v>
      </c>
      <c r="C1575" s="787">
        <v>2021</v>
      </c>
      <c r="D1575" s="202" t="s">
        <v>2505</v>
      </c>
      <c r="E1575" s="202" t="s">
        <v>2511</v>
      </c>
      <c r="F1575" s="887"/>
      <c r="G1575" s="216"/>
      <c r="H1575" s="216"/>
      <c r="I1575" s="216"/>
      <c r="J1575" s="800"/>
    </row>
    <row r="1576" spans="1:10" ht="16" hidden="1">
      <c r="A1576" s="501" t="s">
        <v>2468</v>
      </c>
      <c r="B1576" s="501" t="s">
        <v>20</v>
      </c>
      <c r="C1576" s="787">
        <v>2021</v>
      </c>
      <c r="D1576" s="204" t="s">
        <v>2506</v>
      </c>
      <c r="E1576" s="204" t="s">
        <v>2511</v>
      </c>
      <c r="F1576" s="888">
        <v>7137806236</v>
      </c>
      <c r="G1576" s="219"/>
      <c r="H1576" s="219"/>
      <c r="I1576" s="219"/>
      <c r="J1576" s="808"/>
    </row>
    <row r="1577" spans="1:10" ht="16" hidden="1">
      <c r="A1577" s="501" t="s">
        <v>2468</v>
      </c>
      <c r="B1577" s="501" t="s">
        <v>20</v>
      </c>
      <c r="C1577" s="787">
        <v>2021</v>
      </c>
      <c r="D1577" s="202" t="s">
        <v>2507</v>
      </c>
      <c r="E1577" s="202" t="s">
        <v>2511</v>
      </c>
      <c r="F1577" s="887">
        <v>530319629222</v>
      </c>
      <c r="G1577" s="216"/>
      <c r="H1577" s="216"/>
      <c r="I1577" s="216"/>
      <c r="J1577" s="800"/>
    </row>
    <row r="1578" spans="1:10" ht="16" hidden="1">
      <c r="A1578" s="501" t="s">
        <v>2468</v>
      </c>
      <c r="B1578" s="501" t="s">
        <v>20</v>
      </c>
      <c r="C1578" s="787">
        <v>2021</v>
      </c>
      <c r="D1578" s="204" t="s">
        <v>2508</v>
      </c>
      <c r="E1578" s="204" t="s">
        <v>2511</v>
      </c>
      <c r="F1578" s="888"/>
      <c r="G1578" s="219"/>
      <c r="H1578" s="219"/>
      <c r="I1578" s="219"/>
      <c r="J1578" s="808"/>
    </row>
    <row r="1579" spans="1:10" ht="16" hidden="1">
      <c r="A1579" s="501" t="s">
        <v>2468</v>
      </c>
      <c r="B1579" s="501" t="s">
        <v>20</v>
      </c>
      <c r="C1579" s="787">
        <v>2021</v>
      </c>
      <c r="D1579" s="202" t="s">
        <v>2509</v>
      </c>
      <c r="E1579" s="202" t="s">
        <v>2511</v>
      </c>
      <c r="F1579" s="887"/>
      <c r="G1579" s="216"/>
      <c r="H1579" s="216"/>
      <c r="I1579" s="216"/>
      <c r="J1579" s="800"/>
    </row>
    <row r="1580" spans="1:10" ht="16" hidden="1">
      <c r="A1580" s="501" t="s">
        <v>2468</v>
      </c>
      <c r="B1580" s="501" t="s">
        <v>20</v>
      </c>
      <c r="C1580" s="787">
        <v>2021</v>
      </c>
      <c r="D1580" s="204" t="s">
        <v>2510</v>
      </c>
      <c r="E1580" s="204" t="s">
        <v>2511</v>
      </c>
      <c r="F1580" s="888"/>
      <c r="G1580" s="219"/>
      <c r="H1580" s="219"/>
      <c r="I1580" s="219"/>
      <c r="J1580" s="808"/>
    </row>
    <row r="1581" spans="1:10" s="768" customFormat="1" ht="16" hidden="1">
      <c r="A1581" s="772"/>
      <c r="B1581" s="772"/>
      <c r="C1581" s="779"/>
      <c r="D1581" s="208"/>
      <c r="E1581" s="208"/>
      <c r="F1581" s="891"/>
      <c r="G1581" s="806"/>
      <c r="H1581" s="806"/>
      <c r="I1581" s="806"/>
      <c r="J1581" s="803"/>
    </row>
    <row r="1582" spans="1:10" ht="16" hidden="1">
      <c r="A1582" s="501" t="s">
        <v>2469</v>
      </c>
      <c r="B1582" s="501" t="s">
        <v>20</v>
      </c>
      <c r="C1582" s="787">
        <v>2021</v>
      </c>
      <c r="D1582" s="835" t="s">
        <v>2495</v>
      </c>
      <c r="E1582" s="821" t="s">
        <v>2496</v>
      </c>
      <c r="F1582" s="887">
        <v>21369063</v>
      </c>
      <c r="G1582" s="202"/>
      <c r="H1582" s="202"/>
      <c r="I1582" s="202"/>
      <c r="J1582" s="217"/>
    </row>
    <row r="1583" spans="1:10" ht="16" hidden="1">
      <c r="A1583" s="501" t="s">
        <v>2469</v>
      </c>
      <c r="B1583" s="501" t="s">
        <v>20</v>
      </c>
      <c r="C1583" s="787">
        <v>2021</v>
      </c>
      <c r="D1583" s="837" t="s">
        <v>2498</v>
      </c>
      <c r="E1583" s="822" t="s">
        <v>2496</v>
      </c>
      <c r="F1583" s="888"/>
      <c r="G1583" s="204"/>
      <c r="H1583" s="204"/>
      <c r="I1583" s="204"/>
      <c r="J1583" s="218"/>
    </row>
    <row r="1584" spans="1:10" ht="16" hidden="1">
      <c r="A1584" s="501" t="s">
        <v>2469</v>
      </c>
      <c r="B1584" s="501" t="s">
        <v>20</v>
      </c>
      <c r="C1584" s="787">
        <v>2021</v>
      </c>
      <c r="D1584" s="835" t="s">
        <v>2499</v>
      </c>
      <c r="E1584" s="821" t="s">
        <v>2496</v>
      </c>
      <c r="F1584" s="887"/>
      <c r="G1584" s="202"/>
      <c r="H1584" s="202"/>
      <c r="I1584" s="202"/>
      <c r="J1584" s="217"/>
    </row>
    <row r="1585" spans="1:10" ht="16" hidden="1">
      <c r="A1585" s="501" t="s">
        <v>2469</v>
      </c>
      <c r="B1585" s="501" t="s">
        <v>20</v>
      </c>
      <c r="C1585" s="787">
        <v>2021</v>
      </c>
      <c r="D1585" s="837" t="s">
        <v>2500</v>
      </c>
      <c r="E1585" s="822" t="s">
        <v>2496</v>
      </c>
      <c r="F1585" s="888"/>
      <c r="G1585" s="204"/>
      <c r="H1585" s="204"/>
      <c r="I1585" s="204"/>
      <c r="J1585" s="218"/>
    </row>
    <row r="1586" spans="1:10" ht="16" hidden="1">
      <c r="A1586" s="501" t="s">
        <v>2469</v>
      </c>
      <c r="B1586" s="501" t="s">
        <v>20</v>
      </c>
      <c r="C1586" s="787">
        <v>2021</v>
      </c>
      <c r="D1586" s="835" t="s">
        <v>2501</v>
      </c>
      <c r="E1586" s="821" t="s">
        <v>2496</v>
      </c>
      <c r="F1586" s="887"/>
      <c r="G1586" s="202"/>
      <c r="H1586" s="202"/>
      <c r="I1586" s="202"/>
      <c r="J1586" s="217"/>
    </row>
    <row r="1587" spans="1:10" ht="16" hidden="1">
      <c r="A1587" s="501" t="s">
        <v>2469</v>
      </c>
      <c r="B1587" s="501" t="s">
        <v>20</v>
      </c>
      <c r="C1587" s="787">
        <v>2021</v>
      </c>
      <c r="D1587" s="837" t="s">
        <v>2502</v>
      </c>
      <c r="E1587" s="822" t="s">
        <v>2496</v>
      </c>
      <c r="F1587" s="888"/>
      <c r="G1587" s="204"/>
      <c r="H1587" s="204"/>
      <c r="I1587" s="204"/>
      <c r="J1587" s="218"/>
    </row>
    <row r="1588" spans="1:10" ht="16" hidden="1">
      <c r="A1588" s="501" t="s">
        <v>2469</v>
      </c>
      <c r="B1588" s="501" t="s">
        <v>20</v>
      </c>
      <c r="C1588" s="787">
        <v>2021</v>
      </c>
      <c r="D1588" s="835" t="s">
        <v>2503</v>
      </c>
      <c r="E1588" s="821" t="s">
        <v>2496</v>
      </c>
      <c r="F1588" s="887"/>
      <c r="G1588" s="202"/>
      <c r="H1588" s="202"/>
      <c r="I1588" s="202"/>
      <c r="J1588" s="217"/>
    </row>
    <row r="1589" spans="1:10" ht="16" hidden="1">
      <c r="A1589" s="501" t="s">
        <v>2469</v>
      </c>
      <c r="B1589" s="501" t="s">
        <v>20</v>
      </c>
      <c r="C1589" s="787">
        <v>2021</v>
      </c>
      <c r="D1589" s="837" t="s">
        <v>2504</v>
      </c>
      <c r="E1589" s="822" t="s">
        <v>2496</v>
      </c>
      <c r="F1589" s="888"/>
      <c r="G1589" s="204"/>
      <c r="H1589" s="204"/>
      <c r="I1589" s="204"/>
      <c r="J1589" s="218"/>
    </row>
    <row r="1590" spans="1:10" ht="16" hidden="1">
      <c r="A1590" s="501" t="s">
        <v>2469</v>
      </c>
      <c r="B1590" s="501" t="s">
        <v>20</v>
      </c>
      <c r="C1590" s="787">
        <v>2021</v>
      </c>
      <c r="D1590" s="835" t="s">
        <v>2505</v>
      </c>
      <c r="E1590" s="821" t="s">
        <v>2496</v>
      </c>
      <c r="F1590" s="887">
        <v>40000000</v>
      </c>
      <c r="G1590" s="202"/>
      <c r="H1590" s="202"/>
      <c r="I1590" s="202"/>
      <c r="J1590" s="217"/>
    </row>
    <row r="1591" spans="1:10" ht="16" hidden="1">
      <c r="A1591" s="501" t="s">
        <v>2469</v>
      </c>
      <c r="B1591" s="501" t="s">
        <v>20</v>
      </c>
      <c r="C1591" s="787">
        <v>2021</v>
      </c>
      <c r="D1591" s="837" t="s">
        <v>2506</v>
      </c>
      <c r="E1591" s="822" t="s">
        <v>2496</v>
      </c>
      <c r="F1591" s="888">
        <v>26973893</v>
      </c>
      <c r="G1591" s="204"/>
      <c r="H1591" s="204"/>
      <c r="I1591" s="204"/>
      <c r="J1591" s="218"/>
    </row>
    <row r="1592" spans="1:10" ht="16" hidden="1">
      <c r="A1592" s="501" t="s">
        <v>2469</v>
      </c>
      <c r="B1592" s="501" t="s">
        <v>20</v>
      </c>
      <c r="C1592" s="787">
        <v>2021</v>
      </c>
      <c r="D1592" s="835" t="s">
        <v>2507</v>
      </c>
      <c r="E1592" s="821" t="s">
        <v>2496</v>
      </c>
      <c r="F1592" s="887"/>
      <c r="G1592" s="202"/>
      <c r="H1592" s="202"/>
      <c r="I1592" s="202"/>
      <c r="J1592" s="217"/>
    </row>
    <row r="1593" spans="1:10" ht="16" hidden="1">
      <c r="A1593" s="501" t="s">
        <v>2469</v>
      </c>
      <c r="B1593" s="501" t="s">
        <v>20</v>
      </c>
      <c r="C1593" s="787">
        <v>2021</v>
      </c>
      <c r="D1593" s="837" t="s">
        <v>2508</v>
      </c>
      <c r="E1593" s="822" t="s">
        <v>2496</v>
      </c>
      <c r="F1593" s="888"/>
      <c r="G1593" s="204"/>
      <c r="H1593" s="204"/>
      <c r="I1593" s="204"/>
      <c r="J1593" s="218"/>
    </row>
    <row r="1594" spans="1:10" ht="16" hidden="1">
      <c r="A1594" s="501" t="s">
        <v>2469</v>
      </c>
      <c r="B1594" s="501" t="s">
        <v>20</v>
      </c>
      <c r="C1594" s="787">
        <v>2021</v>
      </c>
      <c r="D1594" s="835" t="s">
        <v>2509</v>
      </c>
      <c r="E1594" s="821" t="s">
        <v>2496</v>
      </c>
      <c r="F1594" s="887"/>
      <c r="G1594" s="202"/>
      <c r="H1594" s="202"/>
      <c r="I1594" s="202"/>
      <c r="J1594" s="217"/>
    </row>
    <row r="1595" spans="1:10" ht="16" hidden="1">
      <c r="A1595" s="501" t="s">
        <v>2469</v>
      </c>
      <c r="B1595" s="501" t="s">
        <v>20</v>
      </c>
      <c r="C1595" s="787">
        <v>2021</v>
      </c>
      <c r="D1595" s="837" t="s">
        <v>2510</v>
      </c>
      <c r="E1595" s="822" t="s">
        <v>2496</v>
      </c>
      <c r="F1595" s="888"/>
      <c r="G1595" s="204"/>
      <c r="H1595" s="204"/>
      <c r="I1595" s="204"/>
      <c r="J1595" s="218"/>
    </row>
    <row r="1596" spans="1:10" ht="16" hidden="1">
      <c r="A1596" s="501" t="s">
        <v>2469</v>
      </c>
      <c r="B1596" s="501" t="s">
        <v>20</v>
      </c>
      <c r="C1596" s="787">
        <v>2021</v>
      </c>
      <c r="D1596" s="835" t="s">
        <v>2495</v>
      </c>
      <c r="E1596" s="821" t="s">
        <v>2511</v>
      </c>
      <c r="F1596" s="887"/>
      <c r="G1596" s="202"/>
      <c r="H1596" s="202"/>
      <c r="I1596" s="202"/>
      <c r="J1596" s="217"/>
    </row>
    <row r="1597" spans="1:10" ht="16" hidden="1">
      <c r="A1597" s="501" t="s">
        <v>2469</v>
      </c>
      <c r="B1597" s="501" t="s">
        <v>20</v>
      </c>
      <c r="C1597" s="787">
        <v>2021</v>
      </c>
      <c r="D1597" s="837" t="s">
        <v>2498</v>
      </c>
      <c r="E1597" s="822" t="s">
        <v>2511</v>
      </c>
      <c r="F1597" s="888">
        <v>20409535701</v>
      </c>
      <c r="G1597" s="204"/>
      <c r="H1597" s="204"/>
      <c r="I1597" s="204"/>
      <c r="J1597" s="218"/>
    </row>
    <row r="1598" spans="1:10" ht="16" hidden="1">
      <c r="A1598" s="501" t="s">
        <v>2469</v>
      </c>
      <c r="B1598" s="501" t="s">
        <v>20</v>
      </c>
      <c r="C1598" s="787">
        <v>2021</v>
      </c>
      <c r="D1598" s="835" t="s">
        <v>2499</v>
      </c>
      <c r="E1598" s="821" t="s">
        <v>2511</v>
      </c>
      <c r="F1598" s="887">
        <v>1301940000</v>
      </c>
      <c r="G1598" s="202"/>
      <c r="H1598" s="202"/>
      <c r="I1598" s="202"/>
      <c r="J1598" s="217"/>
    </row>
    <row r="1599" spans="1:10" ht="16" hidden="1">
      <c r="A1599" s="501" t="s">
        <v>2469</v>
      </c>
      <c r="B1599" s="501" t="s">
        <v>20</v>
      </c>
      <c r="C1599" s="787">
        <v>2021</v>
      </c>
      <c r="D1599" s="837" t="s">
        <v>2500</v>
      </c>
      <c r="E1599" s="822" t="s">
        <v>2511</v>
      </c>
      <c r="F1599" s="888">
        <v>4685517850</v>
      </c>
      <c r="G1599" s="204"/>
      <c r="H1599" s="204"/>
      <c r="I1599" s="204"/>
      <c r="J1599" s="218"/>
    </row>
    <row r="1600" spans="1:10" ht="16" hidden="1">
      <c r="A1600" s="501" t="s">
        <v>2469</v>
      </c>
      <c r="B1600" s="501" t="s">
        <v>20</v>
      </c>
      <c r="C1600" s="787">
        <v>2021</v>
      </c>
      <c r="D1600" s="835" t="s">
        <v>2501</v>
      </c>
      <c r="E1600" s="821" t="s">
        <v>2511</v>
      </c>
      <c r="F1600" s="887">
        <v>22806000</v>
      </c>
      <c r="G1600" s="202"/>
      <c r="H1600" s="202"/>
      <c r="I1600" s="202"/>
      <c r="J1600" s="217"/>
    </row>
    <row r="1601" spans="1:10" ht="16" hidden="1">
      <c r="A1601" s="501" t="s">
        <v>2469</v>
      </c>
      <c r="B1601" s="501" t="s">
        <v>20</v>
      </c>
      <c r="C1601" s="787">
        <v>2021</v>
      </c>
      <c r="D1601" s="837" t="s">
        <v>2502</v>
      </c>
      <c r="E1601" s="822" t="s">
        <v>2511</v>
      </c>
      <c r="F1601" s="888"/>
      <c r="G1601" s="204"/>
      <c r="H1601" s="204"/>
      <c r="I1601" s="204"/>
      <c r="J1601" s="881"/>
    </row>
    <row r="1602" spans="1:10" ht="16" hidden="1">
      <c r="A1602" s="501" t="s">
        <v>2469</v>
      </c>
      <c r="B1602" s="501" t="s">
        <v>20</v>
      </c>
      <c r="C1602" s="787">
        <v>2021</v>
      </c>
      <c r="D1602" s="892" t="s">
        <v>2503</v>
      </c>
      <c r="E1602" s="893" t="s">
        <v>2511</v>
      </c>
      <c r="F1602" s="887">
        <v>39611400225</v>
      </c>
      <c r="G1602" s="202"/>
      <c r="H1602" s="202"/>
      <c r="I1602" s="202"/>
      <c r="J1602" s="894"/>
    </row>
    <row r="1603" spans="1:10" ht="16" hidden="1">
      <c r="A1603" s="501" t="s">
        <v>2469</v>
      </c>
      <c r="B1603" s="501" t="s">
        <v>20</v>
      </c>
      <c r="C1603" s="787">
        <v>2021</v>
      </c>
      <c r="D1603" s="895" t="s">
        <v>2504</v>
      </c>
      <c r="E1603" s="896" t="s">
        <v>2511</v>
      </c>
      <c r="F1603" s="888">
        <v>1442930600</v>
      </c>
      <c r="G1603" s="204"/>
      <c r="H1603" s="204"/>
      <c r="I1603" s="204"/>
      <c r="J1603" s="881"/>
    </row>
    <row r="1604" spans="1:10" ht="16" hidden="1">
      <c r="A1604" s="501" t="s">
        <v>2469</v>
      </c>
      <c r="B1604" s="501" t="s">
        <v>20</v>
      </c>
      <c r="C1604" s="787">
        <v>2021</v>
      </c>
      <c r="D1604" s="835" t="s">
        <v>2505</v>
      </c>
      <c r="E1604" s="821" t="s">
        <v>2511</v>
      </c>
      <c r="F1604" s="887"/>
      <c r="G1604" s="202"/>
      <c r="H1604" s="202"/>
      <c r="I1604" s="202"/>
      <c r="J1604" s="217"/>
    </row>
    <row r="1605" spans="1:10" ht="16" hidden="1">
      <c r="A1605" s="501" t="s">
        <v>2469</v>
      </c>
      <c r="B1605" s="501" t="s">
        <v>20</v>
      </c>
      <c r="C1605" s="787">
        <v>2021</v>
      </c>
      <c r="D1605" s="837" t="s">
        <v>2506</v>
      </c>
      <c r="E1605" s="822" t="s">
        <v>2511</v>
      </c>
      <c r="F1605" s="888"/>
      <c r="G1605" s="204"/>
      <c r="H1605" s="204"/>
      <c r="I1605" s="204"/>
      <c r="J1605" s="218"/>
    </row>
    <row r="1606" spans="1:10" ht="16" hidden="1">
      <c r="A1606" s="501" t="s">
        <v>2469</v>
      </c>
      <c r="B1606" s="501" t="s">
        <v>20</v>
      </c>
      <c r="C1606" s="787">
        <v>2021</v>
      </c>
      <c r="D1606" s="835" t="s">
        <v>2507</v>
      </c>
      <c r="E1606" s="821" t="s">
        <v>2511</v>
      </c>
      <c r="F1606" s="887"/>
      <c r="G1606" s="202"/>
      <c r="H1606" s="202"/>
      <c r="I1606" s="202"/>
      <c r="J1606" s="217"/>
    </row>
    <row r="1607" spans="1:10" ht="16" hidden="1">
      <c r="A1607" s="501" t="s">
        <v>2469</v>
      </c>
      <c r="B1607" s="501" t="s">
        <v>20</v>
      </c>
      <c r="C1607" s="787">
        <v>2021</v>
      </c>
      <c r="D1607" s="837" t="s">
        <v>2508</v>
      </c>
      <c r="E1607" s="822" t="s">
        <v>2511</v>
      </c>
      <c r="F1607" s="888"/>
      <c r="G1607" s="204"/>
      <c r="H1607" s="204"/>
      <c r="I1607" s="204"/>
      <c r="J1607" s="218"/>
    </row>
    <row r="1608" spans="1:10" ht="16" hidden="1">
      <c r="A1608" s="501" t="s">
        <v>2469</v>
      </c>
      <c r="B1608" s="501" t="s">
        <v>20</v>
      </c>
      <c r="C1608" s="787">
        <v>2021</v>
      </c>
      <c r="D1608" s="835" t="s">
        <v>2509</v>
      </c>
      <c r="E1608" s="821" t="s">
        <v>2511</v>
      </c>
      <c r="F1608" s="887"/>
      <c r="G1608" s="202"/>
      <c r="H1608" s="202"/>
      <c r="I1608" s="202"/>
      <c r="J1608" s="217"/>
    </row>
    <row r="1609" spans="1:10" ht="16" hidden="1">
      <c r="A1609" s="501" t="s">
        <v>2469</v>
      </c>
      <c r="B1609" s="501" t="s">
        <v>20</v>
      </c>
      <c r="C1609" s="787">
        <v>2021</v>
      </c>
      <c r="D1609" s="837" t="s">
        <v>2510</v>
      </c>
      <c r="E1609" s="822" t="s">
        <v>2511</v>
      </c>
      <c r="F1609" s="888"/>
      <c r="G1609" s="204"/>
      <c r="H1609" s="204"/>
      <c r="I1609" s="204"/>
      <c r="J1609" s="218"/>
    </row>
    <row r="1610" spans="1:10" s="768" customFormat="1" ht="16" hidden="1">
      <c r="A1610" s="772"/>
      <c r="B1610" s="772"/>
      <c r="C1610" s="779"/>
      <c r="D1610" s="842"/>
      <c r="E1610" s="897"/>
      <c r="F1610" s="891"/>
      <c r="G1610" s="208"/>
      <c r="H1610" s="208"/>
      <c r="I1610" s="208"/>
      <c r="J1610" s="220"/>
    </row>
    <row r="1611" spans="1:10" ht="16" hidden="1">
      <c r="A1611" s="501" t="s">
        <v>2470</v>
      </c>
      <c r="B1611" s="501" t="s">
        <v>20</v>
      </c>
      <c r="C1611" s="787">
        <v>2021</v>
      </c>
      <c r="D1611" s="835" t="s">
        <v>2495</v>
      </c>
      <c r="E1611" s="821" t="s">
        <v>2496</v>
      </c>
      <c r="F1611" s="879">
        <v>1517814.96</v>
      </c>
      <c r="G1611" s="202"/>
      <c r="H1611" s="202"/>
      <c r="I1611" s="202"/>
      <c r="J1611" s="217"/>
    </row>
    <row r="1612" spans="1:10" ht="16" hidden="1">
      <c r="A1612" s="501" t="s">
        <v>2470</v>
      </c>
      <c r="B1612" s="501" t="s">
        <v>20</v>
      </c>
      <c r="C1612" s="787">
        <v>2021</v>
      </c>
      <c r="D1612" s="837" t="s">
        <v>2498</v>
      </c>
      <c r="E1612" s="822" t="s">
        <v>2496</v>
      </c>
      <c r="F1612" s="880"/>
      <c r="G1612" s="204"/>
      <c r="H1612" s="204"/>
      <c r="I1612" s="204"/>
      <c r="J1612" s="218"/>
    </row>
    <row r="1613" spans="1:10" ht="16" hidden="1">
      <c r="A1613" s="501" t="s">
        <v>2470</v>
      </c>
      <c r="B1613" s="501" t="s">
        <v>20</v>
      </c>
      <c r="C1613" s="787">
        <v>2021</v>
      </c>
      <c r="D1613" s="835" t="s">
        <v>2499</v>
      </c>
      <c r="E1613" s="821" t="s">
        <v>2496</v>
      </c>
      <c r="F1613" s="879"/>
      <c r="G1613" s="202"/>
      <c r="H1613" s="202"/>
      <c r="I1613" s="202"/>
      <c r="J1613" s="217"/>
    </row>
    <row r="1614" spans="1:10" ht="16" hidden="1">
      <c r="A1614" s="501" t="s">
        <v>2470</v>
      </c>
      <c r="B1614" s="501" t="s">
        <v>20</v>
      </c>
      <c r="C1614" s="787">
        <v>2021</v>
      </c>
      <c r="D1614" s="837" t="s">
        <v>2500</v>
      </c>
      <c r="E1614" s="822" t="s">
        <v>2496</v>
      </c>
      <c r="F1614" s="880"/>
      <c r="G1614" s="204"/>
      <c r="H1614" s="204"/>
      <c r="I1614" s="204"/>
      <c r="J1614" s="218"/>
    </row>
    <row r="1615" spans="1:10" ht="16" hidden="1">
      <c r="A1615" s="501" t="s">
        <v>2470</v>
      </c>
      <c r="B1615" s="501" t="s">
        <v>20</v>
      </c>
      <c r="C1615" s="787">
        <v>2021</v>
      </c>
      <c r="D1615" s="835" t="s">
        <v>2501</v>
      </c>
      <c r="E1615" s="821" t="s">
        <v>2496</v>
      </c>
      <c r="F1615" s="279"/>
      <c r="G1615" s="202"/>
      <c r="H1615" s="202"/>
      <c r="I1615" s="202"/>
      <c r="J1615" s="217"/>
    </row>
    <row r="1616" spans="1:10" ht="16" hidden="1">
      <c r="A1616" s="501" t="s">
        <v>2470</v>
      </c>
      <c r="B1616" s="501" t="s">
        <v>20</v>
      </c>
      <c r="C1616" s="787">
        <v>2021</v>
      </c>
      <c r="D1616" s="837" t="s">
        <v>2502</v>
      </c>
      <c r="E1616" s="822" t="s">
        <v>2496</v>
      </c>
      <c r="F1616" s="880"/>
      <c r="G1616" s="204"/>
      <c r="H1616" s="204"/>
      <c r="I1616" s="204"/>
      <c r="J1616" s="218"/>
    </row>
    <row r="1617" spans="1:10" ht="16" hidden="1">
      <c r="A1617" s="501" t="s">
        <v>2470</v>
      </c>
      <c r="B1617" s="501" t="s">
        <v>20</v>
      </c>
      <c r="C1617" s="787">
        <v>2021</v>
      </c>
      <c r="D1617" s="835" t="s">
        <v>2503</v>
      </c>
      <c r="E1617" s="821" t="s">
        <v>2496</v>
      </c>
      <c r="F1617" s="272"/>
      <c r="G1617" s="202"/>
      <c r="H1617" s="202"/>
      <c r="I1617" s="202"/>
      <c r="J1617" s="217"/>
    </row>
    <row r="1618" spans="1:10" ht="16" hidden="1">
      <c r="A1618" s="501" t="s">
        <v>2470</v>
      </c>
      <c r="B1618" s="501" t="s">
        <v>20</v>
      </c>
      <c r="C1618" s="787">
        <v>2021</v>
      </c>
      <c r="D1618" s="837" t="s">
        <v>2504</v>
      </c>
      <c r="E1618" s="822" t="s">
        <v>2496</v>
      </c>
      <c r="F1618" s="271"/>
      <c r="G1618" s="204"/>
      <c r="H1618" s="204"/>
      <c r="I1618" s="204"/>
      <c r="J1618" s="218"/>
    </row>
    <row r="1619" spans="1:10" ht="16" hidden="1">
      <c r="A1619" s="501" t="s">
        <v>2470</v>
      </c>
      <c r="B1619" s="501" t="s">
        <v>20</v>
      </c>
      <c r="C1619" s="787">
        <v>2021</v>
      </c>
      <c r="D1619" s="835" t="s">
        <v>2505</v>
      </c>
      <c r="E1619" s="821" t="s">
        <v>2496</v>
      </c>
      <c r="F1619" s="879"/>
      <c r="G1619" s="202"/>
      <c r="H1619" s="202"/>
      <c r="I1619" s="202"/>
      <c r="J1619" s="217"/>
    </row>
    <row r="1620" spans="1:10" ht="16" hidden="1">
      <c r="A1620" s="501" t="s">
        <v>2470</v>
      </c>
      <c r="B1620" s="501" t="s">
        <v>20</v>
      </c>
      <c r="C1620" s="787">
        <v>2021</v>
      </c>
      <c r="D1620" s="837" t="s">
        <v>2506</v>
      </c>
      <c r="E1620" s="822" t="s">
        <v>2496</v>
      </c>
      <c r="F1620" s="880"/>
      <c r="G1620" s="204"/>
      <c r="H1620" s="204"/>
      <c r="I1620" s="204"/>
      <c r="J1620" s="218"/>
    </row>
    <row r="1621" spans="1:10" ht="16" hidden="1">
      <c r="A1621" s="501" t="s">
        <v>2470</v>
      </c>
      <c r="B1621" s="501" t="s">
        <v>20</v>
      </c>
      <c r="C1621" s="787">
        <v>2021</v>
      </c>
      <c r="D1621" s="835" t="s">
        <v>2507</v>
      </c>
      <c r="E1621" s="821" t="s">
        <v>2496</v>
      </c>
      <c r="F1621" s="280"/>
      <c r="G1621" s="202"/>
      <c r="H1621" s="202"/>
      <c r="I1621" s="202"/>
      <c r="J1621" s="217"/>
    </row>
    <row r="1622" spans="1:10" ht="16" hidden="1">
      <c r="A1622" s="501" t="s">
        <v>2470</v>
      </c>
      <c r="B1622" s="501" t="s">
        <v>20</v>
      </c>
      <c r="C1622" s="787">
        <v>2021</v>
      </c>
      <c r="D1622" s="837" t="s">
        <v>2508</v>
      </c>
      <c r="E1622" s="822" t="s">
        <v>2496</v>
      </c>
      <c r="F1622" s="880"/>
      <c r="G1622" s="204"/>
      <c r="H1622" s="204"/>
      <c r="I1622" s="204"/>
      <c r="J1622" s="218"/>
    </row>
    <row r="1623" spans="1:10" ht="16" hidden="1">
      <c r="A1623" s="501" t="s">
        <v>2470</v>
      </c>
      <c r="B1623" s="501" t="s">
        <v>20</v>
      </c>
      <c r="C1623" s="787">
        <v>2021</v>
      </c>
      <c r="D1623" s="835" t="s">
        <v>2509</v>
      </c>
      <c r="E1623" s="821" t="s">
        <v>2496</v>
      </c>
      <c r="F1623" s="272"/>
      <c r="G1623" s="202"/>
      <c r="H1623" s="202"/>
      <c r="I1623" s="202"/>
      <c r="J1623" s="217"/>
    </row>
    <row r="1624" spans="1:10" ht="16" hidden="1">
      <c r="A1624" s="501" t="s">
        <v>2470</v>
      </c>
      <c r="B1624" s="501" t="s">
        <v>20</v>
      </c>
      <c r="C1624" s="787">
        <v>2021</v>
      </c>
      <c r="D1624" s="837" t="s">
        <v>2510</v>
      </c>
      <c r="E1624" s="822" t="s">
        <v>2496</v>
      </c>
      <c r="F1624" s="271"/>
      <c r="G1624" s="204"/>
      <c r="H1624" s="204"/>
      <c r="I1624" s="204"/>
      <c r="J1624" s="218"/>
    </row>
    <row r="1625" spans="1:10" ht="16" hidden="1">
      <c r="A1625" s="501" t="s">
        <v>2470</v>
      </c>
      <c r="B1625" s="501" t="s">
        <v>20</v>
      </c>
      <c r="C1625" s="787">
        <v>2021</v>
      </c>
      <c r="D1625" s="835" t="s">
        <v>2495</v>
      </c>
      <c r="E1625" s="821" t="s">
        <v>2511</v>
      </c>
      <c r="F1625" s="879"/>
      <c r="G1625" s="202"/>
      <c r="H1625" s="202"/>
      <c r="I1625" s="202"/>
      <c r="J1625" s="217"/>
    </row>
    <row r="1626" spans="1:10" ht="16" hidden="1">
      <c r="A1626" s="501" t="s">
        <v>2470</v>
      </c>
      <c r="B1626" s="501" t="s">
        <v>20</v>
      </c>
      <c r="C1626" s="787">
        <v>2021</v>
      </c>
      <c r="D1626" s="837" t="s">
        <v>2498</v>
      </c>
      <c r="E1626" s="822" t="s">
        <v>2511</v>
      </c>
      <c r="F1626" s="277">
        <v>8098491300</v>
      </c>
      <c r="G1626" s="204"/>
      <c r="H1626" s="204"/>
      <c r="I1626" s="204"/>
      <c r="J1626" s="218"/>
    </row>
    <row r="1627" spans="1:10" ht="16" hidden="1">
      <c r="A1627" s="501" t="s">
        <v>2470</v>
      </c>
      <c r="B1627" s="501" t="s">
        <v>20</v>
      </c>
      <c r="C1627" s="787">
        <v>2021</v>
      </c>
      <c r="D1627" s="835" t="s">
        <v>2499</v>
      </c>
      <c r="E1627" s="821" t="s">
        <v>2511</v>
      </c>
      <c r="F1627" s="273">
        <v>14130000</v>
      </c>
      <c r="G1627" s="202"/>
      <c r="H1627" s="202"/>
      <c r="I1627" s="202"/>
      <c r="J1627" s="217"/>
    </row>
    <row r="1628" spans="1:10" ht="16" hidden="1">
      <c r="A1628" s="501" t="s">
        <v>2470</v>
      </c>
      <c r="B1628" s="501" t="s">
        <v>20</v>
      </c>
      <c r="C1628" s="787">
        <v>2021</v>
      </c>
      <c r="D1628" s="837" t="s">
        <v>2500</v>
      </c>
      <c r="E1628" s="822" t="s">
        <v>2511</v>
      </c>
      <c r="F1628" s="880">
        <v>1198120000</v>
      </c>
      <c r="G1628" s="204"/>
      <c r="H1628" s="204"/>
      <c r="I1628" s="204"/>
      <c r="J1628" s="218"/>
    </row>
    <row r="1629" spans="1:10" ht="16" hidden="1">
      <c r="A1629" s="501" t="s">
        <v>2470</v>
      </c>
      <c r="B1629" s="501" t="s">
        <v>20</v>
      </c>
      <c r="C1629" s="787">
        <v>2021</v>
      </c>
      <c r="D1629" s="835" t="s">
        <v>2501</v>
      </c>
      <c r="E1629" s="821" t="s">
        <v>2511</v>
      </c>
      <c r="F1629" s="278">
        <v>1835964</v>
      </c>
      <c r="G1629" s="202"/>
      <c r="H1629" s="202"/>
      <c r="I1629" s="202"/>
      <c r="J1629" s="217"/>
    </row>
    <row r="1630" spans="1:10" ht="16" hidden="1">
      <c r="A1630" s="501" t="s">
        <v>2470</v>
      </c>
      <c r="B1630" s="501" t="s">
        <v>20</v>
      </c>
      <c r="C1630" s="787">
        <v>2021</v>
      </c>
      <c r="D1630" s="837" t="s">
        <v>2502</v>
      </c>
      <c r="E1630" s="822" t="s">
        <v>2511</v>
      </c>
      <c r="F1630" s="271">
        <v>1885632551</v>
      </c>
      <c r="G1630" s="204"/>
      <c r="H1630" s="204"/>
      <c r="I1630" s="204"/>
      <c r="J1630" s="881"/>
    </row>
    <row r="1631" spans="1:10" ht="16" hidden="1">
      <c r="A1631" s="501" t="s">
        <v>2470</v>
      </c>
      <c r="B1631" s="501" t="s">
        <v>20</v>
      </c>
      <c r="C1631" s="787">
        <v>2021</v>
      </c>
      <c r="D1631" s="892" t="s">
        <v>2503</v>
      </c>
      <c r="E1631" s="893" t="s">
        <v>2511</v>
      </c>
      <c r="F1631" s="274"/>
      <c r="G1631" s="202"/>
      <c r="H1631" s="202"/>
      <c r="I1631" s="202"/>
      <c r="J1631" s="894"/>
    </row>
    <row r="1632" spans="1:10" ht="16" hidden="1">
      <c r="A1632" s="501" t="s">
        <v>2470</v>
      </c>
      <c r="B1632" s="501" t="s">
        <v>20</v>
      </c>
      <c r="C1632" s="787">
        <v>2021</v>
      </c>
      <c r="D1632" s="895" t="s">
        <v>2504</v>
      </c>
      <c r="E1632" s="896" t="s">
        <v>2511</v>
      </c>
      <c r="F1632" s="275"/>
      <c r="G1632" s="204"/>
      <c r="H1632" s="204"/>
      <c r="I1632" s="204"/>
      <c r="J1632" s="881"/>
    </row>
    <row r="1633" spans="1:10" ht="16" hidden="1">
      <c r="A1633" s="501" t="s">
        <v>2470</v>
      </c>
      <c r="B1633" s="501" t="s">
        <v>20</v>
      </c>
      <c r="C1633" s="787">
        <v>2021</v>
      </c>
      <c r="D1633" s="835" t="s">
        <v>2505</v>
      </c>
      <c r="E1633" s="821" t="s">
        <v>2511</v>
      </c>
      <c r="F1633" s="879"/>
      <c r="G1633" s="202"/>
      <c r="H1633" s="202"/>
      <c r="I1633" s="202"/>
      <c r="J1633" s="217"/>
    </row>
    <row r="1634" spans="1:10" ht="16" hidden="1">
      <c r="A1634" s="501" t="s">
        <v>2470</v>
      </c>
      <c r="B1634" s="501" t="s">
        <v>20</v>
      </c>
      <c r="C1634" s="787">
        <v>2021</v>
      </c>
      <c r="D1634" s="837" t="s">
        <v>2506</v>
      </c>
      <c r="E1634" s="822" t="s">
        <v>2511</v>
      </c>
      <c r="F1634" s="880">
        <v>121611082023</v>
      </c>
      <c r="G1634" s="204"/>
      <c r="H1634" s="204"/>
      <c r="I1634" s="204"/>
      <c r="J1634" s="218"/>
    </row>
    <row r="1635" spans="1:10" ht="16" hidden="1">
      <c r="A1635" s="501" t="s">
        <v>2470</v>
      </c>
      <c r="B1635" s="501" t="s">
        <v>20</v>
      </c>
      <c r="C1635" s="787">
        <v>2021</v>
      </c>
      <c r="D1635" s="835" t="s">
        <v>2507</v>
      </c>
      <c r="E1635" s="821" t="s">
        <v>2511</v>
      </c>
      <c r="F1635" s="879" t="s">
        <v>2545</v>
      </c>
      <c r="G1635" s="202"/>
      <c r="H1635" s="202"/>
      <c r="I1635" s="202"/>
      <c r="J1635" s="217"/>
    </row>
    <row r="1636" spans="1:10" ht="16" hidden="1">
      <c r="A1636" s="501" t="s">
        <v>2470</v>
      </c>
      <c r="B1636" s="501" t="s">
        <v>20</v>
      </c>
      <c r="C1636" s="787">
        <v>2021</v>
      </c>
      <c r="D1636" s="837" t="s">
        <v>2508</v>
      </c>
      <c r="E1636" s="822" t="s">
        <v>2511</v>
      </c>
      <c r="F1636" s="880" t="s">
        <v>2545</v>
      </c>
      <c r="G1636" s="204"/>
      <c r="H1636" s="204"/>
      <c r="I1636" s="204"/>
      <c r="J1636" s="218"/>
    </row>
    <row r="1637" spans="1:10" ht="16" hidden="1">
      <c r="A1637" s="501" t="s">
        <v>2470</v>
      </c>
      <c r="B1637" s="501" t="s">
        <v>20</v>
      </c>
      <c r="C1637" s="787">
        <v>2021</v>
      </c>
      <c r="D1637" s="835" t="s">
        <v>2509</v>
      </c>
      <c r="E1637" s="821" t="s">
        <v>2511</v>
      </c>
      <c r="F1637" s="879"/>
      <c r="G1637" s="202"/>
      <c r="H1637" s="202"/>
      <c r="I1637" s="202"/>
      <c r="J1637" s="217"/>
    </row>
    <row r="1638" spans="1:10" ht="16" hidden="1">
      <c r="A1638" s="501" t="s">
        <v>2470</v>
      </c>
      <c r="B1638" s="501" t="s">
        <v>20</v>
      </c>
      <c r="C1638" s="787">
        <v>2021</v>
      </c>
      <c r="D1638" s="837" t="s">
        <v>2510</v>
      </c>
      <c r="E1638" s="822" t="s">
        <v>2511</v>
      </c>
      <c r="F1638" s="880"/>
      <c r="G1638" s="204"/>
      <c r="H1638" s="204"/>
      <c r="I1638" s="204"/>
      <c r="J1638" s="218"/>
    </row>
    <row r="1639" spans="1:10" s="768" customFormat="1" ht="16" hidden="1">
      <c r="A1639" s="772"/>
      <c r="B1639" s="772"/>
      <c r="C1639" s="779"/>
      <c r="D1639" s="842"/>
      <c r="E1639" s="897"/>
      <c r="F1639" s="898"/>
      <c r="G1639" s="208"/>
      <c r="H1639" s="208"/>
      <c r="I1639" s="208"/>
      <c r="J1639" s="220"/>
    </row>
    <row r="1640" spans="1:10" ht="16" hidden="1">
      <c r="A1640" s="501" t="s">
        <v>2471</v>
      </c>
      <c r="B1640" s="501" t="s">
        <v>20</v>
      </c>
      <c r="C1640" s="787">
        <v>2021</v>
      </c>
      <c r="D1640" s="202" t="s">
        <v>2495</v>
      </c>
      <c r="E1640" s="202" t="s">
        <v>2496</v>
      </c>
      <c r="F1640" s="207" t="s">
        <v>2545</v>
      </c>
      <c r="G1640" s="202" t="s">
        <v>838</v>
      </c>
      <c r="H1640" s="202" t="s">
        <v>749</v>
      </c>
      <c r="I1640" s="202" t="s">
        <v>749</v>
      </c>
      <c r="J1640" s="217"/>
    </row>
    <row r="1641" spans="1:10" ht="16" hidden="1">
      <c r="A1641" s="501" t="s">
        <v>2471</v>
      </c>
      <c r="B1641" s="501" t="s">
        <v>20</v>
      </c>
      <c r="C1641" s="787">
        <v>2021</v>
      </c>
      <c r="D1641" s="204" t="s">
        <v>2498</v>
      </c>
      <c r="E1641" s="204" t="s">
        <v>2496</v>
      </c>
      <c r="F1641" s="206">
        <v>4626898</v>
      </c>
      <c r="G1641" s="204" t="s">
        <v>2497</v>
      </c>
      <c r="H1641" s="204" t="s">
        <v>749</v>
      </c>
      <c r="I1641" s="204" t="s">
        <v>749</v>
      </c>
      <c r="J1641" s="218"/>
    </row>
    <row r="1642" spans="1:10" ht="16" hidden="1">
      <c r="A1642" s="501" t="s">
        <v>2471</v>
      </c>
      <c r="B1642" s="501" t="s">
        <v>20</v>
      </c>
      <c r="C1642" s="787">
        <v>2021</v>
      </c>
      <c r="D1642" s="202" t="s">
        <v>2499</v>
      </c>
      <c r="E1642" s="202" t="s">
        <v>2496</v>
      </c>
      <c r="F1642" s="207">
        <v>314216</v>
      </c>
      <c r="G1642" s="202" t="s">
        <v>2513</v>
      </c>
      <c r="H1642" s="202" t="s">
        <v>749</v>
      </c>
      <c r="I1642" s="202" t="s">
        <v>749</v>
      </c>
      <c r="J1642" s="217"/>
    </row>
    <row r="1643" spans="1:10" ht="16" hidden="1">
      <c r="A1643" s="501" t="s">
        <v>2471</v>
      </c>
      <c r="B1643" s="501" t="s">
        <v>20</v>
      </c>
      <c r="C1643" s="787">
        <v>2021</v>
      </c>
      <c r="D1643" s="204" t="s">
        <v>2500</v>
      </c>
      <c r="E1643" s="204" t="s">
        <v>2496</v>
      </c>
      <c r="F1643" s="206">
        <v>2031460</v>
      </c>
      <c r="G1643" s="204" t="s">
        <v>2513</v>
      </c>
      <c r="H1643" s="204" t="s">
        <v>749</v>
      </c>
      <c r="I1643" s="204" t="s">
        <v>749</v>
      </c>
      <c r="J1643" s="218"/>
    </row>
    <row r="1644" spans="1:10" ht="16" hidden="1">
      <c r="A1644" s="501" t="s">
        <v>2471</v>
      </c>
      <c r="B1644" s="501" t="s">
        <v>20</v>
      </c>
      <c r="C1644" s="787">
        <v>2021</v>
      </c>
      <c r="D1644" s="202" t="s">
        <v>2501</v>
      </c>
      <c r="E1644" s="202" t="s">
        <v>2496</v>
      </c>
      <c r="F1644" s="207" t="s">
        <v>2545</v>
      </c>
      <c r="G1644" s="202" t="s">
        <v>838</v>
      </c>
      <c r="H1644" s="202" t="s">
        <v>749</v>
      </c>
      <c r="I1644" s="202" t="s">
        <v>749</v>
      </c>
      <c r="J1644" s="217"/>
    </row>
    <row r="1645" spans="1:10" ht="16" hidden="1">
      <c r="A1645" s="501" t="s">
        <v>2471</v>
      </c>
      <c r="B1645" s="501" t="s">
        <v>20</v>
      </c>
      <c r="C1645" s="787">
        <v>2021</v>
      </c>
      <c r="D1645" s="204" t="s">
        <v>2502</v>
      </c>
      <c r="E1645" s="204" t="s">
        <v>2496</v>
      </c>
      <c r="F1645" s="206">
        <v>1036430</v>
      </c>
      <c r="G1645" s="204" t="s">
        <v>2513</v>
      </c>
      <c r="H1645" s="204" t="s">
        <v>749</v>
      </c>
      <c r="I1645" s="204" t="s">
        <v>749</v>
      </c>
      <c r="J1645" s="218"/>
    </row>
    <row r="1646" spans="1:10" ht="16" hidden="1">
      <c r="A1646" s="501" t="s">
        <v>2471</v>
      </c>
      <c r="B1646" s="501" t="s">
        <v>20</v>
      </c>
      <c r="C1646" s="787">
        <v>2021</v>
      </c>
      <c r="D1646" s="202" t="s">
        <v>2503</v>
      </c>
      <c r="E1646" s="202" t="s">
        <v>2496</v>
      </c>
      <c r="F1646" s="207">
        <v>708935</v>
      </c>
      <c r="G1646" s="202" t="s">
        <v>2513</v>
      </c>
      <c r="H1646" s="202" t="s">
        <v>749</v>
      </c>
      <c r="I1646" s="202" t="s">
        <v>749</v>
      </c>
      <c r="J1646" s="217"/>
    </row>
    <row r="1647" spans="1:10" ht="16" hidden="1">
      <c r="A1647" s="501" t="s">
        <v>2471</v>
      </c>
      <c r="B1647" s="501" t="s">
        <v>20</v>
      </c>
      <c r="C1647" s="787">
        <v>2021</v>
      </c>
      <c r="D1647" s="204" t="s">
        <v>2504</v>
      </c>
      <c r="E1647" s="204" t="s">
        <v>2496</v>
      </c>
      <c r="F1647" s="206" t="s">
        <v>2545</v>
      </c>
      <c r="G1647" s="204" t="s">
        <v>2513</v>
      </c>
      <c r="H1647" s="204" t="s">
        <v>749</v>
      </c>
      <c r="I1647" s="204" t="s">
        <v>749</v>
      </c>
      <c r="J1647" s="218"/>
    </row>
    <row r="1648" spans="1:10" ht="16" hidden="1">
      <c r="A1648" s="501" t="s">
        <v>2471</v>
      </c>
      <c r="B1648" s="501" t="s">
        <v>20</v>
      </c>
      <c r="C1648" s="787">
        <v>2021</v>
      </c>
      <c r="D1648" s="202" t="s">
        <v>2505</v>
      </c>
      <c r="E1648" s="202" t="s">
        <v>2496</v>
      </c>
      <c r="F1648" s="207" t="s">
        <v>2545</v>
      </c>
      <c r="G1648" s="202" t="s">
        <v>838</v>
      </c>
      <c r="H1648" s="202" t="s">
        <v>749</v>
      </c>
      <c r="I1648" s="202" t="s">
        <v>749</v>
      </c>
      <c r="J1648" s="217"/>
    </row>
    <row r="1649" spans="1:10" ht="16" hidden="1">
      <c r="A1649" s="501" t="s">
        <v>2471</v>
      </c>
      <c r="B1649" s="501" t="s">
        <v>20</v>
      </c>
      <c r="C1649" s="787">
        <v>2021</v>
      </c>
      <c r="D1649" s="204" t="s">
        <v>2506</v>
      </c>
      <c r="E1649" s="204" t="s">
        <v>2496</v>
      </c>
      <c r="F1649" s="899">
        <v>23487355</v>
      </c>
      <c r="G1649" s="204" t="s">
        <v>2513</v>
      </c>
      <c r="H1649" s="204">
        <v>1870617.7549999999</v>
      </c>
      <c r="I1649" s="204" t="s">
        <v>2540</v>
      </c>
      <c r="J1649" s="218"/>
    </row>
    <row r="1650" spans="1:10" ht="16" hidden="1">
      <c r="A1650" s="501" t="s">
        <v>2471</v>
      </c>
      <c r="B1650" s="501" t="s">
        <v>20</v>
      </c>
      <c r="C1650" s="787">
        <v>2021</v>
      </c>
      <c r="D1650" s="202" t="s">
        <v>2507</v>
      </c>
      <c r="E1650" s="202" t="s">
        <v>2496</v>
      </c>
      <c r="F1650" s="207">
        <v>21809687</v>
      </c>
      <c r="G1650" s="202" t="s">
        <v>2513</v>
      </c>
      <c r="H1650" s="202">
        <v>1870617.7549999999</v>
      </c>
      <c r="I1650" s="202" t="s">
        <v>2540</v>
      </c>
      <c r="J1650" s="217"/>
    </row>
    <row r="1651" spans="1:10" ht="16" hidden="1">
      <c r="A1651" s="501" t="s">
        <v>2471</v>
      </c>
      <c r="B1651" s="501" t="s">
        <v>20</v>
      </c>
      <c r="C1651" s="787">
        <v>2021</v>
      </c>
      <c r="D1651" s="204" t="s">
        <v>2508</v>
      </c>
      <c r="E1651" s="204" t="s">
        <v>2496</v>
      </c>
      <c r="F1651" s="206" t="s">
        <v>2545</v>
      </c>
      <c r="G1651" s="204" t="s">
        <v>838</v>
      </c>
      <c r="H1651" s="204" t="s">
        <v>749</v>
      </c>
      <c r="I1651" s="204" t="s">
        <v>749</v>
      </c>
      <c r="J1651" s="218"/>
    </row>
    <row r="1652" spans="1:10" ht="16" hidden="1">
      <c r="A1652" s="501" t="s">
        <v>2471</v>
      </c>
      <c r="B1652" s="501" t="s">
        <v>20</v>
      </c>
      <c r="C1652" s="787">
        <v>2021</v>
      </c>
      <c r="D1652" s="202" t="s">
        <v>2509</v>
      </c>
      <c r="E1652" s="202" t="s">
        <v>2496</v>
      </c>
      <c r="F1652" s="207" t="s">
        <v>2545</v>
      </c>
      <c r="G1652" s="202" t="s">
        <v>838</v>
      </c>
      <c r="H1652" s="202" t="s">
        <v>749</v>
      </c>
      <c r="I1652" s="202" t="s">
        <v>749</v>
      </c>
      <c r="J1652" s="217"/>
    </row>
    <row r="1653" spans="1:10" ht="16" hidden="1">
      <c r="A1653" s="501" t="s">
        <v>2471</v>
      </c>
      <c r="B1653" s="501" t="s">
        <v>20</v>
      </c>
      <c r="C1653" s="787">
        <v>2021</v>
      </c>
      <c r="D1653" s="204" t="s">
        <v>2510</v>
      </c>
      <c r="E1653" s="204" t="s">
        <v>2496</v>
      </c>
      <c r="F1653" s="206" t="s">
        <v>2545</v>
      </c>
      <c r="G1653" s="204" t="s">
        <v>838</v>
      </c>
      <c r="H1653" s="204" t="s">
        <v>749</v>
      </c>
      <c r="I1653" s="204" t="s">
        <v>749</v>
      </c>
      <c r="J1653" s="218"/>
    </row>
    <row r="1654" spans="1:10" ht="16" hidden="1">
      <c r="A1654" s="501" t="s">
        <v>2471</v>
      </c>
      <c r="B1654" s="501" t="s">
        <v>20</v>
      </c>
      <c r="C1654" s="787">
        <v>2021</v>
      </c>
      <c r="D1654" s="202" t="s">
        <v>2495</v>
      </c>
      <c r="E1654" s="202" t="s">
        <v>2511</v>
      </c>
      <c r="F1654" s="260" t="s">
        <v>2545</v>
      </c>
      <c r="G1654" s="202" t="s">
        <v>2497</v>
      </c>
      <c r="H1654" s="202" t="s">
        <v>749</v>
      </c>
      <c r="I1654" s="202" t="s">
        <v>749</v>
      </c>
      <c r="J1654" s="217"/>
    </row>
    <row r="1655" spans="1:10" ht="16" hidden="1">
      <c r="A1655" s="501" t="s">
        <v>2471</v>
      </c>
      <c r="B1655" s="501" t="s">
        <v>20</v>
      </c>
      <c r="C1655" s="787">
        <v>2021</v>
      </c>
      <c r="D1655" s="204" t="s">
        <v>2498</v>
      </c>
      <c r="E1655" s="204" t="s">
        <v>2511</v>
      </c>
      <c r="F1655" s="261">
        <v>66021256923</v>
      </c>
      <c r="G1655" s="204" t="s">
        <v>2497</v>
      </c>
      <c r="H1655" s="204" t="s">
        <v>749</v>
      </c>
      <c r="I1655" s="204" t="s">
        <v>749</v>
      </c>
      <c r="J1655" s="218"/>
    </row>
    <row r="1656" spans="1:10" ht="16" hidden="1">
      <c r="A1656" s="501" t="s">
        <v>2471</v>
      </c>
      <c r="B1656" s="501" t="s">
        <v>20</v>
      </c>
      <c r="C1656" s="787">
        <v>2021</v>
      </c>
      <c r="D1656" s="202" t="s">
        <v>2499</v>
      </c>
      <c r="E1656" s="202" t="s">
        <v>2511</v>
      </c>
      <c r="F1656" s="260">
        <v>4483545707</v>
      </c>
      <c r="G1656" s="202" t="s">
        <v>2497</v>
      </c>
      <c r="H1656" s="202" t="s">
        <v>749</v>
      </c>
      <c r="I1656" s="202" t="s">
        <v>749</v>
      </c>
      <c r="J1656" s="217"/>
    </row>
    <row r="1657" spans="1:10" ht="16" hidden="1">
      <c r="A1657" s="501" t="s">
        <v>2471</v>
      </c>
      <c r="B1657" s="501" t="s">
        <v>20</v>
      </c>
      <c r="C1657" s="787">
        <v>2021</v>
      </c>
      <c r="D1657" s="204" t="s">
        <v>2500</v>
      </c>
      <c r="E1657" s="204" t="s">
        <v>2511</v>
      </c>
      <c r="F1657" s="261">
        <v>28986922194</v>
      </c>
      <c r="G1657" s="204" t="s">
        <v>2497</v>
      </c>
      <c r="H1657" s="204" t="s">
        <v>749</v>
      </c>
      <c r="I1657" s="204" t="s">
        <v>749</v>
      </c>
      <c r="J1657" s="218"/>
    </row>
    <row r="1658" spans="1:10" ht="16" hidden="1">
      <c r="A1658" s="501" t="s">
        <v>2471</v>
      </c>
      <c r="B1658" s="501" t="s">
        <v>20</v>
      </c>
      <c r="C1658" s="787">
        <v>2021</v>
      </c>
      <c r="D1658" s="202" t="s">
        <v>2501</v>
      </c>
      <c r="E1658" s="202" t="s">
        <v>2511</v>
      </c>
      <c r="F1658" s="260" t="s">
        <v>2545</v>
      </c>
      <c r="G1658" s="202" t="s">
        <v>2497</v>
      </c>
      <c r="H1658" s="202" t="s">
        <v>749</v>
      </c>
      <c r="I1658" s="202" t="s">
        <v>749</v>
      </c>
      <c r="J1658" s="217"/>
    </row>
    <row r="1659" spans="1:10" ht="16" hidden="1">
      <c r="A1659" s="501" t="s">
        <v>2471</v>
      </c>
      <c r="B1659" s="501" t="s">
        <v>20</v>
      </c>
      <c r="C1659" s="787">
        <v>2021</v>
      </c>
      <c r="D1659" s="204" t="s">
        <v>2502</v>
      </c>
      <c r="E1659" s="204" t="s">
        <v>2511</v>
      </c>
      <c r="F1659" s="261">
        <v>14788832993</v>
      </c>
      <c r="G1659" s="204" t="s">
        <v>2497</v>
      </c>
      <c r="H1659" s="204" t="s">
        <v>749</v>
      </c>
      <c r="I1659" s="204" t="s">
        <v>749</v>
      </c>
      <c r="J1659" s="218"/>
    </row>
    <row r="1660" spans="1:10" ht="16" hidden="1">
      <c r="A1660" s="501" t="s">
        <v>2471</v>
      </c>
      <c r="B1660" s="501" t="s">
        <v>20</v>
      </c>
      <c r="C1660" s="787">
        <v>2021</v>
      </c>
      <c r="D1660" s="202" t="s">
        <v>2503</v>
      </c>
      <c r="E1660" s="202" t="s">
        <v>2511</v>
      </c>
      <c r="F1660" s="260">
        <v>10115799017</v>
      </c>
      <c r="G1660" s="202" t="s">
        <v>2497</v>
      </c>
      <c r="H1660" s="202" t="s">
        <v>749</v>
      </c>
      <c r="I1660" s="202" t="s">
        <v>749</v>
      </c>
      <c r="J1660" s="217"/>
    </row>
    <row r="1661" spans="1:10" ht="16" hidden="1">
      <c r="A1661" s="501" t="s">
        <v>2471</v>
      </c>
      <c r="B1661" s="501" t="s">
        <v>20</v>
      </c>
      <c r="C1661" s="787">
        <v>2021</v>
      </c>
      <c r="D1661" s="204" t="s">
        <v>2504</v>
      </c>
      <c r="E1661" s="204" t="s">
        <v>2511</v>
      </c>
      <c r="F1661" s="261" t="s">
        <v>2545</v>
      </c>
      <c r="G1661" s="204" t="s">
        <v>2497</v>
      </c>
      <c r="H1661" s="204" t="s">
        <v>749</v>
      </c>
      <c r="I1661" s="204" t="s">
        <v>749</v>
      </c>
      <c r="J1661" s="218"/>
    </row>
    <row r="1662" spans="1:10" ht="16" hidden="1">
      <c r="A1662" s="501" t="s">
        <v>2471</v>
      </c>
      <c r="B1662" s="501" t="s">
        <v>20</v>
      </c>
      <c r="C1662" s="787">
        <v>2021</v>
      </c>
      <c r="D1662" s="202" t="s">
        <v>2505</v>
      </c>
      <c r="E1662" s="202" t="s">
        <v>2511</v>
      </c>
      <c r="F1662" s="260" t="s">
        <v>2545</v>
      </c>
      <c r="G1662" s="202" t="s">
        <v>2497</v>
      </c>
      <c r="H1662" s="202" t="s">
        <v>749</v>
      </c>
      <c r="I1662" s="202" t="s">
        <v>749</v>
      </c>
      <c r="J1662" s="217"/>
    </row>
    <row r="1663" spans="1:10" ht="16" hidden="1">
      <c r="A1663" s="501" t="s">
        <v>2471</v>
      </c>
      <c r="B1663" s="501" t="s">
        <v>20</v>
      </c>
      <c r="C1663" s="787">
        <v>2021</v>
      </c>
      <c r="D1663" s="204" t="s">
        <v>2506</v>
      </c>
      <c r="E1663" s="204" t="s">
        <v>2511</v>
      </c>
      <c r="F1663" s="261">
        <v>335141301713</v>
      </c>
      <c r="G1663" s="204" t="s">
        <v>2497</v>
      </c>
      <c r="H1663" s="204" t="s">
        <v>749</v>
      </c>
      <c r="I1663" s="204" t="s">
        <v>749</v>
      </c>
      <c r="J1663" s="218"/>
    </row>
    <row r="1664" spans="1:10" ht="16" hidden="1">
      <c r="A1664" s="501" t="s">
        <v>2471</v>
      </c>
      <c r="B1664" s="501" t="s">
        <v>20</v>
      </c>
      <c r="C1664" s="787">
        <v>2021</v>
      </c>
      <c r="D1664" s="202" t="s">
        <v>2507</v>
      </c>
      <c r="E1664" s="202" t="s">
        <v>2511</v>
      </c>
      <c r="F1664" s="260">
        <v>311202637305</v>
      </c>
      <c r="G1664" s="202" t="s">
        <v>2497</v>
      </c>
      <c r="H1664" s="202" t="s">
        <v>749</v>
      </c>
      <c r="I1664" s="202" t="s">
        <v>749</v>
      </c>
      <c r="J1664" s="217"/>
    </row>
    <row r="1665" spans="1:10" ht="16" hidden="1">
      <c r="A1665" s="501" t="s">
        <v>2471</v>
      </c>
      <c r="B1665" s="501" t="s">
        <v>20</v>
      </c>
      <c r="C1665" s="787">
        <v>2021</v>
      </c>
      <c r="D1665" s="204" t="s">
        <v>2508</v>
      </c>
      <c r="E1665" s="204" t="s">
        <v>2511</v>
      </c>
      <c r="F1665" s="261" t="s">
        <v>2545</v>
      </c>
      <c r="G1665" s="204" t="s">
        <v>2497</v>
      </c>
      <c r="H1665" s="204" t="s">
        <v>749</v>
      </c>
      <c r="I1665" s="204" t="s">
        <v>749</v>
      </c>
      <c r="J1665" s="218"/>
    </row>
    <row r="1666" spans="1:10" ht="16" hidden="1">
      <c r="A1666" s="501" t="s">
        <v>2471</v>
      </c>
      <c r="B1666" s="501" t="s">
        <v>20</v>
      </c>
      <c r="C1666" s="787">
        <v>2021</v>
      </c>
      <c r="D1666" s="202" t="s">
        <v>2509</v>
      </c>
      <c r="E1666" s="202" t="s">
        <v>2511</v>
      </c>
      <c r="F1666" s="260" t="s">
        <v>2545</v>
      </c>
      <c r="G1666" s="202" t="s">
        <v>2497</v>
      </c>
      <c r="H1666" s="202" t="s">
        <v>749</v>
      </c>
      <c r="I1666" s="202" t="s">
        <v>749</v>
      </c>
      <c r="J1666" s="217"/>
    </row>
    <row r="1667" spans="1:10" ht="16" hidden="1">
      <c r="A1667" s="501" t="s">
        <v>2471</v>
      </c>
      <c r="B1667" s="501" t="s">
        <v>20</v>
      </c>
      <c r="C1667" s="787">
        <v>2021</v>
      </c>
      <c r="D1667" s="204" t="s">
        <v>2510</v>
      </c>
      <c r="E1667" s="204" t="s">
        <v>2511</v>
      </c>
      <c r="F1667" s="261" t="s">
        <v>2545</v>
      </c>
      <c r="G1667" s="204" t="s">
        <v>2497</v>
      </c>
      <c r="H1667" s="204" t="s">
        <v>749</v>
      </c>
      <c r="I1667" s="204" t="s">
        <v>749</v>
      </c>
      <c r="J1667" s="218"/>
    </row>
    <row r="1668" spans="1:10" s="768" customFormat="1" ht="16" hidden="1">
      <c r="A1668" s="772"/>
      <c r="B1668" s="772"/>
      <c r="C1668" s="779"/>
      <c r="D1668" s="208"/>
      <c r="E1668" s="208"/>
      <c r="F1668" s="856"/>
      <c r="G1668" s="208"/>
      <c r="H1668" s="208"/>
      <c r="I1668" s="208"/>
      <c r="J1668" s="220"/>
    </row>
    <row r="1669" spans="1:10" ht="16" hidden="1">
      <c r="A1669" s="501" t="s">
        <v>2472</v>
      </c>
      <c r="B1669" s="501" t="s">
        <v>2533</v>
      </c>
      <c r="C1669" s="787">
        <v>2021</v>
      </c>
      <c r="D1669" s="202" t="s">
        <v>2495</v>
      </c>
      <c r="E1669" s="202" t="s">
        <v>2496</v>
      </c>
      <c r="F1669" s="207"/>
      <c r="G1669" s="202"/>
      <c r="H1669" s="202"/>
      <c r="I1669" s="202"/>
      <c r="J1669" s="217"/>
    </row>
    <row r="1670" spans="1:10" ht="16" hidden="1">
      <c r="A1670" s="501" t="s">
        <v>2472</v>
      </c>
      <c r="B1670" s="501" t="s">
        <v>2533</v>
      </c>
      <c r="C1670" s="787">
        <v>2021</v>
      </c>
      <c r="D1670" s="204" t="s">
        <v>2498</v>
      </c>
      <c r="E1670" s="204" t="s">
        <v>2496</v>
      </c>
      <c r="F1670" s="206"/>
      <c r="G1670" s="204"/>
      <c r="H1670" s="204"/>
      <c r="I1670" s="204"/>
      <c r="J1670" s="218"/>
    </row>
    <row r="1671" spans="1:10" ht="16" hidden="1">
      <c r="A1671" s="501" t="s">
        <v>2472</v>
      </c>
      <c r="B1671" s="501" t="s">
        <v>2533</v>
      </c>
      <c r="C1671" s="787">
        <v>2021</v>
      </c>
      <c r="D1671" s="202" t="s">
        <v>2499</v>
      </c>
      <c r="E1671" s="202" t="s">
        <v>2496</v>
      </c>
      <c r="F1671" s="207"/>
      <c r="G1671" s="202"/>
      <c r="H1671" s="202"/>
      <c r="I1671" s="202"/>
      <c r="J1671" s="217"/>
    </row>
    <row r="1672" spans="1:10" ht="16" hidden="1">
      <c r="A1672" s="501" t="s">
        <v>2472</v>
      </c>
      <c r="B1672" s="501" t="s">
        <v>2533</v>
      </c>
      <c r="C1672" s="787">
        <v>2021</v>
      </c>
      <c r="D1672" s="204" t="s">
        <v>2500</v>
      </c>
      <c r="E1672" s="204" t="s">
        <v>2496</v>
      </c>
      <c r="F1672" s="206"/>
      <c r="G1672" s="204"/>
      <c r="H1672" s="204"/>
      <c r="I1672" s="204"/>
      <c r="J1672" s="218"/>
    </row>
    <row r="1673" spans="1:10" ht="16" hidden="1">
      <c r="A1673" s="501" t="s">
        <v>2472</v>
      </c>
      <c r="B1673" s="501" t="s">
        <v>2533</v>
      </c>
      <c r="C1673" s="787">
        <v>2021</v>
      </c>
      <c r="D1673" s="202" t="s">
        <v>2501</v>
      </c>
      <c r="E1673" s="202" t="s">
        <v>2496</v>
      </c>
      <c r="F1673" s="207"/>
      <c r="G1673" s="202"/>
      <c r="H1673" s="202"/>
      <c r="I1673" s="202"/>
      <c r="J1673" s="217"/>
    </row>
    <row r="1674" spans="1:10" ht="16" hidden="1">
      <c r="A1674" s="501" t="s">
        <v>2472</v>
      </c>
      <c r="B1674" s="501" t="s">
        <v>2533</v>
      </c>
      <c r="C1674" s="787">
        <v>2021</v>
      </c>
      <c r="D1674" s="204" t="s">
        <v>2502</v>
      </c>
      <c r="E1674" s="204" t="s">
        <v>2496</v>
      </c>
      <c r="F1674" s="206"/>
      <c r="G1674" s="204"/>
      <c r="H1674" s="204"/>
      <c r="I1674" s="204"/>
      <c r="J1674" s="218"/>
    </row>
    <row r="1675" spans="1:10" ht="16" hidden="1">
      <c r="A1675" s="501" t="s">
        <v>2472</v>
      </c>
      <c r="B1675" s="501" t="s">
        <v>2533</v>
      </c>
      <c r="C1675" s="787">
        <v>2021</v>
      </c>
      <c r="D1675" s="202" t="s">
        <v>2503</v>
      </c>
      <c r="E1675" s="202" t="s">
        <v>2496</v>
      </c>
      <c r="F1675" s="207"/>
      <c r="G1675" s="202"/>
      <c r="H1675" s="202"/>
      <c r="I1675" s="202"/>
      <c r="J1675" s="217"/>
    </row>
    <row r="1676" spans="1:10" ht="16" hidden="1">
      <c r="A1676" s="501" t="s">
        <v>2472</v>
      </c>
      <c r="B1676" s="501" t="s">
        <v>2533</v>
      </c>
      <c r="C1676" s="787">
        <v>2021</v>
      </c>
      <c r="D1676" s="204" t="s">
        <v>2504</v>
      </c>
      <c r="E1676" s="204" t="s">
        <v>2496</v>
      </c>
      <c r="F1676" s="206"/>
      <c r="G1676" s="204"/>
      <c r="H1676" s="204"/>
      <c r="I1676" s="204"/>
      <c r="J1676" s="218"/>
    </row>
    <row r="1677" spans="1:10" ht="16" hidden="1">
      <c r="A1677" s="501" t="s">
        <v>2472</v>
      </c>
      <c r="B1677" s="501" t="s">
        <v>2533</v>
      </c>
      <c r="C1677" s="787">
        <v>2021</v>
      </c>
      <c r="D1677" s="202" t="s">
        <v>2505</v>
      </c>
      <c r="E1677" s="202" t="s">
        <v>2496</v>
      </c>
      <c r="F1677" s="207"/>
      <c r="G1677" s="202"/>
      <c r="H1677" s="202"/>
      <c r="I1677" s="202"/>
      <c r="J1677" s="217"/>
    </row>
    <row r="1678" spans="1:10" ht="16" hidden="1">
      <c r="A1678" s="501" t="s">
        <v>2472</v>
      </c>
      <c r="B1678" s="501" t="s">
        <v>2533</v>
      </c>
      <c r="C1678" s="787">
        <v>2021</v>
      </c>
      <c r="D1678" s="204" t="s">
        <v>2506</v>
      </c>
      <c r="E1678" s="204" t="s">
        <v>2496</v>
      </c>
      <c r="F1678" s="899"/>
      <c r="G1678" s="204"/>
      <c r="H1678" s="204"/>
      <c r="I1678" s="204"/>
      <c r="J1678" s="218"/>
    </row>
    <row r="1679" spans="1:10" ht="16" hidden="1">
      <c r="A1679" s="501" t="s">
        <v>2472</v>
      </c>
      <c r="B1679" s="501" t="s">
        <v>2533</v>
      </c>
      <c r="C1679" s="787">
        <v>2021</v>
      </c>
      <c r="D1679" s="202" t="s">
        <v>2507</v>
      </c>
      <c r="E1679" s="202" t="s">
        <v>2496</v>
      </c>
      <c r="F1679" s="207"/>
      <c r="G1679" s="202"/>
      <c r="H1679" s="202"/>
      <c r="I1679" s="202"/>
      <c r="J1679" s="217"/>
    </row>
    <row r="1680" spans="1:10" ht="16" hidden="1">
      <c r="A1680" s="501" t="s">
        <v>2472</v>
      </c>
      <c r="B1680" s="501" t="s">
        <v>2533</v>
      </c>
      <c r="C1680" s="787">
        <v>2021</v>
      </c>
      <c r="D1680" s="204" t="s">
        <v>2508</v>
      </c>
      <c r="E1680" s="204" t="s">
        <v>2496</v>
      </c>
      <c r="F1680" s="206"/>
      <c r="G1680" s="204"/>
      <c r="H1680" s="204"/>
      <c r="I1680" s="204"/>
      <c r="J1680" s="218"/>
    </row>
    <row r="1681" spans="1:10" ht="16" hidden="1">
      <c r="A1681" s="501" t="s">
        <v>2472</v>
      </c>
      <c r="B1681" s="501" t="s">
        <v>2533</v>
      </c>
      <c r="C1681" s="787">
        <v>2021</v>
      </c>
      <c r="D1681" s="202" t="s">
        <v>2509</v>
      </c>
      <c r="E1681" s="202" t="s">
        <v>2496</v>
      </c>
      <c r="F1681" s="207"/>
      <c r="G1681" s="202"/>
      <c r="H1681" s="202"/>
      <c r="I1681" s="202"/>
      <c r="J1681" s="217"/>
    </row>
    <row r="1682" spans="1:10" ht="16" hidden="1">
      <c r="A1682" s="501" t="s">
        <v>2472</v>
      </c>
      <c r="B1682" s="501" t="s">
        <v>2533</v>
      </c>
      <c r="C1682" s="787">
        <v>2021</v>
      </c>
      <c r="D1682" s="204" t="s">
        <v>2510</v>
      </c>
      <c r="E1682" s="204" t="s">
        <v>2496</v>
      </c>
      <c r="F1682" s="206"/>
      <c r="G1682" s="204"/>
      <c r="H1682" s="204"/>
      <c r="I1682" s="204"/>
      <c r="J1682" s="218"/>
    </row>
    <row r="1683" spans="1:10" ht="16" hidden="1">
      <c r="A1683" s="501" t="s">
        <v>2472</v>
      </c>
      <c r="B1683" s="501" t="s">
        <v>2533</v>
      </c>
      <c r="C1683" s="787">
        <v>2021</v>
      </c>
      <c r="D1683" s="202" t="s">
        <v>2495</v>
      </c>
      <c r="E1683" s="202" t="s">
        <v>2511</v>
      </c>
      <c r="F1683" s="260">
        <v>3454012317</v>
      </c>
      <c r="G1683" s="202"/>
      <c r="H1683" s="202"/>
      <c r="I1683" s="202"/>
      <c r="J1683" s="217"/>
    </row>
    <row r="1684" spans="1:10" ht="16" hidden="1">
      <c r="A1684" s="501" t="s">
        <v>2472</v>
      </c>
      <c r="B1684" s="501" t="s">
        <v>2533</v>
      </c>
      <c r="C1684" s="787">
        <v>2021</v>
      </c>
      <c r="D1684" s="204" t="s">
        <v>2498</v>
      </c>
      <c r="E1684" s="204" t="s">
        <v>2511</v>
      </c>
      <c r="F1684" s="261"/>
      <c r="G1684" s="204"/>
      <c r="H1684" s="204"/>
      <c r="I1684" s="204"/>
      <c r="J1684" s="218"/>
    </row>
    <row r="1685" spans="1:10" ht="16" hidden="1">
      <c r="A1685" s="501" t="s">
        <v>2472</v>
      </c>
      <c r="B1685" s="501" t="s">
        <v>2533</v>
      </c>
      <c r="C1685" s="787">
        <v>2021</v>
      </c>
      <c r="D1685" s="202" t="s">
        <v>2499</v>
      </c>
      <c r="E1685" s="202" t="s">
        <v>2511</v>
      </c>
      <c r="F1685" s="260"/>
      <c r="G1685" s="202"/>
      <c r="H1685" s="202"/>
      <c r="I1685" s="202"/>
      <c r="J1685" s="217"/>
    </row>
    <row r="1686" spans="1:10" ht="16" hidden="1">
      <c r="A1686" s="501" t="s">
        <v>2472</v>
      </c>
      <c r="B1686" s="501" t="s">
        <v>2533</v>
      </c>
      <c r="C1686" s="787">
        <v>2021</v>
      </c>
      <c r="D1686" s="204" t="s">
        <v>2500</v>
      </c>
      <c r="E1686" s="204" t="s">
        <v>2511</v>
      </c>
      <c r="F1686" s="261"/>
      <c r="G1686" s="204"/>
      <c r="H1686" s="204"/>
      <c r="I1686" s="204"/>
      <c r="J1686" s="218"/>
    </row>
    <row r="1687" spans="1:10" ht="16" hidden="1">
      <c r="A1687" s="501" t="s">
        <v>2472</v>
      </c>
      <c r="B1687" s="501" t="s">
        <v>2533</v>
      </c>
      <c r="C1687" s="787">
        <v>2021</v>
      </c>
      <c r="D1687" s="202" t="s">
        <v>2501</v>
      </c>
      <c r="E1687" s="202" t="s">
        <v>2511</v>
      </c>
      <c r="F1687" s="260"/>
      <c r="G1687" s="202"/>
      <c r="H1687" s="202"/>
      <c r="I1687" s="202"/>
      <c r="J1687" s="217"/>
    </row>
    <row r="1688" spans="1:10" ht="16" hidden="1">
      <c r="A1688" s="501" t="s">
        <v>2472</v>
      </c>
      <c r="B1688" s="501" t="s">
        <v>2533</v>
      </c>
      <c r="C1688" s="787">
        <v>2021</v>
      </c>
      <c r="D1688" s="204" t="s">
        <v>2502</v>
      </c>
      <c r="E1688" s="204" t="s">
        <v>2511</v>
      </c>
      <c r="F1688" s="261"/>
      <c r="G1688" s="204"/>
      <c r="H1688" s="204"/>
      <c r="I1688" s="204"/>
      <c r="J1688" s="218"/>
    </row>
    <row r="1689" spans="1:10" ht="16" hidden="1">
      <c r="A1689" s="501" t="s">
        <v>2472</v>
      </c>
      <c r="B1689" s="501" t="s">
        <v>2533</v>
      </c>
      <c r="C1689" s="787">
        <v>2021</v>
      </c>
      <c r="D1689" s="202" t="s">
        <v>2503</v>
      </c>
      <c r="E1689" s="202" t="s">
        <v>2511</v>
      </c>
      <c r="F1689" s="260"/>
      <c r="G1689" s="202"/>
      <c r="H1689" s="202"/>
      <c r="I1689" s="202"/>
      <c r="J1689" s="217"/>
    </row>
    <row r="1690" spans="1:10" ht="16" hidden="1">
      <c r="A1690" s="501" t="s">
        <v>2472</v>
      </c>
      <c r="B1690" s="501" t="s">
        <v>2533</v>
      </c>
      <c r="C1690" s="787">
        <v>2021</v>
      </c>
      <c r="D1690" s="204" t="s">
        <v>2504</v>
      </c>
      <c r="E1690" s="204" t="s">
        <v>2511</v>
      </c>
      <c r="F1690" s="261"/>
      <c r="G1690" s="204"/>
      <c r="H1690" s="204"/>
      <c r="I1690" s="204"/>
      <c r="J1690" s="218"/>
    </row>
    <row r="1691" spans="1:10" ht="16" hidden="1">
      <c r="A1691" s="501" t="s">
        <v>2472</v>
      </c>
      <c r="B1691" s="501" t="s">
        <v>2533</v>
      </c>
      <c r="C1691" s="787">
        <v>2021</v>
      </c>
      <c r="D1691" s="202" t="s">
        <v>2505</v>
      </c>
      <c r="E1691" s="202" t="s">
        <v>2511</v>
      </c>
      <c r="F1691" s="260"/>
      <c r="G1691" s="202"/>
      <c r="H1691" s="202"/>
      <c r="I1691" s="202"/>
      <c r="J1691" s="217"/>
    </row>
    <row r="1692" spans="1:10" ht="16" hidden="1">
      <c r="A1692" s="501" t="s">
        <v>2472</v>
      </c>
      <c r="B1692" s="501" t="s">
        <v>2533</v>
      </c>
      <c r="C1692" s="787">
        <v>2021</v>
      </c>
      <c r="D1692" s="204" t="s">
        <v>2506</v>
      </c>
      <c r="E1692" s="204" t="s">
        <v>2511</v>
      </c>
      <c r="F1692" s="261"/>
      <c r="G1692" s="204"/>
      <c r="H1692" s="204"/>
      <c r="I1692" s="204"/>
      <c r="J1692" s="218"/>
    </row>
    <row r="1693" spans="1:10" ht="16" hidden="1">
      <c r="A1693" s="501" t="s">
        <v>2472</v>
      </c>
      <c r="B1693" s="501" t="s">
        <v>2533</v>
      </c>
      <c r="C1693" s="787">
        <v>2021</v>
      </c>
      <c r="D1693" s="202" t="s">
        <v>2507</v>
      </c>
      <c r="E1693" s="202" t="s">
        <v>2511</v>
      </c>
      <c r="F1693" s="260">
        <v>466908230411</v>
      </c>
      <c r="G1693" s="202"/>
      <c r="H1693" s="202"/>
      <c r="I1693" s="202"/>
      <c r="J1693" s="217"/>
    </row>
    <row r="1694" spans="1:10" ht="16" hidden="1">
      <c r="A1694" s="501" t="s">
        <v>2472</v>
      </c>
      <c r="B1694" s="501" t="s">
        <v>2533</v>
      </c>
      <c r="C1694" s="787">
        <v>2021</v>
      </c>
      <c r="D1694" s="204" t="s">
        <v>2508</v>
      </c>
      <c r="E1694" s="204" t="s">
        <v>2511</v>
      </c>
      <c r="F1694" s="261"/>
      <c r="G1694" s="204"/>
      <c r="H1694" s="204"/>
      <c r="I1694" s="204"/>
      <c r="J1694" s="218"/>
    </row>
    <row r="1695" spans="1:10" ht="16" hidden="1">
      <c r="A1695" s="501" t="s">
        <v>2472</v>
      </c>
      <c r="B1695" s="501" t="s">
        <v>2533</v>
      </c>
      <c r="C1695" s="787">
        <v>2021</v>
      </c>
      <c r="D1695" s="202" t="s">
        <v>2509</v>
      </c>
      <c r="E1695" s="202" t="s">
        <v>2511</v>
      </c>
      <c r="F1695" s="260"/>
      <c r="G1695" s="202"/>
      <c r="H1695" s="202"/>
      <c r="I1695" s="202"/>
      <c r="J1695" s="217"/>
    </row>
    <row r="1696" spans="1:10" ht="16" hidden="1">
      <c r="A1696" s="501" t="s">
        <v>2472</v>
      </c>
      <c r="B1696" s="501" t="s">
        <v>2533</v>
      </c>
      <c r="C1696" s="787">
        <v>2021</v>
      </c>
      <c r="D1696" s="204" t="s">
        <v>2510</v>
      </c>
      <c r="E1696" s="204" t="s">
        <v>2511</v>
      </c>
      <c r="F1696" s="261">
        <v>650581018</v>
      </c>
      <c r="G1696" s="204"/>
      <c r="H1696" s="204"/>
      <c r="I1696" s="204"/>
      <c r="J1696" s="218"/>
    </row>
    <row r="1697" spans="1:10" s="768" customFormat="1" ht="16" hidden="1">
      <c r="A1697" s="772"/>
      <c r="B1697" s="772"/>
      <c r="C1697" s="779"/>
      <c r="D1697" s="208"/>
      <c r="E1697" s="208"/>
      <c r="F1697" s="856"/>
      <c r="G1697" s="208"/>
      <c r="H1697" s="208"/>
      <c r="I1697" s="208"/>
      <c r="J1697" s="220"/>
    </row>
    <row r="1698" spans="1:10" ht="16" hidden="1">
      <c r="A1698" s="501" t="s">
        <v>2473</v>
      </c>
      <c r="B1698" s="501" t="s">
        <v>20</v>
      </c>
      <c r="C1698" s="787">
        <v>2021</v>
      </c>
      <c r="D1698" s="202" t="s">
        <v>2495</v>
      </c>
      <c r="E1698" s="202" t="s">
        <v>2496</v>
      </c>
      <c r="F1698" s="207">
        <v>1790739</v>
      </c>
      <c r="G1698" s="202"/>
      <c r="H1698" s="202"/>
      <c r="I1698" s="202"/>
      <c r="J1698" s="217"/>
    </row>
    <row r="1699" spans="1:10" ht="16" hidden="1">
      <c r="A1699" s="501" t="s">
        <v>2473</v>
      </c>
      <c r="B1699" s="501" t="s">
        <v>20</v>
      </c>
      <c r="C1699" s="787">
        <v>2021</v>
      </c>
      <c r="D1699" s="204" t="s">
        <v>2498</v>
      </c>
      <c r="E1699" s="204" t="s">
        <v>2496</v>
      </c>
      <c r="F1699" s="206"/>
      <c r="G1699" s="204"/>
      <c r="H1699" s="204"/>
      <c r="I1699" s="204"/>
      <c r="J1699" s="218"/>
    </row>
    <row r="1700" spans="1:10" ht="16" hidden="1">
      <c r="A1700" s="501" t="s">
        <v>2473</v>
      </c>
      <c r="B1700" s="501" t="s">
        <v>20</v>
      </c>
      <c r="C1700" s="787">
        <v>2021</v>
      </c>
      <c r="D1700" s="202" t="s">
        <v>2499</v>
      </c>
      <c r="E1700" s="202" t="s">
        <v>2496</v>
      </c>
      <c r="F1700" s="207"/>
      <c r="G1700" s="202"/>
      <c r="H1700" s="202"/>
      <c r="I1700" s="202"/>
      <c r="J1700" s="217"/>
    </row>
    <row r="1701" spans="1:10" ht="16" hidden="1">
      <c r="A1701" s="501" t="s">
        <v>2473</v>
      </c>
      <c r="B1701" s="501" t="s">
        <v>20</v>
      </c>
      <c r="C1701" s="787">
        <v>2021</v>
      </c>
      <c r="D1701" s="204" t="s">
        <v>2500</v>
      </c>
      <c r="E1701" s="204" t="s">
        <v>2496</v>
      </c>
      <c r="F1701" s="206">
        <v>410298</v>
      </c>
      <c r="G1701" s="204"/>
      <c r="H1701" s="204"/>
      <c r="I1701" s="204"/>
      <c r="J1701" s="218"/>
    </row>
    <row r="1702" spans="1:10" ht="16" hidden="1">
      <c r="A1702" s="501" t="s">
        <v>2473</v>
      </c>
      <c r="B1702" s="501" t="s">
        <v>20</v>
      </c>
      <c r="C1702" s="787">
        <v>2021</v>
      </c>
      <c r="D1702" s="202" t="s">
        <v>2501</v>
      </c>
      <c r="E1702" s="202" t="s">
        <v>2496</v>
      </c>
      <c r="F1702" s="207"/>
      <c r="G1702" s="202"/>
      <c r="H1702" s="202"/>
      <c r="I1702" s="202"/>
      <c r="J1702" s="217"/>
    </row>
    <row r="1703" spans="1:10" ht="16" hidden="1">
      <c r="A1703" s="501" t="s">
        <v>2473</v>
      </c>
      <c r="B1703" s="501" t="s">
        <v>20</v>
      </c>
      <c r="C1703" s="787">
        <v>2021</v>
      </c>
      <c r="D1703" s="855" t="s">
        <v>2502</v>
      </c>
      <c r="E1703" s="204" t="s">
        <v>2496</v>
      </c>
      <c r="F1703" s="206"/>
      <c r="G1703" s="204"/>
      <c r="H1703" s="204"/>
      <c r="I1703" s="204"/>
      <c r="J1703" s="218"/>
    </row>
    <row r="1704" spans="1:10" ht="16" hidden="1">
      <c r="A1704" s="501" t="s">
        <v>2473</v>
      </c>
      <c r="B1704" s="501" t="s">
        <v>20</v>
      </c>
      <c r="C1704" s="787">
        <v>2021</v>
      </c>
      <c r="D1704" s="202" t="s">
        <v>2503</v>
      </c>
      <c r="E1704" s="202" t="s">
        <v>2496</v>
      </c>
      <c r="F1704" s="207"/>
      <c r="G1704" s="202"/>
      <c r="H1704" s="202"/>
      <c r="I1704" s="202"/>
      <c r="J1704" s="217"/>
    </row>
    <row r="1705" spans="1:10" ht="16" hidden="1">
      <c r="A1705" s="501" t="s">
        <v>2473</v>
      </c>
      <c r="B1705" s="501" t="s">
        <v>20</v>
      </c>
      <c r="C1705" s="787">
        <v>2021</v>
      </c>
      <c r="D1705" s="204" t="s">
        <v>2504</v>
      </c>
      <c r="E1705" s="204" t="s">
        <v>2496</v>
      </c>
      <c r="F1705" s="206">
        <v>250057</v>
      </c>
      <c r="G1705" s="204"/>
      <c r="H1705" s="204"/>
      <c r="I1705" s="204"/>
      <c r="J1705" s="218"/>
    </row>
    <row r="1706" spans="1:10" ht="16" hidden="1">
      <c r="A1706" s="501" t="s">
        <v>2473</v>
      </c>
      <c r="B1706" s="501" t="s">
        <v>20</v>
      </c>
      <c r="C1706" s="787">
        <v>2021</v>
      </c>
      <c r="D1706" s="202" t="s">
        <v>2505</v>
      </c>
      <c r="E1706" s="202" t="s">
        <v>2496</v>
      </c>
      <c r="F1706" s="207"/>
      <c r="G1706" s="202"/>
      <c r="H1706" s="202"/>
      <c r="I1706" s="202"/>
      <c r="J1706" s="217"/>
    </row>
    <row r="1707" spans="1:10" ht="16" hidden="1">
      <c r="A1707" s="501" t="s">
        <v>2473</v>
      </c>
      <c r="B1707" s="501" t="s">
        <v>20</v>
      </c>
      <c r="C1707" s="787">
        <v>2021</v>
      </c>
      <c r="D1707" s="204" t="s">
        <v>2506</v>
      </c>
      <c r="E1707" s="204" t="s">
        <v>2496</v>
      </c>
      <c r="F1707" s="899">
        <v>10105865</v>
      </c>
      <c r="G1707" s="204"/>
      <c r="H1707" s="204"/>
      <c r="I1707" s="204"/>
      <c r="J1707" s="218"/>
    </row>
    <row r="1708" spans="1:10" ht="16" hidden="1">
      <c r="A1708" s="501" t="s">
        <v>2473</v>
      </c>
      <c r="B1708" s="501" t="s">
        <v>20</v>
      </c>
      <c r="C1708" s="787">
        <v>2021</v>
      </c>
      <c r="D1708" s="202" t="s">
        <v>2507</v>
      </c>
      <c r="E1708" s="202" t="s">
        <v>2496</v>
      </c>
      <c r="F1708" s="207">
        <v>9409726</v>
      </c>
      <c r="G1708" s="202"/>
      <c r="H1708" s="202"/>
      <c r="I1708" s="202"/>
      <c r="J1708" s="217"/>
    </row>
    <row r="1709" spans="1:10" ht="16" hidden="1">
      <c r="A1709" s="501" t="s">
        <v>2473</v>
      </c>
      <c r="B1709" s="501" t="s">
        <v>20</v>
      </c>
      <c r="C1709" s="787">
        <v>2021</v>
      </c>
      <c r="D1709" s="204" t="s">
        <v>2508</v>
      </c>
      <c r="E1709" s="204" t="s">
        <v>2496</v>
      </c>
      <c r="F1709" s="206"/>
      <c r="G1709" s="204"/>
      <c r="H1709" s="204"/>
      <c r="I1709" s="204"/>
      <c r="J1709" s="218"/>
    </row>
    <row r="1710" spans="1:10" ht="16" hidden="1">
      <c r="A1710" s="501" t="s">
        <v>2473</v>
      </c>
      <c r="B1710" s="501" t="s">
        <v>20</v>
      </c>
      <c r="C1710" s="787">
        <v>2021</v>
      </c>
      <c r="D1710" s="202" t="s">
        <v>2509</v>
      </c>
      <c r="E1710" s="202" t="s">
        <v>2496</v>
      </c>
      <c r="F1710" s="207"/>
      <c r="G1710" s="202"/>
      <c r="H1710" s="202"/>
      <c r="I1710" s="202"/>
      <c r="J1710" s="217"/>
    </row>
    <row r="1711" spans="1:10" ht="16" hidden="1">
      <c r="A1711" s="501" t="s">
        <v>2473</v>
      </c>
      <c r="B1711" s="501" t="s">
        <v>20</v>
      </c>
      <c r="C1711" s="787">
        <v>2021</v>
      </c>
      <c r="D1711" s="204" t="s">
        <v>2510</v>
      </c>
      <c r="E1711" s="204" t="s">
        <v>2496</v>
      </c>
      <c r="F1711" s="206"/>
      <c r="G1711" s="204"/>
      <c r="H1711" s="204"/>
      <c r="I1711" s="204"/>
      <c r="J1711" s="218"/>
    </row>
    <row r="1712" spans="1:10" ht="16" hidden="1">
      <c r="A1712" s="501" t="s">
        <v>2473</v>
      </c>
      <c r="B1712" s="501" t="s">
        <v>20</v>
      </c>
      <c r="C1712" s="787">
        <v>2021</v>
      </c>
      <c r="D1712" s="202" t="s">
        <v>2495</v>
      </c>
      <c r="E1712" s="202" t="s">
        <v>2511</v>
      </c>
      <c r="F1712" s="260"/>
      <c r="G1712" s="202"/>
      <c r="H1712" s="202"/>
      <c r="I1712" s="202"/>
      <c r="J1712" s="217"/>
    </row>
    <row r="1713" spans="1:10" ht="16" hidden="1">
      <c r="A1713" s="501" t="s">
        <v>2473</v>
      </c>
      <c r="B1713" s="501" t="s">
        <v>20</v>
      </c>
      <c r="C1713" s="787">
        <v>2021</v>
      </c>
      <c r="D1713" s="204" t="s">
        <v>2498</v>
      </c>
      <c r="E1713" s="204" t="s">
        <v>2511</v>
      </c>
      <c r="F1713" s="261">
        <v>3518970387</v>
      </c>
      <c r="G1713" s="204"/>
      <c r="H1713" s="204"/>
      <c r="I1713" s="204"/>
      <c r="J1713" s="218"/>
    </row>
    <row r="1714" spans="1:10" ht="16" hidden="1">
      <c r="A1714" s="501" t="s">
        <v>2473</v>
      </c>
      <c r="B1714" s="501" t="s">
        <v>20</v>
      </c>
      <c r="C1714" s="787">
        <v>2021</v>
      </c>
      <c r="D1714" s="202" t="s">
        <v>2499</v>
      </c>
      <c r="E1714" s="202" t="s">
        <v>2511</v>
      </c>
      <c r="F1714" s="260">
        <v>1463460000</v>
      </c>
      <c r="G1714" s="202"/>
      <c r="H1714" s="202"/>
      <c r="I1714" s="202"/>
      <c r="J1714" s="217"/>
    </row>
    <row r="1715" spans="1:10" ht="16" hidden="1">
      <c r="A1715" s="501" t="s">
        <v>2473</v>
      </c>
      <c r="B1715" s="501" t="s">
        <v>20</v>
      </c>
      <c r="C1715" s="787">
        <v>2021</v>
      </c>
      <c r="D1715" s="204" t="s">
        <v>2500</v>
      </c>
      <c r="E1715" s="204" t="s">
        <v>2511</v>
      </c>
      <c r="F1715" s="261">
        <v>16185485757</v>
      </c>
      <c r="G1715" s="204"/>
      <c r="H1715" s="204"/>
      <c r="I1715" s="204"/>
      <c r="J1715" s="218"/>
    </row>
    <row r="1716" spans="1:10" ht="16" hidden="1">
      <c r="A1716" s="501" t="s">
        <v>2473</v>
      </c>
      <c r="B1716" s="501" t="s">
        <v>20</v>
      </c>
      <c r="C1716" s="787">
        <v>2021</v>
      </c>
      <c r="D1716" s="202" t="s">
        <v>2501</v>
      </c>
      <c r="E1716" s="202" t="s">
        <v>2511</v>
      </c>
      <c r="F1716" s="260">
        <v>381985227</v>
      </c>
      <c r="G1716" s="202"/>
      <c r="H1716" s="202"/>
      <c r="I1716" s="202"/>
      <c r="J1716" s="217"/>
    </row>
    <row r="1717" spans="1:10" ht="16" hidden="1">
      <c r="A1717" s="501" t="s">
        <v>2473</v>
      </c>
      <c r="B1717" s="501" t="s">
        <v>20</v>
      </c>
      <c r="C1717" s="787">
        <v>2021</v>
      </c>
      <c r="D1717" s="855" t="s">
        <v>2502</v>
      </c>
      <c r="E1717" s="204" t="s">
        <v>2511</v>
      </c>
      <c r="F1717" s="261"/>
      <c r="G1717" s="204"/>
      <c r="H1717" s="204"/>
      <c r="I1717" s="204"/>
      <c r="J1717" s="218"/>
    </row>
    <row r="1718" spans="1:10" ht="16" hidden="1">
      <c r="A1718" s="501" t="s">
        <v>2473</v>
      </c>
      <c r="B1718" s="501" t="s">
        <v>20</v>
      </c>
      <c r="C1718" s="787">
        <v>2021</v>
      </c>
      <c r="D1718" s="202" t="s">
        <v>2503</v>
      </c>
      <c r="E1718" s="202" t="s">
        <v>2511</v>
      </c>
      <c r="F1718" s="260">
        <v>9305801</v>
      </c>
      <c r="G1718" s="202"/>
      <c r="H1718" s="202"/>
      <c r="I1718" s="202"/>
      <c r="J1718" s="217"/>
    </row>
    <row r="1719" spans="1:10" ht="16" hidden="1">
      <c r="A1719" s="501" t="s">
        <v>2473</v>
      </c>
      <c r="B1719" s="501" t="s">
        <v>20</v>
      </c>
      <c r="C1719" s="787">
        <v>2021</v>
      </c>
      <c r="D1719" s="204" t="s">
        <v>2504</v>
      </c>
      <c r="E1719" s="204" t="s">
        <v>2511</v>
      </c>
      <c r="F1719" s="261"/>
      <c r="G1719" s="204"/>
      <c r="H1719" s="204"/>
      <c r="I1719" s="204"/>
      <c r="J1719" s="218"/>
    </row>
    <row r="1720" spans="1:10" ht="16" hidden="1">
      <c r="A1720" s="501" t="s">
        <v>2473</v>
      </c>
      <c r="B1720" s="501" t="s">
        <v>20</v>
      </c>
      <c r="C1720" s="787">
        <v>2021</v>
      </c>
      <c r="D1720" s="202" t="s">
        <v>2505</v>
      </c>
      <c r="E1720" s="202" t="s">
        <v>2511</v>
      </c>
      <c r="F1720" s="260"/>
      <c r="G1720" s="202"/>
      <c r="H1720" s="202"/>
      <c r="I1720" s="202"/>
      <c r="J1720" s="217"/>
    </row>
    <row r="1721" spans="1:10" ht="16" hidden="1">
      <c r="A1721" s="501" t="s">
        <v>2473</v>
      </c>
      <c r="B1721" s="501" t="s">
        <v>20</v>
      </c>
      <c r="C1721" s="787">
        <v>2021</v>
      </c>
      <c r="D1721" s="204" t="s">
        <v>2506</v>
      </c>
      <c r="E1721" s="204" t="s">
        <v>2511</v>
      </c>
      <c r="F1721" s="261">
        <v>49346971757</v>
      </c>
      <c r="G1721" s="204"/>
      <c r="H1721" s="204"/>
      <c r="I1721" s="204"/>
      <c r="J1721" s="218"/>
    </row>
    <row r="1722" spans="1:10" ht="16" hidden="1">
      <c r="A1722" s="501" t="s">
        <v>2473</v>
      </c>
      <c r="B1722" s="501" t="s">
        <v>20</v>
      </c>
      <c r="C1722" s="787">
        <v>2021</v>
      </c>
      <c r="D1722" s="202" t="s">
        <v>2507</v>
      </c>
      <c r="E1722" s="202" t="s">
        <v>2511</v>
      </c>
      <c r="F1722" s="260">
        <v>45822188060</v>
      </c>
      <c r="G1722" s="202"/>
      <c r="H1722" s="202"/>
      <c r="I1722" s="202"/>
      <c r="J1722" s="217"/>
    </row>
    <row r="1723" spans="1:10" ht="16" hidden="1">
      <c r="A1723" s="501" t="s">
        <v>2473</v>
      </c>
      <c r="B1723" s="501" t="s">
        <v>20</v>
      </c>
      <c r="C1723" s="787">
        <v>2021</v>
      </c>
      <c r="D1723" s="204" t="s">
        <v>2508</v>
      </c>
      <c r="E1723" s="204" t="s">
        <v>2511</v>
      </c>
      <c r="F1723" s="261"/>
      <c r="G1723" s="204"/>
      <c r="H1723" s="204"/>
      <c r="I1723" s="204"/>
      <c r="J1723" s="218"/>
    </row>
    <row r="1724" spans="1:10" ht="16" hidden="1">
      <c r="A1724" s="501" t="s">
        <v>2473</v>
      </c>
      <c r="B1724" s="501" t="s">
        <v>20</v>
      </c>
      <c r="C1724" s="787">
        <v>2021</v>
      </c>
      <c r="D1724" s="202" t="s">
        <v>2509</v>
      </c>
      <c r="E1724" s="202" t="s">
        <v>2511</v>
      </c>
      <c r="F1724" s="260"/>
      <c r="G1724" s="202"/>
      <c r="H1724" s="202"/>
      <c r="I1724" s="202"/>
      <c r="J1724" s="217"/>
    </row>
    <row r="1725" spans="1:10" ht="16" hidden="1">
      <c r="A1725" s="501" t="s">
        <v>2473</v>
      </c>
      <c r="B1725" s="501" t="s">
        <v>20</v>
      </c>
      <c r="C1725" s="787">
        <v>2021</v>
      </c>
      <c r="D1725" s="204" t="s">
        <v>2510</v>
      </c>
      <c r="E1725" s="204" t="s">
        <v>2511</v>
      </c>
      <c r="F1725" s="261"/>
      <c r="G1725" s="204"/>
      <c r="H1725" s="204"/>
      <c r="I1725" s="204"/>
      <c r="J1725" s="218"/>
    </row>
    <row r="1726" spans="1:10" s="768" customFormat="1" ht="16" hidden="1">
      <c r="A1726" s="772"/>
      <c r="B1726" s="772"/>
      <c r="C1726" s="779"/>
      <c r="D1726" s="208"/>
      <c r="E1726" s="208"/>
      <c r="F1726" s="856"/>
      <c r="G1726" s="208"/>
      <c r="H1726" s="208"/>
      <c r="I1726" s="208"/>
      <c r="J1726" s="220"/>
    </row>
    <row r="1727" spans="1:10" ht="16" hidden="1">
      <c r="A1727" s="501" t="s">
        <v>2474</v>
      </c>
      <c r="B1727" s="501" t="s">
        <v>20</v>
      </c>
      <c r="C1727" s="787">
        <v>2021</v>
      </c>
      <c r="D1727" s="202" t="s">
        <v>2495</v>
      </c>
      <c r="E1727" s="202" t="s">
        <v>2496</v>
      </c>
      <c r="F1727" s="207">
        <v>2904301</v>
      </c>
      <c r="G1727" s="202"/>
      <c r="H1727" s="202"/>
      <c r="I1727" s="202"/>
      <c r="J1727" s="217"/>
    </row>
    <row r="1728" spans="1:10" ht="16" hidden="1">
      <c r="A1728" s="501" t="s">
        <v>2474</v>
      </c>
      <c r="B1728" s="501" t="s">
        <v>20</v>
      </c>
      <c r="C1728" s="787">
        <v>2021</v>
      </c>
      <c r="D1728" s="204" t="s">
        <v>2498</v>
      </c>
      <c r="E1728" s="204" t="s">
        <v>2496</v>
      </c>
      <c r="F1728" s="206"/>
      <c r="G1728" s="204"/>
      <c r="H1728" s="204"/>
      <c r="I1728" s="204"/>
      <c r="J1728" s="218"/>
    </row>
    <row r="1729" spans="1:10" ht="16" hidden="1">
      <c r="A1729" s="501" t="s">
        <v>2474</v>
      </c>
      <c r="B1729" s="501" t="s">
        <v>20</v>
      </c>
      <c r="C1729" s="787">
        <v>2021</v>
      </c>
      <c r="D1729" s="202" t="s">
        <v>2499</v>
      </c>
      <c r="E1729" s="202" t="s">
        <v>2496</v>
      </c>
      <c r="F1729" s="207"/>
      <c r="G1729" s="202"/>
      <c r="H1729" s="202"/>
      <c r="I1729" s="202"/>
      <c r="J1729" s="217"/>
    </row>
    <row r="1730" spans="1:10" ht="16" hidden="1">
      <c r="A1730" s="501" t="s">
        <v>2474</v>
      </c>
      <c r="B1730" s="501" t="s">
        <v>20</v>
      </c>
      <c r="C1730" s="787">
        <v>2021</v>
      </c>
      <c r="D1730" s="204" t="s">
        <v>2500</v>
      </c>
      <c r="E1730" s="204" t="s">
        <v>2496</v>
      </c>
      <c r="F1730" s="206"/>
      <c r="G1730" s="204"/>
      <c r="H1730" s="204"/>
      <c r="I1730" s="204"/>
      <c r="J1730" s="218"/>
    </row>
    <row r="1731" spans="1:10" ht="16" hidden="1">
      <c r="A1731" s="501" t="s">
        <v>2474</v>
      </c>
      <c r="B1731" s="501" t="s">
        <v>20</v>
      </c>
      <c r="C1731" s="787">
        <v>2021</v>
      </c>
      <c r="D1731" s="202" t="s">
        <v>2501</v>
      </c>
      <c r="E1731" s="202" t="s">
        <v>2496</v>
      </c>
      <c r="F1731" s="207"/>
      <c r="G1731" s="202"/>
      <c r="H1731" s="202"/>
      <c r="I1731" s="202"/>
      <c r="J1731" s="217"/>
    </row>
    <row r="1732" spans="1:10" ht="16" hidden="1">
      <c r="A1732" s="501" t="s">
        <v>2474</v>
      </c>
      <c r="B1732" s="501" t="s">
        <v>20</v>
      </c>
      <c r="C1732" s="787">
        <v>2021</v>
      </c>
      <c r="D1732" s="855" t="s">
        <v>2502</v>
      </c>
      <c r="E1732" s="204" t="s">
        <v>2496</v>
      </c>
      <c r="F1732" s="206"/>
      <c r="G1732" s="204"/>
      <c r="H1732" s="204"/>
      <c r="I1732" s="204"/>
      <c r="J1732" s="218"/>
    </row>
    <row r="1733" spans="1:10" ht="16" hidden="1">
      <c r="A1733" s="501" t="s">
        <v>2474</v>
      </c>
      <c r="B1733" s="501" t="s">
        <v>20</v>
      </c>
      <c r="C1733" s="787">
        <v>2021</v>
      </c>
      <c r="D1733" s="202" t="s">
        <v>2503</v>
      </c>
      <c r="E1733" s="202" t="s">
        <v>2496</v>
      </c>
      <c r="F1733" s="207"/>
      <c r="G1733" s="202"/>
      <c r="H1733" s="202"/>
      <c r="I1733" s="202"/>
      <c r="J1733" s="217"/>
    </row>
    <row r="1734" spans="1:10" ht="16" hidden="1">
      <c r="A1734" s="501" t="s">
        <v>2474</v>
      </c>
      <c r="B1734" s="501" t="s">
        <v>20</v>
      </c>
      <c r="C1734" s="787">
        <v>2021</v>
      </c>
      <c r="D1734" s="204" t="s">
        <v>2504</v>
      </c>
      <c r="E1734" s="204" t="s">
        <v>2496</v>
      </c>
      <c r="F1734" s="206"/>
      <c r="G1734" s="204"/>
      <c r="H1734" s="204"/>
      <c r="I1734" s="204"/>
      <c r="J1734" s="218"/>
    </row>
    <row r="1735" spans="1:10" ht="16" hidden="1">
      <c r="A1735" s="501" t="s">
        <v>2474</v>
      </c>
      <c r="B1735" s="501" t="s">
        <v>20</v>
      </c>
      <c r="C1735" s="787">
        <v>2021</v>
      </c>
      <c r="D1735" s="202" t="s">
        <v>2505</v>
      </c>
      <c r="E1735" s="202" t="s">
        <v>2496</v>
      </c>
      <c r="F1735" s="207"/>
      <c r="G1735" s="202"/>
      <c r="H1735" s="202"/>
      <c r="I1735" s="202"/>
      <c r="J1735" s="217"/>
    </row>
    <row r="1736" spans="1:10" ht="16" hidden="1">
      <c r="A1736" s="501" t="s">
        <v>2474</v>
      </c>
      <c r="B1736" s="501" t="s">
        <v>20</v>
      </c>
      <c r="C1736" s="787">
        <v>2021</v>
      </c>
      <c r="D1736" s="204" t="s">
        <v>2506</v>
      </c>
      <c r="E1736" s="204" t="s">
        <v>2496</v>
      </c>
      <c r="F1736" s="899"/>
      <c r="G1736" s="204"/>
      <c r="H1736" s="204"/>
      <c r="I1736" s="204"/>
      <c r="J1736" s="218"/>
    </row>
    <row r="1737" spans="1:10" ht="16" hidden="1">
      <c r="A1737" s="501" t="s">
        <v>2474</v>
      </c>
      <c r="B1737" s="501" t="s">
        <v>20</v>
      </c>
      <c r="C1737" s="787">
        <v>2021</v>
      </c>
      <c r="D1737" s="202" t="s">
        <v>2507</v>
      </c>
      <c r="E1737" s="202" t="s">
        <v>2496</v>
      </c>
      <c r="F1737" s="207"/>
      <c r="G1737" s="202"/>
      <c r="H1737" s="202"/>
      <c r="I1737" s="202"/>
      <c r="J1737" s="217"/>
    </row>
    <row r="1738" spans="1:10" ht="16" hidden="1">
      <c r="A1738" s="501" t="s">
        <v>2474</v>
      </c>
      <c r="B1738" s="501" t="s">
        <v>20</v>
      </c>
      <c r="C1738" s="787">
        <v>2021</v>
      </c>
      <c r="D1738" s="204" t="s">
        <v>2508</v>
      </c>
      <c r="E1738" s="204" t="s">
        <v>2496</v>
      </c>
      <c r="F1738" s="206"/>
      <c r="G1738" s="204"/>
      <c r="H1738" s="204"/>
      <c r="I1738" s="204"/>
      <c r="J1738" s="218"/>
    </row>
    <row r="1739" spans="1:10" ht="16" hidden="1">
      <c r="A1739" s="501" t="s">
        <v>2474</v>
      </c>
      <c r="B1739" s="501" t="s">
        <v>20</v>
      </c>
      <c r="C1739" s="787">
        <v>2021</v>
      </c>
      <c r="D1739" s="202" t="s">
        <v>2509</v>
      </c>
      <c r="E1739" s="202" t="s">
        <v>2496</v>
      </c>
      <c r="F1739" s="207"/>
      <c r="G1739" s="202"/>
      <c r="H1739" s="202"/>
      <c r="I1739" s="202"/>
      <c r="J1739" s="217"/>
    </row>
    <row r="1740" spans="1:10" ht="16" hidden="1">
      <c r="A1740" s="501" t="s">
        <v>2474</v>
      </c>
      <c r="B1740" s="501" t="s">
        <v>20</v>
      </c>
      <c r="C1740" s="787">
        <v>2021</v>
      </c>
      <c r="D1740" s="204" t="s">
        <v>2510</v>
      </c>
      <c r="E1740" s="204" t="s">
        <v>2496</v>
      </c>
      <c r="F1740" s="206"/>
      <c r="G1740" s="204"/>
      <c r="H1740" s="204"/>
      <c r="I1740" s="204"/>
      <c r="J1740" s="218"/>
    </row>
    <row r="1741" spans="1:10" ht="16" hidden="1">
      <c r="A1741" s="501" t="s">
        <v>2474</v>
      </c>
      <c r="B1741" s="501" t="s">
        <v>20</v>
      </c>
      <c r="C1741" s="787">
        <v>2021</v>
      </c>
      <c r="D1741" s="202" t="s">
        <v>2495</v>
      </c>
      <c r="E1741" s="202" t="s">
        <v>2511</v>
      </c>
      <c r="F1741" s="260"/>
      <c r="G1741" s="202"/>
      <c r="H1741" s="202"/>
      <c r="I1741" s="202"/>
      <c r="J1741" s="217"/>
    </row>
    <row r="1742" spans="1:10" ht="16" hidden="1">
      <c r="A1742" s="501" t="s">
        <v>2474</v>
      </c>
      <c r="B1742" s="501" t="s">
        <v>20</v>
      </c>
      <c r="C1742" s="787">
        <v>2021</v>
      </c>
      <c r="D1742" s="204" t="s">
        <v>2498</v>
      </c>
      <c r="E1742" s="204" t="s">
        <v>2511</v>
      </c>
      <c r="F1742" s="261">
        <v>11372920480</v>
      </c>
      <c r="G1742" s="204"/>
      <c r="H1742" s="204"/>
      <c r="I1742" s="204"/>
      <c r="J1742" s="218"/>
    </row>
    <row r="1743" spans="1:10" ht="16" hidden="1">
      <c r="A1743" s="501" t="s">
        <v>2474</v>
      </c>
      <c r="B1743" s="501" t="s">
        <v>20</v>
      </c>
      <c r="C1743" s="787">
        <v>2021</v>
      </c>
      <c r="D1743" s="202" t="s">
        <v>2499</v>
      </c>
      <c r="E1743" s="202" t="s">
        <v>2511</v>
      </c>
      <c r="F1743" s="260">
        <v>29346000</v>
      </c>
      <c r="G1743" s="202"/>
      <c r="H1743" s="202"/>
      <c r="I1743" s="202"/>
      <c r="J1743" s="217"/>
    </row>
    <row r="1744" spans="1:10" ht="16" hidden="1">
      <c r="A1744" s="501" t="s">
        <v>2474</v>
      </c>
      <c r="B1744" s="501" t="s">
        <v>20</v>
      </c>
      <c r="C1744" s="787">
        <v>2021</v>
      </c>
      <c r="D1744" s="204" t="s">
        <v>2500</v>
      </c>
      <c r="E1744" s="204" t="s">
        <v>2511</v>
      </c>
      <c r="F1744" s="261">
        <v>318535000</v>
      </c>
      <c r="G1744" s="204"/>
      <c r="H1744" s="204"/>
      <c r="I1744" s="204"/>
      <c r="J1744" s="218"/>
    </row>
    <row r="1745" spans="1:10" ht="16" hidden="1">
      <c r="A1745" s="501" t="s">
        <v>2474</v>
      </c>
      <c r="B1745" s="501" t="s">
        <v>20</v>
      </c>
      <c r="C1745" s="787">
        <v>2021</v>
      </c>
      <c r="D1745" s="202" t="s">
        <v>2501</v>
      </c>
      <c r="E1745" s="202" t="s">
        <v>2511</v>
      </c>
      <c r="F1745" s="260"/>
      <c r="G1745" s="202"/>
      <c r="H1745" s="202"/>
      <c r="I1745" s="202"/>
      <c r="J1745" s="217"/>
    </row>
    <row r="1746" spans="1:10" ht="16" hidden="1">
      <c r="A1746" s="501" t="s">
        <v>2474</v>
      </c>
      <c r="B1746" s="501" t="s">
        <v>20</v>
      </c>
      <c r="C1746" s="787">
        <v>2021</v>
      </c>
      <c r="D1746" s="855" t="s">
        <v>2502</v>
      </c>
      <c r="E1746" s="204" t="s">
        <v>2511</v>
      </c>
      <c r="F1746" s="261"/>
      <c r="G1746" s="204"/>
      <c r="H1746" s="204"/>
      <c r="I1746" s="204"/>
      <c r="J1746" s="218"/>
    </row>
    <row r="1747" spans="1:10" ht="16" hidden="1">
      <c r="A1747" s="501" t="s">
        <v>2474</v>
      </c>
      <c r="B1747" s="501" t="s">
        <v>20</v>
      </c>
      <c r="C1747" s="787">
        <v>2021</v>
      </c>
      <c r="D1747" s="202" t="s">
        <v>2503</v>
      </c>
      <c r="E1747" s="202" t="s">
        <v>2511</v>
      </c>
      <c r="F1747" s="260"/>
      <c r="G1747" s="202"/>
      <c r="H1747" s="202"/>
      <c r="I1747" s="202"/>
      <c r="J1747" s="217"/>
    </row>
    <row r="1748" spans="1:10" ht="16" hidden="1">
      <c r="A1748" s="501" t="s">
        <v>2474</v>
      </c>
      <c r="B1748" s="501" t="s">
        <v>20</v>
      </c>
      <c r="C1748" s="787">
        <v>2021</v>
      </c>
      <c r="D1748" s="204" t="s">
        <v>2504</v>
      </c>
      <c r="E1748" s="204" t="s">
        <v>2511</v>
      </c>
      <c r="F1748" s="261"/>
      <c r="G1748" s="204"/>
      <c r="H1748" s="204"/>
      <c r="I1748" s="204"/>
      <c r="J1748" s="218"/>
    </row>
    <row r="1749" spans="1:10" ht="16" hidden="1">
      <c r="A1749" s="501" t="s">
        <v>2474</v>
      </c>
      <c r="B1749" s="501" t="s">
        <v>20</v>
      </c>
      <c r="C1749" s="787">
        <v>2021</v>
      </c>
      <c r="D1749" s="202" t="s">
        <v>2505</v>
      </c>
      <c r="E1749" s="202" t="s">
        <v>2511</v>
      </c>
      <c r="F1749" s="260"/>
      <c r="G1749" s="202"/>
      <c r="H1749" s="202"/>
      <c r="I1749" s="202"/>
      <c r="J1749" s="217"/>
    </row>
    <row r="1750" spans="1:10" ht="16" hidden="1">
      <c r="A1750" s="501" t="s">
        <v>2474</v>
      </c>
      <c r="B1750" s="501" t="s">
        <v>20</v>
      </c>
      <c r="C1750" s="787">
        <v>2021</v>
      </c>
      <c r="D1750" s="204" t="s">
        <v>2506</v>
      </c>
      <c r="E1750" s="204" t="s">
        <v>2511</v>
      </c>
      <c r="F1750" s="261">
        <v>173101021029</v>
      </c>
      <c r="G1750" s="204"/>
      <c r="H1750" s="204"/>
      <c r="I1750" s="204"/>
      <c r="J1750" s="218"/>
    </row>
    <row r="1751" spans="1:10" ht="16" hidden="1">
      <c r="A1751" s="501" t="s">
        <v>2474</v>
      </c>
      <c r="B1751" s="501" t="s">
        <v>20</v>
      </c>
      <c r="C1751" s="787">
        <v>2021</v>
      </c>
      <c r="D1751" s="202" t="s">
        <v>2507</v>
      </c>
      <c r="E1751" s="202" t="s">
        <v>2511</v>
      </c>
      <c r="F1751" s="260" t="s">
        <v>2545</v>
      </c>
      <c r="G1751" s="202"/>
      <c r="H1751" s="202"/>
      <c r="I1751" s="202"/>
      <c r="J1751" s="217"/>
    </row>
    <row r="1752" spans="1:10" ht="16" hidden="1">
      <c r="A1752" s="501" t="s">
        <v>2474</v>
      </c>
      <c r="B1752" s="501" t="s">
        <v>20</v>
      </c>
      <c r="C1752" s="787">
        <v>2021</v>
      </c>
      <c r="D1752" s="204" t="s">
        <v>2508</v>
      </c>
      <c r="E1752" s="204" t="s">
        <v>2511</v>
      </c>
      <c r="F1752" s="261" t="s">
        <v>2545</v>
      </c>
      <c r="G1752" s="204"/>
      <c r="H1752" s="204"/>
      <c r="I1752" s="204"/>
      <c r="J1752" s="218"/>
    </row>
    <row r="1753" spans="1:10" ht="16" hidden="1">
      <c r="A1753" s="501" t="s">
        <v>2474</v>
      </c>
      <c r="B1753" s="501" t="s">
        <v>20</v>
      </c>
      <c r="C1753" s="787">
        <v>2021</v>
      </c>
      <c r="D1753" s="202" t="s">
        <v>2509</v>
      </c>
      <c r="E1753" s="202" t="s">
        <v>2511</v>
      </c>
      <c r="F1753" s="260"/>
      <c r="G1753" s="202"/>
      <c r="H1753" s="202"/>
      <c r="I1753" s="202"/>
      <c r="J1753" s="217"/>
    </row>
    <row r="1754" spans="1:10" ht="16" hidden="1">
      <c r="A1754" s="501" t="s">
        <v>2474</v>
      </c>
      <c r="B1754" s="501" t="s">
        <v>20</v>
      </c>
      <c r="C1754" s="787">
        <v>2021</v>
      </c>
      <c r="D1754" s="204" t="s">
        <v>2510</v>
      </c>
      <c r="E1754" s="202" t="s">
        <v>2511</v>
      </c>
      <c r="F1754" s="207"/>
      <c r="G1754" s="202"/>
      <c r="H1754" s="202"/>
      <c r="I1754" s="202"/>
      <c r="J1754" s="217"/>
    </row>
    <row r="1755" spans="1:10" s="768" customFormat="1" ht="16" hidden="1">
      <c r="A1755" s="772"/>
      <c r="B1755" s="772"/>
      <c r="C1755" s="779"/>
      <c r="D1755" s="208"/>
      <c r="E1755" s="208"/>
      <c r="F1755" s="245"/>
      <c r="G1755" s="208"/>
      <c r="H1755" s="208"/>
      <c r="I1755" s="208"/>
      <c r="J1755" s="220"/>
    </row>
    <row r="1756" spans="1:10" ht="16" hidden="1">
      <c r="A1756" s="501" t="s">
        <v>2475</v>
      </c>
      <c r="B1756" s="501" t="s">
        <v>20</v>
      </c>
      <c r="C1756" s="787">
        <v>2021</v>
      </c>
      <c r="D1756" s="202" t="s">
        <v>2495</v>
      </c>
      <c r="E1756" s="202" t="s">
        <v>2496</v>
      </c>
      <c r="F1756" s="207" t="s">
        <v>2548</v>
      </c>
      <c r="G1756" s="202"/>
      <c r="H1756" s="202"/>
      <c r="I1756" s="202"/>
      <c r="J1756" s="217"/>
    </row>
    <row r="1757" spans="1:10" ht="16" hidden="1">
      <c r="A1757" s="501" t="s">
        <v>2475</v>
      </c>
      <c r="B1757" s="501" t="s">
        <v>20</v>
      </c>
      <c r="C1757" s="787">
        <v>2021</v>
      </c>
      <c r="D1757" s="204" t="s">
        <v>2498</v>
      </c>
      <c r="E1757" s="204" t="s">
        <v>2496</v>
      </c>
      <c r="F1757" s="206" t="s">
        <v>2548</v>
      </c>
      <c r="G1757" s="204"/>
      <c r="H1757" s="204"/>
      <c r="I1757" s="204"/>
      <c r="J1757" s="218"/>
    </row>
    <row r="1758" spans="1:10" ht="16" hidden="1">
      <c r="A1758" s="501" t="s">
        <v>2475</v>
      </c>
      <c r="B1758" s="501" t="s">
        <v>20</v>
      </c>
      <c r="C1758" s="787">
        <v>2021</v>
      </c>
      <c r="D1758" s="202" t="s">
        <v>2499</v>
      </c>
      <c r="E1758" s="202" t="s">
        <v>2496</v>
      </c>
      <c r="F1758" s="207" t="s">
        <v>2548</v>
      </c>
      <c r="G1758" s="202"/>
      <c r="H1758" s="202"/>
      <c r="I1758" s="202"/>
      <c r="J1758" s="217"/>
    </row>
    <row r="1759" spans="1:10" ht="16" hidden="1">
      <c r="A1759" s="501" t="s">
        <v>2475</v>
      </c>
      <c r="B1759" s="501" t="s">
        <v>20</v>
      </c>
      <c r="C1759" s="787">
        <v>2021</v>
      </c>
      <c r="D1759" s="204" t="s">
        <v>2500</v>
      </c>
      <c r="E1759" s="204" t="s">
        <v>2496</v>
      </c>
      <c r="F1759" s="206" t="s">
        <v>2548</v>
      </c>
      <c r="G1759" s="204"/>
      <c r="H1759" s="204"/>
      <c r="I1759" s="204"/>
      <c r="J1759" s="218"/>
    </row>
    <row r="1760" spans="1:10" ht="16" hidden="1">
      <c r="A1760" s="501" t="s">
        <v>2475</v>
      </c>
      <c r="B1760" s="501" t="s">
        <v>20</v>
      </c>
      <c r="C1760" s="787">
        <v>2021</v>
      </c>
      <c r="D1760" s="202" t="s">
        <v>2501</v>
      </c>
      <c r="E1760" s="202" t="s">
        <v>2496</v>
      </c>
      <c r="F1760" s="207" t="s">
        <v>2548</v>
      </c>
      <c r="G1760" s="202"/>
      <c r="H1760" s="202"/>
      <c r="I1760" s="202"/>
      <c r="J1760" s="217"/>
    </row>
    <row r="1761" spans="1:10" ht="16" hidden="1">
      <c r="A1761" s="501" t="s">
        <v>2475</v>
      </c>
      <c r="B1761" s="501" t="s">
        <v>20</v>
      </c>
      <c r="C1761" s="787">
        <v>2021</v>
      </c>
      <c r="D1761" s="204" t="s">
        <v>2502</v>
      </c>
      <c r="E1761" s="204" t="s">
        <v>2496</v>
      </c>
      <c r="F1761" s="206" t="s">
        <v>2548</v>
      </c>
      <c r="G1761" s="204"/>
      <c r="H1761" s="204"/>
      <c r="I1761" s="204"/>
      <c r="J1761" s="218"/>
    </row>
    <row r="1762" spans="1:10" ht="16" hidden="1">
      <c r="A1762" s="501" t="s">
        <v>2475</v>
      </c>
      <c r="B1762" s="501" t="s">
        <v>20</v>
      </c>
      <c r="C1762" s="787">
        <v>2021</v>
      </c>
      <c r="D1762" s="202" t="s">
        <v>2503</v>
      </c>
      <c r="E1762" s="202" t="s">
        <v>2496</v>
      </c>
      <c r="F1762" s="207" t="s">
        <v>2548</v>
      </c>
      <c r="G1762" s="202"/>
      <c r="H1762" s="202"/>
      <c r="I1762" s="202"/>
      <c r="J1762" s="217"/>
    </row>
    <row r="1763" spans="1:10" ht="16" hidden="1">
      <c r="A1763" s="501" t="s">
        <v>2475</v>
      </c>
      <c r="B1763" s="501" t="s">
        <v>20</v>
      </c>
      <c r="C1763" s="787">
        <v>2021</v>
      </c>
      <c r="D1763" s="204" t="s">
        <v>2504</v>
      </c>
      <c r="E1763" s="204" t="s">
        <v>2496</v>
      </c>
      <c r="F1763" s="206" t="s">
        <v>2548</v>
      </c>
      <c r="G1763" s="204"/>
      <c r="H1763" s="204"/>
      <c r="I1763" s="204"/>
      <c r="J1763" s="218"/>
    </row>
    <row r="1764" spans="1:10" ht="16" hidden="1">
      <c r="A1764" s="501" t="s">
        <v>2475</v>
      </c>
      <c r="B1764" s="501" t="s">
        <v>20</v>
      </c>
      <c r="C1764" s="787">
        <v>2021</v>
      </c>
      <c r="D1764" s="202" t="s">
        <v>2505</v>
      </c>
      <c r="E1764" s="202" t="s">
        <v>2496</v>
      </c>
      <c r="F1764" s="207" t="s">
        <v>2548</v>
      </c>
      <c r="G1764" s="202"/>
      <c r="H1764" s="202"/>
      <c r="I1764" s="202"/>
      <c r="J1764" s="217"/>
    </row>
    <row r="1765" spans="1:10" ht="16" hidden="1">
      <c r="A1765" s="501" t="s">
        <v>2475</v>
      </c>
      <c r="B1765" s="501" t="s">
        <v>20</v>
      </c>
      <c r="C1765" s="787">
        <v>2021</v>
      </c>
      <c r="D1765" s="204" t="s">
        <v>2506</v>
      </c>
      <c r="E1765" s="204" t="s">
        <v>2496</v>
      </c>
      <c r="F1765" s="206">
        <v>13269173.859999999</v>
      </c>
      <c r="G1765" s="204"/>
      <c r="H1765" s="204"/>
      <c r="I1765" s="204"/>
      <c r="J1765" s="218"/>
    </row>
    <row r="1766" spans="1:10" ht="16" hidden="1">
      <c r="A1766" s="501" t="s">
        <v>2475</v>
      </c>
      <c r="B1766" s="501" t="s">
        <v>20</v>
      </c>
      <c r="C1766" s="787">
        <v>2021</v>
      </c>
      <c r="D1766" s="202" t="s">
        <v>2507</v>
      </c>
      <c r="E1766" s="202" t="s">
        <v>2496</v>
      </c>
      <c r="F1766" s="207">
        <v>12041068.59</v>
      </c>
      <c r="G1766" s="202"/>
      <c r="H1766" s="202"/>
      <c r="I1766" s="202"/>
      <c r="J1766" s="217"/>
    </row>
    <row r="1767" spans="1:10" ht="16" hidden="1">
      <c r="A1767" s="501" t="s">
        <v>2475</v>
      </c>
      <c r="B1767" s="501" t="s">
        <v>20</v>
      </c>
      <c r="C1767" s="787">
        <v>2021</v>
      </c>
      <c r="D1767" s="204" t="s">
        <v>2508</v>
      </c>
      <c r="E1767" s="204" t="s">
        <v>2496</v>
      </c>
      <c r="F1767" s="206" t="s">
        <v>2548</v>
      </c>
      <c r="G1767" s="204"/>
      <c r="H1767" s="204"/>
      <c r="I1767" s="204"/>
      <c r="J1767" s="218"/>
    </row>
    <row r="1768" spans="1:10" ht="16" hidden="1">
      <c r="A1768" s="501" t="s">
        <v>2475</v>
      </c>
      <c r="B1768" s="501" t="s">
        <v>20</v>
      </c>
      <c r="C1768" s="787">
        <v>2021</v>
      </c>
      <c r="D1768" s="202" t="s">
        <v>2509</v>
      </c>
      <c r="E1768" s="202" t="s">
        <v>2496</v>
      </c>
      <c r="F1768" s="207" t="s">
        <v>2548</v>
      </c>
      <c r="G1768" s="202"/>
      <c r="H1768" s="202"/>
      <c r="I1768" s="202"/>
      <c r="J1768" s="217"/>
    </row>
    <row r="1769" spans="1:10" ht="16" hidden="1">
      <c r="A1769" s="501" t="s">
        <v>2475</v>
      </c>
      <c r="B1769" s="501" t="s">
        <v>20</v>
      </c>
      <c r="C1769" s="787">
        <v>2021</v>
      </c>
      <c r="D1769" s="204" t="s">
        <v>2510</v>
      </c>
      <c r="E1769" s="204" t="s">
        <v>2496</v>
      </c>
      <c r="F1769" s="206" t="s">
        <v>2548</v>
      </c>
      <c r="G1769" s="204"/>
      <c r="H1769" s="204"/>
      <c r="I1769" s="204"/>
      <c r="J1769" s="218"/>
    </row>
    <row r="1770" spans="1:10" ht="16" hidden="1">
      <c r="A1770" s="501" t="s">
        <v>2475</v>
      </c>
      <c r="B1770" s="501" t="s">
        <v>20</v>
      </c>
      <c r="C1770" s="787">
        <v>2021</v>
      </c>
      <c r="D1770" s="202" t="s">
        <v>2495</v>
      </c>
      <c r="E1770" s="202" t="s">
        <v>2511</v>
      </c>
      <c r="F1770" s="260" t="s">
        <v>2548</v>
      </c>
      <c r="G1770" s="202"/>
      <c r="H1770" s="202"/>
      <c r="I1770" s="202"/>
      <c r="J1770" s="217"/>
    </row>
    <row r="1771" spans="1:10" ht="16" hidden="1">
      <c r="A1771" s="501" t="s">
        <v>2475</v>
      </c>
      <c r="B1771" s="501" t="s">
        <v>20</v>
      </c>
      <c r="C1771" s="787">
        <v>2021</v>
      </c>
      <c r="D1771" s="204" t="s">
        <v>2498</v>
      </c>
      <c r="E1771" s="204" t="s">
        <v>2511</v>
      </c>
      <c r="F1771" s="281">
        <v>150084382</v>
      </c>
      <c r="G1771" s="204"/>
      <c r="H1771" s="204"/>
      <c r="I1771" s="204"/>
      <c r="J1771" s="218"/>
    </row>
    <row r="1772" spans="1:10" ht="16" hidden="1">
      <c r="A1772" s="501" t="s">
        <v>2475</v>
      </c>
      <c r="B1772" s="501" t="s">
        <v>20</v>
      </c>
      <c r="C1772" s="787">
        <v>2021</v>
      </c>
      <c r="D1772" s="202" t="s">
        <v>2499</v>
      </c>
      <c r="E1772" s="202" t="s">
        <v>2511</v>
      </c>
      <c r="F1772" s="282">
        <v>210300000</v>
      </c>
      <c r="G1772" s="202"/>
      <c r="H1772" s="202"/>
      <c r="I1772" s="202"/>
      <c r="J1772" s="217"/>
    </row>
    <row r="1773" spans="1:10" ht="16" hidden="1">
      <c r="A1773" s="501" t="s">
        <v>2475</v>
      </c>
      <c r="B1773" s="501" t="s">
        <v>20</v>
      </c>
      <c r="C1773" s="787">
        <v>2021</v>
      </c>
      <c r="D1773" s="204" t="s">
        <v>2500</v>
      </c>
      <c r="E1773" s="204" t="s">
        <v>2511</v>
      </c>
      <c r="F1773" s="281" t="s">
        <v>2548</v>
      </c>
      <c r="G1773" s="204"/>
      <c r="H1773" s="204"/>
      <c r="I1773" s="204"/>
      <c r="J1773" s="218"/>
    </row>
    <row r="1774" spans="1:10" ht="16" hidden="1">
      <c r="A1774" s="501" t="s">
        <v>2475</v>
      </c>
      <c r="B1774" s="501" t="s">
        <v>20</v>
      </c>
      <c r="C1774" s="787">
        <v>2021</v>
      </c>
      <c r="D1774" s="202" t="s">
        <v>2501</v>
      </c>
      <c r="E1774" s="202" t="s">
        <v>2511</v>
      </c>
      <c r="F1774" s="282">
        <v>49359135</v>
      </c>
      <c r="G1774" s="202"/>
      <c r="H1774" s="202"/>
      <c r="I1774" s="202"/>
      <c r="J1774" s="217"/>
    </row>
    <row r="1775" spans="1:10" ht="16" hidden="1">
      <c r="A1775" s="501" t="s">
        <v>2475</v>
      </c>
      <c r="B1775" s="501" t="s">
        <v>20</v>
      </c>
      <c r="C1775" s="787">
        <v>2021</v>
      </c>
      <c r="D1775" s="204" t="s">
        <v>2502</v>
      </c>
      <c r="E1775" s="204" t="s">
        <v>2511</v>
      </c>
      <c r="F1775" s="281">
        <v>1353011349</v>
      </c>
      <c r="G1775" s="204"/>
      <c r="H1775" s="204"/>
      <c r="I1775" s="204"/>
      <c r="J1775" s="218"/>
    </row>
    <row r="1776" spans="1:10" ht="16" hidden="1">
      <c r="A1776" s="501" t="s">
        <v>2475</v>
      </c>
      <c r="B1776" s="501" t="s">
        <v>20</v>
      </c>
      <c r="C1776" s="787">
        <v>2021</v>
      </c>
      <c r="D1776" s="202" t="s">
        <v>2503</v>
      </c>
      <c r="E1776" s="202" t="s">
        <v>2511</v>
      </c>
      <c r="F1776" s="282">
        <v>23737299603</v>
      </c>
      <c r="G1776" s="202"/>
      <c r="H1776" s="202"/>
      <c r="I1776" s="202"/>
      <c r="J1776" s="217" t="s">
        <v>2532</v>
      </c>
    </row>
    <row r="1777" spans="1:10" ht="16" hidden="1">
      <c r="A1777" s="501" t="s">
        <v>2475</v>
      </c>
      <c r="B1777" s="501" t="s">
        <v>20</v>
      </c>
      <c r="C1777" s="787">
        <v>2021</v>
      </c>
      <c r="D1777" s="204" t="s">
        <v>2504</v>
      </c>
      <c r="E1777" s="204" t="s">
        <v>2511</v>
      </c>
      <c r="F1777" s="261">
        <v>3124732170</v>
      </c>
      <c r="G1777" s="204"/>
      <c r="H1777" s="204"/>
      <c r="I1777" s="204"/>
      <c r="J1777" s="218" t="s">
        <v>2555</v>
      </c>
    </row>
    <row r="1778" spans="1:10" ht="16" hidden="1">
      <c r="A1778" s="501" t="s">
        <v>2475</v>
      </c>
      <c r="B1778" s="501" t="s">
        <v>20</v>
      </c>
      <c r="C1778" s="787">
        <v>2021</v>
      </c>
      <c r="D1778" s="202" t="s">
        <v>2505</v>
      </c>
      <c r="E1778" s="202" t="s">
        <v>2511</v>
      </c>
      <c r="F1778" s="260" t="s">
        <v>2548</v>
      </c>
      <c r="G1778" s="202"/>
      <c r="H1778" s="202"/>
      <c r="I1778" s="202"/>
      <c r="J1778" s="217"/>
    </row>
    <row r="1779" spans="1:10" ht="16" hidden="1">
      <c r="A1779" s="501" t="s">
        <v>2475</v>
      </c>
      <c r="B1779" s="501" t="s">
        <v>20</v>
      </c>
      <c r="C1779" s="787">
        <v>2021</v>
      </c>
      <c r="D1779" s="204" t="s">
        <v>2506</v>
      </c>
      <c r="E1779" s="204" t="s">
        <v>2511</v>
      </c>
      <c r="F1779" s="261" t="s">
        <v>2548</v>
      </c>
      <c r="G1779" s="204"/>
      <c r="H1779" s="204"/>
      <c r="I1779" s="204"/>
      <c r="J1779" s="218"/>
    </row>
    <row r="1780" spans="1:10" ht="16" hidden="1">
      <c r="A1780" s="501" t="s">
        <v>2475</v>
      </c>
      <c r="B1780" s="501" t="s">
        <v>20</v>
      </c>
      <c r="C1780" s="787">
        <v>2021</v>
      </c>
      <c r="D1780" s="202" t="s">
        <v>2507</v>
      </c>
      <c r="E1780" s="202" t="s">
        <v>2511</v>
      </c>
      <c r="F1780" s="260" t="s">
        <v>2548</v>
      </c>
      <c r="G1780" s="202"/>
      <c r="H1780" s="202"/>
      <c r="I1780" s="202"/>
      <c r="J1780" s="217"/>
    </row>
    <row r="1781" spans="1:10" ht="16" hidden="1">
      <c r="A1781" s="501" t="s">
        <v>2475</v>
      </c>
      <c r="B1781" s="501" t="s">
        <v>20</v>
      </c>
      <c r="C1781" s="787">
        <v>2021</v>
      </c>
      <c r="D1781" s="204" t="s">
        <v>2508</v>
      </c>
      <c r="E1781" s="204" t="s">
        <v>2511</v>
      </c>
      <c r="F1781" s="261" t="s">
        <v>2548</v>
      </c>
      <c r="G1781" s="204"/>
      <c r="H1781" s="204"/>
      <c r="I1781" s="204"/>
      <c r="J1781" s="218"/>
    </row>
    <row r="1782" spans="1:10" ht="16" hidden="1">
      <c r="A1782" s="501" t="s">
        <v>2475</v>
      </c>
      <c r="B1782" s="501" t="s">
        <v>20</v>
      </c>
      <c r="C1782" s="787">
        <v>2021</v>
      </c>
      <c r="D1782" s="202" t="s">
        <v>2509</v>
      </c>
      <c r="E1782" s="202" t="s">
        <v>2511</v>
      </c>
      <c r="F1782" s="260" t="s">
        <v>2548</v>
      </c>
      <c r="G1782" s="202"/>
      <c r="H1782" s="202"/>
      <c r="I1782" s="202"/>
      <c r="J1782" s="217"/>
    </row>
    <row r="1783" spans="1:10" ht="16" hidden="1">
      <c r="A1783" s="501" t="s">
        <v>2475</v>
      </c>
      <c r="B1783" s="501" t="s">
        <v>20</v>
      </c>
      <c r="C1783" s="787">
        <v>2021</v>
      </c>
      <c r="D1783" s="204" t="s">
        <v>2510</v>
      </c>
      <c r="E1783" s="204" t="s">
        <v>2511</v>
      </c>
      <c r="F1783" s="261" t="s">
        <v>2548</v>
      </c>
      <c r="G1783" s="204"/>
      <c r="H1783" s="204"/>
      <c r="I1783" s="204"/>
      <c r="J1783" s="218"/>
    </row>
    <row r="1784" spans="1:10" s="768" customFormat="1" ht="16" hidden="1">
      <c r="A1784" s="772"/>
      <c r="B1784" s="772"/>
      <c r="C1784" s="779"/>
      <c r="D1784" s="208"/>
      <c r="E1784" s="208"/>
      <c r="F1784" s="856"/>
      <c r="G1784" s="208"/>
      <c r="H1784" s="208"/>
      <c r="I1784" s="208"/>
      <c r="J1784" s="220"/>
    </row>
    <row r="1785" spans="1:10" ht="16" hidden="1">
      <c r="A1785" s="501" t="s">
        <v>2476</v>
      </c>
      <c r="B1785" s="501" t="s">
        <v>20</v>
      </c>
      <c r="C1785" s="787">
        <v>2021</v>
      </c>
      <c r="D1785" s="202" t="s">
        <v>2495</v>
      </c>
      <c r="E1785" s="202" t="s">
        <v>2496</v>
      </c>
      <c r="F1785" s="207" t="s">
        <v>2545</v>
      </c>
      <c r="G1785" s="202" t="s">
        <v>838</v>
      </c>
      <c r="H1785" s="202"/>
      <c r="I1785" s="202"/>
      <c r="J1785" s="217"/>
    </row>
    <row r="1786" spans="1:10" ht="16" hidden="1">
      <c r="A1786" s="501" t="s">
        <v>2476</v>
      </c>
      <c r="B1786" s="501" t="s">
        <v>20</v>
      </c>
      <c r="C1786" s="787">
        <v>2021</v>
      </c>
      <c r="D1786" s="204" t="s">
        <v>2498</v>
      </c>
      <c r="E1786" s="204" t="s">
        <v>2496</v>
      </c>
      <c r="F1786" s="206">
        <v>32050</v>
      </c>
      <c r="G1786" s="204" t="s">
        <v>2497</v>
      </c>
      <c r="H1786" s="204"/>
      <c r="I1786" s="204"/>
      <c r="J1786" s="218"/>
    </row>
    <row r="1787" spans="1:10" ht="16" hidden="1">
      <c r="A1787" s="501" t="s">
        <v>2476</v>
      </c>
      <c r="B1787" s="501" t="s">
        <v>20</v>
      </c>
      <c r="C1787" s="787">
        <v>2021</v>
      </c>
      <c r="D1787" s="202" t="s">
        <v>2499</v>
      </c>
      <c r="E1787" s="202" t="s">
        <v>2496</v>
      </c>
      <c r="F1787" s="207">
        <v>567275</v>
      </c>
      <c r="G1787" s="202" t="s">
        <v>2513</v>
      </c>
      <c r="H1787" s="202"/>
      <c r="I1787" s="202"/>
      <c r="J1787" s="217"/>
    </row>
    <row r="1788" spans="1:10" ht="16" hidden="1">
      <c r="A1788" s="501" t="s">
        <v>2476</v>
      </c>
      <c r="B1788" s="501" t="s">
        <v>20</v>
      </c>
      <c r="C1788" s="787">
        <v>2021</v>
      </c>
      <c r="D1788" s="204" t="s">
        <v>2500</v>
      </c>
      <c r="E1788" s="204" t="s">
        <v>2496</v>
      </c>
      <c r="F1788" s="206">
        <v>2088016</v>
      </c>
      <c r="G1788" s="204" t="s">
        <v>2513</v>
      </c>
      <c r="H1788" s="204"/>
      <c r="I1788" s="204"/>
      <c r="J1788" s="218"/>
    </row>
    <row r="1789" spans="1:10" ht="16" hidden="1">
      <c r="A1789" s="501" t="s">
        <v>2476</v>
      </c>
      <c r="B1789" s="501" t="s">
        <v>20</v>
      </c>
      <c r="C1789" s="787">
        <v>2021</v>
      </c>
      <c r="D1789" s="202" t="s">
        <v>2501</v>
      </c>
      <c r="E1789" s="202" t="s">
        <v>2496</v>
      </c>
      <c r="F1789" s="207" t="s">
        <v>2545</v>
      </c>
      <c r="G1789" s="202" t="s">
        <v>838</v>
      </c>
      <c r="H1789" s="202"/>
      <c r="I1789" s="202"/>
      <c r="J1789" s="217"/>
    </row>
    <row r="1790" spans="1:10" ht="16" hidden="1">
      <c r="A1790" s="501" t="s">
        <v>2476</v>
      </c>
      <c r="B1790" s="501" t="s">
        <v>20</v>
      </c>
      <c r="C1790" s="787">
        <v>2021</v>
      </c>
      <c r="D1790" s="204" t="s">
        <v>2502</v>
      </c>
      <c r="E1790" s="204" t="s">
        <v>2496</v>
      </c>
      <c r="F1790" s="206">
        <v>504050</v>
      </c>
      <c r="G1790" s="204" t="s">
        <v>2513</v>
      </c>
      <c r="H1790" s="204"/>
      <c r="I1790" s="204"/>
      <c r="J1790" s="218"/>
    </row>
    <row r="1791" spans="1:10" ht="16" hidden="1">
      <c r="A1791" s="501" t="s">
        <v>2476</v>
      </c>
      <c r="B1791" s="501" t="s">
        <v>20</v>
      </c>
      <c r="C1791" s="787">
        <v>2021</v>
      </c>
      <c r="D1791" s="202" t="s">
        <v>2503</v>
      </c>
      <c r="E1791" s="202" t="s">
        <v>2496</v>
      </c>
      <c r="F1791" s="207"/>
      <c r="G1791" s="202" t="s">
        <v>2513</v>
      </c>
      <c r="H1791" s="202"/>
      <c r="I1791" s="202"/>
      <c r="J1791" s="217"/>
    </row>
    <row r="1792" spans="1:10" ht="16" hidden="1">
      <c r="A1792" s="501" t="s">
        <v>2476</v>
      </c>
      <c r="B1792" s="501" t="s">
        <v>20</v>
      </c>
      <c r="C1792" s="787">
        <v>2021</v>
      </c>
      <c r="D1792" s="204" t="s">
        <v>2504</v>
      </c>
      <c r="E1792" s="204" t="s">
        <v>2496</v>
      </c>
      <c r="F1792" s="206" t="s">
        <v>2545</v>
      </c>
      <c r="G1792" s="204" t="s">
        <v>838</v>
      </c>
      <c r="H1792" s="204"/>
      <c r="I1792" s="204"/>
      <c r="J1792" s="218"/>
    </row>
    <row r="1793" spans="1:10" ht="16" hidden="1">
      <c r="A1793" s="501" t="s">
        <v>2476</v>
      </c>
      <c r="B1793" s="501" t="s">
        <v>20</v>
      </c>
      <c r="C1793" s="787">
        <v>2021</v>
      </c>
      <c r="D1793" s="202" t="s">
        <v>2505</v>
      </c>
      <c r="E1793" s="202" t="s">
        <v>2496</v>
      </c>
      <c r="F1793" s="207" t="s">
        <v>2545</v>
      </c>
      <c r="G1793" s="202" t="s">
        <v>838</v>
      </c>
      <c r="H1793" s="202"/>
      <c r="I1793" s="202"/>
      <c r="J1793" s="217"/>
    </row>
    <row r="1794" spans="1:10" ht="16" hidden="1">
      <c r="A1794" s="501" t="s">
        <v>2476</v>
      </c>
      <c r="B1794" s="501" t="s">
        <v>20</v>
      </c>
      <c r="C1794" s="787">
        <v>2021</v>
      </c>
      <c r="D1794" s="204" t="s">
        <v>2506</v>
      </c>
      <c r="E1794" s="204" t="s">
        <v>2496</v>
      </c>
      <c r="F1794" s="206">
        <v>3353145</v>
      </c>
      <c r="G1794" s="204" t="s">
        <v>2513</v>
      </c>
      <c r="H1794" s="204"/>
      <c r="I1794" s="204"/>
      <c r="J1794" s="218"/>
    </row>
    <row r="1795" spans="1:10" ht="16" hidden="1">
      <c r="A1795" s="501" t="s">
        <v>2476</v>
      </c>
      <c r="B1795" s="501" t="s">
        <v>20</v>
      </c>
      <c r="C1795" s="787">
        <v>2021</v>
      </c>
      <c r="D1795" s="202" t="s">
        <v>2507</v>
      </c>
      <c r="E1795" s="202" t="s">
        <v>2496</v>
      </c>
      <c r="F1795" s="207">
        <v>40338302</v>
      </c>
      <c r="G1795" s="202" t="s">
        <v>2513</v>
      </c>
      <c r="H1795" s="202"/>
      <c r="I1795" s="202"/>
      <c r="J1795" s="217"/>
    </row>
    <row r="1796" spans="1:10" ht="16" hidden="1">
      <c r="A1796" s="501" t="s">
        <v>2476</v>
      </c>
      <c r="B1796" s="501" t="s">
        <v>20</v>
      </c>
      <c r="C1796" s="787">
        <v>2021</v>
      </c>
      <c r="D1796" s="204" t="s">
        <v>2508</v>
      </c>
      <c r="E1796" s="204" t="s">
        <v>2496</v>
      </c>
      <c r="F1796" s="206" t="s">
        <v>2545</v>
      </c>
      <c r="G1796" s="204" t="s">
        <v>838</v>
      </c>
      <c r="H1796" s="204"/>
      <c r="I1796" s="204"/>
      <c r="J1796" s="218"/>
    </row>
    <row r="1797" spans="1:10" ht="16" hidden="1">
      <c r="A1797" s="501" t="s">
        <v>2476</v>
      </c>
      <c r="B1797" s="501" t="s">
        <v>20</v>
      </c>
      <c r="C1797" s="787">
        <v>2021</v>
      </c>
      <c r="D1797" s="202" t="s">
        <v>2509</v>
      </c>
      <c r="E1797" s="202" t="s">
        <v>2496</v>
      </c>
      <c r="F1797" s="207" t="s">
        <v>2545</v>
      </c>
      <c r="G1797" s="202" t="s">
        <v>838</v>
      </c>
      <c r="H1797" s="202"/>
      <c r="I1797" s="202"/>
      <c r="J1797" s="217"/>
    </row>
    <row r="1798" spans="1:10" ht="16" hidden="1">
      <c r="A1798" s="501" t="s">
        <v>2476</v>
      </c>
      <c r="B1798" s="501" t="s">
        <v>20</v>
      </c>
      <c r="C1798" s="787">
        <v>2021</v>
      </c>
      <c r="D1798" s="204" t="s">
        <v>2510</v>
      </c>
      <c r="E1798" s="204" t="s">
        <v>2496</v>
      </c>
      <c r="F1798" s="206" t="s">
        <v>2545</v>
      </c>
      <c r="G1798" s="204" t="s">
        <v>838</v>
      </c>
      <c r="H1798" s="204"/>
      <c r="I1798" s="204"/>
      <c r="J1798" s="218"/>
    </row>
    <row r="1799" spans="1:10" ht="16" hidden="1">
      <c r="A1799" s="501" t="s">
        <v>2476</v>
      </c>
      <c r="B1799" s="501" t="s">
        <v>20</v>
      </c>
      <c r="C1799" s="787">
        <v>2021</v>
      </c>
      <c r="D1799" s="202" t="s">
        <v>2495</v>
      </c>
      <c r="E1799" s="202" t="s">
        <v>2511</v>
      </c>
      <c r="F1799" s="260" t="s">
        <v>2545</v>
      </c>
      <c r="G1799" s="202" t="s">
        <v>838</v>
      </c>
      <c r="H1799" s="202"/>
      <c r="I1799" s="202"/>
      <c r="J1799" s="217"/>
    </row>
    <row r="1800" spans="1:10" ht="16" hidden="1">
      <c r="A1800" s="501" t="s">
        <v>2476</v>
      </c>
      <c r="B1800" s="501" t="s">
        <v>20</v>
      </c>
      <c r="C1800" s="787">
        <v>2021</v>
      </c>
      <c r="D1800" s="204" t="s">
        <v>2498</v>
      </c>
      <c r="E1800" s="204" t="s">
        <v>2511</v>
      </c>
      <c r="F1800" s="281">
        <v>457327450</v>
      </c>
      <c r="G1800" s="204" t="s">
        <v>2497</v>
      </c>
      <c r="H1800" s="204"/>
      <c r="I1800" s="204"/>
      <c r="J1800" s="218"/>
    </row>
    <row r="1801" spans="1:10" ht="16" hidden="1">
      <c r="A1801" s="501" t="s">
        <v>2476</v>
      </c>
      <c r="B1801" s="501" t="s">
        <v>20</v>
      </c>
      <c r="C1801" s="787">
        <v>2021</v>
      </c>
      <c r="D1801" s="202" t="s">
        <v>2499</v>
      </c>
      <c r="E1801" s="202" t="s">
        <v>2511</v>
      </c>
      <c r="F1801" s="282">
        <v>8094444545</v>
      </c>
      <c r="G1801" s="202" t="s">
        <v>2513</v>
      </c>
      <c r="H1801" s="202"/>
      <c r="I1801" s="202"/>
      <c r="J1801" s="217"/>
    </row>
    <row r="1802" spans="1:10" ht="16" hidden="1">
      <c r="A1802" s="501" t="s">
        <v>2476</v>
      </c>
      <c r="B1802" s="501" t="s">
        <v>20</v>
      </c>
      <c r="C1802" s="787">
        <v>2021</v>
      </c>
      <c r="D1802" s="204" t="s">
        <v>2500</v>
      </c>
      <c r="E1802" s="204" t="s">
        <v>2511</v>
      </c>
      <c r="F1802" s="281">
        <v>29793906741</v>
      </c>
      <c r="G1802" s="204" t="s">
        <v>2513</v>
      </c>
      <c r="H1802" s="204"/>
      <c r="I1802" s="204"/>
      <c r="J1802" s="218"/>
    </row>
    <row r="1803" spans="1:10" ht="16" hidden="1">
      <c r="A1803" s="501" t="s">
        <v>2476</v>
      </c>
      <c r="B1803" s="501" t="s">
        <v>20</v>
      </c>
      <c r="C1803" s="787">
        <v>2021</v>
      </c>
      <c r="D1803" s="202" t="s">
        <v>2501</v>
      </c>
      <c r="E1803" s="202" t="s">
        <v>2511</v>
      </c>
      <c r="F1803" s="282" t="s">
        <v>2545</v>
      </c>
      <c r="G1803" s="202" t="s">
        <v>838</v>
      </c>
      <c r="H1803" s="202"/>
      <c r="I1803" s="202"/>
      <c r="J1803" s="217"/>
    </row>
    <row r="1804" spans="1:10" ht="16" hidden="1">
      <c r="A1804" s="501" t="s">
        <v>2476</v>
      </c>
      <c r="B1804" s="501" t="s">
        <v>20</v>
      </c>
      <c r="C1804" s="787">
        <v>2021</v>
      </c>
      <c r="D1804" s="204" t="s">
        <v>2502</v>
      </c>
      <c r="E1804" s="204" t="s">
        <v>2511</v>
      </c>
      <c r="F1804" s="281">
        <v>7192283712</v>
      </c>
      <c r="G1804" s="204" t="s">
        <v>2513</v>
      </c>
      <c r="H1804" s="204"/>
      <c r="I1804" s="204"/>
      <c r="J1804" s="218"/>
    </row>
    <row r="1805" spans="1:10" ht="16" hidden="1">
      <c r="A1805" s="501" t="s">
        <v>2476</v>
      </c>
      <c r="B1805" s="501" t="s">
        <v>20</v>
      </c>
      <c r="C1805" s="787">
        <v>2021</v>
      </c>
      <c r="D1805" s="202" t="s">
        <v>2503</v>
      </c>
      <c r="E1805" s="202" t="s">
        <v>2511</v>
      </c>
      <c r="F1805" s="282" t="s">
        <v>2545</v>
      </c>
      <c r="G1805" s="202" t="s">
        <v>2513</v>
      </c>
      <c r="H1805" s="202"/>
      <c r="I1805" s="202"/>
      <c r="J1805" s="217"/>
    </row>
    <row r="1806" spans="1:10" ht="16" hidden="1">
      <c r="A1806" s="501" t="s">
        <v>2476</v>
      </c>
      <c r="B1806" s="501" t="s">
        <v>20</v>
      </c>
      <c r="C1806" s="787">
        <v>2021</v>
      </c>
      <c r="D1806" s="204" t="s">
        <v>2504</v>
      </c>
      <c r="E1806" s="204" t="s">
        <v>2511</v>
      </c>
      <c r="F1806" s="261" t="s">
        <v>2545</v>
      </c>
      <c r="G1806" s="204" t="s">
        <v>838</v>
      </c>
      <c r="H1806" s="204"/>
      <c r="I1806" s="204"/>
      <c r="J1806" s="218"/>
    </row>
    <row r="1807" spans="1:10" ht="16" hidden="1">
      <c r="A1807" s="501" t="s">
        <v>2476</v>
      </c>
      <c r="B1807" s="501" t="s">
        <v>20</v>
      </c>
      <c r="C1807" s="787">
        <v>2021</v>
      </c>
      <c r="D1807" s="202" t="s">
        <v>2505</v>
      </c>
      <c r="E1807" s="202" t="s">
        <v>2511</v>
      </c>
      <c r="F1807" s="260" t="s">
        <v>2545</v>
      </c>
      <c r="G1807" s="202" t="s">
        <v>838</v>
      </c>
      <c r="H1807" s="202"/>
      <c r="I1807" s="202"/>
      <c r="J1807" s="217"/>
    </row>
    <row r="1808" spans="1:10" ht="16" hidden="1">
      <c r="A1808" s="501" t="s">
        <v>2476</v>
      </c>
      <c r="B1808" s="501" t="s">
        <v>20</v>
      </c>
      <c r="C1808" s="787">
        <v>2021</v>
      </c>
      <c r="D1808" s="204" t="s">
        <v>2506</v>
      </c>
      <c r="E1808" s="204" t="s">
        <v>2511</v>
      </c>
      <c r="F1808" s="261">
        <v>47846025334</v>
      </c>
      <c r="G1808" s="204" t="s">
        <v>2513</v>
      </c>
      <c r="H1808" s="204"/>
      <c r="I1808" s="204"/>
      <c r="J1808" s="218"/>
    </row>
    <row r="1809" spans="1:10" ht="16" hidden="1">
      <c r="A1809" s="501" t="s">
        <v>2476</v>
      </c>
      <c r="B1809" s="501" t="s">
        <v>20</v>
      </c>
      <c r="C1809" s="787">
        <v>2021</v>
      </c>
      <c r="D1809" s="202" t="s">
        <v>2507</v>
      </c>
      <c r="E1809" s="202" t="s">
        <v>2511</v>
      </c>
      <c r="F1809" s="282">
        <v>575587222694</v>
      </c>
      <c r="G1809" s="202" t="s">
        <v>2513</v>
      </c>
      <c r="H1809" s="202"/>
      <c r="I1809" s="202"/>
      <c r="J1809" s="217"/>
    </row>
    <row r="1810" spans="1:10" ht="16" hidden="1">
      <c r="A1810" s="501" t="s">
        <v>2476</v>
      </c>
      <c r="B1810" s="501" t="s">
        <v>20</v>
      </c>
      <c r="C1810" s="787">
        <v>2021</v>
      </c>
      <c r="D1810" s="204" t="s">
        <v>2508</v>
      </c>
      <c r="E1810" s="204" t="s">
        <v>2511</v>
      </c>
      <c r="F1810" s="261" t="s">
        <v>2545</v>
      </c>
      <c r="G1810" s="204" t="s">
        <v>838</v>
      </c>
      <c r="H1810" s="204"/>
      <c r="I1810" s="204"/>
      <c r="J1810" s="218"/>
    </row>
    <row r="1811" spans="1:10" ht="16" hidden="1">
      <c r="A1811" s="501" t="s">
        <v>2476</v>
      </c>
      <c r="B1811" s="501" t="s">
        <v>20</v>
      </c>
      <c r="C1811" s="787">
        <v>2021</v>
      </c>
      <c r="D1811" s="202" t="s">
        <v>2509</v>
      </c>
      <c r="E1811" s="202" t="s">
        <v>2511</v>
      </c>
      <c r="F1811" s="260" t="s">
        <v>2545</v>
      </c>
      <c r="G1811" s="202" t="s">
        <v>838</v>
      </c>
      <c r="H1811" s="202"/>
      <c r="I1811" s="202"/>
      <c r="J1811" s="217"/>
    </row>
    <row r="1812" spans="1:10" ht="16" hidden="1">
      <c r="A1812" s="501" t="s">
        <v>2476</v>
      </c>
      <c r="B1812" s="501" t="s">
        <v>20</v>
      </c>
      <c r="C1812" s="787">
        <v>2021</v>
      </c>
      <c r="D1812" s="204" t="s">
        <v>2510</v>
      </c>
      <c r="E1812" s="204" t="s">
        <v>2511</v>
      </c>
      <c r="F1812" s="261" t="s">
        <v>2545</v>
      </c>
      <c r="G1812" s="204" t="s">
        <v>838</v>
      </c>
      <c r="H1812" s="204"/>
      <c r="I1812" s="204"/>
      <c r="J1812" s="218"/>
    </row>
    <row r="1813" spans="1:10" s="768" customFormat="1" ht="16" hidden="1">
      <c r="A1813" s="772"/>
      <c r="B1813" s="772"/>
      <c r="C1813" s="779"/>
      <c r="D1813" s="208"/>
      <c r="E1813" s="208"/>
      <c r="F1813" s="856"/>
      <c r="G1813" s="208"/>
      <c r="H1813" s="208"/>
      <c r="I1813" s="208"/>
      <c r="J1813" s="220"/>
    </row>
    <row r="1814" spans="1:10" ht="16" hidden="1">
      <c r="A1814" s="501" t="s">
        <v>2477</v>
      </c>
      <c r="B1814" s="501" t="s">
        <v>2556</v>
      </c>
      <c r="C1814" s="787">
        <v>2021</v>
      </c>
      <c r="D1814" s="202" t="s">
        <v>2495</v>
      </c>
      <c r="E1814" s="202" t="s">
        <v>2496</v>
      </c>
      <c r="F1814" s="207"/>
      <c r="G1814" s="900"/>
      <c r="H1814" s="900"/>
      <c r="I1814" s="900"/>
      <c r="J1814" s="901"/>
    </row>
    <row r="1815" spans="1:10" ht="16" hidden="1">
      <c r="A1815" s="501" t="s">
        <v>2477</v>
      </c>
      <c r="B1815" s="501" t="s">
        <v>2556</v>
      </c>
      <c r="C1815" s="787">
        <v>2021</v>
      </c>
      <c r="D1815" s="204" t="s">
        <v>2498</v>
      </c>
      <c r="E1815" s="204" t="s">
        <v>2496</v>
      </c>
      <c r="F1815" s="247"/>
      <c r="G1815" s="902"/>
      <c r="H1815" s="902"/>
      <c r="I1815" s="902"/>
      <c r="J1815" s="903"/>
    </row>
    <row r="1816" spans="1:10" ht="16" hidden="1">
      <c r="A1816" s="501" t="s">
        <v>2477</v>
      </c>
      <c r="B1816" s="501" t="s">
        <v>2556</v>
      </c>
      <c r="C1816" s="787">
        <v>2021</v>
      </c>
      <c r="D1816" s="202" t="s">
        <v>2499</v>
      </c>
      <c r="E1816" s="202" t="s">
        <v>2496</v>
      </c>
      <c r="F1816" s="207"/>
      <c r="G1816" s="900"/>
      <c r="H1816" s="900"/>
      <c r="I1816" s="900"/>
      <c r="J1816" s="901"/>
    </row>
    <row r="1817" spans="1:10" ht="16" hidden="1">
      <c r="A1817" s="501" t="s">
        <v>2477</v>
      </c>
      <c r="B1817" s="501" t="s">
        <v>2556</v>
      </c>
      <c r="C1817" s="787">
        <v>2021</v>
      </c>
      <c r="D1817" s="204" t="s">
        <v>2500</v>
      </c>
      <c r="E1817" s="204" t="s">
        <v>2496</v>
      </c>
      <c r="F1817" s="247"/>
      <c r="G1817" s="902"/>
      <c r="H1817" s="902"/>
      <c r="I1817" s="902"/>
      <c r="J1817" s="903"/>
    </row>
    <row r="1818" spans="1:10" ht="16" hidden="1">
      <c r="A1818" s="501" t="s">
        <v>2477</v>
      </c>
      <c r="B1818" s="501" t="s">
        <v>2556</v>
      </c>
      <c r="C1818" s="787">
        <v>2021</v>
      </c>
      <c r="D1818" s="202" t="s">
        <v>2501</v>
      </c>
      <c r="E1818" s="202" t="s">
        <v>2496</v>
      </c>
      <c r="F1818" s="246"/>
      <c r="G1818" s="900"/>
      <c r="H1818" s="900"/>
      <c r="I1818" s="900"/>
      <c r="J1818" s="901"/>
    </row>
    <row r="1819" spans="1:10" ht="16" hidden="1">
      <c r="A1819" s="501" t="s">
        <v>2477</v>
      </c>
      <c r="B1819" s="501" t="s">
        <v>2556</v>
      </c>
      <c r="C1819" s="787">
        <v>2021</v>
      </c>
      <c r="D1819" s="204" t="s">
        <v>2557</v>
      </c>
      <c r="E1819" s="204" t="s">
        <v>2558</v>
      </c>
      <c r="F1819" s="206"/>
      <c r="G1819" s="902"/>
      <c r="H1819" s="902"/>
      <c r="I1819" s="902"/>
      <c r="J1819" s="903"/>
    </row>
    <row r="1820" spans="1:10" ht="16" hidden="1">
      <c r="A1820" s="501" t="s">
        <v>2477</v>
      </c>
      <c r="B1820" s="501" t="s">
        <v>2556</v>
      </c>
      <c r="C1820" s="787">
        <v>2021</v>
      </c>
      <c r="D1820" s="202" t="s">
        <v>2559</v>
      </c>
      <c r="E1820" s="202" t="s">
        <v>2558</v>
      </c>
      <c r="F1820" s="260"/>
      <c r="G1820" s="900"/>
      <c r="H1820" s="900"/>
      <c r="I1820" s="900"/>
      <c r="J1820" s="901"/>
    </row>
    <row r="1821" spans="1:10" ht="16" hidden="1">
      <c r="A1821" s="501" t="s">
        <v>2477</v>
      </c>
      <c r="B1821" s="501" t="s">
        <v>2556</v>
      </c>
      <c r="C1821" s="787">
        <v>2021</v>
      </c>
      <c r="D1821" s="204" t="s">
        <v>2560</v>
      </c>
      <c r="E1821" s="204" t="s">
        <v>2558</v>
      </c>
      <c r="F1821" s="206"/>
      <c r="G1821" s="902"/>
      <c r="H1821" s="902"/>
      <c r="I1821" s="902"/>
      <c r="J1821" s="903"/>
    </row>
    <row r="1822" spans="1:10" ht="16" hidden="1">
      <c r="A1822" s="501" t="s">
        <v>2477</v>
      </c>
      <c r="B1822" s="501" t="s">
        <v>2556</v>
      </c>
      <c r="C1822" s="787">
        <v>2021</v>
      </c>
      <c r="D1822" s="202" t="s">
        <v>2561</v>
      </c>
      <c r="E1822" s="202" t="s">
        <v>2558</v>
      </c>
      <c r="F1822" s="260"/>
      <c r="G1822" s="900"/>
      <c r="H1822" s="900"/>
      <c r="I1822" s="900"/>
      <c r="J1822" s="901"/>
    </row>
    <row r="1823" spans="1:10" ht="16" hidden="1">
      <c r="A1823" s="501" t="s">
        <v>2477</v>
      </c>
      <c r="B1823" s="501" t="s">
        <v>2556</v>
      </c>
      <c r="C1823" s="787">
        <v>2021</v>
      </c>
      <c r="D1823" s="204" t="s">
        <v>2562</v>
      </c>
      <c r="E1823" s="204" t="s">
        <v>2558</v>
      </c>
      <c r="F1823" s="283"/>
      <c r="G1823" s="902"/>
      <c r="H1823" s="902"/>
      <c r="I1823" s="902"/>
      <c r="J1823" s="903"/>
    </row>
    <row r="1824" spans="1:10" ht="16" hidden="1">
      <c r="A1824" s="501" t="s">
        <v>2477</v>
      </c>
      <c r="B1824" s="501" t="s">
        <v>2556</v>
      </c>
      <c r="C1824" s="787">
        <v>2021</v>
      </c>
      <c r="D1824" s="202" t="s">
        <v>2563</v>
      </c>
      <c r="E1824" s="202" t="s">
        <v>2558</v>
      </c>
      <c r="F1824" s="260"/>
      <c r="G1824" s="900"/>
      <c r="H1824" s="900"/>
      <c r="I1824" s="900"/>
      <c r="J1824" s="901"/>
    </row>
    <row r="1825" spans="1:10" ht="16" hidden="1">
      <c r="A1825" s="501" t="s">
        <v>2477</v>
      </c>
      <c r="B1825" s="501" t="s">
        <v>2556</v>
      </c>
      <c r="C1825" s="787">
        <v>2021</v>
      </c>
      <c r="D1825" s="204" t="s">
        <v>2505</v>
      </c>
      <c r="E1825" s="204" t="s">
        <v>2496</v>
      </c>
      <c r="F1825" s="247"/>
      <c r="G1825" s="902"/>
      <c r="H1825" s="902"/>
      <c r="I1825" s="902"/>
      <c r="J1825" s="903"/>
    </row>
    <row r="1826" spans="1:10" ht="16" hidden="1">
      <c r="A1826" s="501" t="s">
        <v>2477</v>
      </c>
      <c r="B1826" s="501" t="s">
        <v>2556</v>
      </c>
      <c r="C1826" s="787">
        <v>2021</v>
      </c>
      <c r="D1826" s="202" t="s">
        <v>2506</v>
      </c>
      <c r="E1826" s="202" t="s">
        <v>2558</v>
      </c>
      <c r="F1826" s="207"/>
      <c r="G1826" s="900"/>
      <c r="H1826" s="900"/>
      <c r="I1826" s="900"/>
      <c r="J1826" s="901"/>
    </row>
    <row r="1827" spans="1:10" ht="16" hidden="1">
      <c r="A1827" s="501" t="s">
        <v>2477</v>
      </c>
      <c r="B1827" s="501" t="s">
        <v>2556</v>
      </c>
      <c r="C1827" s="787">
        <v>2021</v>
      </c>
      <c r="D1827" s="204" t="s">
        <v>2507</v>
      </c>
      <c r="E1827" s="204" t="s">
        <v>2496</v>
      </c>
      <c r="F1827" s="247"/>
      <c r="G1827" s="902"/>
      <c r="H1827" s="902"/>
      <c r="I1827" s="902"/>
      <c r="J1827" s="903"/>
    </row>
    <row r="1828" spans="1:10" ht="16" hidden="1">
      <c r="A1828" s="501" t="s">
        <v>2477</v>
      </c>
      <c r="B1828" s="501" t="s">
        <v>2556</v>
      </c>
      <c r="C1828" s="787">
        <v>2021</v>
      </c>
      <c r="D1828" s="202" t="s">
        <v>2508</v>
      </c>
      <c r="E1828" s="202" t="s">
        <v>2496</v>
      </c>
      <c r="F1828" s="246">
        <v>59467000000</v>
      </c>
      <c r="G1828" s="900" t="s">
        <v>2497</v>
      </c>
      <c r="H1828" s="900"/>
      <c r="I1828" s="900"/>
      <c r="J1828" s="901"/>
    </row>
    <row r="1829" spans="1:10" ht="16" hidden="1">
      <c r="A1829" s="501" t="s">
        <v>2477</v>
      </c>
      <c r="B1829" s="501" t="s">
        <v>2556</v>
      </c>
      <c r="C1829" s="787">
        <v>2021</v>
      </c>
      <c r="D1829" s="204" t="s">
        <v>2509</v>
      </c>
      <c r="E1829" s="204" t="s">
        <v>2496</v>
      </c>
      <c r="F1829" s="247">
        <v>79865000000</v>
      </c>
      <c r="G1829" s="902" t="s">
        <v>2497</v>
      </c>
      <c r="H1829" s="902"/>
      <c r="I1829" s="902"/>
      <c r="J1829" s="903"/>
    </row>
    <row r="1830" spans="1:10" ht="16" hidden="1">
      <c r="A1830" s="501" t="s">
        <v>2477</v>
      </c>
      <c r="B1830" s="501" t="s">
        <v>2556</v>
      </c>
      <c r="C1830" s="787">
        <v>2021</v>
      </c>
      <c r="D1830" s="202" t="s">
        <v>2510</v>
      </c>
      <c r="E1830" s="202" t="s">
        <v>2496</v>
      </c>
      <c r="F1830" s="246">
        <v>28399000000</v>
      </c>
      <c r="G1830" s="900" t="s">
        <v>2497</v>
      </c>
      <c r="H1830" s="900"/>
      <c r="I1830" s="900"/>
      <c r="J1830" s="901"/>
    </row>
    <row r="1831" spans="1:10" ht="16" hidden="1">
      <c r="A1831" s="501" t="s">
        <v>2477</v>
      </c>
      <c r="B1831" s="501" t="s">
        <v>2556</v>
      </c>
      <c r="C1831" s="787">
        <v>2021</v>
      </c>
      <c r="D1831" s="204" t="s">
        <v>2495</v>
      </c>
      <c r="E1831" s="204" t="s">
        <v>2511</v>
      </c>
      <c r="F1831" s="261">
        <v>1598000000</v>
      </c>
      <c r="G1831" s="902" t="s">
        <v>2497</v>
      </c>
      <c r="H1831" s="902"/>
      <c r="I1831" s="902"/>
      <c r="J1831" s="903"/>
    </row>
    <row r="1832" spans="1:10" ht="16" hidden="1">
      <c r="A1832" s="501" t="s">
        <v>2477</v>
      </c>
      <c r="B1832" s="501" t="s">
        <v>2556</v>
      </c>
      <c r="C1832" s="787">
        <v>2021</v>
      </c>
      <c r="D1832" s="202" t="s">
        <v>2498</v>
      </c>
      <c r="E1832" s="202" t="s">
        <v>2511</v>
      </c>
      <c r="F1832" s="260">
        <v>577000000</v>
      </c>
      <c r="G1832" s="900" t="s">
        <v>2497</v>
      </c>
      <c r="H1832" s="900"/>
      <c r="I1832" s="900"/>
      <c r="J1832" s="901"/>
    </row>
    <row r="1833" spans="1:10" ht="16" hidden="1">
      <c r="A1833" s="501" t="s">
        <v>2477</v>
      </c>
      <c r="B1833" s="501" t="s">
        <v>2556</v>
      </c>
      <c r="C1833" s="787">
        <v>2021</v>
      </c>
      <c r="D1833" s="204" t="s">
        <v>2499</v>
      </c>
      <c r="E1833" s="204" t="s">
        <v>2511</v>
      </c>
      <c r="F1833" s="284">
        <v>79677000000</v>
      </c>
      <c r="G1833" s="902" t="s">
        <v>2497</v>
      </c>
      <c r="H1833" s="902"/>
      <c r="I1833" s="902"/>
      <c r="J1833" s="903"/>
    </row>
    <row r="1834" spans="1:10" ht="16" hidden="1">
      <c r="A1834" s="501" t="s">
        <v>2477</v>
      </c>
      <c r="B1834" s="501" t="s">
        <v>2556</v>
      </c>
      <c r="C1834" s="787">
        <v>2021</v>
      </c>
      <c r="D1834" s="202" t="s">
        <v>2500</v>
      </c>
      <c r="E1834" s="202" t="s">
        <v>2511</v>
      </c>
      <c r="F1834" s="285">
        <v>57620000000</v>
      </c>
      <c r="G1834" s="900" t="s">
        <v>2497</v>
      </c>
      <c r="H1834" s="900"/>
      <c r="I1834" s="900"/>
      <c r="J1834" s="901"/>
    </row>
    <row r="1835" spans="1:10" ht="16" hidden="1">
      <c r="A1835" s="501" t="s">
        <v>2477</v>
      </c>
      <c r="B1835" s="501" t="s">
        <v>2556</v>
      </c>
      <c r="C1835" s="787">
        <v>2021</v>
      </c>
      <c r="D1835" s="204" t="s">
        <v>2501</v>
      </c>
      <c r="E1835" s="204" t="s">
        <v>2511</v>
      </c>
      <c r="F1835" s="261">
        <v>105443000000</v>
      </c>
      <c r="G1835" s="902" t="s">
        <v>2497</v>
      </c>
      <c r="H1835" s="902"/>
      <c r="I1835" s="902"/>
      <c r="J1835" s="903"/>
    </row>
    <row r="1836" spans="1:10" ht="16" hidden="1">
      <c r="A1836" s="501" t="s">
        <v>2477</v>
      </c>
      <c r="B1836" s="501" t="s">
        <v>2556</v>
      </c>
      <c r="C1836" s="787">
        <v>2021</v>
      </c>
      <c r="D1836" s="202" t="s">
        <v>2502</v>
      </c>
      <c r="E1836" s="202" t="s">
        <v>2511</v>
      </c>
      <c r="F1836" s="285" t="s">
        <v>2545</v>
      </c>
      <c r="G1836" s="900" t="s">
        <v>2497</v>
      </c>
      <c r="H1836" s="900"/>
      <c r="I1836" s="900"/>
      <c r="J1836" s="901"/>
    </row>
    <row r="1837" spans="1:10" ht="16" hidden="1">
      <c r="A1837" s="501" t="s">
        <v>2477</v>
      </c>
      <c r="B1837" s="501" t="s">
        <v>2556</v>
      </c>
      <c r="C1837" s="787">
        <v>2021</v>
      </c>
      <c r="D1837" s="204" t="s">
        <v>2503</v>
      </c>
      <c r="E1837" s="204" t="s">
        <v>2511</v>
      </c>
      <c r="F1837" s="284">
        <v>501894000000</v>
      </c>
      <c r="G1837" s="902" t="s">
        <v>2497</v>
      </c>
      <c r="H1837" s="902"/>
      <c r="I1837" s="902"/>
      <c r="J1837" s="903"/>
    </row>
    <row r="1838" spans="1:10" ht="16" hidden="1">
      <c r="A1838" s="501" t="s">
        <v>2477</v>
      </c>
      <c r="B1838" s="501" t="s">
        <v>2556</v>
      </c>
      <c r="C1838" s="787">
        <v>2021</v>
      </c>
      <c r="D1838" s="202" t="s">
        <v>2504</v>
      </c>
      <c r="E1838" s="202" t="s">
        <v>2511</v>
      </c>
      <c r="F1838" s="285">
        <v>13021755000000</v>
      </c>
      <c r="G1838" s="900" t="s">
        <v>2497</v>
      </c>
      <c r="H1838" s="900"/>
      <c r="I1838" s="900"/>
      <c r="J1838" s="901"/>
    </row>
    <row r="1839" spans="1:10" ht="16" hidden="1">
      <c r="A1839" s="501" t="s">
        <v>2477</v>
      </c>
      <c r="B1839" s="501" t="s">
        <v>2556</v>
      </c>
      <c r="C1839" s="787">
        <v>2021</v>
      </c>
      <c r="D1839" s="204" t="s">
        <v>2505</v>
      </c>
      <c r="E1839" s="204" t="s">
        <v>2511</v>
      </c>
      <c r="F1839" s="284" t="s">
        <v>2545</v>
      </c>
      <c r="G1839" s="902" t="s">
        <v>2497</v>
      </c>
      <c r="H1839" s="902"/>
      <c r="I1839" s="902"/>
      <c r="J1839" s="903"/>
    </row>
    <row r="1840" spans="1:10" ht="16" hidden="1">
      <c r="A1840" s="501" t="s">
        <v>2477</v>
      </c>
      <c r="B1840" s="501" t="s">
        <v>2556</v>
      </c>
      <c r="C1840" s="787">
        <v>2021</v>
      </c>
      <c r="D1840" s="202" t="s">
        <v>2506</v>
      </c>
      <c r="E1840" s="202" t="s">
        <v>2511</v>
      </c>
      <c r="F1840" s="285" t="s">
        <v>2545</v>
      </c>
      <c r="G1840" s="900" t="s">
        <v>2497</v>
      </c>
      <c r="H1840" s="900"/>
      <c r="I1840" s="900"/>
      <c r="J1840" s="901"/>
    </row>
    <row r="1841" spans="1:10" ht="16" hidden="1">
      <c r="A1841" s="501" t="s">
        <v>2477</v>
      </c>
      <c r="B1841" s="501" t="s">
        <v>2556</v>
      </c>
      <c r="C1841" s="787">
        <v>2021</v>
      </c>
      <c r="D1841" s="204" t="s">
        <v>2507</v>
      </c>
      <c r="E1841" s="204" t="s">
        <v>2511</v>
      </c>
      <c r="F1841" s="284">
        <v>97969000000</v>
      </c>
      <c r="G1841" s="902" t="s">
        <v>2497</v>
      </c>
      <c r="H1841" s="902"/>
      <c r="I1841" s="902"/>
      <c r="J1841" s="903"/>
    </row>
    <row r="1842" spans="1:10" ht="16" hidden="1">
      <c r="A1842" s="501" t="s">
        <v>2477</v>
      </c>
      <c r="B1842" s="501" t="s">
        <v>2556</v>
      </c>
      <c r="C1842" s="787">
        <v>2021</v>
      </c>
      <c r="D1842" s="202" t="s">
        <v>2508</v>
      </c>
      <c r="E1842" s="202" t="s">
        <v>2511</v>
      </c>
      <c r="F1842" s="285"/>
      <c r="G1842" s="900"/>
      <c r="H1842" s="900"/>
      <c r="I1842" s="900"/>
      <c r="J1842" s="901"/>
    </row>
    <row r="1843" spans="1:10" ht="16" hidden="1">
      <c r="A1843" s="501" t="s">
        <v>2477</v>
      </c>
      <c r="B1843" s="501" t="s">
        <v>2556</v>
      </c>
      <c r="C1843" s="787">
        <v>2021</v>
      </c>
      <c r="D1843" s="204" t="s">
        <v>2509</v>
      </c>
      <c r="E1843" s="204" t="s">
        <v>2511</v>
      </c>
      <c r="F1843" s="284"/>
      <c r="G1843" s="902"/>
      <c r="H1843" s="902"/>
      <c r="I1843" s="902"/>
      <c r="J1843" s="903"/>
    </row>
    <row r="1844" spans="1:10" ht="16" hidden="1">
      <c r="A1844" s="501" t="s">
        <v>2477</v>
      </c>
      <c r="B1844" s="501" t="s">
        <v>2556</v>
      </c>
      <c r="C1844" s="787">
        <v>2021</v>
      </c>
      <c r="D1844" s="202" t="s">
        <v>2510</v>
      </c>
      <c r="E1844" s="202" t="s">
        <v>2511</v>
      </c>
      <c r="F1844" s="285"/>
      <c r="G1844" s="900"/>
      <c r="H1844" s="900"/>
      <c r="I1844" s="900"/>
      <c r="J1844" s="901"/>
    </row>
    <row r="1845" spans="1:10" s="768" customFormat="1" ht="16" hidden="1">
      <c r="A1845" s="772"/>
      <c r="B1845" s="772"/>
      <c r="C1845" s="779"/>
      <c r="D1845" s="208"/>
      <c r="E1845" s="208"/>
      <c r="F1845" s="904"/>
      <c r="G1845" s="905"/>
      <c r="H1845" s="905"/>
      <c r="I1845" s="905"/>
      <c r="J1845" s="906"/>
    </row>
    <row r="1846" spans="1:10" ht="16" hidden="1">
      <c r="A1846" s="501" t="s">
        <v>2478</v>
      </c>
      <c r="B1846" s="501" t="s">
        <v>20</v>
      </c>
      <c r="C1846" s="787">
        <v>2021</v>
      </c>
      <c r="D1846" s="202" t="s">
        <v>2495</v>
      </c>
      <c r="E1846" s="202" t="s">
        <v>2496</v>
      </c>
      <c r="F1846" s="207"/>
      <c r="G1846" s="900"/>
      <c r="H1846" s="900"/>
      <c r="I1846" s="900"/>
      <c r="J1846" s="907"/>
    </row>
    <row r="1847" spans="1:10" ht="16" hidden="1">
      <c r="A1847" s="501" t="s">
        <v>2478</v>
      </c>
      <c r="B1847" s="501" t="s">
        <v>20</v>
      </c>
      <c r="C1847" s="787">
        <v>2021</v>
      </c>
      <c r="D1847" s="204" t="s">
        <v>2498</v>
      </c>
      <c r="E1847" s="204" t="s">
        <v>2496</v>
      </c>
      <c r="F1847" s="247"/>
      <c r="G1847" s="902"/>
      <c r="H1847" s="902"/>
      <c r="I1847" s="902"/>
      <c r="J1847" s="908"/>
    </row>
    <row r="1848" spans="1:10" ht="16" hidden="1">
      <c r="A1848" s="501" t="s">
        <v>2478</v>
      </c>
      <c r="B1848" s="501" t="s">
        <v>20</v>
      </c>
      <c r="C1848" s="787">
        <v>2021</v>
      </c>
      <c r="D1848" s="202" t="s">
        <v>2499</v>
      </c>
      <c r="E1848" s="202" t="s">
        <v>2496</v>
      </c>
      <c r="F1848" s="246"/>
      <c r="G1848" s="900"/>
      <c r="H1848" s="900"/>
      <c r="I1848" s="900"/>
      <c r="J1848" s="907"/>
    </row>
    <row r="1849" spans="1:10" ht="16" hidden="1">
      <c r="A1849" s="501" t="s">
        <v>2478</v>
      </c>
      <c r="B1849" s="501" t="s">
        <v>20</v>
      </c>
      <c r="C1849" s="787">
        <v>2021</v>
      </c>
      <c r="D1849" s="204" t="s">
        <v>2500</v>
      </c>
      <c r="E1849" s="204" t="s">
        <v>2496</v>
      </c>
      <c r="F1849" s="247"/>
      <c r="G1849" s="902"/>
      <c r="H1849" s="902"/>
      <c r="I1849" s="902"/>
      <c r="J1849" s="908"/>
    </row>
    <row r="1850" spans="1:10" ht="16" hidden="1">
      <c r="A1850" s="501" t="s">
        <v>2478</v>
      </c>
      <c r="B1850" s="501" t="s">
        <v>20</v>
      </c>
      <c r="C1850" s="787">
        <v>2021</v>
      </c>
      <c r="D1850" s="202" t="s">
        <v>2501</v>
      </c>
      <c r="E1850" s="202" t="s">
        <v>2496</v>
      </c>
      <c r="F1850" s="246"/>
      <c r="G1850" s="900"/>
      <c r="H1850" s="900"/>
      <c r="I1850" s="900"/>
      <c r="J1850" s="907"/>
    </row>
    <row r="1851" spans="1:10" ht="16" hidden="1">
      <c r="A1851" s="501" t="s">
        <v>2478</v>
      </c>
      <c r="B1851" s="501" t="s">
        <v>20</v>
      </c>
      <c r="C1851" s="787">
        <v>2021</v>
      </c>
      <c r="D1851" s="204" t="s">
        <v>2557</v>
      </c>
      <c r="E1851" s="204" t="s">
        <v>2558</v>
      </c>
      <c r="F1851" s="206"/>
      <c r="G1851" s="902"/>
      <c r="H1851" s="902"/>
      <c r="I1851" s="902"/>
      <c r="J1851" s="908"/>
    </row>
    <row r="1852" spans="1:10" ht="16" hidden="1">
      <c r="A1852" s="501" t="s">
        <v>2478</v>
      </c>
      <c r="B1852" s="501" t="s">
        <v>20</v>
      </c>
      <c r="C1852" s="787">
        <v>2021</v>
      </c>
      <c r="D1852" s="202" t="s">
        <v>2559</v>
      </c>
      <c r="E1852" s="202" t="s">
        <v>2558</v>
      </c>
      <c r="F1852" s="260"/>
      <c r="G1852" s="900"/>
      <c r="H1852" s="900"/>
      <c r="I1852" s="900"/>
      <c r="J1852" s="907"/>
    </row>
    <row r="1853" spans="1:10" ht="16" hidden="1">
      <c r="A1853" s="501" t="s">
        <v>2478</v>
      </c>
      <c r="B1853" s="501" t="s">
        <v>20</v>
      </c>
      <c r="C1853" s="787">
        <v>2021</v>
      </c>
      <c r="D1853" s="204" t="s">
        <v>2560</v>
      </c>
      <c r="E1853" s="204" t="s">
        <v>2558</v>
      </c>
      <c r="F1853" s="206"/>
      <c r="G1853" s="902"/>
      <c r="H1853" s="902"/>
      <c r="I1853" s="902"/>
      <c r="J1853" s="908"/>
    </row>
    <row r="1854" spans="1:10" ht="16" hidden="1">
      <c r="A1854" s="501" t="s">
        <v>2478</v>
      </c>
      <c r="B1854" s="501" t="s">
        <v>20</v>
      </c>
      <c r="C1854" s="787">
        <v>2021</v>
      </c>
      <c r="D1854" s="202" t="s">
        <v>2562</v>
      </c>
      <c r="E1854" s="202" t="s">
        <v>2496</v>
      </c>
      <c r="F1854" s="207"/>
      <c r="G1854" s="900"/>
      <c r="H1854" s="900"/>
      <c r="I1854" s="900"/>
      <c r="J1854" s="907"/>
    </row>
    <row r="1855" spans="1:10" ht="16" hidden="1">
      <c r="A1855" s="501" t="s">
        <v>2478</v>
      </c>
      <c r="B1855" s="501" t="s">
        <v>20</v>
      </c>
      <c r="C1855" s="787">
        <v>2021</v>
      </c>
      <c r="D1855" s="204" t="s">
        <v>2505</v>
      </c>
      <c r="E1855" s="204" t="s">
        <v>2496</v>
      </c>
      <c r="F1855" s="247"/>
      <c r="G1855" s="902"/>
      <c r="H1855" s="902"/>
      <c r="I1855" s="902"/>
      <c r="J1855" s="908"/>
    </row>
    <row r="1856" spans="1:10" ht="16" hidden="1">
      <c r="A1856" s="501" t="s">
        <v>2478</v>
      </c>
      <c r="B1856" s="501" t="s">
        <v>20</v>
      </c>
      <c r="C1856" s="787">
        <v>2021</v>
      </c>
      <c r="D1856" s="202" t="s">
        <v>2506</v>
      </c>
      <c r="E1856" s="202" t="s">
        <v>2558</v>
      </c>
      <c r="F1856" s="207"/>
      <c r="G1856" s="900"/>
      <c r="H1856" s="900"/>
      <c r="I1856" s="900"/>
      <c r="J1856" s="907"/>
    </row>
    <row r="1857" spans="1:10" ht="16" hidden="1">
      <c r="A1857" s="501" t="s">
        <v>2478</v>
      </c>
      <c r="B1857" s="501" t="s">
        <v>20</v>
      </c>
      <c r="C1857" s="787">
        <v>2021</v>
      </c>
      <c r="D1857" s="204" t="s">
        <v>2507</v>
      </c>
      <c r="E1857" s="204" t="s">
        <v>2496</v>
      </c>
      <c r="F1857" s="247"/>
      <c r="G1857" s="902"/>
      <c r="H1857" s="902"/>
      <c r="I1857" s="902"/>
      <c r="J1857" s="908"/>
    </row>
    <row r="1858" spans="1:10" ht="16" hidden="1">
      <c r="A1858" s="501" t="s">
        <v>2478</v>
      </c>
      <c r="B1858" s="501" t="s">
        <v>20</v>
      </c>
      <c r="C1858" s="787">
        <v>2021</v>
      </c>
      <c r="D1858" s="202" t="s">
        <v>2508</v>
      </c>
      <c r="E1858" s="202" t="s">
        <v>2496</v>
      </c>
      <c r="F1858" s="246"/>
      <c r="G1858" s="900"/>
      <c r="H1858" s="900"/>
      <c r="I1858" s="900"/>
      <c r="J1858" s="907"/>
    </row>
    <row r="1859" spans="1:10" ht="16" hidden="1">
      <c r="A1859" s="501" t="s">
        <v>2478</v>
      </c>
      <c r="B1859" s="501" t="s">
        <v>20</v>
      </c>
      <c r="C1859" s="787">
        <v>2021</v>
      </c>
      <c r="D1859" s="204" t="s">
        <v>2509</v>
      </c>
      <c r="E1859" s="204" t="s">
        <v>2496</v>
      </c>
      <c r="F1859" s="247"/>
      <c r="G1859" s="902"/>
      <c r="H1859" s="902"/>
      <c r="I1859" s="902"/>
      <c r="J1859" s="908"/>
    </row>
    <row r="1860" spans="1:10" ht="16" hidden="1">
      <c r="A1860" s="501" t="s">
        <v>2478</v>
      </c>
      <c r="B1860" s="501" t="s">
        <v>20</v>
      </c>
      <c r="C1860" s="787">
        <v>2021</v>
      </c>
      <c r="D1860" s="202" t="s">
        <v>2510</v>
      </c>
      <c r="E1860" s="202" t="s">
        <v>2496</v>
      </c>
      <c r="F1860" s="246" t="s">
        <v>2551</v>
      </c>
      <c r="G1860" s="900"/>
      <c r="H1860" s="900"/>
      <c r="I1860" s="900"/>
      <c r="J1860" s="907"/>
    </row>
    <row r="1861" spans="1:10" ht="16" hidden="1">
      <c r="A1861" s="501" t="s">
        <v>2478</v>
      </c>
      <c r="B1861" s="501" t="s">
        <v>20</v>
      </c>
      <c r="C1861" s="787">
        <v>2021</v>
      </c>
      <c r="D1861" s="204" t="s">
        <v>2495</v>
      </c>
      <c r="E1861" s="204" t="s">
        <v>2511</v>
      </c>
      <c r="F1861" s="261">
        <v>338722711</v>
      </c>
      <c r="G1861" s="902"/>
      <c r="H1861" s="902"/>
      <c r="I1861" s="902"/>
      <c r="J1861" s="908"/>
    </row>
    <row r="1862" spans="1:10" ht="16" hidden="1">
      <c r="A1862" s="501" t="s">
        <v>2478</v>
      </c>
      <c r="B1862" s="501" t="s">
        <v>20</v>
      </c>
      <c r="C1862" s="787">
        <v>2021</v>
      </c>
      <c r="D1862" s="202" t="s">
        <v>2498</v>
      </c>
      <c r="E1862" s="202" t="s">
        <v>2511</v>
      </c>
      <c r="F1862" s="260">
        <v>128580000</v>
      </c>
      <c r="G1862" s="900"/>
      <c r="H1862" s="900"/>
      <c r="I1862" s="900"/>
      <c r="J1862" s="907"/>
    </row>
    <row r="1863" spans="1:10" ht="16" hidden="1">
      <c r="A1863" s="501" t="s">
        <v>2478</v>
      </c>
      <c r="B1863" s="501" t="s">
        <v>20</v>
      </c>
      <c r="C1863" s="787">
        <v>2021</v>
      </c>
      <c r="D1863" s="204" t="s">
        <v>2499</v>
      </c>
      <c r="E1863" s="204" t="s">
        <v>2564</v>
      </c>
      <c r="F1863" s="261">
        <v>2203434412</v>
      </c>
      <c r="G1863" s="902"/>
      <c r="H1863" s="902"/>
      <c r="I1863" s="902"/>
      <c r="J1863" s="908"/>
    </row>
    <row r="1864" spans="1:10" ht="16" hidden="1">
      <c r="A1864" s="501" t="s">
        <v>2478</v>
      </c>
      <c r="B1864" s="501" t="s">
        <v>20</v>
      </c>
      <c r="C1864" s="787">
        <v>2021</v>
      </c>
      <c r="D1864" s="202" t="s">
        <v>2500</v>
      </c>
      <c r="E1864" s="202" t="s">
        <v>2511</v>
      </c>
      <c r="F1864" s="285">
        <v>15851655</v>
      </c>
      <c r="G1864" s="900"/>
      <c r="H1864" s="900"/>
      <c r="I1864" s="900"/>
      <c r="J1864" s="907"/>
    </row>
    <row r="1865" spans="1:10" ht="16" hidden="1">
      <c r="A1865" s="501" t="s">
        <v>2478</v>
      </c>
      <c r="B1865" s="501" t="s">
        <v>20</v>
      </c>
      <c r="C1865" s="787">
        <v>2021</v>
      </c>
      <c r="D1865" s="204" t="s">
        <v>2501</v>
      </c>
      <c r="E1865" s="204" t="s">
        <v>2511</v>
      </c>
      <c r="F1865" s="261">
        <v>221585500</v>
      </c>
      <c r="G1865" s="902"/>
      <c r="H1865" s="902"/>
      <c r="I1865" s="902"/>
      <c r="J1865" s="908"/>
    </row>
    <row r="1866" spans="1:10" ht="16" hidden="1">
      <c r="A1866" s="501" t="s">
        <v>2478</v>
      </c>
      <c r="B1866" s="501" t="s">
        <v>20</v>
      </c>
      <c r="C1866" s="787">
        <v>2021</v>
      </c>
      <c r="D1866" s="202" t="s">
        <v>2502</v>
      </c>
      <c r="E1866" s="202" t="s">
        <v>2511</v>
      </c>
      <c r="F1866" s="285">
        <v>161317400</v>
      </c>
      <c r="G1866" s="900"/>
      <c r="H1866" s="900"/>
      <c r="I1866" s="900"/>
      <c r="J1866" s="907"/>
    </row>
    <row r="1867" spans="1:10" ht="16" hidden="1">
      <c r="A1867" s="501" t="s">
        <v>2478</v>
      </c>
      <c r="B1867" s="501" t="s">
        <v>20</v>
      </c>
      <c r="C1867" s="787">
        <v>2021</v>
      </c>
      <c r="D1867" s="204" t="s">
        <v>2503</v>
      </c>
      <c r="E1867" s="204" t="s">
        <v>2511</v>
      </c>
      <c r="F1867" s="284">
        <v>903249704</v>
      </c>
      <c r="G1867" s="902"/>
      <c r="H1867" s="902"/>
      <c r="I1867" s="902"/>
      <c r="J1867" s="908"/>
    </row>
    <row r="1868" spans="1:10" ht="16" hidden="1">
      <c r="A1868" s="501" t="s">
        <v>2478</v>
      </c>
      <c r="B1868" s="501" t="s">
        <v>20</v>
      </c>
      <c r="C1868" s="787">
        <v>2021</v>
      </c>
      <c r="D1868" s="202" t="s">
        <v>2504</v>
      </c>
      <c r="E1868" s="202" t="s">
        <v>2511</v>
      </c>
      <c r="F1868" s="285" t="s">
        <v>2551</v>
      </c>
      <c r="G1868" s="900"/>
      <c r="H1868" s="900"/>
      <c r="I1868" s="900"/>
      <c r="J1868" s="907"/>
    </row>
    <row r="1869" spans="1:10" ht="16" hidden="1">
      <c r="A1869" s="501" t="s">
        <v>2478</v>
      </c>
      <c r="B1869" s="501" t="s">
        <v>20</v>
      </c>
      <c r="C1869" s="787">
        <v>2021</v>
      </c>
      <c r="D1869" s="204" t="s">
        <v>2505</v>
      </c>
      <c r="E1869" s="204" t="s">
        <v>2511</v>
      </c>
      <c r="F1869" s="284">
        <v>25100724969</v>
      </c>
      <c r="G1869" s="902"/>
      <c r="H1869" s="902"/>
      <c r="I1869" s="902"/>
      <c r="J1869" s="908"/>
    </row>
    <row r="1870" spans="1:10" ht="16" hidden="1">
      <c r="A1870" s="501" t="s">
        <v>2478</v>
      </c>
      <c r="B1870" s="501" t="s">
        <v>20</v>
      </c>
      <c r="C1870" s="787">
        <v>2021</v>
      </c>
      <c r="D1870" s="202" t="s">
        <v>2506</v>
      </c>
      <c r="E1870" s="202" t="s">
        <v>2564</v>
      </c>
      <c r="F1870" s="260" t="s">
        <v>2551</v>
      </c>
      <c r="G1870" s="900"/>
      <c r="H1870" s="900"/>
      <c r="I1870" s="900"/>
      <c r="J1870" s="907"/>
    </row>
    <row r="1871" spans="1:10" ht="16" hidden="1">
      <c r="A1871" s="501" t="s">
        <v>2478</v>
      </c>
      <c r="B1871" s="501" t="s">
        <v>20</v>
      </c>
      <c r="C1871" s="787">
        <v>2021</v>
      </c>
      <c r="D1871" s="204" t="s">
        <v>2507</v>
      </c>
      <c r="E1871" s="204" t="s">
        <v>2511</v>
      </c>
      <c r="F1871" s="284" t="s">
        <v>2551</v>
      </c>
      <c r="G1871" s="902"/>
      <c r="H1871" s="902"/>
      <c r="I1871" s="902"/>
      <c r="J1871" s="908"/>
    </row>
    <row r="1872" spans="1:10" ht="16" hidden="1">
      <c r="A1872" s="501" t="s">
        <v>2478</v>
      </c>
      <c r="B1872" s="501" t="s">
        <v>20</v>
      </c>
      <c r="C1872" s="787">
        <v>2021</v>
      </c>
      <c r="D1872" s="202" t="s">
        <v>2508</v>
      </c>
      <c r="E1872" s="202" t="s">
        <v>2511</v>
      </c>
      <c r="F1872" s="285" t="s">
        <v>2551</v>
      </c>
      <c r="G1872" s="900"/>
      <c r="H1872" s="900"/>
      <c r="I1872" s="900"/>
      <c r="J1872" s="907"/>
    </row>
    <row r="1873" spans="1:10" ht="16" hidden="1">
      <c r="A1873" s="501" t="s">
        <v>2478</v>
      </c>
      <c r="B1873" s="501" t="s">
        <v>20</v>
      </c>
      <c r="C1873" s="787">
        <v>2021</v>
      </c>
      <c r="D1873" s="204" t="s">
        <v>2509</v>
      </c>
      <c r="E1873" s="204" t="s">
        <v>2511</v>
      </c>
      <c r="F1873" s="284" t="s">
        <v>2551</v>
      </c>
      <c r="G1873" s="902"/>
      <c r="H1873" s="902"/>
      <c r="I1873" s="902"/>
      <c r="J1873" s="908"/>
    </row>
    <row r="1874" spans="1:10" ht="16" hidden="1">
      <c r="A1874" s="501" t="s">
        <v>2478</v>
      </c>
      <c r="B1874" s="501" t="s">
        <v>20</v>
      </c>
      <c r="C1874" s="787">
        <v>2021</v>
      </c>
      <c r="D1874" s="202" t="s">
        <v>2510</v>
      </c>
      <c r="E1874" s="202" t="s">
        <v>2511</v>
      </c>
      <c r="F1874" s="285"/>
      <c r="G1874" s="900"/>
      <c r="H1874" s="900"/>
      <c r="I1874" s="900"/>
      <c r="J1874" s="907"/>
    </row>
    <row r="1875" spans="1:10" s="768" customFormat="1" ht="16" hidden="1">
      <c r="A1875" s="772"/>
      <c r="B1875" s="772"/>
      <c r="C1875" s="779"/>
      <c r="D1875" s="208"/>
      <c r="E1875" s="208"/>
      <c r="F1875" s="904"/>
      <c r="G1875" s="905"/>
      <c r="H1875" s="905"/>
      <c r="I1875" s="905"/>
      <c r="J1875" s="909"/>
    </row>
    <row r="1876" spans="1:10" ht="16" hidden="1">
      <c r="A1876" s="501" t="s">
        <v>2479</v>
      </c>
      <c r="B1876" s="501" t="s">
        <v>20</v>
      </c>
      <c r="C1876" s="787">
        <v>2021</v>
      </c>
      <c r="D1876" s="202" t="s">
        <v>2495</v>
      </c>
      <c r="E1876" s="202" t="s">
        <v>2496</v>
      </c>
      <c r="F1876" s="207"/>
      <c r="G1876" s="216"/>
      <c r="H1876" s="202"/>
      <c r="I1876" s="202"/>
      <c r="J1876" s="217"/>
    </row>
    <row r="1877" spans="1:10" ht="16" hidden="1">
      <c r="A1877" s="501" t="s">
        <v>2479</v>
      </c>
      <c r="B1877" s="501" t="s">
        <v>20</v>
      </c>
      <c r="C1877" s="787">
        <v>2021</v>
      </c>
      <c r="D1877" s="204" t="s">
        <v>2498</v>
      </c>
      <c r="E1877" s="204" t="s">
        <v>2496</v>
      </c>
      <c r="F1877" s="206"/>
      <c r="G1877" s="204"/>
      <c r="H1877" s="204"/>
      <c r="I1877" s="204"/>
      <c r="J1877" s="218"/>
    </row>
    <row r="1878" spans="1:10" ht="16" hidden="1">
      <c r="A1878" s="501" t="s">
        <v>2479</v>
      </c>
      <c r="B1878" s="501" t="s">
        <v>20</v>
      </c>
      <c r="C1878" s="787">
        <v>2021</v>
      </c>
      <c r="D1878" s="202" t="s">
        <v>2499</v>
      </c>
      <c r="E1878" s="202" t="s">
        <v>2496</v>
      </c>
      <c r="F1878" s="207"/>
      <c r="G1878" s="216"/>
      <c r="H1878" s="202"/>
      <c r="I1878" s="202"/>
      <c r="J1878" s="217"/>
    </row>
    <row r="1879" spans="1:10" ht="16" hidden="1">
      <c r="A1879" s="501" t="s">
        <v>2479</v>
      </c>
      <c r="B1879" s="501" t="s">
        <v>20</v>
      </c>
      <c r="C1879" s="787">
        <v>2021</v>
      </c>
      <c r="D1879" s="204" t="s">
        <v>2500</v>
      </c>
      <c r="E1879" s="204" t="s">
        <v>2496</v>
      </c>
      <c r="F1879" s="206"/>
      <c r="G1879" s="219"/>
      <c r="H1879" s="204"/>
      <c r="I1879" s="204"/>
      <c r="J1879" s="218"/>
    </row>
    <row r="1880" spans="1:10" ht="16" hidden="1">
      <c r="A1880" s="501" t="s">
        <v>2479</v>
      </c>
      <c r="B1880" s="501" t="s">
        <v>20</v>
      </c>
      <c r="C1880" s="787">
        <v>2021</v>
      </c>
      <c r="D1880" s="202" t="s">
        <v>2501</v>
      </c>
      <c r="E1880" s="202" t="s">
        <v>2496</v>
      </c>
      <c r="F1880" s="207"/>
      <c r="G1880" s="216"/>
      <c r="H1880" s="202"/>
      <c r="I1880" s="202"/>
      <c r="J1880" s="217"/>
    </row>
    <row r="1881" spans="1:10" ht="16" hidden="1">
      <c r="A1881" s="501" t="s">
        <v>2479</v>
      </c>
      <c r="B1881" s="501" t="s">
        <v>20</v>
      </c>
      <c r="C1881" s="787">
        <v>2021</v>
      </c>
      <c r="D1881" s="204" t="s">
        <v>2502</v>
      </c>
      <c r="E1881" s="204" t="s">
        <v>2496</v>
      </c>
      <c r="F1881" s="206"/>
      <c r="G1881" s="204"/>
      <c r="H1881" s="204"/>
      <c r="I1881" s="204"/>
      <c r="J1881" s="218"/>
    </row>
    <row r="1882" spans="1:10" ht="16" hidden="1">
      <c r="A1882" s="501" t="s">
        <v>2479</v>
      </c>
      <c r="B1882" s="501" t="s">
        <v>20</v>
      </c>
      <c r="C1882" s="787">
        <v>2021</v>
      </c>
      <c r="D1882" s="202" t="s">
        <v>2503</v>
      </c>
      <c r="E1882" s="202" t="s">
        <v>2496</v>
      </c>
      <c r="F1882" s="207"/>
      <c r="G1882" s="202"/>
      <c r="H1882" s="202"/>
      <c r="I1882" s="202"/>
      <c r="J1882" s="217"/>
    </row>
    <row r="1883" spans="1:10" ht="16" hidden="1">
      <c r="A1883" s="501" t="s">
        <v>2479</v>
      </c>
      <c r="B1883" s="501" t="s">
        <v>20</v>
      </c>
      <c r="C1883" s="787">
        <v>2021</v>
      </c>
      <c r="D1883" s="204" t="s">
        <v>2504</v>
      </c>
      <c r="E1883" s="204" t="s">
        <v>2496</v>
      </c>
      <c r="F1883" s="206"/>
      <c r="G1883" s="204"/>
      <c r="H1883" s="204"/>
      <c r="I1883" s="204"/>
      <c r="J1883" s="218"/>
    </row>
    <row r="1884" spans="1:10" ht="16" hidden="1">
      <c r="A1884" s="501" t="s">
        <v>2479</v>
      </c>
      <c r="B1884" s="501" t="s">
        <v>20</v>
      </c>
      <c r="C1884" s="787">
        <v>2021</v>
      </c>
      <c r="D1884" s="202" t="s">
        <v>2505</v>
      </c>
      <c r="E1884" s="202" t="s">
        <v>2496</v>
      </c>
      <c r="F1884" s="207"/>
      <c r="G1884" s="202"/>
      <c r="H1884" s="202"/>
      <c r="I1884" s="202"/>
      <c r="J1884" s="217"/>
    </row>
    <row r="1885" spans="1:10" ht="16" hidden="1">
      <c r="A1885" s="501" t="s">
        <v>2479</v>
      </c>
      <c r="B1885" s="501" t="s">
        <v>20</v>
      </c>
      <c r="C1885" s="787">
        <v>2021</v>
      </c>
      <c r="D1885" s="204" t="s">
        <v>2506</v>
      </c>
      <c r="E1885" s="204" t="s">
        <v>2496</v>
      </c>
      <c r="F1885" s="206">
        <v>3033486</v>
      </c>
      <c r="G1885" s="219"/>
      <c r="H1885" s="204"/>
      <c r="I1885" s="204"/>
      <c r="J1885" s="218"/>
    </row>
    <row r="1886" spans="1:10" ht="16" hidden="1">
      <c r="A1886" s="501" t="s">
        <v>2479</v>
      </c>
      <c r="B1886" s="501" t="s">
        <v>20</v>
      </c>
      <c r="C1886" s="787">
        <v>2021</v>
      </c>
      <c r="D1886" s="202" t="s">
        <v>2507</v>
      </c>
      <c r="E1886" s="202" t="s">
        <v>2496</v>
      </c>
      <c r="F1886" s="207"/>
      <c r="G1886" s="202"/>
      <c r="H1886" s="202"/>
      <c r="I1886" s="202"/>
      <c r="J1886" s="217"/>
    </row>
    <row r="1887" spans="1:10" ht="16" hidden="1">
      <c r="A1887" s="501" t="s">
        <v>2479</v>
      </c>
      <c r="B1887" s="501" t="s">
        <v>20</v>
      </c>
      <c r="C1887" s="787">
        <v>2021</v>
      </c>
      <c r="D1887" s="204" t="s">
        <v>2508</v>
      </c>
      <c r="E1887" s="204" t="s">
        <v>2496</v>
      </c>
      <c r="F1887" s="206"/>
      <c r="G1887" s="204"/>
      <c r="H1887" s="204"/>
      <c r="I1887" s="204"/>
      <c r="J1887" s="218"/>
    </row>
    <row r="1888" spans="1:10" ht="16" hidden="1">
      <c r="A1888" s="501" t="s">
        <v>2479</v>
      </c>
      <c r="B1888" s="501" t="s">
        <v>20</v>
      </c>
      <c r="C1888" s="787">
        <v>2021</v>
      </c>
      <c r="D1888" s="202" t="s">
        <v>2509</v>
      </c>
      <c r="E1888" s="202" t="s">
        <v>2496</v>
      </c>
      <c r="F1888" s="207"/>
      <c r="G1888" s="202"/>
      <c r="H1888" s="202"/>
      <c r="I1888" s="202"/>
      <c r="J1888" s="217"/>
    </row>
    <row r="1889" spans="1:10" ht="16" hidden="1">
      <c r="A1889" s="501" t="s">
        <v>2479</v>
      </c>
      <c r="B1889" s="501" t="s">
        <v>20</v>
      </c>
      <c r="C1889" s="787">
        <v>2021</v>
      </c>
      <c r="D1889" s="204" t="s">
        <v>2510</v>
      </c>
      <c r="E1889" s="204" t="s">
        <v>2496</v>
      </c>
      <c r="F1889" s="206"/>
      <c r="G1889" s="204"/>
      <c r="H1889" s="204"/>
      <c r="I1889" s="204"/>
      <c r="J1889" s="218"/>
    </row>
    <row r="1890" spans="1:10" ht="16" hidden="1">
      <c r="A1890" s="501" t="s">
        <v>2479</v>
      </c>
      <c r="B1890" s="501" t="s">
        <v>20</v>
      </c>
      <c r="C1890" s="787">
        <v>2021</v>
      </c>
      <c r="D1890" s="202" t="s">
        <v>2495</v>
      </c>
      <c r="E1890" s="202" t="s">
        <v>2511</v>
      </c>
      <c r="F1890" s="260">
        <v>12046492043</v>
      </c>
      <c r="G1890" s="202"/>
      <c r="H1890" s="202"/>
      <c r="I1890" s="202"/>
      <c r="J1890" s="217"/>
    </row>
    <row r="1891" spans="1:10" ht="16" hidden="1">
      <c r="A1891" s="501" t="s">
        <v>2479</v>
      </c>
      <c r="B1891" s="501" t="s">
        <v>20</v>
      </c>
      <c r="C1891" s="787">
        <v>2021</v>
      </c>
      <c r="D1891" s="204" t="s">
        <v>2498</v>
      </c>
      <c r="E1891" s="204" t="s">
        <v>2511</v>
      </c>
      <c r="F1891" s="261">
        <v>1077931297</v>
      </c>
      <c r="G1891" s="219"/>
      <c r="H1891" s="204"/>
      <c r="I1891" s="204"/>
      <c r="J1891" s="218"/>
    </row>
    <row r="1892" spans="1:10" ht="16" hidden="1">
      <c r="A1892" s="501" t="s">
        <v>2479</v>
      </c>
      <c r="B1892" s="501" t="s">
        <v>20</v>
      </c>
      <c r="C1892" s="787">
        <v>2021</v>
      </c>
      <c r="D1892" s="202" t="s">
        <v>2499</v>
      </c>
      <c r="E1892" s="202" t="s">
        <v>2511</v>
      </c>
      <c r="F1892" s="260">
        <v>204840000</v>
      </c>
      <c r="G1892" s="202"/>
      <c r="H1892" s="202"/>
      <c r="I1892" s="202"/>
      <c r="J1892" s="217"/>
    </row>
    <row r="1893" spans="1:10" ht="16" hidden="1">
      <c r="A1893" s="501" t="s">
        <v>2479</v>
      </c>
      <c r="B1893" s="501" t="s">
        <v>20</v>
      </c>
      <c r="C1893" s="787">
        <v>2021</v>
      </c>
      <c r="D1893" s="204" t="s">
        <v>2500</v>
      </c>
      <c r="E1893" s="204" t="s">
        <v>2511</v>
      </c>
      <c r="F1893" s="261"/>
      <c r="G1893" s="219"/>
      <c r="H1893" s="204"/>
      <c r="I1893" s="204"/>
      <c r="J1893" s="218"/>
    </row>
    <row r="1894" spans="1:10" ht="16" hidden="1">
      <c r="A1894" s="501" t="s">
        <v>2479</v>
      </c>
      <c r="B1894" s="501" t="s">
        <v>20</v>
      </c>
      <c r="C1894" s="787">
        <v>2021</v>
      </c>
      <c r="D1894" s="202" t="s">
        <v>2501</v>
      </c>
      <c r="E1894" s="202" t="s">
        <v>2511</v>
      </c>
      <c r="F1894" s="260">
        <v>9087827</v>
      </c>
      <c r="G1894" s="216"/>
      <c r="H1894" s="202"/>
      <c r="I1894" s="202"/>
      <c r="J1894" s="217"/>
    </row>
    <row r="1895" spans="1:10" ht="16" hidden="1">
      <c r="A1895" s="501" t="s">
        <v>2479</v>
      </c>
      <c r="B1895" s="501" t="s">
        <v>20</v>
      </c>
      <c r="C1895" s="787">
        <v>2021</v>
      </c>
      <c r="D1895" s="204" t="s">
        <v>2502</v>
      </c>
      <c r="E1895" s="204" t="s">
        <v>2511</v>
      </c>
      <c r="F1895" s="261"/>
      <c r="G1895" s="219"/>
      <c r="H1895" s="204"/>
      <c r="I1895" s="204"/>
      <c r="J1895" s="218"/>
    </row>
    <row r="1896" spans="1:10" ht="16" hidden="1">
      <c r="A1896" s="501" t="s">
        <v>2479</v>
      </c>
      <c r="B1896" s="501" t="s">
        <v>20</v>
      </c>
      <c r="C1896" s="787">
        <v>2021</v>
      </c>
      <c r="D1896" s="202" t="s">
        <v>2503</v>
      </c>
      <c r="E1896" s="202" t="s">
        <v>2511</v>
      </c>
      <c r="F1896" s="260">
        <v>25683928509</v>
      </c>
      <c r="G1896" s="216"/>
      <c r="H1896" s="202"/>
      <c r="I1896" s="202"/>
      <c r="J1896" s="217"/>
    </row>
    <row r="1897" spans="1:10" ht="16" hidden="1">
      <c r="A1897" s="501" t="s">
        <v>2479</v>
      </c>
      <c r="B1897" s="501" t="s">
        <v>20</v>
      </c>
      <c r="C1897" s="787">
        <v>2021</v>
      </c>
      <c r="D1897" s="204" t="s">
        <v>2504</v>
      </c>
      <c r="E1897" s="204" t="s">
        <v>2511</v>
      </c>
      <c r="F1897" s="261">
        <v>4642564014</v>
      </c>
      <c r="G1897" s="219"/>
      <c r="H1897" s="204"/>
      <c r="I1897" s="204"/>
      <c r="J1897" s="218"/>
    </row>
    <row r="1898" spans="1:10" ht="16" hidden="1">
      <c r="A1898" s="501" t="s">
        <v>2479</v>
      </c>
      <c r="B1898" s="501" t="s">
        <v>20</v>
      </c>
      <c r="C1898" s="787">
        <v>2021</v>
      </c>
      <c r="D1898" s="202" t="s">
        <v>2505</v>
      </c>
      <c r="E1898" s="202" t="s">
        <v>2511</v>
      </c>
      <c r="F1898" s="260"/>
      <c r="G1898" s="202"/>
      <c r="H1898" s="202"/>
      <c r="I1898" s="202"/>
      <c r="J1898" s="217"/>
    </row>
    <row r="1899" spans="1:10" ht="16" hidden="1">
      <c r="A1899" s="501" t="s">
        <v>2479</v>
      </c>
      <c r="B1899" s="501" t="s">
        <v>20</v>
      </c>
      <c r="C1899" s="787">
        <v>2021</v>
      </c>
      <c r="D1899" s="204" t="s">
        <v>2506</v>
      </c>
      <c r="E1899" s="204" t="s">
        <v>2511</v>
      </c>
      <c r="F1899" s="261"/>
      <c r="G1899" s="219"/>
      <c r="H1899" s="204"/>
      <c r="I1899" s="204"/>
      <c r="J1899" s="218"/>
    </row>
    <row r="1900" spans="1:10" ht="16" hidden="1">
      <c r="A1900" s="501" t="s">
        <v>2479</v>
      </c>
      <c r="B1900" s="501" t="s">
        <v>20</v>
      </c>
      <c r="C1900" s="787">
        <v>2021</v>
      </c>
      <c r="D1900" s="202" t="s">
        <v>2507</v>
      </c>
      <c r="E1900" s="202" t="s">
        <v>2511</v>
      </c>
      <c r="F1900" s="260"/>
      <c r="G1900" s="216"/>
      <c r="H1900" s="202"/>
      <c r="I1900" s="202"/>
      <c r="J1900" s="217"/>
    </row>
    <row r="1901" spans="1:10" ht="16" hidden="1">
      <c r="A1901" s="501" t="s">
        <v>2479</v>
      </c>
      <c r="B1901" s="501" t="s">
        <v>20</v>
      </c>
      <c r="C1901" s="787">
        <v>2021</v>
      </c>
      <c r="D1901" s="204" t="s">
        <v>2508</v>
      </c>
      <c r="E1901" s="204" t="s">
        <v>2511</v>
      </c>
      <c r="F1901" s="261"/>
      <c r="G1901" s="204"/>
      <c r="H1901" s="204"/>
      <c r="I1901" s="204"/>
      <c r="J1901" s="218"/>
    </row>
    <row r="1902" spans="1:10" ht="16" hidden="1">
      <c r="A1902" s="501" t="s">
        <v>2479</v>
      </c>
      <c r="B1902" s="501" t="s">
        <v>20</v>
      </c>
      <c r="C1902" s="787">
        <v>2021</v>
      </c>
      <c r="D1902" s="202" t="s">
        <v>2509</v>
      </c>
      <c r="E1902" s="202" t="s">
        <v>2511</v>
      </c>
      <c r="F1902" s="260"/>
      <c r="G1902" s="202"/>
      <c r="H1902" s="202"/>
      <c r="I1902" s="202"/>
      <c r="J1902" s="217"/>
    </row>
    <row r="1903" spans="1:10" ht="16" hidden="1">
      <c r="A1903" s="501" t="s">
        <v>2479</v>
      </c>
      <c r="B1903" s="501" t="s">
        <v>20</v>
      </c>
      <c r="C1903" s="787">
        <v>2021</v>
      </c>
      <c r="D1903" s="204" t="s">
        <v>2510</v>
      </c>
      <c r="E1903" s="204" t="s">
        <v>2511</v>
      </c>
      <c r="F1903" s="261"/>
      <c r="G1903" s="204"/>
      <c r="H1903" s="204"/>
      <c r="I1903" s="204"/>
      <c r="J1903" s="218"/>
    </row>
    <row r="1904" spans="1:10" s="768" customFormat="1" ht="16" hidden="1">
      <c r="A1904" s="772"/>
      <c r="B1904" s="772"/>
      <c r="C1904" s="779"/>
      <c r="D1904" s="208"/>
      <c r="E1904" s="208"/>
      <c r="F1904" s="856"/>
      <c r="G1904" s="208"/>
      <c r="H1904" s="208"/>
      <c r="I1904" s="208"/>
      <c r="J1904" s="220"/>
    </row>
    <row r="1905" spans="1:10" ht="16" hidden="1">
      <c r="A1905" s="501" t="s">
        <v>2480</v>
      </c>
      <c r="B1905" s="501" t="s">
        <v>20</v>
      </c>
      <c r="C1905" s="787">
        <v>2021</v>
      </c>
      <c r="D1905" s="202" t="s">
        <v>2495</v>
      </c>
      <c r="E1905" s="202" t="s">
        <v>2496</v>
      </c>
      <c r="F1905" s="207">
        <v>14612492</v>
      </c>
      <c r="G1905" s="340"/>
      <c r="H1905" s="202"/>
      <c r="I1905" s="202"/>
      <c r="J1905" s="217"/>
    </row>
    <row r="1906" spans="1:10" ht="16" hidden="1">
      <c r="A1906" s="501" t="s">
        <v>2480</v>
      </c>
      <c r="B1906" s="501" t="s">
        <v>20</v>
      </c>
      <c r="C1906" s="787">
        <v>2021</v>
      </c>
      <c r="D1906" s="204" t="s">
        <v>2498</v>
      </c>
      <c r="E1906" s="204" t="s">
        <v>2496</v>
      </c>
      <c r="F1906" s="206" t="s">
        <v>2545</v>
      </c>
      <c r="G1906" s="204"/>
      <c r="H1906" s="204"/>
      <c r="I1906" s="204"/>
      <c r="J1906" s="218"/>
    </row>
    <row r="1907" spans="1:10" ht="16" hidden="1">
      <c r="A1907" s="501" t="s">
        <v>2480</v>
      </c>
      <c r="B1907" s="501" t="s">
        <v>20</v>
      </c>
      <c r="C1907" s="787">
        <v>2021</v>
      </c>
      <c r="D1907" s="202" t="s">
        <v>2499</v>
      </c>
      <c r="E1907" s="202" t="s">
        <v>2496</v>
      </c>
      <c r="F1907" s="207" t="s">
        <v>2545</v>
      </c>
      <c r="G1907" s="202"/>
      <c r="H1907" s="202"/>
      <c r="I1907" s="202"/>
      <c r="J1907" s="217"/>
    </row>
    <row r="1908" spans="1:10" ht="16" hidden="1">
      <c r="A1908" s="501" t="s">
        <v>2480</v>
      </c>
      <c r="B1908" s="501" t="s">
        <v>20</v>
      </c>
      <c r="C1908" s="787">
        <v>2021</v>
      </c>
      <c r="D1908" s="204" t="s">
        <v>2500</v>
      </c>
      <c r="E1908" s="204" t="s">
        <v>2496</v>
      </c>
      <c r="F1908" s="206" t="s">
        <v>2545</v>
      </c>
      <c r="G1908" s="204"/>
      <c r="H1908" s="204"/>
      <c r="I1908" s="204"/>
      <c r="J1908" s="218"/>
    </row>
    <row r="1909" spans="1:10" ht="16" hidden="1">
      <c r="A1909" s="501" t="s">
        <v>2480</v>
      </c>
      <c r="B1909" s="501" t="s">
        <v>20</v>
      </c>
      <c r="C1909" s="787">
        <v>2021</v>
      </c>
      <c r="D1909" s="202" t="s">
        <v>2501</v>
      </c>
      <c r="E1909" s="202" t="s">
        <v>2496</v>
      </c>
      <c r="F1909" s="207" t="s">
        <v>2565</v>
      </c>
      <c r="G1909" s="202"/>
      <c r="H1909" s="202"/>
      <c r="I1909" s="202"/>
      <c r="J1909" s="217"/>
    </row>
    <row r="1910" spans="1:10" ht="16" hidden="1">
      <c r="A1910" s="501" t="s">
        <v>2480</v>
      </c>
      <c r="B1910" s="501" t="s">
        <v>20</v>
      </c>
      <c r="C1910" s="787">
        <v>2021</v>
      </c>
      <c r="D1910" s="204" t="s">
        <v>2502</v>
      </c>
      <c r="E1910" s="204" t="s">
        <v>2496</v>
      </c>
      <c r="F1910" s="206"/>
      <c r="G1910" s="204"/>
      <c r="H1910" s="204"/>
      <c r="I1910" s="204"/>
      <c r="J1910" s="218"/>
    </row>
    <row r="1911" spans="1:10" ht="16" hidden="1">
      <c r="A1911" s="501" t="s">
        <v>2480</v>
      </c>
      <c r="B1911" s="501" t="s">
        <v>20</v>
      </c>
      <c r="C1911" s="787">
        <v>2021</v>
      </c>
      <c r="D1911" s="202" t="s">
        <v>2503</v>
      </c>
      <c r="E1911" s="202" t="s">
        <v>2496</v>
      </c>
      <c r="F1911" s="207" t="s">
        <v>2545</v>
      </c>
      <c r="G1911" s="202"/>
      <c r="H1911" s="202"/>
      <c r="I1911" s="202"/>
      <c r="J1911" s="217"/>
    </row>
    <row r="1912" spans="1:10" ht="16" hidden="1">
      <c r="A1912" s="501" t="s">
        <v>2480</v>
      </c>
      <c r="B1912" s="501" t="s">
        <v>20</v>
      </c>
      <c r="C1912" s="787">
        <v>2021</v>
      </c>
      <c r="D1912" s="204" t="s">
        <v>2504</v>
      </c>
      <c r="E1912" s="204" t="s">
        <v>2496</v>
      </c>
      <c r="F1912" s="206" t="s">
        <v>2545</v>
      </c>
      <c r="G1912" s="204"/>
      <c r="H1912" s="204"/>
      <c r="I1912" s="204"/>
      <c r="J1912" s="218"/>
    </row>
    <row r="1913" spans="1:10" ht="16" hidden="1">
      <c r="A1913" s="501" t="s">
        <v>2480</v>
      </c>
      <c r="B1913" s="501" t="s">
        <v>20</v>
      </c>
      <c r="C1913" s="787">
        <v>2021</v>
      </c>
      <c r="D1913" s="202" t="s">
        <v>2505</v>
      </c>
      <c r="E1913" s="202" t="s">
        <v>2496</v>
      </c>
      <c r="F1913" s="207"/>
      <c r="G1913" s="202"/>
      <c r="H1913" s="202"/>
      <c r="I1913" s="202"/>
      <c r="J1913" s="217"/>
    </row>
    <row r="1914" spans="1:10" ht="16" hidden="1">
      <c r="A1914" s="501" t="s">
        <v>2480</v>
      </c>
      <c r="B1914" s="501" t="s">
        <v>20</v>
      </c>
      <c r="C1914" s="787">
        <v>2021</v>
      </c>
      <c r="D1914" s="204" t="s">
        <v>2506</v>
      </c>
      <c r="E1914" s="204" t="s">
        <v>2496</v>
      </c>
      <c r="F1914" s="206">
        <v>17988992</v>
      </c>
      <c r="G1914" s="341"/>
      <c r="H1914" s="204"/>
      <c r="I1914" s="204"/>
      <c r="J1914" s="218"/>
    </row>
    <row r="1915" spans="1:10" ht="16" hidden="1">
      <c r="A1915" s="501" t="s">
        <v>2480</v>
      </c>
      <c r="B1915" s="501" t="s">
        <v>20</v>
      </c>
      <c r="C1915" s="787">
        <v>2021</v>
      </c>
      <c r="D1915" s="202" t="s">
        <v>2507</v>
      </c>
      <c r="E1915" s="202" t="s">
        <v>2496</v>
      </c>
      <c r="F1915" s="207">
        <v>16704064</v>
      </c>
      <c r="G1915" s="202"/>
      <c r="H1915" s="202"/>
      <c r="I1915" s="202"/>
      <c r="J1915" s="217"/>
    </row>
    <row r="1916" spans="1:10" ht="16" hidden="1">
      <c r="A1916" s="501" t="s">
        <v>2480</v>
      </c>
      <c r="B1916" s="501" t="s">
        <v>20</v>
      </c>
      <c r="C1916" s="787">
        <v>2021</v>
      </c>
      <c r="D1916" s="204" t="s">
        <v>2508</v>
      </c>
      <c r="E1916" s="204" t="s">
        <v>2496</v>
      </c>
      <c r="F1916" s="206" t="s">
        <v>2545</v>
      </c>
      <c r="G1916" s="204"/>
      <c r="H1916" s="204"/>
      <c r="I1916" s="204"/>
      <c r="J1916" s="218"/>
    </row>
    <row r="1917" spans="1:10" ht="16" hidden="1">
      <c r="A1917" s="501" t="s">
        <v>2480</v>
      </c>
      <c r="B1917" s="501" t="s">
        <v>20</v>
      </c>
      <c r="C1917" s="787">
        <v>2021</v>
      </c>
      <c r="D1917" s="202" t="s">
        <v>2509</v>
      </c>
      <c r="E1917" s="202" t="s">
        <v>2496</v>
      </c>
      <c r="F1917" s="207" t="s">
        <v>2545</v>
      </c>
      <c r="G1917" s="202"/>
      <c r="H1917" s="202"/>
      <c r="I1917" s="202"/>
      <c r="J1917" s="217"/>
    </row>
    <row r="1918" spans="1:10" ht="16" hidden="1">
      <c r="A1918" s="501" t="s">
        <v>2480</v>
      </c>
      <c r="B1918" s="501" t="s">
        <v>20</v>
      </c>
      <c r="C1918" s="787">
        <v>2021</v>
      </c>
      <c r="D1918" s="204" t="s">
        <v>2510</v>
      </c>
      <c r="E1918" s="204" t="s">
        <v>2496</v>
      </c>
      <c r="F1918" s="206" t="s">
        <v>2545</v>
      </c>
      <c r="G1918" s="204"/>
      <c r="H1918" s="204"/>
      <c r="I1918" s="204"/>
      <c r="J1918" s="218"/>
    </row>
    <row r="1919" spans="1:10" ht="16" hidden="1">
      <c r="A1919" s="501" t="s">
        <v>2480</v>
      </c>
      <c r="B1919" s="501" t="s">
        <v>20</v>
      </c>
      <c r="C1919" s="787">
        <v>2021</v>
      </c>
      <c r="D1919" s="202" t="s">
        <v>2495</v>
      </c>
      <c r="E1919" s="202" t="s">
        <v>2511</v>
      </c>
      <c r="F1919" s="207" t="s">
        <v>2545</v>
      </c>
      <c r="G1919" s="340"/>
      <c r="H1919" s="202"/>
      <c r="I1919" s="202"/>
      <c r="J1919" s="217"/>
    </row>
    <row r="1920" spans="1:10" ht="16" hidden="1">
      <c r="A1920" s="501" t="s">
        <v>2480</v>
      </c>
      <c r="B1920" s="501" t="s">
        <v>20</v>
      </c>
      <c r="C1920" s="787">
        <v>2021</v>
      </c>
      <c r="D1920" s="204" t="s">
        <v>2498</v>
      </c>
      <c r="E1920" s="204" t="s">
        <v>2511</v>
      </c>
      <c r="F1920" s="206">
        <v>21492742659</v>
      </c>
      <c r="G1920" s="341"/>
      <c r="H1920" s="204"/>
      <c r="I1920" s="204"/>
      <c r="J1920" s="218"/>
    </row>
    <row r="1921" spans="1:10" ht="16" hidden="1">
      <c r="A1921" s="501" t="s">
        <v>2480</v>
      </c>
      <c r="B1921" s="501" t="s">
        <v>20</v>
      </c>
      <c r="C1921" s="787">
        <v>2021</v>
      </c>
      <c r="D1921" s="202" t="s">
        <v>2499</v>
      </c>
      <c r="E1921" s="202" t="s">
        <v>2511</v>
      </c>
      <c r="F1921" s="207">
        <v>1388444400</v>
      </c>
      <c r="G1921" s="340"/>
      <c r="H1921" s="202"/>
      <c r="I1921" s="202"/>
      <c r="J1921" s="217"/>
    </row>
    <row r="1922" spans="1:10" ht="16" hidden="1">
      <c r="A1922" s="501" t="s">
        <v>2480</v>
      </c>
      <c r="B1922" s="501" t="s">
        <v>20</v>
      </c>
      <c r="C1922" s="787">
        <v>2021</v>
      </c>
      <c r="D1922" s="204" t="s">
        <v>2500</v>
      </c>
      <c r="E1922" s="204" t="s">
        <v>2511</v>
      </c>
      <c r="F1922" s="206">
        <v>202037369884</v>
      </c>
      <c r="G1922" s="341"/>
      <c r="H1922" s="204"/>
      <c r="I1922" s="204"/>
      <c r="J1922" s="218"/>
    </row>
    <row r="1923" spans="1:10" ht="16" hidden="1">
      <c r="A1923" s="501" t="s">
        <v>2480</v>
      </c>
      <c r="B1923" s="501" t="s">
        <v>20</v>
      </c>
      <c r="C1923" s="787">
        <v>2021</v>
      </c>
      <c r="D1923" s="202" t="s">
        <v>2501</v>
      </c>
      <c r="E1923" s="202" t="s">
        <v>2511</v>
      </c>
      <c r="F1923" s="207">
        <v>399057377</v>
      </c>
      <c r="G1923" s="340"/>
      <c r="H1923" s="202"/>
      <c r="I1923" s="202"/>
      <c r="J1923" s="217"/>
    </row>
    <row r="1924" spans="1:10" ht="16" hidden="1">
      <c r="A1924" s="501" t="s">
        <v>2480</v>
      </c>
      <c r="B1924" s="501" t="s">
        <v>20</v>
      </c>
      <c r="C1924" s="787">
        <v>2021</v>
      </c>
      <c r="D1924" s="204" t="s">
        <v>2502</v>
      </c>
      <c r="E1924" s="204" t="s">
        <v>2511</v>
      </c>
      <c r="F1924" s="206"/>
      <c r="G1924" s="341"/>
      <c r="H1924" s="204"/>
      <c r="I1924" s="204"/>
      <c r="J1924" s="218"/>
    </row>
    <row r="1925" spans="1:10" ht="16" hidden="1">
      <c r="A1925" s="501" t="s">
        <v>2480</v>
      </c>
      <c r="B1925" s="501" t="s">
        <v>20</v>
      </c>
      <c r="C1925" s="787">
        <v>2021</v>
      </c>
      <c r="D1925" s="202" t="s">
        <v>2503</v>
      </c>
      <c r="E1925" s="202" t="s">
        <v>2511</v>
      </c>
      <c r="F1925" s="207" t="s">
        <v>2545</v>
      </c>
      <c r="G1925" s="340"/>
      <c r="H1925" s="202"/>
      <c r="I1925" s="202"/>
      <c r="J1925" s="217"/>
    </row>
    <row r="1926" spans="1:10" ht="16" hidden="1">
      <c r="A1926" s="501" t="s">
        <v>2480</v>
      </c>
      <c r="B1926" s="501" t="s">
        <v>20</v>
      </c>
      <c r="C1926" s="787">
        <v>2021</v>
      </c>
      <c r="D1926" s="204" t="s">
        <v>2504</v>
      </c>
      <c r="E1926" s="204" t="s">
        <v>2511</v>
      </c>
      <c r="F1926" s="206" t="s">
        <v>2545</v>
      </c>
      <c r="G1926" s="341"/>
      <c r="H1926" s="204"/>
      <c r="I1926" s="204"/>
      <c r="J1926" s="218"/>
    </row>
    <row r="1927" spans="1:10" ht="16" hidden="1">
      <c r="A1927" s="501" t="s">
        <v>2480</v>
      </c>
      <c r="B1927" s="501" t="s">
        <v>20</v>
      </c>
      <c r="C1927" s="787">
        <v>2021</v>
      </c>
      <c r="D1927" s="202" t="s">
        <v>2505</v>
      </c>
      <c r="E1927" s="202" t="s">
        <v>2511</v>
      </c>
      <c r="F1927" s="207"/>
      <c r="G1927" s="202"/>
      <c r="H1927" s="202"/>
      <c r="I1927" s="202"/>
      <c r="J1927" s="217"/>
    </row>
    <row r="1928" spans="1:10" ht="16" hidden="1">
      <c r="A1928" s="501" t="s">
        <v>2480</v>
      </c>
      <c r="B1928" s="501" t="s">
        <v>20</v>
      </c>
      <c r="C1928" s="787">
        <v>2021</v>
      </c>
      <c r="D1928" s="204" t="s">
        <v>2506</v>
      </c>
      <c r="E1928" s="204" t="s">
        <v>2511</v>
      </c>
      <c r="F1928" s="206">
        <v>305812420885</v>
      </c>
      <c r="G1928" s="341"/>
      <c r="H1928" s="204"/>
      <c r="I1928" s="204"/>
      <c r="J1928" s="218"/>
    </row>
    <row r="1929" spans="1:10" ht="16" hidden="1">
      <c r="A1929" s="501" t="s">
        <v>2480</v>
      </c>
      <c r="B1929" s="501" t="s">
        <v>20</v>
      </c>
      <c r="C1929" s="787">
        <v>2021</v>
      </c>
      <c r="D1929" s="202" t="s">
        <v>2507</v>
      </c>
      <c r="E1929" s="202" t="s">
        <v>2511</v>
      </c>
      <c r="F1929" s="207">
        <v>284226713713</v>
      </c>
      <c r="G1929" s="340"/>
      <c r="H1929" s="202"/>
      <c r="I1929" s="202"/>
      <c r="J1929" s="217"/>
    </row>
    <row r="1930" spans="1:10" ht="16" hidden="1">
      <c r="A1930" s="501" t="s">
        <v>2480</v>
      </c>
      <c r="B1930" s="501" t="s">
        <v>20</v>
      </c>
      <c r="C1930" s="787">
        <v>2021</v>
      </c>
      <c r="D1930" s="204" t="s">
        <v>2508</v>
      </c>
      <c r="E1930" s="204" t="s">
        <v>2511</v>
      </c>
      <c r="F1930" s="206" t="s">
        <v>2545</v>
      </c>
      <c r="G1930" s="204"/>
      <c r="H1930" s="204"/>
      <c r="I1930" s="204"/>
      <c r="J1930" s="218"/>
    </row>
    <row r="1931" spans="1:10" ht="16" hidden="1">
      <c r="A1931" s="501" t="s">
        <v>2480</v>
      </c>
      <c r="B1931" s="501" t="s">
        <v>20</v>
      </c>
      <c r="C1931" s="787">
        <v>2021</v>
      </c>
      <c r="D1931" s="202" t="s">
        <v>2509</v>
      </c>
      <c r="E1931" s="202" t="s">
        <v>2511</v>
      </c>
      <c r="F1931" s="207" t="s">
        <v>2545</v>
      </c>
      <c r="G1931" s="202"/>
      <c r="H1931" s="202"/>
      <c r="I1931" s="202"/>
      <c r="J1931" s="217"/>
    </row>
    <row r="1932" spans="1:10" ht="16" hidden="1">
      <c r="A1932" s="501" t="s">
        <v>2480</v>
      </c>
      <c r="B1932" s="501" t="s">
        <v>20</v>
      </c>
      <c r="C1932" s="787">
        <v>2021</v>
      </c>
      <c r="D1932" s="204" t="s">
        <v>2510</v>
      </c>
      <c r="E1932" s="204" t="s">
        <v>2511</v>
      </c>
      <c r="F1932" s="206" t="s">
        <v>2545</v>
      </c>
      <c r="G1932" s="204"/>
      <c r="H1932" s="204"/>
      <c r="I1932" s="204"/>
      <c r="J1932" s="218"/>
    </row>
    <row r="1933" spans="1:10" s="768" customFormat="1" ht="16" hidden="1">
      <c r="A1933" s="772"/>
      <c r="B1933" s="772"/>
      <c r="C1933" s="779"/>
      <c r="D1933" s="208"/>
      <c r="E1933" s="208"/>
      <c r="F1933" s="245"/>
      <c r="G1933" s="208"/>
      <c r="H1933" s="208"/>
      <c r="I1933" s="208"/>
      <c r="J1933" s="220"/>
    </row>
    <row r="1934" spans="1:10" ht="16" hidden="1">
      <c r="A1934" s="501" t="s">
        <v>2481</v>
      </c>
      <c r="B1934" s="501" t="s">
        <v>2566</v>
      </c>
      <c r="C1934" s="787">
        <v>2021</v>
      </c>
      <c r="D1934" s="202" t="s">
        <v>2495</v>
      </c>
      <c r="E1934" s="202" t="s">
        <v>2496</v>
      </c>
      <c r="F1934" s="910">
        <v>66502387</v>
      </c>
      <c r="G1934" s="202" t="s">
        <v>2497</v>
      </c>
      <c r="H1934" s="202"/>
      <c r="I1934" s="202"/>
      <c r="J1934" s="217" t="s">
        <v>2567</v>
      </c>
    </row>
    <row r="1935" spans="1:10" ht="16" hidden="1">
      <c r="A1935" s="501" t="s">
        <v>2481</v>
      </c>
      <c r="B1935" s="501" t="s">
        <v>2566</v>
      </c>
      <c r="C1935" s="787">
        <v>2021</v>
      </c>
      <c r="D1935" s="204" t="s">
        <v>2498</v>
      </c>
      <c r="E1935" s="204" t="s">
        <v>2558</v>
      </c>
      <c r="F1935" s="206"/>
      <c r="G1935" s="204"/>
      <c r="H1935" s="204"/>
      <c r="I1935" s="204"/>
      <c r="J1935" s="218"/>
    </row>
    <row r="1936" spans="1:10" ht="16" hidden="1">
      <c r="A1936" s="501" t="s">
        <v>2481</v>
      </c>
      <c r="B1936" s="501" t="s">
        <v>2566</v>
      </c>
      <c r="C1936" s="787">
        <v>2021</v>
      </c>
      <c r="D1936" s="202" t="s">
        <v>2499</v>
      </c>
      <c r="E1936" s="202" t="s">
        <v>2496</v>
      </c>
      <c r="F1936" s="910"/>
      <c r="G1936" s="202"/>
      <c r="H1936" s="202"/>
      <c r="I1936" s="202"/>
      <c r="J1936" s="217"/>
    </row>
    <row r="1937" spans="1:10" ht="16" hidden="1">
      <c r="A1937" s="501" t="s">
        <v>2481</v>
      </c>
      <c r="B1937" s="501" t="s">
        <v>2566</v>
      </c>
      <c r="C1937" s="787">
        <v>2021</v>
      </c>
      <c r="D1937" s="204" t="s">
        <v>2500</v>
      </c>
      <c r="E1937" s="204" t="s">
        <v>2496</v>
      </c>
      <c r="F1937" s="206"/>
      <c r="G1937" s="204"/>
      <c r="H1937" s="204"/>
      <c r="I1937" s="204"/>
      <c r="J1937" s="218"/>
    </row>
    <row r="1938" spans="1:10" ht="16" hidden="1">
      <c r="A1938" s="501" t="s">
        <v>2481</v>
      </c>
      <c r="B1938" s="501" t="s">
        <v>2566</v>
      </c>
      <c r="C1938" s="787">
        <v>2021</v>
      </c>
      <c r="D1938" s="202" t="s">
        <v>2501</v>
      </c>
      <c r="E1938" s="202" t="s">
        <v>2496</v>
      </c>
      <c r="F1938" s="207">
        <v>7665001</v>
      </c>
      <c r="G1938" s="202" t="s">
        <v>2497</v>
      </c>
      <c r="H1938" s="202"/>
      <c r="I1938" s="202"/>
      <c r="J1938" s="217" t="s">
        <v>2568</v>
      </c>
    </row>
    <row r="1939" spans="1:10" ht="16" hidden="1">
      <c r="A1939" s="501" t="s">
        <v>2481</v>
      </c>
      <c r="B1939" s="501" t="s">
        <v>2566</v>
      </c>
      <c r="C1939" s="787">
        <v>2021</v>
      </c>
      <c r="D1939" s="204" t="s">
        <v>2502</v>
      </c>
      <c r="E1939" s="911" t="s">
        <v>2496</v>
      </c>
      <c r="F1939" s="206">
        <v>1243681</v>
      </c>
      <c r="G1939" s="204" t="s">
        <v>2513</v>
      </c>
      <c r="H1939" s="859">
        <v>4007466</v>
      </c>
      <c r="I1939" s="204" t="s">
        <v>2496</v>
      </c>
      <c r="J1939" s="218" t="s">
        <v>2569</v>
      </c>
    </row>
    <row r="1940" spans="1:10" ht="16" hidden="1">
      <c r="A1940" s="501" t="s">
        <v>2481</v>
      </c>
      <c r="B1940" s="501" t="s">
        <v>2566</v>
      </c>
      <c r="C1940" s="787">
        <v>2021</v>
      </c>
      <c r="D1940" s="202" t="s">
        <v>2503</v>
      </c>
      <c r="E1940" s="202" t="s">
        <v>2496</v>
      </c>
      <c r="F1940" s="207">
        <v>14235601</v>
      </c>
      <c r="G1940" s="202" t="s">
        <v>2497</v>
      </c>
      <c r="H1940" s="202"/>
      <c r="I1940" s="202"/>
      <c r="J1940" s="217"/>
    </row>
    <row r="1941" spans="1:10" ht="16" hidden="1">
      <c r="A1941" s="501" t="s">
        <v>2481</v>
      </c>
      <c r="B1941" s="501" t="s">
        <v>2566</v>
      </c>
      <c r="C1941" s="787">
        <v>2021</v>
      </c>
      <c r="D1941" s="204" t="s">
        <v>2504</v>
      </c>
      <c r="E1941" s="204" t="s">
        <v>2496</v>
      </c>
      <c r="F1941" s="206">
        <v>12367018</v>
      </c>
      <c r="G1941" s="204" t="s">
        <v>2497</v>
      </c>
      <c r="H1941" s="204"/>
      <c r="I1941" s="204"/>
      <c r="J1941" s="218"/>
    </row>
    <row r="1942" spans="1:10" ht="16" hidden="1">
      <c r="A1942" s="501" t="s">
        <v>2481</v>
      </c>
      <c r="B1942" s="501" t="s">
        <v>2566</v>
      </c>
      <c r="C1942" s="787">
        <v>2021</v>
      </c>
      <c r="D1942" s="202" t="s">
        <v>2505</v>
      </c>
      <c r="E1942" s="202" t="s">
        <v>2496</v>
      </c>
      <c r="F1942" s="910" t="s">
        <v>2545</v>
      </c>
      <c r="G1942" s="202"/>
      <c r="H1942" s="202"/>
      <c r="I1942" s="202"/>
      <c r="J1942" s="217"/>
    </row>
    <row r="1943" spans="1:10" ht="16" hidden="1">
      <c r="A1943" s="501" t="s">
        <v>2481</v>
      </c>
      <c r="B1943" s="501" t="s">
        <v>2566</v>
      </c>
      <c r="C1943" s="787">
        <v>2021</v>
      </c>
      <c r="D1943" s="204" t="s">
        <v>2506</v>
      </c>
      <c r="E1943" s="204" t="s">
        <v>2496</v>
      </c>
      <c r="F1943" s="912">
        <v>19186937</v>
      </c>
      <c r="G1943" s="204" t="s">
        <v>2497</v>
      </c>
      <c r="H1943" s="204"/>
      <c r="I1943" s="204"/>
      <c r="J1943" s="218"/>
    </row>
    <row r="1944" spans="1:10" ht="16" hidden="1">
      <c r="A1944" s="501" t="s">
        <v>2481</v>
      </c>
      <c r="B1944" s="501" t="s">
        <v>2566</v>
      </c>
      <c r="C1944" s="787">
        <v>2021</v>
      </c>
      <c r="D1944" s="202" t="s">
        <v>2507</v>
      </c>
      <c r="E1944" s="202" t="s">
        <v>2496</v>
      </c>
      <c r="F1944" s="910"/>
      <c r="G1944" s="202"/>
      <c r="H1944" s="202"/>
      <c r="I1944" s="202"/>
      <c r="J1944" s="217"/>
    </row>
    <row r="1945" spans="1:10" ht="16" hidden="1">
      <c r="A1945" s="501" t="s">
        <v>2481</v>
      </c>
      <c r="B1945" s="501" t="s">
        <v>2566</v>
      </c>
      <c r="C1945" s="787">
        <v>2021</v>
      </c>
      <c r="D1945" s="204" t="s">
        <v>2508</v>
      </c>
      <c r="E1945" s="204" t="s">
        <v>2496</v>
      </c>
      <c r="F1945" s="206"/>
      <c r="G1945" s="204"/>
      <c r="H1945" s="204"/>
      <c r="I1945" s="204"/>
      <c r="J1945" s="218"/>
    </row>
    <row r="1946" spans="1:10" ht="16" hidden="1">
      <c r="A1946" s="501" t="s">
        <v>2481</v>
      </c>
      <c r="B1946" s="501" t="s">
        <v>2566</v>
      </c>
      <c r="C1946" s="787">
        <v>2021</v>
      </c>
      <c r="D1946" s="202" t="s">
        <v>2509</v>
      </c>
      <c r="E1946" s="202" t="s">
        <v>2496</v>
      </c>
      <c r="F1946" s="207"/>
      <c r="G1946" s="202"/>
      <c r="H1946" s="202"/>
      <c r="I1946" s="202"/>
      <c r="J1946" s="217"/>
    </row>
    <row r="1947" spans="1:10" ht="16" hidden="1">
      <c r="A1947" s="501" t="s">
        <v>2481</v>
      </c>
      <c r="B1947" s="501" t="s">
        <v>2566</v>
      </c>
      <c r="C1947" s="787">
        <v>2021</v>
      </c>
      <c r="D1947" s="204" t="s">
        <v>2510</v>
      </c>
      <c r="E1947" s="855" t="s">
        <v>2558</v>
      </c>
      <c r="F1947" s="206" t="s">
        <v>2545</v>
      </c>
      <c r="G1947" s="204"/>
      <c r="H1947" s="204"/>
      <c r="I1947" s="204"/>
      <c r="J1947" s="218"/>
    </row>
    <row r="1948" spans="1:10" ht="16" hidden="1">
      <c r="A1948" s="501" t="s">
        <v>2481</v>
      </c>
      <c r="B1948" s="501" t="s">
        <v>2566</v>
      </c>
      <c r="C1948" s="787">
        <v>2021</v>
      </c>
      <c r="D1948" s="202" t="s">
        <v>2495</v>
      </c>
      <c r="E1948" s="202" t="s">
        <v>2511</v>
      </c>
      <c r="F1948" s="260"/>
      <c r="G1948" s="202"/>
      <c r="H1948" s="202"/>
      <c r="I1948" s="202"/>
      <c r="J1948" s="217"/>
    </row>
    <row r="1949" spans="1:10" ht="16" hidden="1">
      <c r="A1949" s="501" t="s">
        <v>2481</v>
      </c>
      <c r="B1949" s="501" t="s">
        <v>2566</v>
      </c>
      <c r="C1949" s="787">
        <v>2021</v>
      </c>
      <c r="D1949" s="204" t="s">
        <v>2498</v>
      </c>
      <c r="E1949" s="204" t="s">
        <v>2511</v>
      </c>
      <c r="F1949" s="859">
        <v>989600744</v>
      </c>
      <c r="G1949" s="204" t="s">
        <v>2497</v>
      </c>
      <c r="H1949" s="204"/>
      <c r="I1949" s="204"/>
      <c r="J1949" s="218"/>
    </row>
    <row r="1950" spans="1:10" ht="16" hidden="1">
      <c r="A1950" s="501" t="s">
        <v>2481</v>
      </c>
      <c r="B1950" s="501" t="s">
        <v>2566</v>
      </c>
      <c r="C1950" s="787">
        <v>2021</v>
      </c>
      <c r="D1950" s="202" t="s">
        <v>2499</v>
      </c>
      <c r="E1950" s="202" t="s">
        <v>2511</v>
      </c>
      <c r="F1950" s="260">
        <v>7081020000</v>
      </c>
      <c r="G1950" s="202" t="s">
        <v>2497</v>
      </c>
      <c r="H1950" s="202"/>
      <c r="I1950" s="202"/>
      <c r="J1950" s="217"/>
    </row>
    <row r="1951" spans="1:10" ht="16" hidden="1">
      <c r="A1951" s="501" t="s">
        <v>2481</v>
      </c>
      <c r="B1951" s="501" t="s">
        <v>2566</v>
      </c>
      <c r="C1951" s="787">
        <v>2021</v>
      </c>
      <c r="D1951" s="204" t="s">
        <v>2500</v>
      </c>
      <c r="E1951" s="204" t="s">
        <v>2511</v>
      </c>
      <c r="F1951" s="261"/>
      <c r="G1951" s="204"/>
      <c r="H1951" s="204"/>
      <c r="I1951" s="204"/>
      <c r="J1951" s="218"/>
    </row>
    <row r="1952" spans="1:10" ht="16" hidden="1">
      <c r="A1952" s="501" t="s">
        <v>2481</v>
      </c>
      <c r="B1952" s="501" t="s">
        <v>2566</v>
      </c>
      <c r="C1952" s="787">
        <v>2021</v>
      </c>
      <c r="D1952" s="202" t="s">
        <v>2501</v>
      </c>
      <c r="E1952" s="202" t="s">
        <v>2511</v>
      </c>
      <c r="F1952" s="260">
        <v>184234611202</v>
      </c>
      <c r="G1952" s="202" t="s">
        <v>2497</v>
      </c>
      <c r="H1952" s="202"/>
      <c r="I1952" s="202"/>
      <c r="J1952" s="217"/>
    </row>
    <row r="1953" spans="1:10" ht="16" hidden="1">
      <c r="A1953" s="501" t="s">
        <v>2481</v>
      </c>
      <c r="B1953" s="501" t="s">
        <v>2566</v>
      </c>
      <c r="C1953" s="787">
        <v>2021</v>
      </c>
      <c r="D1953" s="204" t="s">
        <v>2502</v>
      </c>
      <c r="E1953" s="204" t="s">
        <v>2511</v>
      </c>
      <c r="F1953" s="859">
        <v>17748371350</v>
      </c>
      <c r="G1953" s="204" t="s">
        <v>2513</v>
      </c>
      <c r="H1953" s="859">
        <v>57189909895</v>
      </c>
      <c r="I1953" s="204" t="s">
        <v>2511</v>
      </c>
      <c r="J1953" s="218" t="s">
        <v>2569</v>
      </c>
    </row>
    <row r="1954" spans="1:10" ht="16" hidden="1">
      <c r="A1954" s="501" t="s">
        <v>2481</v>
      </c>
      <c r="B1954" s="501" t="s">
        <v>2566</v>
      </c>
      <c r="C1954" s="787">
        <v>2021</v>
      </c>
      <c r="D1954" s="202" t="s">
        <v>2503</v>
      </c>
      <c r="E1954" s="202" t="s">
        <v>2511</v>
      </c>
      <c r="F1954" s="910"/>
      <c r="G1954" s="202"/>
      <c r="H1954" s="202"/>
      <c r="I1954" s="202"/>
      <c r="J1954" s="217"/>
    </row>
    <row r="1955" spans="1:10" ht="16" hidden="1">
      <c r="A1955" s="501" t="s">
        <v>2481</v>
      </c>
      <c r="B1955" s="501" t="s">
        <v>2566</v>
      </c>
      <c r="C1955" s="787">
        <v>2021</v>
      </c>
      <c r="D1955" s="204" t="s">
        <v>2504</v>
      </c>
      <c r="E1955" s="204" t="s">
        <v>2511</v>
      </c>
      <c r="F1955" s="261"/>
      <c r="G1955" s="204"/>
      <c r="H1955" s="204"/>
      <c r="I1955" s="204"/>
      <c r="J1955" s="218"/>
    </row>
    <row r="1956" spans="1:10" ht="16" hidden="1">
      <c r="A1956" s="501" t="s">
        <v>2481</v>
      </c>
      <c r="B1956" s="501" t="s">
        <v>2566</v>
      </c>
      <c r="C1956" s="787">
        <v>2021</v>
      </c>
      <c r="D1956" s="202" t="s">
        <v>2505</v>
      </c>
      <c r="E1956" s="202" t="s">
        <v>2511</v>
      </c>
      <c r="F1956" s="260" t="s">
        <v>2545</v>
      </c>
      <c r="G1956" s="202"/>
      <c r="H1956" s="202"/>
      <c r="I1956" s="202"/>
      <c r="J1956" s="217"/>
    </row>
    <row r="1957" spans="1:10" ht="16" hidden="1">
      <c r="A1957" s="501" t="s">
        <v>2481</v>
      </c>
      <c r="B1957" s="501" t="s">
        <v>2566</v>
      </c>
      <c r="C1957" s="787">
        <v>2021</v>
      </c>
      <c r="D1957" s="204" t="s">
        <v>2506</v>
      </c>
      <c r="E1957" s="204" t="s">
        <v>2511</v>
      </c>
      <c r="F1957" s="261"/>
      <c r="G1957" s="204"/>
      <c r="H1957" s="204"/>
      <c r="I1957" s="204"/>
      <c r="J1957" s="218"/>
    </row>
    <row r="1958" spans="1:10" ht="16" hidden="1">
      <c r="A1958" s="501" t="s">
        <v>2481</v>
      </c>
      <c r="B1958" s="501" t="s">
        <v>2566</v>
      </c>
      <c r="C1958" s="787">
        <v>2021</v>
      </c>
      <c r="D1958" s="202" t="s">
        <v>2507</v>
      </c>
      <c r="E1958" s="202" t="s">
        <v>2511</v>
      </c>
      <c r="F1958" s="260" t="s">
        <v>2545</v>
      </c>
      <c r="G1958" s="202"/>
      <c r="H1958" s="202"/>
      <c r="I1958" s="202"/>
      <c r="J1958" s="217"/>
    </row>
    <row r="1959" spans="1:10" ht="16" hidden="1">
      <c r="A1959" s="501" t="s">
        <v>2481</v>
      </c>
      <c r="B1959" s="501" t="s">
        <v>2566</v>
      </c>
      <c r="C1959" s="787">
        <v>2021</v>
      </c>
      <c r="D1959" s="204" t="s">
        <v>2508</v>
      </c>
      <c r="E1959" s="204" t="s">
        <v>2511</v>
      </c>
      <c r="F1959" s="261" t="s">
        <v>2545</v>
      </c>
      <c r="G1959" s="204"/>
      <c r="H1959" s="204"/>
      <c r="I1959" s="204"/>
      <c r="J1959" s="218"/>
    </row>
    <row r="1960" spans="1:10" ht="16" hidden="1">
      <c r="A1960" s="501" t="s">
        <v>2481</v>
      </c>
      <c r="B1960" s="501" t="s">
        <v>2566</v>
      </c>
      <c r="C1960" s="787">
        <v>2021</v>
      </c>
      <c r="D1960" s="202" t="s">
        <v>2509</v>
      </c>
      <c r="E1960" s="202" t="s">
        <v>2511</v>
      </c>
      <c r="F1960" s="260">
        <v>43313439510</v>
      </c>
      <c r="G1960" s="202" t="s">
        <v>2497</v>
      </c>
      <c r="H1960" s="202"/>
      <c r="I1960" s="202"/>
      <c r="J1960" s="217" t="s">
        <v>2570</v>
      </c>
    </row>
    <row r="1961" spans="1:10" ht="16" hidden="1">
      <c r="A1961" s="501" t="s">
        <v>2481</v>
      </c>
      <c r="B1961" s="501" t="s">
        <v>2566</v>
      </c>
      <c r="C1961" s="787">
        <v>2021</v>
      </c>
      <c r="D1961" s="204" t="s">
        <v>2510</v>
      </c>
      <c r="E1961" s="204" t="s">
        <v>2511</v>
      </c>
      <c r="F1961" s="261" t="s">
        <v>2545</v>
      </c>
      <c r="G1961" s="204"/>
      <c r="H1961" s="204"/>
      <c r="I1961" s="204"/>
      <c r="J1961" s="218"/>
    </row>
    <row r="1962" spans="1:10" s="768" customFormat="1" ht="16" hidden="1">
      <c r="A1962" s="772"/>
      <c r="B1962" s="772"/>
      <c r="C1962" s="779"/>
      <c r="D1962" s="208"/>
      <c r="E1962" s="208"/>
      <c r="F1962" s="856"/>
      <c r="G1962" s="208"/>
      <c r="H1962" s="208"/>
      <c r="I1962" s="208"/>
      <c r="J1962" s="220"/>
    </row>
    <row r="1963" spans="1:10" ht="13.75" hidden="1" customHeight="1">
      <c r="A1963" s="501" t="s">
        <v>2482</v>
      </c>
      <c r="B1963" s="501" t="s">
        <v>2571</v>
      </c>
      <c r="C1963" s="787">
        <v>2021</v>
      </c>
      <c r="D1963" s="202" t="s">
        <v>2495</v>
      </c>
      <c r="E1963" s="202" t="s">
        <v>2496</v>
      </c>
      <c r="F1963" s="910"/>
      <c r="G1963" s="202"/>
      <c r="H1963" s="202"/>
      <c r="I1963" s="202"/>
      <c r="J1963" s="217"/>
    </row>
    <row r="1964" spans="1:10" ht="16" hidden="1">
      <c r="A1964" s="501" t="s">
        <v>2482</v>
      </c>
      <c r="B1964" s="501" t="s">
        <v>2571</v>
      </c>
      <c r="C1964" s="787">
        <v>2021</v>
      </c>
      <c r="D1964" s="204" t="s">
        <v>2498</v>
      </c>
      <c r="E1964" s="204" t="s">
        <v>2572</v>
      </c>
      <c r="F1964" s="206"/>
      <c r="G1964" s="204"/>
      <c r="H1964" s="204"/>
      <c r="I1964" s="204"/>
      <c r="J1964" s="218"/>
    </row>
    <row r="1965" spans="1:10" ht="16" hidden="1">
      <c r="A1965" s="501" t="s">
        <v>2482</v>
      </c>
      <c r="B1965" s="501" t="s">
        <v>2571</v>
      </c>
      <c r="C1965" s="787">
        <v>2021</v>
      </c>
      <c r="D1965" s="202" t="s">
        <v>2499</v>
      </c>
      <c r="E1965" s="202" t="s">
        <v>2558</v>
      </c>
      <c r="F1965" s="910"/>
      <c r="G1965" s="202"/>
      <c r="H1965" s="202"/>
      <c r="I1965" s="202"/>
      <c r="J1965" s="217"/>
    </row>
    <row r="1966" spans="1:10" ht="16" hidden="1">
      <c r="A1966" s="501" t="s">
        <v>2482</v>
      </c>
      <c r="B1966" s="501" t="s">
        <v>2571</v>
      </c>
      <c r="C1966" s="787">
        <v>2021</v>
      </c>
      <c r="D1966" s="204" t="s">
        <v>2500</v>
      </c>
      <c r="E1966" s="204" t="s">
        <v>2496</v>
      </c>
      <c r="F1966" s="206"/>
      <c r="G1966" s="204"/>
      <c r="H1966" s="204"/>
      <c r="I1966" s="204"/>
      <c r="J1966" s="218"/>
    </row>
    <row r="1967" spans="1:10" ht="16" hidden="1">
      <c r="A1967" s="501" t="s">
        <v>2482</v>
      </c>
      <c r="B1967" s="501" t="s">
        <v>2571</v>
      </c>
      <c r="C1967" s="787">
        <v>2021</v>
      </c>
      <c r="D1967" s="202" t="s">
        <v>2501</v>
      </c>
      <c r="E1967" s="202" t="s">
        <v>2496</v>
      </c>
      <c r="F1967" s="207"/>
      <c r="G1967" s="202"/>
      <c r="H1967" s="202"/>
      <c r="I1967" s="202"/>
      <c r="J1967" s="217"/>
    </row>
    <row r="1968" spans="1:10" ht="16" hidden="1">
      <c r="A1968" s="501" t="s">
        <v>2482</v>
      </c>
      <c r="B1968" s="501" t="s">
        <v>2571</v>
      </c>
      <c r="C1968" s="787">
        <v>2021</v>
      </c>
      <c r="D1968" s="204" t="s">
        <v>2502</v>
      </c>
      <c r="E1968" s="204" t="s">
        <v>2496</v>
      </c>
      <c r="F1968" s="206"/>
      <c r="G1968" s="204"/>
      <c r="H1968" s="204"/>
      <c r="I1968" s="204"/>
      <c r="J1968" s="218"/>
    </row>
    <row r="1969" spans="1:10" ht="16" hidden="1">
      <c r="A1969" s="501" t="s">
        <v>2482</v>
      </c>
      <c r="B1969" s="501" t="s">
        <v>2571</v>
      </c>
      <c r="C1969" s="787">
        <v>2021</v>
      </c>
      <c r="D1969" s="202" t="s">
        <v>2503</v>
      </c>
      <c r="E1969" s="202" t="s">
        <v>2558</v>
      </c>
      <c r="F1969" s="207"/>
      <c r="G1969" s="202"/>
      <c r="H1969" s="202"/>
      <c r="I1969" s="202"/>
      <c r="J1969" s="217"/>
    </row>
    <row r="1970" spans="1:10" ht="16" hidden="1">
      <c r="A1970" s="501" t="s">
        <v>2482</v>
      </c>
      <c r="B1970" s="501" t="s">
        <v>2571</v>
      </c>
      <c r="C1970" s="787">
        <v>2021</v>
      </c>
      <c r="D1970" s="204" t="s">
        <v>2504</v>
      </c>
      <c r="E1970" s="204" t="s">
        <v>2558</v>
      </c>
      <c r="F1970" s="206"/>
      <c r="G1970" s="204"/>
      <c r="H1970" s="204"/>
      <c r="I1970" s="204"/>
      <c r="J1970" s="218"/>
    </row>
    <row r="1971" spans="1:10" ht="16" hidden="1">
      <c r="A1971" s="501" t="s">
        <v>2482</v>
      </c>
      <c r="B1971" s="501" t="s">
        <v>2571</v>
      </c>
      <c r="C1971" s="787">
        <v>2021</v>
      </c>
      <c r="D1971" s="202" t="s">
        <v>2505</v>
      </c>
      <c r="E1971" s="202" t="s">
        <v>2496</v>
      </c>
      <c r="F1971" s="910"/>
      <c r="G1971" s="202"/>
      <c r="H1971" s="202"/>
      <c r="I1971" s="202"/>
      <c r="J1971" s="217"/>
    </row>
    <row r="1972" spans="1:10" ht="16" hidden="1">
      <c r="A1972" s="501" t="s">
        <v>2482</v>
      </c>
      <c r="B1972" s="501" t="s">
        <v>2571</v>
      </c>
      <c r="C1972" s="787">
        <v>2021</v>
      </c>
      <c r="D1972" s="204" t="s">
        <v>2506</v>
      </c>
      <c r="E1972" s="912" t="s">
        <v>2496</v>
      </c>
      <c r="F1972" s="912">
        <v>2970518.6</v>
      </c>
      <c r="G1972" s="204"/>
      <c r="H1972" s="204"/>
      <c r="I1972" s="204"/>
      <c r="J1972" s="218"/>
    </row>
    <row r="1973" spans="1:10" ht="16" hidden="1">
      <c r="A1973" s="501" t="s">
        <v>2482</v>
      </c>
      <c r="B1973" s="501" t="s">
        <v>2571</v>
      </c>
      <c r="C1973" s="787">
        <v>2021</v>
      </c>
      <c r="D1973" s="202" t="s">
        <v>2507</v>
      </c>
      <c r="E1973" s="202" t="s">
        <v>2496</v>
      </c>
      <c r="F1973" s="910"/>
      <c r="G1973" s="202"/>
      <c r="H1973" s="202"/>
      <c r="I1973" s="202"/>
      <c r="J1973" s="217"/>
    </row>
    <row r="1974" spans="1:10" ht="16" hidden="1">
      <c r="A1974" s="501" t="s">
        <v>2482</v>
      </c>
      <c r="B1974" s="501" t="s">
        <v>2571</v>
      </c>
      <c r="C1974" s="787">
        <v>2021</v>
      </c>
      <c r="D1974" s="204" t="s">
        <v>2508</v>
      </c>
      <c r="E1974" s="204" t="s">
        <v>2496</v>
      </c>
      <c r="F1974" s="206"/>
      <c r="G1974" s="204"/>
      <c r="H1974" s="204"/>
      <c r="I1974" s="204"/>
      <c r="J1974" s="218"/>
    </row>
    <row r="1975" spans="1:10" ht="16" hidden="1">
      <c r="A1975" s="501" t="s">
        <v>2482</v>
      </c>
      <c r="B1975" s="501" t="s">
        <v>2571</v>
      </c>
      <c r="C1975" s="787">
        <v>2021</v>
      </c>
      <c r="D1975" s="202" t="s">
        <v>2509</v>
      </c>
      <c r="E1975" s="202" t="s">
        <v>2496</v>
      </c>
      <c r="F1975" s="207"/>
      <c r="G1975" s="202"/>
      <c r="H1975" s="202"/>
      <c r="I1975" s="202"/>
      <c r="J1975" s="217"/>
    </row>
    <row r="1976" spans="1:10" ht="16" hidden="1">
      <c r="A1976" s="501" t="s">
        <v>2482</v>
      </c>
      <c r="B1976" s="501" t="s">
        <v>2571</v>
      </c>
      <c r="C1976" s="787">
        <v>2021</v>
      </c>
      <c r="D1976" s="204" t="s">
        <v>2510</v>
      </c>
      <c r="E1976" s="204" t="s">
        <v>2558</v>
      </c>
      <c r="F1976" s="206"/>
      <c r="G1976" s="204"/>
      <c r="H1976" s="204"/>
      <c r="I1976" s="204"/>
      <c r="J1976" s="218"/>
    </row>
    <row r="1977" spans="1:10" ht="16" hidden="1">
      <c r="A1977" s="501" t="s">
        <v>2482</v>
      </c>
      <c r="B1977" s="501" t="s">
        <v>2571</v>
      </c>
      <c r="C1977" s="787">
        <v>2021</v>
      </c>
      <c r="D1977" s="202" t="s">
        <v>2495</v>
      </c>
      <c r="E1977" s="202" t="s">
        <v>2511</v>
      </c>
      <c r="F1977" s="260">
        <v>5672984758</v>
      </c>
      <c r="G1977" s="202"/>
      <c r="H1977" s="202"/>
      <c r="I1977" s="202"/>
      <c r="J1977" s="217"/>
    </row>
    <row r="1978" spans="1:10" ht="16" hidden="1">
      <c r="A1978" s="501" t="s">
        <v>2482</v>
      </c>
      <c r="B1978" s="501" t="s">
        <v>2571</v>
      </c>
      <c r="C1978" s="787">
        <v>2021</v>
      </c>
      <c r="D1978" s="204" t="s">
        <v>2498</v>
      </c>
      <c r="E1978" s="204" t="s">
        <v>2511</v>
      </c>
      <c r="F1978" s="859">
        <v>150736300</v>
      </c>
      <c r="G1978" s="204"/>
      <c r="H1978" s="204"/>
      <c r="I1978" s="204"/>
      <c r="J1978" s="218"/>
    </row>
    <row r="1979" spans="1:10" ht="16" hidden="1">
      <c r="A1979" s="501" t="s">
        <v>2482</v>
      </c>
      <c r="B1979" s="501" t="s">
        <v>2571</v>
      </c>
      <c r="C1979" s="787">
        <v>2021</v>
      </c>
      <c r="D1979" s="202" t="s">
        <v>2499</v>
      </c>
      <c r="E1979" s="202" t="s">
        <v>2511</v>
      </c>
      <c r="F1979" s="260"/>
      <c r="G1979" s="202"/>
      <c r="H1979" s="202"/>
      <c r="I1979" s="202"/>
      <c r="J1979" s="217"/>
    </row>
    <row r="1980" spans="1:10" ht="16" hidden="1">
      <c r="A1980" s="501" t="s">
        <v>2482</v>
      </c>
      <c r="B1980" s="501" t="s">
        <v>2571</v>
      </c>
      <c r="C1980" s="787">
        <v>2021</v>
      </c>
      <c r="D1980" s="204" t="s">
        <v>2500</v>
      </c>
      <c r="E1980" s="204" t="s">
        <v>2511</v>
      </c>
      <c r="F1980" s="261"/>
      <c r="G1980" s="204"/>
      <c r="H1980" s="204"/>
      <c r="I1980" s="204"/>
      <c r="J1980" s="218"/>
    </row>
    <row r="1981" spans="1:10" ht="16" hidden="1">
      <c r="A1981" s="501" t="s">
        <v>2482</v>
      </c>
      <c r="B1981" s="501" t="s">
        <v>2571</v>
      </c>
      <c r="C1981" s="787">
        <v>2021</v>
      </c>
      <c r="D1981" s="202" t="s">
        <v>2501</v>
      </c>
      <c r="E1981" s="202" t="s">
        <v>2511</v>
      </c>
      <c r="F1981" s="260"/>
      <c r="G1981" s="202"/>
      <c r="H1981" s="202"/>
      <c r="I1981" s="202"/>
      <c r="J1981" s="217"/>
    </row>
    <row r="1982" spans="1:10" ht="16" hidden="1">
      <c r="A1982" s="501" t="s">
        <v>2482</v>
      </c>
      <c r="B1982" s="501" t="s">
        <v>2571</v>
      </c>
      <c r="C1982" s="787">
        <v>2021</v>
      </c>
      <c r="D1982" s="204" t="s">
        <v>2502</v>
      </c>
      <c r="E1982" s="204" t="s">
        <v>2511</v>
      </c>
      <c r="F1982" s="859"/>
      <c r="G1982" s="204"/>
      <c r="H1982" s="204"/>
      <c r="I1982" s="204"/>
      <c r="J1982" s="218"/>
    </row>
    <row r="1983" spans="1:10" ht="16" hidden="1">
      <c r="A1983" s="501" t="s">
        <v>2482</v>
      </c>
      <c r="B1983" s="501" t="s">
        <v>2571</v>
      </c>
      <c r="C1983" s="787">
        <v>2021</v>
      </c>
      <c r="D1983" s="202" t="s">
        <v>2503</v>
      </c>
      <c r="E1983" s="202" t="s">
        <v>2511</v>
      </c>
      <c r="F1983" s="910">
        <v>2932368997</v>
      </c>
      <c r="G1983" s="202"/>
      <c r="H1983" s="202"/>
      <c r="I1983" s="202"/>
      <c r="J1983" s="217"/>
    </row>
    <row r="1984" spans="1:10" ht="16" hidden="1">
      <c r="A1984" s="501" t="s">
        <v>2482</v>
      </c>
      <c r="B1984" s="501" t="s">
        <v>2571</v>
      </c>
      <c r="C1984" s="787">
        <v>2021</v>
      </c>
      <c r="D1984" s="204" t="s">
        <v>2504</v>
      </c>
      <c r="E1984" s="204" t="s">
        <v>2511</v>
      </c>
      <c r="F1984" s="261"/>
      <c r="G1984" s="204"/>
      <c r="H1984" s="204"/>
      <c r="I1984" s="204"/>
      <c r="J1984" s="218"/>
    </row>
    <row r="1985" spans="1:10" ht="16" hidden="1">
      <c r="A1985" s="501" t="s">
        <v>2482</v>
      </c>
      <c r="B1985" s="501" t="s">
        <v>2571</v>
      </c>
      <c r="C1985" s="787">
        <v>2021</v>
      </c>
      <c r="D1985" s="202" t="s">
        <v>2505</v>
      </c>
      <c r="E1985" s="202" t="s">
        <v>2511</v>
      </c>
      <c r="F1985" s="260"/>
      <c r="G1985" s="202"/>
      <c r="H1985" s="202"/>
      <c r="I1985" s="202"/>
      <c r="J1985" s="217"/>
    </row>
    <row r="1986" spans="1:10" ht="16" hidden="1">
      <c r="A1986" s="501" t="s">
        <v>2482</v>
      </c>
      <c r="B1986" s="501" t="s">
        <v>2571</v>
      </c>
      <c r="C1986" s="787">
        <v>2021</v>
      </c>
      <c r="D1986" s="204" t="s">
        <v>2506</v>
      </c>
      <c r="E1986" s="204" t="s">
        <v>2511</v>
      </c>
      <c r="F1986" s="261"/>
      <c r="G1986" s="204"/>
      <c r="H1986" s="204"/>
      <c r="I1986" s="204"/>
      <c r="J1986" s="218"/>
    </row>
    <row r="1987" spans="1:10" ht="16" hidden="1">
      <c r="A1987" s="501" t="s">
        <v>2482</v>
      </c>
      <c r="B1987" s="501" t="s">
        <v>2571</v>
      </c>
      <c r="C1987" s="787">
        <v>2021</v>
      </c>
      <c r="D1987" s="202" t="s">
        <v>2507</v>
      </c>
      <c r="E1987" s="202" t="s">
        <v>2511</v>
      </c>
      <c r="F1987" s="260"/>
      <c r="G1987" s="202"/>
      <c r="H1987" s="202"/>
      <c r="I1987" s="202"/>
      <c r="J1987" s="217"/>
    </row>
    <row r="1988" spans="1:10" ht="16" hidden="1">
      <c r="A1988" s="501" t="s">
        <v>2482</v>
      </c>
      <c r="B1988" s="501" t="s">
        <v>2571</v>
      </c>
      <c r="C1988" s="787">
        <v>2021</v>
      </c>
      <c r="D1988" s="204" t="s">
        <v>2508</v>
      </c>
      <c r="E1988" s="204" t="s">
        <v>2511</v>
      </c>
      <c r="F1988" s="261"/>
      <c r="G1988" s="204"/>
      <c r="H1988" s="204"/>
      <c r="I1988" s="204"/>
      <c r="J1988" s="218"/>
    </row>
    <row r="1989" spans="1:10" ht="16" hidden="1">
      <c r="A1989" s="501" t="s">
        <v>2482</v>
      </c>
      <c r="B1989" s="501" t="s">
        <v>2571</v>
      </c>
      <c r="C1989" s="787">
        <v>2021</v>
      </c>
      <c r="D1989" s="202" t="s">
        <v>2509</v>
      </c>
      <c r="E1989" s="202" t="s">
        <v>2511</v>
      </c>
      <c r="F1989" s="260"/>
      <c r="G1989" s="202"/>
      <c r="H1989" s="202"/>
      <c r="I1989" s="202"/>
      <c r="J1989" s="217"/>
    </row>
    <row r="1990" spans="1:10" ht="16" hidden="1">
      <c r="A1990" s="501" t="s">
        <v>2482</v>
      </c>
      <c r="B1990" s="501" t="s">
        <v>2571</v>
      </c>
      <c r="C1990" s="787">
        <v>2021</v>
      </c>
      <c r="D1990" s="204" t="s">
        <v>2510</v>
      </c>
      <c r="E1990" s="204" t="s">
        <v>2511</v>
      </c>
      <c r="F1990" s="261"/>
      <c r="G1990" s="204"/>
      <c r="H1990" s="204"/>
      <c r="I1990" s="204"/>
      <c r="J1990" s="218"/>
    </row>
    <row r="1991" spans="1:10" s="768" customFormat="1" ht="16" hidden="1">
      <c r="A1991" s="772"/>
      <c r="B1991" s="772"/>
      <c r="C1991" s="779"/>
      <c r="D1991" s="208"/>
      <c r="E1991" s="208"/>
      <c r="F1991" s="856"/>
      <c r="G1991" s="208"/>
      <c r="H1991" s="208"/>
      <c r="I1991" s="208"/>
      <c r="J1991" s="220"/>
    </row>
    <row r="1992" spans="1:10" ht="16" hidden="1">
      <c r="A1992" s="501" t="s">
        <v>2483</v>
      </c>
      <c r="B1992" s="501" t="s">
        <v>20</v>
      </c>
      <c r="C1992" s="787">
        <v>2021</v>
      </c>
      <c r="D1992" s="202" t="s">
        <v>2495</v>
      </c>
      <c r="E1992" s="202" t="s">
        <v>2496</v>
      </c>
      <c r="F1992" s="207">
        <v>688644.61</v>
      </c>
      <c r="G1992" s="202"/>
      <c r="H1992" s="202"/>
      <c r="I1992" s="202"/>
      <c r="J1992" s="217"/>
    </row>
    <row r="1993" spans="1:10" ht="16" hidden="1">
      <c r="A1993" s="501" t="s">
        <v>2483</v>
      </c>
      <c r="B1993" s="501" t="s">
        <v>20</v>
      </c>
      <c r="C1993" s="787">
        <v>2021</v>
      </c>
      <c r="D1993" s="204" t="s">
        <v>2498</v>
      </c>
      <c r="E1993" s="204" t="s">
        <v>2496</v>
      </c>
      <c r="F1993" s="206" t="s">
        <v>2573</v>
      </c>
      <c r="G1993" s="204"/>
      <c r="H1993" s="204"/>
      <c r="I1993" s="204"/>
      <c r="J1993" s="218"/>
    </row>
    <row r="1994" spans="1:10" ht="16" hidden="1">
      <c r="A1994" s="501" t="s">
        <v>2483</v>
      </c>
      <c r="B1994" s="501" t="s">
        <v>20</v>
      </c>
      <c r="C1994" s="787">
        <v>2021</v>
      </c>
      <c r="D1994" s="202" t="s">
        <v>2499</v>
      </c>
      <c r="E1994" s="202" t="s">
        <v>2496</v>
      </c>
      <c r="F1994" s="913" t="s">
        <v>2573</v>
      </c>
      <c r="G1994" s="216"/>
      <c r="H1994" s="202"/>
      <c r="I1994" s="202"/>
      <c r="J1994" s="217"/>
    </row>
    <row r="1995" spans="1:10" ht="16" hidden="1">
      <c r="A1995" s="501" t="s">
        <v>2483</v>
      </c>
      <c r="B1995" s="501" t="s">
        <v>20</v>
      </c>
      <c r="C1995" s="787">
        <v>2021</v>
      </c>
      <c r="D1995" s="204" t="s">
        <v>2500</v>
      </c>
      <c r="E1995" s="204" t="s">
        <v>2496</v>
      </c>
      <c r="F1995" s="857" t="s">
        <v>2573</v>
      </c>
      <c r="G1995" s="219"/>
      <c r="H1995" s="204"/>
      <c r="I1995" s="204"/>
      <c r="J1995" s="218"/>
    </row>
    <row r="1996" spans="1:10" ht="16" hidden="1">
      <c r="A1996" s="501" t="s">
        <v>2483</v>
      </c>
      <c r="B1996" s="501" t="s">
        <v>20</v>
      </c>
      <c r="C1996" s="787">
        <v>2021</v>
      </c>
      <c r="D1996" s="202" t="s">
        <v>2501</v>
      </c>
      <c r="E1996" s="202" t="s">
        <v>2496</v>
      </c>
      <c r="F1996" s="913" t="s">
        <v>2573</v>
      </c>
      <c r="G1996" s="202"/>
      <c r="H1996" s="202"/>
      <c r="I1996" s="202"/>
      <c r="J1996" s="217"/>
    </row>
    <row r="1997" spans="1:10" ht="16" hidden="1">
      <c r="A1997" s="501" t="s">
        <v>2483</v>
      </c>
      <c r="B1997" s="501" t="s">
        <v>20</v>
      </c>
      <c r="C1997" s="787">
        <v>2021</v>
      </c>
      <c r="D1997" s="204" t="s">
        <v>2502</v>
      </c>
      <c r="E1997" s="204" t="s">
        <v>2496</v>
      </c>
      <c r="F1997" s="857" t="s">
        <v>2573</v>
      </c>
      <c r="G1997" s="219"/>
      <c r="H1997" s="204"/>
      <c r="I1997" s="204"/>
      <c r="J1997" s="218"/>
    </row>
    <row r="1998" spans="1:10" ht="16" hidden="1">
      <c r="A1998" s="501" t="s">
        <v>2483</v>
      </c>
      <c r="B1998" s="501" t="s">
        <v>20</v>
      </c>
      <c r="C1998" s="787">
        <v>2021</v>
      </c>
      <c r="D1998" s="202" t="s">
        <v>2503</v>
      </c>
      <c r="E1998" s="202" t="s">
        <v>2496</v>
      </c>
      <c r="F1998" s="913" t="s">
        <v>2573</v>
      </c>
      <c r="G1998" s="202"/>
      <c r="H1998" s="202"/>
      <c r="I1998" s="202"/>
      <c r="J1998" s="217"/>
    </row>
    <row r="1999" spans="1:10" ht="16" hidden="1">
      <c r="A1999" s="501" t="s">
        <v>2483</v>
      </c>
      <c r="B1999" s="501" t="s">
        <v>20</v>
      </c>
      <c r="C1999" s="787">
        <v>2021</v>
      </c>
      <c r="D1999" s="204" t="s">
        <v>2504</v>
      </c>
      <c r="E1999" s="204" t="s">
        <v>2496</v>
      </c>
      <c r="F1999" s="857" t="s">
        <v>2573</v>
      </c>
      <c r="G1999" s="204"/>
      <c r="H1999" s="204"/>
      <c r="I1999" s="204"/>
      <c r="J1999" s="218"/>
    </row>
    <row r="2000" spans="1:10" ht="16" hidden="1">
      <c r="A2000" s="501" t="s">
        <v>2483</v>
      </c>
      <c r="B2000" s="501" t="s">
        <v>20</v>
      </c>
      <c r="C2000" s="787">
        <v>2021</v>
      </c>
      <c r="D2000" s="202" t="s">
        <v>2505</v>
      </c>
      <c r="E2000" s="202" t="s">
        <v>2496</v>
      </c>
      <c r="F2000" s="913" t="s">
        <v>2573</v>
      </c>
      <c r="G2000" s="202"/>
      <c r="H2000" s="202"/>
      <c r="I2000" s="202"/>
      <c r="J2000" s="217"/>
    </row>
    <row r="2001" spans="1:10" ht="16" hidden="1">
      <c r="A2001" s="501" t="s">
        <v>2483</v>
      </c>
      <c r="B2001" s="501" t="s">
        <v>20</v>
      </c>
      <c r="C2001" s="787">
        <v>2021</v>
      </c>
      <c r="D2001" s="204" t="s">
        <v>2506</v>
      </c>
      <c r="E2001" s="204" t="s">
        <v>2496</v>
      </c>
      <c r="F2001" s="857">
        <v>15681618.109999999</v>
      </c>
      <c r="G2001" s="219"/>
      <c r="H2001" s="204"/>
      <c r="I2001" s="204"/>
      <c r="J2001" s="218"/>
    </row>
    <row r="2002" spans="1:10" ht="16" hidden="1">
      <c r="A2002" s="501" t="s">
        <v>2483</v>
      </c>
      <c r="B2002" s="501" t="s">
        <v>20</v>
      </c>
      <c r="C2002" s="787">
        <v>2021</v>
      </c>
      <c r="D2002" s="202" t="s">
        <v>2507</v>
      </c>
      <c r="E2002" s="202" t="s">
        <v>2496</v>
      </c>
      <c r="F2002" s="913">
        <v>13246743.529999999</v>
      </c>
      <c r="G2002" s="216"/>
      <c r="H2002" s="202"/>
      <c r="I2002" s="202"/>
      <c r="J2002" s="217"/>
    </row>
    <row r="2003" spans="1:10" ht="16" hidden="1">
      <c r="A2003" s="501" t="s">
        <v>2483</v>
      </c>
      <c r="B2003" s="501" t="s">
        <v>20</v>
      </c>
      <c r="C2003" s="787">
        <v>2021</v>
      </c>
      <c r="D2003" s="204" t="s">
        <v>2508</v>
      </c>
      <c r="E2003" s="204" t="s">
        <v>2496</v>
      </c>
      <c r="F2003" s="206" t="s">
        <v>2573</v>
      </c>
      <c r="G2003" s="204"/>
      <c r="H2003" s="204"/>
      <c r="I2003" s="204"/>
      <c r="J2003" s="218"/>
    </row>
    <row r="2004" spans="1:10" ht="16" hidden="1">
      <c r="A2004" s="501" t="s">
        <v>2483</v>
      </c>
      <c r="B2004" s="501" t="s">
        <v>20</v>
      </c>
      <c r="C2004" s="787">
        <v>2021</v>
      </c>
      <c r="D2004" s="202" t="s">
        <v>2509</v>
      </c>
      <c r="E2004" s="202" t="s">
        <v>2496</v>
      </c>
      <c r="F2004" s="207" t="s">
        <v>2573</v>
      </c>
      <c r="G2004" s="202"/>
      <c r="H2004" s="202"/>
      <c r="I2004" s="202"/>
      <c r="J2004" s="217"/>
    </row>
    <row r="2005" spans="1:10" ht="16" hidden="1">
      <c r="A2005" s="501" t="s">
        <v>2483</v>
      </c>
      <c r="B2005" s="501" t="s">
        <v>20</v>
      </c>
      <c r="C2005" s="787">
        <v>2021</v>
      </c>
      <c r="D2005" s="204" t="s">
        <v>2510</v>
      </c>
      <c r="E2005" s="204" t="s">
        <v>2496</v>
      </c>
      <c r="F2005" s="206" t="s">
        <v>2573</v>
      </c>
      <c r="G2005" s="204"/>
      <c r="H2005" s="204"/>
      <c r="I2005" s="204"/>
      <c r="J2005" s="218"/>
    </row>
    <row r="2006" spans="1:10" ht="16" hidden="1">
      <c r="A2006" s="501" t="s">
        <v>2483</v>
      </c>
      <c r="B2006" s="501" t="s">
        <v>20</v>
      </c>
      <c r="C2006" s="787">
        <v>2021</v>
      </c>
      <c r="D2006" s="202" t="s">
        <v>2495</v>
      </c>
      <c r="E2006" s="202" t="s">
        <v>2511</v>
      </c>
      <c r="F2006" s="260">
        <v>415561760</v>
      </c>
      <c r="G2006" s="202"/>
      <c r="H2006" s="202"/>
      <c r="I2006" s="202"/>
      <c r="J2006" s="217"/>
    </row>
    <row r="2007" spans="1:10" ht="16" hidden="1">
      <c r="A2007" s="501" t="s">
        <v>2483</v>
      </c>
      <c r="B2007" s="501" t="s">
        <v>20</v>
      </c>
      <c r="C2007" s="787">
        <v>2021</v>
      </c>
      <c r="D2007" s="204" t="s">
        <v>2498</v>
      </c>
      <c r="E2007" s="204" t="s">
        <v>2511</v>
      </c>
      <c r="F2007" s="286">
        <v>5075083667</v>
      </c>
      <c r="G2007" s="219"/>
      <c r="H2007" s="204"/>
      <c r="I2007" s="204"/>
      <c r="J2007" s="218"/>
    </row>
    <row r="2008" spans="1:10" ht="16" hidden="1">
      <c r="A2008" s="501" t="s">
        <v>2483</v>
      </c>
      <c r="B2008" s="501" t="s">
        <v>20</v>
      </c>
      <c r="C2008" s="787">
        <v>2021</v>
      </c>
      <c r="D2008" s="202" t="s">
        <v>2499</v>
      </c>
      <c r="E2008" s="202" t="s">
        <v>2511</v>
      </c>
      <c r="F2008" s="260">
        <v>468660000</v>
      </c>
      <c r="G2008" s="202"/>
      <c r="H2008" s="202"/>
      <c r="I2008" s="202"/>
      <c r="J2008" s="217"/>
    </row>
    <row r="2009" spans="1:10" ht="16" hidden="1">
      <c r="A2009" s="501" t="s">
        <v>2483</v>
      </c>
      <c r="B2009" s="501" t="s">
        <v>20</v>
      </c>
      <c r="C2009" s="787">
        <v>2021</v>
      </c>
      <c r="D2009" s="204" t="s">
        <v>2500</v>
      </c>
      <c r="E2009" s="204" t="s">
        <v>2511</v>
      </c>
      <c r="F2009" s="261">
        <v>10152082500</v>
      </c>
      <c r="G2009" s="219"/>
      <c r="H2009" s="204"/>
      <c r="I2009" s="204"/>
      <c r="J2009" s="218"/>
    </row>
    <row r="2010" spans="1:10" ht="16" hidden="1">
      <c r="A2010" s="501" t="s">
        <v>2483</v>
      </c>
      <c r="B2010" s="501" t="s">
        <v>20</v>
      </c>
      <c r="C2010" s="787">
        <v>2021</v>
      </c>
      <c r="D2010" s="202" t="s">
        <v>2501</v>
      </c>
      <c r="E2010" s="202" t="s">
        <v>2511</v>
      </c>
      <c r="F2010" s="260">
        <v>42322000</v>
      </c>
      <c r="G2010" s="216"/>
      <c r="H2010" s="202"/>
      <c r="I2010" s="202"/>
      <c r="J2010" s="217"/>
    </row>
    <row r="2011" spans="1:10" ht="16" hidden="1">
      <c r="A2011" s="501" t="s">
        <v>2483</v>
      </c>
      <c r="B2011" s="501" t="s">
        <v>20</v>
      </c>
      <c r="C2011" s="787">
        <v>2021</v>
      </c>
      <c r="D2011" s="204" t="s">
        <v>2502</v>
      </c>
      <c r="E2011" s="204" t="s">
        <v>2511</v>
      </c>
      <c r="F2011" s="261">
        <v>1783726000</v>
      </c>
      <c r="G2011" s="204"/>
      <c r="H2011" s="204"/>
      <c r="I2011" s="204"/>
      <c r="J2011" s="218"/>
    </row>
    <row r="2012" spans="1:10" ht="16" hidden="1">
      <c r="A2012" s="501" t="s">
        <v>2483</v>
      </c>
      <c r="B2012" s="501" t="s">
        <v>20</v>
      </c>
      <c r="C2012" s="787">
        <v>2021</v>
      </c>
      <c r="D2012" s="202" t="s">
        <v>2503</v>
      </c>
      <c r="E2012" s="202" t="s">
        <v>2511</v>
      </c>
      <c r="F2012" s="260">
        <v>29554892000</v>
      </c>
      <c r="G2012" s="216"/>
      <c r="H2012" s="202"/>
      <c r="I2012" s="202"/>
      <c r="J2012" s="217" t="s">
        <v>2574</v>
      </c>
    </row>
    <row r="2013" spans="1:10" ht="16" hidden="1">
      <c r="A2013" s="501" t="s">
        <v>2483</v>
      </c>
      <c r="B2013" s="501" t="s">
        <v>20</v>
      </c>
      <c r="C2013" s="787">
        <v>2021</v>
      </c>
      <c r="D2013" s="204" t="s">
        <v>2504</v>
      </c>
      <c r="E2013" s="204" t="s">
        <v>2511</v>
      </c>
      <c r="F2013" s="261">
        <v>7835096000</v>
      </c>
      <c r="G2013" s="219"/>
      <c r="H2013" s="204"/>
      <c r="I2013" s="204"/>
      <c r="J2013" s="218" t="s">
        <v>2575</v>
      </c>
    </row>
    <row r="2014" spans="1:10" ht="16" hidden="1">
      <c r="A2014" s="501" t="s">
        <v>2483</v>
      </c>
      <c r="B2014" s="501" t="s">
        <v>20</v>
      </c>
      <c r="C2014" s="787">
        <v>2021</v>
      </c>
      <c r="D2014" s="202" t="s">
        <v>2505</v>
      </c>
      <c r="E2014" s="202" t="s">
        <v>2511</v>
      </c>
      <c r="F2014" s="260" t="s">
        <v>2573</v>
      </c>
      <c r="G2014" s="202"/>
      <c r="H2014" s="202"/>
      <c r="I2014" s="202"/>
      <c r="J2014" s="217"/>
    </row>
    <row r="2015" spans="1:10" ht="16" hidden="1">
      <c r="A2015" s="501" t="s">
        <v>2483</v>
      </c>
      <c r="B2015" s="501" t="s">
        <v>20</v>
      </c>
      <c r="C2015" s="787">
        <v>2021</v>
      </c>
      <c r="D2015" s="204" t="s">
        <v>2506</v>
      </c>
      <c r="E2015" s="204" t="s">
        <v>2511</v>
      </c>
      <c r="F2015" s="261">
        <v>17685843810</v>
      </c>
      <c r="G2015" s="204"/>
      <c r="H2015" s="204"/>
      <c r="I2015" s="204"/>
      <c r="J2015" s="218"/>
    </row>
    <row r="2016" spans="1:10" ht="16" hidden="1">
      <c r="A2016" s="501" t="s">
        <v>2483</v>
      </c>
      <c r="B2016" s="501" t="s">
        <v>20</v>
      </c>
      <c r="C2016" s="787">
        <v>2021</v>
      </c>
      <c r="D2016" s="202" t="s">
        <v>2507</v>
      </c>
      <c r="E2016" s="202" t="s">
        <v>2511</v>
      </c>
      <c r="F2016" s="260">
        <v>8232633122</v>
      </c>
      <c r="G2016" s="202"/>
      <c r="H2016" s="202"/>
      <c r="I2016" s="202"/>
      <c r="J2016" s="217"/>
    </row>
    <row r="2017" spans="1:10" ht="16" hidden="1">
      <c r="A2017" s="501" t="s">
        <v>2483</v>
      </c>
      <c r="B2017" s="501" t="s">
        <v>20</v>
      </c>
      <c r="C2017" s="787">
        <v>2021</v>
      </c>
      <c r="D2017" s="204" t="s">
        <v>2508</v>
      </c>
      <c r="E2017" s="204" t="s">
        <v>2511</v>
      </c>
      <c r="F2017" s="261" t="s">
        <v>2573</v>
      </c>
      <c r="G2017" s="204"/>
      <c r="H2017" s="204"/>
      <c r="I2017" s="204"/>
      <c r="J2017" s="218"/>
    </row>
    <row r="2018" spans="1:10" ht="16" hidden="1">
      <c r="A2018" s="501" t="s">
        <v>2483</v>
      </c>
      <c r="B2018" s="501" t="s">
        <v>20</v>
      </c>
      <c r="C2018" s="787">
        <v>2021</v>
      </c>
      <c r="D2018" s="202" t="s">
        <v>2509</v>
      </c>
      <c r="E2018" s="202" t="s">
        <v>2511</v>
      </c>
      <c r="F2018" s="260" t="s">
        <v>2573</v>
      </c>
      <c r="G2018" s="202"/>
      <c r="H2018" s="202"/>
      <c r="I2018" s="202"/>
      <c r="J2018" s="217"/>
    </row>
    <row r="2019" spans="1:10" ht="16" hidden="1">
      <c r="A2019" s="501" t="s">
        <v>2483</v>
      </c>
      <c r="B2019" s="501" t="s">
        <v>20</v>
      </c>
      <c r="C2019" s="787">
        <v>2021</v>
      </c>
      <c r="D2019" s="204" t="s">
        <v>2510</v>
      </c>
      <c r="E2019" s="204" t="s">
        <v>2511</v>
      </c>
      <c r="F2019" s="261" t="s">
        <v>2573</v>
      </c>
      <c r="G2019" s="204"/>
      <c r="H2019" s="204"/>
      <c r="I2019" s="204"/>
      <c r="J2019" s="218"/>
    </row>
    <row r="2020" spans="1:10" s="768" customFormat="1" ht="16" hidden="1">
      <c r="A2020" s="772"/>
      <c r="B2020" s="772"/>
      <c r="C2020" s="779"/>
      <c r="D2020" s="208"/>
      <c r="E2020" s="208"/>
      <c r="F2020" s="856"/>
      <c r="G2020" s="208"/>
      <c r="H2020" s="208"/>
      <c r="I2020" s="208"/>
      <c r="J2020" s="220"/>
    </row>
    <row r="2021" spans="1:10" ht="16" hidden="1">
      <c r="A2021" s="501"/>
      <c r="B2021" s="501"/>
      <c r="C2021" s="787">
        <v>2021</v>
      </c>
      <c r="D2021" s="202" t="s">
        <v>2495</v>
      </c>
      <c r="E2021" s="202" t="s">
        <v>2496</v>
      </c>
      <c r="F2021" s="207"/>
      <c r="G2021" s="216"/>
      <c r="H2021" s="202"/>
      <c r="I2021" s="202"/>
      <c r="J2021" s="217"/>
    </row>
    <row r="2022" spans="1:10" ht="16" hidden="1">
      <c r="A2022" s="501"/>
      <c r="B2022" s="501"/>
      <c r="C2022" s="787">
        <v>2021</v>
      </c>
      <c r="D2022" s="204" t="s">
        <v>2498</v>
      </c>
      <c r="E2022" s="204" t="s">
        <v>2496</v>
      </c>
      <c r="F2022" s="206"/>
      <c r="G2022" s="219"/>
      <c r="H2022" s="204"/>
      <c r="I2022" s="204"/>
      <c r="J2022" s="218"/>
    </row>
    <row r="2023" spans="1:10" ht="16" hidden="1">
      <c r="A2023" s="501"/>
      <c r="B2023" s="501"/>
      <c r="C2023" s="787">
        <v>2021</v>
      </c>
      <c r="D2023" s="202" t="s">
        <v>2499</v>
      </c>
      <c r="E2023" s="202" t="s">
        <v>2496</v>
      </c>
      <c r="F2023" s="207"/>
      <c r="G2023" s="216"/>
      <c r="H2023" s="202"/>
      <c r="I2023" s="202"/>
      <c r="J2023" s="217"/>
    </row>
    <row r="2024" spans="1:10" ht="16" hidden="1">
      <c r="A2024" s="501"/>
      <c r="B2024" s="501"/>
      <c r="C2024" s="787">
        <v>2021</v>
      </c>
      <c r="D2024" s="204" t="s">
        <v>2500</v>
      </c>
      <c r="E2024" s="204" t="s">
        <v>2496</v>
      </c>
      <c r="F2024" s="857"/>
      <c r="G2024" s="219"/>
      <c r="H2024" s="204"/>
      <c r="I2024" s="204"/>
      <c r="J2024" s="218"/>
    </row>
    <row r="2025" spans="1:10" ht="16" hidden="1">
      <c r="A2025" s="501"/>
      <c r="B2025" s="501"/>
      <c r="C2025" s="787">
        <v>2021</v>
      </c>
      <c r="D2025" s="202" t="s">
        <v>2501</v>
      </c>
      <c r="E2025" s="202" t="s">
        <v>2496</v>
      </c>
      <c r="F2025" s="207"/>
      <c r="G2025" s="216"/>
      <c r="H2025" s="202"/>
      <c r="I2025" s="202"/>
      <c r="J2025" s="217"/>
    </row>
    <row r="2026" spans="1:10" ht="16" hidden="1">
      <c r="A2026" s="501"/>
      <c r="B2026" s="501"/>
      <c r="C2026" s="787">
        <v>2021</v>
      </c>
      <c r="D2026" s="204" t="s">
        <v>2502</v>
      </c>
      <c r="E2026" s="204" t="s">
        <v>2496</v>
      </c>
      <c r="F2026" s="857"/>
      <c r="G2026" s="219"/>
      <c r="H2026" s="204"/>
      <c r="I2026" s="204"/>
      <c r="J2026" s="218"/>
    </row>
    <row r="2027" spans="1:10" ht="16" hidden="1">
      <c r="A2027" s="501"/>
      <c r="B2027" s="501"/>
      <c r="C2027" s="787">
        <v>2021</v>
      </c>
      <c r="D2027" s="202" t="s">
        <v>2503</v>
      </c>
      <c r="E2027" s="202" t="s">
        <v>2496</v>
      </c>
      <c r="F2027" s="207"/>
      <c r="G2027" s="216"/>
      <c r="H2027" s="202"/>
      <c r="I2027" s="202"/>
      <c r="J2027" s="217"/>
    </row>
    <row r="2028" spans="1:10" ht="16" hidden="1">
      <c r="A2028" s="501"/>
      <c r="B2028" s="501"/>
      <c r="C2028" s="787">
        <v>2021</v>
      </c>
      <c r="D2028" s="204" t="s">
        <v>2504</v>
      </c>
      <c r="E2028" s="204" t="s">
        <v>2496</v>
      </c>
      <c r="F2028" s="206"/>
      <c r="G2028" s="219"/>
      <c r="H2028" s="204"/>
      <c r="I2028" s="204"/>
      <c r="J2028" s="218"/>
    </row>
    <row r="2029" spans="1:10" ht="16" hidden="1">
      <c r="A2029" s="501"/>
      <c r="B2029" s="501"/>
      <c r="C2029" s="787">
        <v>2021</v>
      </c>
      <c r="D2029" s="202" t="s">
        <v>2505</v>
      </c>
      <c r="E2029" s="202" t="s">
        <v>2496</v>
      </c>
      <c r="F2029" s="207"/>
      <c r="G2029" s="216"/>
      <c r="H2029" s="202"/>
      <c r="I2029" s="202"/>
      <c r="J2029" s="217"/>
    </row>
    <row r="2030" spans="1:10" ht="16" hidden="1">
      <c r="A2030" s="501"/>
      <c r="B2030" s="501"/>
      <c r="C2030" s="787">
        <v>2021</v>
      </c>
      <c r="D2030" s="204" t="s">
        <v>2506</v>
      </c>
      <c r="E2030" s="204" t="s">
        <v>2496</v>
      </c>
      <c r="F2030" s="857"/>
      <c r="G2030" s="219"/>
      <c r="H2030" s="204"/>
      <c r="I2030" s="204"/>
      <c r="J2030" s="218"/>
    </row>
    <row r="2031" spans="1:10" ht="16" hidden="1">
      <c r="A2031" s="501"/>
      <c r="B2031" s="501"/>
      <c r="C2031" s="787">
        <v>2021</v>
      </c>
      <c r="D2031" s="202" t="s">
        <v>2507</v>
      </c>
      <c r="E2031" s="202" t="s">
        <v>2496</v>
      </c>
      <c r="F2031" s="913"/>
      <c r="G2031" s="216"/>
      <c r="H2031" s="202"/>
      <c r="I2031" s="202"/>
      <c r="J2031" s="217"/>
    </row>
    <row r="2032" spans="1:10" ht="16" hidden="1">
      <c r="A2032" s="501"/>
      <c r="B2032" s="501"/>
      <c r="C2032" s="787">
        <v>2021</v>
      </c>
      <c r="D2032" s="204" t="s">
        <v>2508</v>
      </c>
      <c r="E2032" s="204" t="s">
        <v>2496</v>
      </c>
      <c r="F2032" s="206"/>
      <c r="G2032" s="219"/>
      <c r="H2032" s="204"/>
      <c r="I2032" s="204"/>
      <c r="J2032" s="218"/>
    </row>
    <row r="2033" spans="1:10" ht="16" hidden="1">
      <c r="A2033" s="501"/>
      <c r="B2033" s="501"/>
      <c r="C2033" s="787">
        <v>2021</v>
      </c>
      <c r="D2033" s="202" t="s">
        <v>2509</v>
      </c>
      <c r="E2033" s="202" t="s">
        <v>2496</v>
      </c>
      <c r="F2033" s="207"/>
      <c r="G2033" s="216"/>
      <c r="H2033" s="202"/>
      <c r="I2033" s="202"/>
      <c r="J2033" s="217"/>
    </row>
    <row r="2034" spans="1:10" ht="16" hidden="1">
      <c r="A2034" s="501"/>
      <c r="B2034" s="501"/>
      <c r="C2034" s="787">
        <v>2021</v>
      </c>
      <c r="D2034" s="204" t="s">
        <v>2510</v>
      </c>
      <c r="E2034" s="204" t="s">
        <v>2496</v>
      </c>
      <c r="F2034" s="206"/>
      <c r="G2034" s="219"/>
      <c r="H2034" s="204"/>
      <c r="I2034" s="204"/>
      <c r="J2034" s="218"/>
    </row>
    <row r="2035" spans="1:10" ht="16" hidden="1">
      <c r="A2035" s="501"/>
      <c r="B2035" s="501"/>
      <c r="C2035" s="787">
        <v>2021</v>
      </c>
      <c r="D2035" s="202" t="s">
        <v>2495</v>
      </c>
      <c r="E2035" s="202" t="s">
        <v>2511</v>
      </c>
      <c r="F2035" s="260"/>
      <c r="G2035" s="216"/>
      <c r="H2035" s="202"/>
      <c r="I2035" s="202"/>
      <c r="J2035" s="217"/>
    </row>
    <row r="2036" spans="1:10" ht="16" hidden="1">
      <c r="A2036" s="501"/>
      <c r="B2036" s="501"/>
      <c r="C2036" s="787">
        <v>2021</v>
      </c>
      <c r="D2036" s="204" t="s">
        <v>2498</v>
      </c>
      <c r="E2036" s="204" t="s">
        <v>2511</v>
      </c>
      <c r="F2036" s="261"/>
      <c r="G2036" s="219"/>
      <c r="H2036" s="204"/>
      <c r="I2036" s="204"/>
      <c r="J2036" s="218"/>
    </row>
    <row r="2037" spans="1:10" ht="16" hidden="1">
      <c r="A2037" s="501"/>
      <c r="B2037" s="501"/>
      <c r="C2037" s="787">
        <v>2021</v>
      </c>
      <c r="D2037" s="202" t="s">
        <v>2499</v>
      </c>
      <c r="E2037" s="202" t="s">
        <v>2511</v>
      </c>
      <c r="F2037" s="260"/>
      <c r="G2037" s="216"/>
      <c r="H2037" s="202"/>
      <c r="I2037" s="202"/>
      <c r="J2037" s="217"/>
    </row>
    <row r="2038" spans="1:10" ht="16" hidden="1">
      <c r="A2038" s="501"/>
      <c r="B2038" s="501"/>
      <c r="C2038" s="787">
        <v>2021</v>
      </c>
      <c r="D2038" s="204" t="s">
        <v>2500</v>
      </c>
      <c r="E2038" s="204" t="s">
        <v>2511</v>
      </c>
      <c r="F2038" s="261"/>
      <c r="G2038" s="219"/>
      <c r="H2038" s="204"/>
      <c r="I2038" s="204"/>
      <c r="J2038" s="218"/>
    </row>
    <row r="2039" spans="1:10" ht="16" hidden="1">
      <c r="A2039" s="501"/>
      <c r="B2039" s="501"/>
      <c r="C2039" s="787">
        <v>2021</v>
      </c>
      <c r="D2039" s="202" t="s">
        <v>2501</v>
      </c>
      <c r="E2039" s="202" t="s">
        <v>2511</v>
      </c>
      <c r="F2039" s="260"/>
      <c r="G2039" s="216"/>
      <c r="H2039" s="202"/>
      <c r="I2039" s="202"/>
      <c r="J2039" s="217"/>
    </row>
    <row r="2040" spans="1:10" ht="16" hidden="1">
      <c r="A2040" s="501"/>
      <c r="B2040" s="501"/>
      <c r="C2040" s="787">
        <v>2021</v>
      </c>
      <c r="D2040" s="204" t="s">
        <v>2502</v>
      </c>
      <c r="E2040" s="204" t="s">
        <v>2511</v>
      </c>
      <c r="F2040" s="261"/>
      <c r="G2040" s="219"/>
      <c r="H2040" s="204"/>
      <c r="I2040" s="204"/>
      <c r="J2040" s="218"/>
    </row>
    <row r="2041" spans="1:10" ht="16" hidden="1">
      <c r="A2041" s="501"/>
      <c r="B2041" s="501"/>
      <c r="C2041" s="787">
        <v>2021</v>
      </c>
      <c r="D2041" s="202" t="s">
        <v>2503</v>
      </c>
      <c r="E2041" s="202" t="s">
        <v>2511</v>
      </c>
      <c r="F2041" s="260"/>
      <c r="G2041" s="216"/>
      <c r="H2041" s="202"/>
      <c r="I2041" s="202"/>
      <c r="J2041" s="217"/>
    </row>
    <row r="2042" spans="1:10" ht="16" hidden="1">
      <c r="A2042" s="501"/>
      <c r="B2042" s="501"/>
      <c r="C2042" s="787">
        <v>2021</v>
      </c>
      <c r="D2042" s="204" t="s">
        <v>2504</v>
      </c>
      <c r="E2042" s="204" t="s">
        <v>2511</v>
      </c>
      <c r="F2042" s="261"/>
      <c r="G2042" s="219"/>
      <c r="H2042" s="204"/>
      <c r="I2042" s="204"/>
      <c r="J2042" s="218"/>
    </row>
    <row r="2043" spans="1:10" ht="16" hidden="1">
      <c r="A2043" s="501"/>
      <c r="B2043" s="501"/>
      <c r="C2043" s="787">
        <v>2021</v>
      </c>
      <c r="D2043" s="202" t="s">
        <v>2505</v>
      </c>
      <c r="E2043" s="202" t="s">
        <v>2511</v>
      </c>
      <c r="F2043" s="260"/>
      <c r="G2043" s="216"/>
      <c r="H2043" s="202"/>
      <c r="I2043" s="202"/>
      <c r="J2043" s="217"/>
    </row>
    <row r="2044" spans="1:10" ht="16" hidden="1">
      <c r="A2044" s="501"/>
      <c r="B2044" s="501"/>
      <c r="C2044" s="787">
        <v>2021</v>
      </c>
      <c r="D2044" s="204" t="s">
        <v>2506</v>
      </c>
      <c r="E2044" s="204" t="s">
        <v>2511</v>
      </c>
      <c r="F2044" s="261"/>
      <c r="G2044" s="219"/>
      <c r="H2044" s="204"/>
      <c r="I2044" s="204"/>
      <c r="J2044" s="218"/>
    </row>
    <row r="2045" spans="1:10" ht="16" hidden="1">
      <c r="A2045" s="501"/>
      <c r="B2045" s="501"/>
      <c r="C2045" s="787">
        <v>2021</v>
      </c>
      <c r="D2045" s="202" t="s">
        <v>2507</v>
      </c>
      <c r="E2045" s="202" t="s">
        <v>2511</v>
      </c>
      <c r="F2045" s="260"/>
      <c r="G2045" s="216"/>
      <c r="H2045" s="202"/>
      <c r="I2045" s="202"/>
      <c r="J2045" s="217"/>
    </row>
    <row r="2046" spans="1:10" ht="16" hidden="1">
      <c r="A2046" s="501"/>
      <c r="B2046" s="501"/>
      <c r="C2046" s="787">
        <v>2021</v>
      </c>
      <c r="D2046" s="204" t="s">
        <v>2508</v>
      </c>
      <c r="E2046" s="204" t="s">
        <v>2511</v>
      </c>
      <c r="F2046" s="261"/>
      <c r="G2046" s="219"/>
      <c r="H2046" s="204"/>
      <c r="I2046" s="204"/>
      <c r="J2046" s="218"/>
    </row>
    <row r="2047" spans="1:10" ht="16" hidden="1">
      <c r="A2047" s="501"/>
      <c r="B2047" s="501"/>
      <c r="C2047" s="787">
        <v>2021</v>
      </c>
      <c r="D2047" s="202" t="s">
        <v>2509</v>
      </c>
      <c r="E2047" s="202" t="s">
        <v>2511</v>
      </c>
      <c r="F2047" s="260"/>
      <c r="G2047" s="216"/>
      <c r="H2047" s="202"/>
      <c r="I2047" s="202"/>
      <c r="J2047" s="217"/>
    </row>
    <row r="2048" spans="1:10" ht="16" hidden="1">
      <c r="A2048" s="501"/>
      <c r="B2048" s="501"/>
      <c r="C2048" s="787">
        <v>2021</v>
      </c>
      <c r="D2048" s="204" t="s">
        <v>2510</v>
      </c>
      <c r="E2048" s="204" t="s">
        <v>2511</v>
      </c>
      <c r="F2048" s="261"/>
      <c r="G2048" s="219"/>
      <c r="H2048" s="204"/>
      <c r="I2048" s="204"/>
      <c r="J2048" s="218"/>
    </row>
    <row r="2049" spans="1:10" ht="16" hidden="1">
      <c r="A2049" s="501"/>
      <c r="B2049" s="501"/>
      <c r="C2049" s="787">
        <v>2021</v>
      </c>
      <c r="D2049" s="202" t="s">
        <v>2495</v>
      </c>
      <c r="E2049" s="202" t="s">
        <v>2496</v>
      </c>
      <c r="F2049" s="207"/>
      <c r="G2049" s="216"/>
      <c r="H2049" s="900"/>
      <c r="I2049" s="900"/>
      <c r="J2049" s="907"/>
    </row>
    <row r="2050" spans="1:10" ht="16" hidden="1">
      <c r="A2050" s="501"/>
      <c r="B2050" s="501"/>
      <c r="C2050" s="787">
        <v>2021</v>
      </c>
      <c r="D2050" s="204" t="s">
        <v>2498</v>
      </c>
      <c r="E2050" s="204" t="s">
        <v>2496</v>
      </c>
      <c r="F2050" s="247"/>
      <c r="G2050" s="902"/>
      <c r="H2050" s="902"/>
      <c r="I2050" s="902"/>
      <c r="J2050" s="908"/>
    </row>
    <row r="2051" spans="1:10" ht="16" hidden="1">
      <c r="A2051" s="501"/>
      <c r="B2051" s="501"/>
      <c r="C2051" s="787">
        <v>2021</v>
      </c>
      <c r="D2051" s="202" t="s">
        <v>2499</v>
      </c>
      <c r="E2051" s="202" t="s">
        <v>2558</v>
      </c>
      <c r="F2051" s="207"/>
      <c r="G2051" s="900"/>
      <c r="H2051" s="900"/>
      <c r="I2051" s="900"/>
      <c r="J2051" s="907"/>
    </row>
    <row r="2052" spans="1:10" ht="16" hidden="1">
      <c r="A2052" s="501"/>
      <c r="B2052" s="501"/>
      <c r="C2052" s="787">
        <v>2021</v>
      </c>
      <c r="D2052" s="204" t="s">
        <v>2500</v>
      </c>
      <c r="E2052" s="204" t="s">
        <v>2496</v>
      </c>
      <c r="F2052" s="247"/>
      <c r="G2052" s="902"/>
      <c r="H2052" s="902"/>
      <c r="I2052" s="902"/>
      <c r="J2052" s="908"/>
    </row>
    <row r="2053" spans="1:10" ht="16" hidden="1">
      <c r="A2053" s="501"/>
      <c r="B2053" s="501"/>
      <c r="C2053" s="787">
        <v>2021</v>
      </c>
      <c r="D2053" s="202" t="s">
        <v>2501</v>
      </c>
      <c r="E2053" s="202" t="s">
        <v>2496</v>
      </c>
      <c r="F2053" s="246"/>
      <c r="G2053" s="900"/>
      <c r="H2053" s="900"/>
      <c r="I2053" s="900"/>
      <c r="J2053" s="907"/>
    </row>
    <row r="2054" spans="1:10" ht="16" hidden="1">
      <c r="A2054" s="501"/>
      <c r="B2054" s="501"/>
      <c r="C2054" s="787">
        <v>2021</v>
      </c>
      <c r="D2054" s="204" t="s">
        <v>2502</v>
      </c>
      <c r="E2054" s="914" t="s">
        <v>2496</v>
      </c>
      <c r="F2054" s="247"/>
      <c r="G2054" s="902"/>
      <c r="H2054" s="902"/>
      <c r="I2054" s="902"/>
      <c r="J2054" s="908"/>
    </row>
    <row r="2055" spans="1:10" ht="16" hidden="1">
      <c r="A2055" s="501"/>
      <c r="B2055" s="501"/>
      <c r="C2055" s="787">
        <v>2021</v>
      </c>
      <c r="D2055" s="202" t="s">
        <v>2503</v>
      </c>
      <c r="E2055" s="202" t="s">
        <v>2558</v>
      </c>
      <c r="F2055" s="207"/>
      <c r="G2055" s="900"/>
      <c r="H2055" s="900"/>
      <c r="I2055" s="900"/>
      <c r="J2055" s="907"/>
    </row>
    <row r="2056" spans="1:10" ht="16" hidden="1">
      <c r="A2056" s="501"/>
      <c r="B2056" s="501"/>
      <c r="C2056" s="787">
        <v>2021</v>
      </c>
      <c r="D2056" s="204" t="s">
        <v>2504</v>
      </c>
      <c r="E2056" s="204" t="s">
        <v>2496</v>
      </c>
      <c r="F2056" s="206"/>
      <c r="G2056" s="902"/>
      <c r="H2056" s="902"/>
      <c r="I2056" s="902"/>
      <c r="J2056" s="908"/>
    </row>
    <row r="2057" spans="1:10" ht="16" hidden="1">
      <c r="A2057" s="501"/>
      <c r="B2057" s="501"/>
      <c r="C2057" s="787">
        <v>2021</v>
      </c>
      <c r="D2057" s="202" t="s">
        <v>2505</v>
      </c>
      <c r="E2057" s="202" t="s">
        <v>2496</v>
      </c>
      <c r="F2057" s="246"/>
      <c r="G2057" s="900"/>
      <c r="H2057" s="900"/>
      <c r="I2057" s="900"/>
      <c r="J2057" s="907"/>
    </row>
    <row r="2058" spans="1:10" ht="16" hidden="1">
      <c r="A2058" s="501"/>
      <c r="B2058" s="501"/>
      <c r="C2058" s="787">
        <v>2021</v>
      </c>
      <c r="D2058" s="204" t="s">
        <v>2506</v>
      </c>
      <c r="E2058" s="204" t="s">
        <v>2558</v>
      </c>
      <c r="F2058" s="206"/>
      <c r="G2058" s="902"/>
      <c r="H2058" s="902"/>
      <c r="I2058" s="902"/>
      <c r="J2058" s="908"/>
    </row>
    <row r="2059" spans="1:10" ht="16" hidden="1">
      <c r="A2059" s="501"/>
      <c r="B2059" s="501"/>
      <c r="C2059" s="787">
        <v>2021</v>
      </c>
      <c r="D2059" s="202" t="s">
        <v>2507</v>
      </c>
      <c r="E2059" s="202" t="s">
        <v>2496</v>
      </c>
      <c r="F2059" s="246"/>
      <c r="G2059" s="900"/>
      <c r="H2059" s="900"/>
      <c r="I2059" s="900"/>
      <c r="J2059" s="907"/>
    </row>
    <row r="2060" spans="1:10" ht="16" hidden="1">
      <c r="A2060" s="501"/>
      <c r="B2060" s="501"/>
      <c r="C2060" s="787">
        <v>2021</v>
      </c>
      <c r="D2060" s="204" t="s">
        <v>2508</v>
      </c>
      <c r="E2060" s="204" t="s">
        <v>2496</v>
      </c>
      <c r="F2060" s="247"/>
      <c r="G2060" s="902"/>
      <c r="H2060" s="902"/>
      <c r="I2060" s="902"/>
      <c r="J2060" s="908"/>
    </row>
    <row r="2061" spans="1:10" ht="16" hidden="1">
      <c r="A2061" s="501"/>
      <c r="B2061" s="501"/>
      <c r="C2061" s="787">
        <v>2021</v>
      </c>
      <c r="D2061" s="202" t="s">
        <v>2509</v>
      </c>
      <c r="E2061" s="202" t="s">
        <v>2496</v>
      </c>
      <c r="F2061" s="246"/>
      <c r="G2061" s="900"/>
      <c r="H2061" s="900"/>
      <c r="I2061" s="900"/>
      <c r="J2061" s="907"/>
    </row>
    <row r="2062" spans="1:10" ht="16" hidden="1">
      <c r="A2062" s="501"/>
      <c r="B2062" s="501"/>
      <c r="C2062" s="787">
        <v>2021</v>
      </c>
      <c r="D2062" s="204" t="s">
        <v>2510</v>
      </c>
      <c r="E2062" s="204" t="s">
        <v>2496</v>
      </c>
      <c r="F2062" s="247"/>
      <c r="G2062" s="902"/>
      <c r="H2062" s="902"/>
      <c r="I2062" s="902"/>
      <c r="J2062" s="908"/>
    </row>
    <row r="2063" spans="1:10" ht="16" hidden="1">
      <c r="A2063" s="501"/>
      <c r="B2063" s="501"/>
      <c r="C2063" s="787">
        <v>2021</v>
      </c>
      <c r="D2063" s="202" t="s">
        <v>2495</v>
      </c>
      <c r="E2063" s="202" t="s">
        <v>2511</v>
      </c>
      <c r="F2063" s="260"/>
      <c r="G2063" s="900"/>
      <c r="H2063" s="900"/>
      <c r="I2063" s="900"/>
      <c r="J2063" s="907"/>
    </row>
    <row r="2064" spans="1:10" ht="16" hidden="1">
      <c r="A2064" s="501"/>
      <c r="B2064" s="501"/>
      <c r="C2064" s="787">
        <v>2021</v>
      </c>
      <c r="D2064" s="204" t="s">
        <v>2498</v>
      </c>
      <c r="E2064" s="204" t="s">
        <v>2511</v>
      </c>
      <c r="F2064" s="261"/>
      <c r="G2064" s="902"/>
      <c r="H2064" s="902"/>
      <c r="I2064" s="902"/>
      <c r="J2064" s="908"/>
    </row>
    <row r="2065" spans="1:10" ht="16" hidden="1">
      <c r="A2065" s="501"/>
      <c r="B2065" s="501"/>
      <c r="C2065" s="787">
        <v>2021</v>
      </c>
      <c r="D2065" s="202" t="s">
        <v>2499</v>
      </c>
      <c r="E2065" s="202" t="s">
        <v>2511</v>
      </c>
      <c r="F2065" s="285"/>
      <c r="G2065" s="900"/>
      <c r="H2065" s="900"/>
      <c r="I2065" s="900"/>
      <c r="J2065" s="907"/>
    </row>
    <row r="2066" spans="1:10" ht="16" hidden="1">
      <c r="A2066" s="501"/>
      <c r="B2066" s="501"/>
      <c r="C2066" s="787">
        <v>2021</v>
      </c>
      <c r="D2066" s="204" t="s">
        <v>2500</v>
      </c>
      <c r="E2066" s="204" t="s">
        <v>2511</v>
      </c>
      <c r="F2066" s="284"/>
      <c r="G2066" s="902"/>
      <c r="H2066" s="902"/>
      <c r="I2066" s="902"/>
      <c r="J2066" s="908"/>
    </row>
    <row r="2067" spans="1:10" ht="16" hidden="1">
      <c r="A2067" s="501"/>
      <c r="B2067" s="501"/>
      <c r="C2067" s="787">
        <v>2021</v>
      </c>
      <c r="D2067" s="202" t="s">
        <v>2501</v>
      </c>
      <c r="E2067" s="202" t="s">
        <v>2511</v>
      </c>
      <c r="F2067" s="260"/>
      <c r="G2067" s="900"/>
      <c r="H2067" s="900"/>
      <c r="I2067" s="900"/>
      <c r="J2067" s="907"/>
    </row>
    <row r="2068" spans="1:10" ht="16" hidden="1">
      <c r="A2068" s="501"/>
      <c r="B2068" s="501"/>
      <c r="C2068" s="787">
        <v>2021</v>
      </c>
      <c r="D2068" s="204" t="s">
        <v>2502</v>
      </c>
      <c r="E2068" s="204" t="s">
        <v>2511</v>
      </c>
      <c r="F2068" s="261"/>
      <c r="G2068" s="902"/>
      <c r="H2068" s="902"/>
      <c r="I2068" s="902"/>
      <c r="J2068" s="908"/>
    </row>
    <row r="2069" spans="1:10" ht="16" hidden="1">
      <c r="A2069" s="501"/>
      <c r="B2069" s="501"/>
      <c r="C2069" s="787">
        <v>2021</v>
      </c>
      <c r="D2069" s="202" t="s">
        <v>2503</v>
      </c>
      <c r="E2069" s="202" t="s">
        <v>2511</v>
      </c>
      <c r="F2069" s="285"/>
      <c r="G2069" s="900"/>
      <c r="H2069" s="900"/>
      <c r="I2069" s="900"/>
      <c r="J2069" s="907"/>
    </row>
    <row r="2070" spans="1:10" ht="16" hidden="1">
      <c r="A2070" s="501"/>
      <c r="B2070" s="501"/>
      <c r="C2070" s="787">
        <v>2021</v>
      </c>
      <c r="D2070" s="204" t="s">
        <v>2504</v>
      </c>
      <c r="E2070" s="204" t="s">
        <v>2511</v>
      </c>
      <c r="F2070" s="284"/>
      <c r="G2070" s="902"/>
      <c r="H2070" s="902"/>
      <c r="I2070" s="902"/>
      <c r="J2070" s="908"/>
    </row>
    <row r="2071" spans="1:10" ht="16" hidden="1">
      <c r="A2071" s="501"/>
      <c r="B2071" s="501"/>
      <c r="C2071" s="787">
        <v>2021</v>
      </c>
      <c r="D2071" s="202" t="s">
        <v>2505</v>
      </c>
      <c r="E2071" s="202" t="s">
        <v>2511</v>
      </c>
      <c r="F2071" s="285"/>
      <c r="G2071" s="900"/>
      <c r="H2071" s="900"/>
      <c r="I2071" s="900"/>
      <c r="J2071" s="907"/>
    </row>
    <row r="2072" spans="1:10" ht="16" hidden="1">
      <c r="A2072" s="501"/>
      <c r="B2072" s="501"/>
      <c r="C2072" s="787">
        <v>2021</v>
      </c>
      <c r="D2072" s="204" t="s">
        <v>2506</v>
      </c>
      <c r="E2072" s="204" t="s">
        <v>2511</v>
      </c>
      <c r="F2072" s="284"/>
      <c r="G2072" s="902"/>
      <c r="H2072" s="902"/>
      <c r="I2072" s="902"/>
      <c r="J2072" s="908"/>
    </row>
    <row r="2073" spans="1:10" ht="16" hidden="1">
      <c r="A2073" s="501"/>
      <c r="B2073" s="501"/>
      <c r="C2073" s="787">
        <v>2021</v>
      </c>
      <c r="D2073" s="202" t="s">
        <v>2507</v>
      </c>
      <c r="E2073" s="202" t="s">
        <v>2511</v>
      </c>
      <c r="F2073" s="285"/>
      <c r="G2073" s="900"/>
      <c r="H2073" s="900"/>
      <c r="I2073" s="900"/>
      <c r="J2073" s="907"/>
    </row>
    <row r="2074" spans="1:10" ht="16" hidden="1">
      <c r="A2074" s="501"/>
      <c r="B2074" s="501"/>
      <c r="C2074" s="787">
        <v>2021</v>
      </c>
      <c r="D2074" s="204" t="s">
        <v>2508</v>
      </c>
      <c r="E2074" s="204" t="s">
        <v>2511</v>
      </c>
      <c r="F2074" s="284"/>
      <c r="G2074" s="902"/>
      <c r="H2074" s="902"/>
      <c r="I2074" s="902"/>
      <c r="J2074" s="908"/>
    </row>
    <row r="2075" spans="1:10" ht="16" hidden="1">
      <c r="A2075" s="501"/>
      <c r="B2075" s="501"/>
      <c r="C2075" s="787">
        <v>2021</v>
      </c>
      <c r="D2075" s="202" t="s">
        <v>2509</v>
      </c>
      <c r="E2075" s="202" t="s">
        <v>2511</v>
      </c>
      <c r="F2075" s="285"/>
      <c r="G2075" s="900"/>
      <c r="H2075" s="900"/>
      <c r="I2075" s="900"/>
      <c r="J2075" s="907"/>
    </row>
    <row r="2076" spans="1:10" ht="16" hidden="1">
      <c r="A2076" s="501"/>
      <c r="B2076" s="501"/>
      <c r="C2076" s="787">
        <v>2021</v>
      </c>
      <c r="D2076" s="204" t="s">
        <v>2510</v>
      </c>
      <c r="E2076" s="204" t="s">
        <v>2511</v>
      </c>
      <c r="F2076" s="284"/>
      <c r="G2076" s="902"/>
      <c r="H2076" s="902"/>
      <c r="I2076" s="902"/>
      <c r="J2076" s="908"/>
    </row>
    <row r="2077" spans="1:10" ht="16" hidden="1">
      <c r="A2077" s="501"/>
      <c r="B2077" s="501"/>
      <c r="C2077" s="787">
        <v>2021</v>
      </c>
      <c r="D2077" s="202" t="s">
        <v>2495</v>
      </c>
      <c r="E2077" s="202" t="s">
        <v>2496</v>
      </c>
      <c r="F2077" s="207"/>
      <c r="G2077" s="900"/>
      <c r="H2077" s="900"/>
      <c r="I2077" s="900"/>
      <c r="J2077" s="907"/>
    </row>
    <row r="2078" spans="1:10" ht="16" hidden="1">
      <c r="A2078" s="501"/>
      <c r="B2078" s="501"/>
      <c r="C2078" s="787">
        <v>2021</v>
      </c>
      <c r="D2078" s="204" t="s">
        <v>2498</v>
      </c>
      <c r="E2078" s="204" t="s">
        <v>2496</v>
      </c>
      <c r="F2078" s="247"/>
      <c r="G2078" s="902"/>
      <c r="H2078" s="902"/>
      <c r="I2078" s="902"/>
      <c r="J2078" s="908"/>
    </row>
    <row r="2079" spans="1:10" ht="16" hidden="1">
      <c r="A2079" s="501"/>
      <c r="B2079" s="501"/>
      <c r="C2079" s="787">
        <v>2021</v>
      </c>
      <c r="D2079" s="202" t="s">
        <v>2499</v>
      </c>
      <c r="E2079" s="202" t="s">
        <v>2496</v>
      </c>
      <c r="F2079" s="246"/>
      <c r="G2079" s="900"/>
      <c r="H2079" s="900"/>
      <c r="I2079" s="900"/>
      <c r="J2079" s="907"/>
    </row>
    <row r="2080" spans="1:10" ht="16" hidden="1">
      <c r="A2080" s="501"/>
      <c r="B2080" s="501"/>
      <c r="C2080" s="787">
        <v>2021</v>
      </c>
      <c r="D2080" s="204" t="s">
        <v>2500</v>
      </c>
      <c r="E2080" s="204" t="s">
        <v>2496</v>
      </c>
      <c r="F2080" s="247"/>
      <c r="G2080" s="902"/>
      <c r="H2080" s="902"/>
      <c r="I2080" s="902"/>
      <c r="J2080" s="908"/>
    </row>
    <row r="2081" spans="1:10" ht="16" hidden="1">
      <c r="A2081" s="501"/>
      <c r="B2081" s="501"/>
      <c r="C2081" s="787">
        <v>2021</v>
      </c>
      <c r="D2081" s="202" t="s">
        <v>2501</v>
      </c>
      <c r="E2081" s="202" t="s">
        <v>2496</v>
      </c>
      <c r="F2081" s="246"/>
      <c r="G2081" s="900"/>
      <c r="H2081" s="900"/>
      <c r="I2081" s="900"/>
      <c r="J2081" s="907"/>
    </row>
    <row r="2082" spans="1:10" ht="16" hidden="1">
      <c r="A2082" s="501"/>
      <c r="B2082" s="501"/>
      <c r="C2082" s="787">
        <v>2021</v>
      </c>
      <c r="D2082" s="204" t="s">
        <v>2502</v>
      </c>
      <c r="E2082" s="204" t="s">
        <v>2496</v>
      </c>
      <c r="F2082" s="247"/>
      <c r="G2082" s="902"/>
      <c r="H2082" s="902"/>
      <c r="I2082" s="902"/>
      <c r="J2082" s="908"/>
    </row>
    <row r="2083" spans="1:10" ht="16" hidden="1">
      <c r="A2083" s="501"/>
      <c r="B2083" s="501"/>
      <c r="C2083" s="787">
        <v>2021</v>
      </c>
      <c r="D2083" s="202" t="s">
        <v>2503</v>
      </c>
      <c r="E2083" s="202" t="s">
        <v>2558</v>
      </c>
      <c r="F2083" s="207"/>
      <c r="G2083" s="900"/>
      <c r="H2083" s="900"/>
      <c r="I2083" s="900"/>
      <c r="J2083" s="907"/>
    </row>
    <row r="2084" spans="1:10" ht="16" hidden="1">
      <c r="A2084" s="501"/>
      <c r="B2084" s="501"/>
      <c r="C2084" s="787">
        <v>2021</v>
      </c>
      <c r="D2084" s="204" t="s">
        <v>2504</v>
      </c>
      <c r="E2084" s="204" t="s">
        <v>2496</v>
      </c>
      <c r="F2084" s="206"/>
      <c r="G2084" s="902"/>
      <c r="H2084" s="902"/>
      <c r="I2084" s="902"/>
      <c r="J2084" s="908"/>
    </row>
    <row r="2085" spans="1:10" ht="16" hidden="1">
      <c r="A2085" s="501"/>
      <c r="B2085" s="501"/>
      <c r="C2085" s="787">
        <v>2021</v>
      </c>
      <c r="D2085" s="202" t="s">
        <v>2505</v>
      </c>
      <c r="E2085" s="202" t="s">
        <v>2496</v>
      </c>
      <c r="F2085" s="246"/>
      <c r="G2085" s="900"/>
      <c r="H2085" s="900"/>
      <c r="I2085" s="900"/>
      <c r="J2085" s="907"/>
    </row>
    <row r="2086" spans="1:10" ht="16" hidden="1">
      <c r="A2086" s="501"/>
      <c r="B2086" s="501"/>
      <c r="C2086" s="787">
        <v>2021</v>
      </c>
      <c r="D2086" s="204" t="s">
        <v>2506</v>
      </c>
      <c r="E2086" s="204" t="s">
        <v>2558</v>
      </c>
      <c r="F2086" s="206"/>
      <c r="G2086" s="902"/>
      <c r="H2086" s="902"/>
      <c r="I2086" s="902"/>
      <c r="J2086" s="908"/>
    </row>
    <row r="2087" spans="1:10" ht="16" hidden="1">
      <c r="A2087" s="501"/>
      <c r="B2087" s="501"/>
      <c r="C2087" s="787">
        <v>2021</v>
      </c>
      <c r="D2087" s="202" t="s">
        <v>2507</v>
      </c>
      <c r="E2087" s="202" t="s">
        <v>2496</v>
      </c>
      <c r="F2087" s="246"/>
      <c r="G2087" s="900"/>
      <c r="H2087" s="900"/>
      <c r="I2087" s="900"/>
      <c r="J2087" s="907"/>
    </row>
    <row r="2088" spans="1:10" ht="16" hidden="1">
      <c r="A2088" s="501"/>
      <c r="B2088" s="501"/>
      <c r="C2088" s="787">
        <v>2021</v>
      </c>
      <c r="D2088" s="204" t="s">
        <v>2508</v>
      </c>
      <c r="E2088" s="204" t="s">
        <v>2496</v>
      </c>
      <c r="F2088" s="247"/>
      <c r="G2088" s="902"/>
      <c r="H2088" s="902"/>
      <c r="I2088" s="902"/>
      <c r="J2088" s="908"/>
    </row>
    <row r="2089" spans="1:10" ht="16" hidden="1">
      <c r="A2089" s="501"/>
      <c r="B2089" s="501"/>
      <c r="C2089" s="787">
        <v>2021</v>
      </c>
      <c r="D2089" s="202" t="s">
        <v>2509</v>
      </c>
      <c r="E2089" s="202" t="s">
        <v>2496</v>
      </c>
      <c r="F2089" s="246"/>
      <c r="G2089" s="900"/>
      <c r="H2089" s="900"/>
      <c r="I2089" s="900"/>
      <c r="J2089" s="907"/>
    </row>
    <row r="2090" spans="1:10" ht="16" hidden="1">
      <c r="A2090" s="501"/>
      <c r="B2090" s="501"/>
      <c r="C2090" s="787">
        <v>2021</v>
      </c>
      <c r="D2090" s="204" t="s">
        <v>2510</v>
      </c>
      <c r="E2090" s="204" t="s">
        <v>2496</v>
      </c>
      <c r="F2090" s="247"/>
      <c r="G2090" s="902"/>
      <c r="H2090" s="902"/>
      <c r="I2090" s="902"/>
      <c r="J2090" s="908"/>
    </row>
    <row r="2091" spans="1:10" ht="16" hidden="1">
      <c r="A2091" s="501"/>
      <c r="B2091" s="501"/>
      <c r="C2091" s="787">
        <v>2021</v>
      </c>
      <c r="D2091" s="202" t="s">
        <v>2495</v>
      </c>
      <c r="E2091" s="202" t="s">
        <v>2511</v>
      </c>
      <c r="F2091" s="260"/>
      <c r="G2091" s="900"/>
      <c r="H2091" s="900"/>
      <c r="I2091" s="900"/>
      <c r="J2091" s="907"/>
    </row>
    <row r="2092" spans="1:10" ht="16" hidden="1">
      <c r="A2092" s="501"/>
      <c r="B2092" s="501"/>
      <c r="C2092" s="787">
        <v>2021</v>
      </c>
      <c r="D2092" s="204" t="s">
        <v>2498</v>
      </c>
      <c r="E2092" s="204" t="s">
        <v>2511</v>
      </c>
      <c r="F2092" s="261"/>
      <c r="G2092" s="902"/>
      <c r="H2092" s="902"/>
      <c r="I2092" s="902"/>
      <c r="J2092" s="908"/>
    </row>
    <row r="2093" spans="1:10" ht="16" hidden="1">
      <c r="A2093" s="501"/>
      <c r="B2093" s="501"/>
      <c r="C2093" s="787">
        <v>2021</v>
      </c>
      <c r="D2093" s="202" t="s">
        <v>2499</v>
      </c>
      <c r="E2093" s="202" t="s">
        <v>2564</v>
      </c>
      <c r="F2093" s="260"/>
      <c r="G2093" s="900"/>
      <c r="H2093" s="900"/>
      <c r="I2093" s="900"/>
      <c r="J2093" s="907"/>
    </row>
    <row r="2094" spans="1:10" ht="16" hidden="1">
      <c r="A2094" s="501"/>
      <c r="B2094" s="501"/>
      <c r="C2094" s="787">
        <v>2021</v>
      </c>
      <c r="D2094" s="204" t="s">
        <v>2500</v>
      </c>
      <c r="E2094" s="204" t="s">
        <v>2511</v>
      </c>
      <c r="F2094" s="284"/>
      <c r="G2094" s="902"/>
      <c r="H2094" s="902"/>
      <c r="I2094" s="902"/>
      <c r="J2094" s="908"/>
    </row>
    <row r="2095" spans="1:10" ht="16" hidden="1">
      <c r="A2095" s="501"/>
      <c r="B2095" s="501"/>
      <c r="C2095" s="787">
        <v>2021</v>
      </c>
      <c r="D2095" s="202" t="s">
        <v>2501</v>
      </c>
      <c r="E2095" s="202" t="s">
        <v>2511</v>
      </c>
      <c r="F2095" s="260"/>
      <c r="G2095" s="900"/>
      <c r="H2095" s="900"/>
      <c r="I2095" s="900"/>
      <c r="J2095" s="907"/>
    </row>
    <row r="2096" spans="1:10" ht="16" hidden="1">
      <c r="A2096" s="501"/>
      <c r="B2096" s="501"/>
      <c r="C2096" s="787">
        <v>2021</v>
      </c>
      <c r="D2096" s="204" t="s">
        <v>2502</v>
      </c>
      <c r="E2096" s="204" t="s">
        <v>2564</v>
      </c>
      <c r="F2096" s="261"/>
      <c r="G2096" s="902"/>
      <c r="H2096" s="902"/>
      <c r="I2096" s="902"/>
      <c r="J2096" s="908"/>
    </row>
    <row r="2097" spans="1:10" ht="16" hidden="1">
      <c r="A2097" s="501"/>
      <c r="B2097" s="501"/>
      <c r="C2097" s="787">
        <v>2021</v>
      </c>
      <c r="D2097" s="202" t="s">
        <v>2503</v>
      </c>
      <c r="E2097" s="202" t="s">
        <v>2511</v>
      </c>
      <c r="F2097" s="285"/>
      <c r="G2097" s="900"/>
      <c r="H2097" s="900"/>
      <c r="I2097" s="900"/>
      <c r="J2097" s="907"/>
    </row>
    <row r="2098" spans="1:10" ht="16" hidden="1">
      <c r="A2098" s="501"/>
      <c r="B2098" s="501"/>
      <c r="C2098" s="787">
        <v>2021</v>
      </c>
      <c r="D2098" s="204" t="s">
        <v>2504</v>
      </c>
      <c r="E2098" s="204" t="s">
        <v>2511</v>
      </c>
      <c r="F2098" s="284"/>
      <c r="G2098" s="902"/>
      <c r="H2098" s="902"/>
      <c r="I2098" s="902"/>
      <c r="J2098" s="908"/>
    </row>
    <row r="2099" spans="1:10" ht="16" hidden="1">
      <c r="A2099" s="501"/>
      <c r="B2099" s="501"/>
      <c r="C2099" s="787">
        <v>2021</v>
      </c>
      <c r="D2099" s="202" t="s">
        <v>2505</v>
      </c>
      <c r="E2099" s="202" t="s">
        <v>2511</v>
      </c>
      <c r="F2099" s="285"/>
      <c r="G2099" s="900"/>
      <c r="H2099" s="900"/>
      <c r="I2099" s="900"/>
      <c r="J2099" s="907"/>
    </row>
    <row r="2100" spans="1:10" ht="16" hidden="1">
      <c r="A2100" s="501"/>
      <c r="B2100" s="501"/>
      <c r="C2100" s="787">
        <v>2021</v>
      </c>
      <c r="D2100" s="204" t="s">
        <v>2506</v>
      </c>
      <c r="E2100" s="204" t="s">
        <v>2564</v>
      </c>
      <c r="F2100" s="261"/>
      <c r="G2100" s="902"/>
      <c r="H2100" s="902"/>
      <c r="I2100" s="902"/>
      <c r="J2100" s="908"/>
    </row>
    <row r="2101" spans="1:10" ht="16" hidden="1">
      <c r="A2101" s="501"/>
      <c r="B2101" s="501"/>
      <c r="C2101" s="787">
        <v>2021</v>
      </c>
      <c r="D2101" s="202" t="s">
        <v>2507</v>
      </c>
      <c r="E2101" s="202" t="s">
        <v>2511</v>
      </c>
      <c r="F2101" s="285"/>
      <c r="G2101" s="900"/>
      <c r="H2101" s="900"/>
      <c r="I2101" s="900"/>
      <c r="J2101" s="907"/>
    </row>
    <row r="2102" spans="1:10" ht="16" hidden="1">
      <c r="A2102" s="501"/>
      <c r="B2102" s="501"/>
      <c r="C2102" s="787">
        <v>2021</v>
      </c>
      <c r="D2102" s="204" t="s">
        <v>2508</v>
      </c>
      <c r="E2102" s="204" t="s">
        <v>2511</v>
      </c>
      <c r="F2102" s="284"/>
      <c r="G2102" s="902"/>
      <c r="H2102" s="902"/>
      <c r="I2102" s="902"/>
      <c r="J2102" s="908"/>
    </row>
    <row r="2103" spans="1:10" ht="16" hidden="1">
      <c r="A2103" s="501"/>
      <c r="B2103" s="501"/>
      <c r="C2103" s="787">
        <v>2021</v>
      </c>
      <c r="D2103" s="202" t="s">
        <v>2509</v>
      </c>
      <c r="E2103" s="202" t="s">
        <v>2511</v>
      </c>
      <c r="F2103" s="285"/>
      <c r="G2103" s="900"/>
      <c r="H2103" s="900"/>
      <c r="I2103" s="900"/>
      <c r="J2103" s="907"/>
    </row>
    <row r="2104" spans="1:10" ht="16" hidden="1">
      <c r="A2104" s="501"/>
      <c r="B2104" s="501"/>
      <c r="C2104" s="787">
        <v>2021</v>
      </c>
      <c r="D2104" s="204" t="s">
        <v>2510</v>
      </c>
      <c r="E2104" s="204" t="s">
        <v>2511</v>
      </c>
      <c r="F2104" s="284"/>
      <c r="G2104" s="902"/>
      <c r="H2104" s="902"/>
      <c r="I2104" s="902"/>
      <c r="J2104" s="908"/>
    </row>
    <row r="2105" spans="1:10" ht="16" hidden="1">
      <c r="A2105" s="501"/>
      <c r="B2105" s="501"/>
      <c r="C2105" s="787">
        <v>2021</v>
      </c>
      <c r="D2105" s="202" t="s">
        <v>2495</v>
      </c>
      <c r="E2105" s="202" t="s">
        <v>2496</v>
      </c>
      <c r="F2105" s="207"/>
      <c r="G2105" s="202"/>
      <c r="H2105" s="202"/>
      <c r="I2105" s="202"/>
      <c r="J2105" s="217"/>
    </row>
    <row r="2106" spans="1:10" ht="16" hidden="1">
      <c r="A2106" s="501"/>
      <c r="B2106" s="501"/>
      <c r="C2106" s="787">
        <v>2021</v>
      </c>
      <c r="D2106" s="204" t="s">
        <v>2498</v>
      </c>
      <c r="E2106" s="204" t="s">
        <v>2496</v>
      </c>
      <c r="F2106" s="206"/>
      <c r="G2106" s="204"/>
      <c r="H2106" s="204"/>
      <c r="I2106" s="204"/>
      <c r="J2106" s="218"/>
    </row>
    <row r="2107" spans="1:10" ht="16" hidden="1">
      <c r="A2107" s="501"/>
      <c r="B2107" s="501"/>
      <c r="C2107" s="787">
        <v>2021</v>
      </c>
      <c r="D2107" s="202" t="s">
        <v>2499</v>
      </c>
      <c r="E2107" s="202" t="s">
        <v>2496</v>
      </c>
      <c r="F2107" s="207"/>
      <c r="G2107" s="202"/>
      <c r="H2107" s="202"/>
      <c r="I2107" s="202"/>
      <c r="J2107" s="217"/>
    </row>
    <row r="2108" spans="1:10" ht="16" hidden="1">
      <c r="A2108" s="501"/>
      <c r="B2108" s="501"/>
      <c r="C2108" s="787">
        <v>2021</v>
      </c>
      <c r="D2108" s="204" t="s">
        <v>2500</v>
      </c>
      <c r="E2108" s="204" t="s">
        <v>2496</v>
      </c>
      <c r="F2108" s="206"/>
      <c r="G2108" s="204"/>
      <c r="H2108" s="204"/>
      <c r="I2108" s="204"/>
      <c r="J2108" s="218"/>
    </row>
    <row r="2109" spans="1:10" ht="16" hidden="1">
      <c r="A2109" s="501"/>
      <c r="B2109" s="501"/>
      <c r="C2109" s="787">
        <v>2021</v>
      </c>
      <c r="D2109" s="202" t="s">
        <v>2501</v>
      </c>
      <c r="E2109" s="202" t="s">
        <v>2496</v>
      </c>
      <c r="F2109" s="207"/>
      <c r="G2109" s="202"/>
      <c r="H2109" s="202"/>
      <c r="I2109" s="202"/>
      <c r="J2109" s="217"/>
    </row>
    <row r="2110" spans="1:10" ht="16" hidden="1">
      <c r="A2110" s="501"/>
      <c r="B2110" s="501"/>
      <c r="C2110" s="787">
        <v>2021</v>
      </c>
      <c r="D2110" s="204" t="s">
        <v>2502</v>
      </c>
      <c r="E2110" s="204" t="s">
        <v>2496</v>
      </c>
      <c r="F2110" s="206"/>
      <c r="G2110" s="204"/>
      <c r="H2110" s="204"/>
      <c r="I2110" s="204"/>
      <c r="J2110" s="218"/>
    </row>
    <row r="2111" spans="1:10" ht="16" hidden="1">
      <c r="A2111" s="501"/>
      <c r="B2111" s="501"/>
      <c r="C2111" s="787">
        <v>2021</v>
      </c>
      <c r="D2111" s="202" t="s">
        <v>2503</v>
      </c>
      <c r="E2111" s="202" t="s">
        <v>2496</v>
      </c>
      <c r="F2111" s="207"/>
      <c r="G2111" s="202"/>
      <c r="H2111" s="202"/>
      <c r="I2111" s="202"/>
      <c r="J2111" s="217"/>
    </row>
    <row r="2112" spans="1:10" ht="16" hidden="1">
      <c r="A2112" s="501"/>
      <c r="B2112" s="501"/>
      <c r="C2112" s="787">
        <v>2021</v>
      </c>
      <c r="D2112" s="204" t="s">
        <v>2504</v>
      </c>
      <c r="E2112" s="204" t="s">
        <v>2496</v>
      </c>
      <c r="F2112" s="206"/>
      <c r="G2112" s="204"/>
      <c r="H2112" s="204"/>
      <c r="I2112" s="204"/>
      <c r="J2112" s="218"/>
    </row>
    <row r="2113" spans="1:10" ht="16" hidden="1">
      <c r="A2113" s="501"/>
      <c r="B2113" s="501"/>
      <c r="C2113" s="787">
        <v>2021</v>
      </c>
      <c r="D2113" s="202" t="s">
        <v>2505</v>
      </c>
      <c r="E2113" s="202" t="s">
        <v>2496</v>
      </c>
      <c r="F2113" s="207"/>
      <c r="G2113" s="202"/>
      <c r="H2113" s="202"/>
      <c r="I2113" s="202"/>
      <c r="J2113" s="217"/>
    </row>
    <row r="2114" spans="1:10" ht="16" hidden="1">
      <c r="A2114" s="501"/>
      <c r="B2114" s="501"/>
      <c r="C2114" s="787">
        <v>2021</v>
      </c>
      <c r="D2114" s="204" t="s">
        <v>2506</v>
      </c>
      <c r="E2114" s="204" t="s">
        <v>2496</v>
      </c>
      <c r="F2114" s="206"/>
      <c r="G2114" s="204"/>
      <c r="H2114" s="204"/>
      <c r="I2114" s="204"/>
      <c r="J2114" s="218"/>
    </row>
    <row r="2115" spans="1:10" ht="16" hidden="1">
      <c r="A2115" s="501"/>
      <c r="B2115" s="501"/>
      <c r="C2115" s="787">
        <v>2021</v>
      </c>
      <c r="D2115" s="202" t="s">
        <v>2507</v>
      </c>
      <c r="E2115" s="202" t="s">
        <v>2496</v>
      </c>
      <c r="F2115" s="207"/>
      <c r="G2115" s="202"/>
      <c r="H2115" s="202"/>
      <c r="I2115" s="202"/>
      <c r="J2115" s="217"/>
    </row>
    <row r="2116" spans="1:10" ht="16" hidden="1">
      <c r="A2116" s="501"/>
      <c r="B2116" s="501"/>
      <c r="C2116" s="787">
        <v>2021</v>
      </c>
      <c r="D2116" s="204" t="s">
        <v>2508</v>
      </c>
      <c r="E2116" s="204" t="s">
        <v>2496</v>
      </c>
      <c r="F2116" s="206"/>
      <c r="G2116" s="204"/>
      <c r="H2116" s="204"/>
      <c r="I2116" s="204"/>
      <c r="J2116" s="218"/>
    </row>
    <row r="2117" spans="1:10" ht="16" hidden="1">
      <c r="A2117" s="501"/>
      <c r="B2117" s="501"/>
      <c r="C2117" s="787">
        <v>2021</v>
      </c>
      <c r="D2117" s="202" t="s">
        <v>2509</v>
      </c>
      <c r="E2117" s="202" t="s">
        <v>2496</v>
      </c>
      <c r="F2117" s="207"/>
      <c r="G2117" s="202"/>
      <c r="H2117" s="202"/>
      <c r="I2117" s="202"/>
      <c r="J2117" s="217"/>
    </row>
    <row r="2118" spans="1:10" ht="16" hidden="1">
      <c r="A2118" s="501"/>
      <c r="B2118" s="501"/>
      <c r="C2118" s="787">
        <v>2021</v>
      </c>
      <c r="D2118" s="204" t="s">
        <v>2510</v>
      </c>
      <c r="E2118" s="204" t="s">
        <v>2496</v>
      </c>
      <c r="F2118" s="206"/>
      <c r="G2118" s="204"/>
      <c r="H2118" s="204"/>
      <c r="I2118" s="204"/>
      <c r="J2118" s="218"/>
    </row>
    <row r="2119" spans="1:10" ht="16" hidden="1">
      <c r="A2119" s="501"/>
      <c r="B2119" s="501"/>
      <c r="C2119" s="787">
        <v>2021</v>
      </c>
      <c r="D2119" s="202" t="s">
        <v>2495</v>
      </c>
      <c r="E2119" s="202" t="s">
        <v>2511</v>
      </c>
      <c r="F2119" s="260"/>
      <c r="G2119" s="202"/>
      <c r="H2119" s="202"/>
      <c r="I2119" s="202"/>
      <c r="J2119" s="217"/>
    </row>
    <row r="2120" spans="1:10" ht="16" hidden="1">
      <c r="A2120" s="501"/>
      <c r="B2120" s="501"/>
      <c r="C2120" s="787">
        <v>2021</v>
      </c>
      <c r="D2120" s="204" t="s">
        <v>2498</v>
      </c>
      <c r="E2120" s="204" t="s">
        <v>2511</v>
      </c>
      <c r="F2120" s="261"/>
      <c r="G2120" s="204"/>
      <c r="H2120" s="204"/>
      <c r="I2120" s="204"/>
      <c r="J2120" s="218"/>
    </row>
    <row r="2121" spans="1:10" ht="16" hidden="1">
      <c r="A2121" s="501"/>
      <c r="B2121" s="501"/>
      <c r="C2121" s="787">
        <v>2021</v>
      </c>
      <c r="D2121" s="202" t="s">
        <v>2499</v>
      </c>
      <c r="E2121" s="202" t="s">
        <v>2511</v>
      </c>
      <c r="F2121" s="260"/>
      <c r="G2121" s="202"/>
      <c r="H2121" s="202"/>
      <c r="I2121" s="202"/>
      <c r="J2121" s="217"/>
    </row>
    <row r="2122" spans="1:10" ht="16" hidden="1">
      <c r="A2122" s="501"/>
      <c r="B2122" s="501"/>
      <c r="C2122" s="787">
        <v>2021</v>
      </c>
      <c r="D2122" s="204" t="s">
        <v>2500</v>
      </c>
      <c r="E2122" s="204" t="s">
        <v>2511</v>
      </c>
      <c r="F2122" s="261"/>
      <c r="G2122" s="204"/>
      <c r="H2122" s="204"/>
      <c r="I2122" s="204"/>
      <c r="J2122" s="218"/>
    </row>
    <row r="2123" spans="1:10" ht="16" hidden="1">
      <c r="A2123" s="501"/>
      <c r="B2123" s="501"/>
      <c r="C2123" s="787">
        <v>2021</v>
      </c>
      <c r="D2123" s="202" t="s">
        <v>2501</v>
      </c>
      <c r="E2123" s="202" t="s">
        <v>2511</v>
      </c>
      <c r="F2123" s="260"/>
      <c r="G2123" s="202"/>
      <c r="H2123" s="202"/>
      <c r="I2123" s="202"/>
      <c r="J2123" s="217"/>
    </row>
    <row r="2124" spans="1:10" ht="16" hidden="1">
      <c r="A2124" s="501"/>
      <c r="B2124" s="501"/>
      <c r="C2124" s="787">
        <v>2021</v>
      </c>
      <c r="D2124" s="204" t="s">
        <v>2502</v>
      </c>
      <c r="E2124" s="204" t="s">
        <v>2511</v>
      </c>
      <c r="F2124" s="261"/>
      <c r="G2124" s="204"/>
      <c r="H2124" s="204"/>
      <c r="I2124" s="204"/>
      <c r="J2124" s="218"/>
    </row>
    <row r="2125" spans="1:10" ht="16" hidden="1">
      <c r="A2125" s="501"/>
      <c r="B2125" s="501"/>
      <c r="C2125" s="787">
        <v>2021</v>
      </c>
      <c r="D2125" s="202" t="s">
        <v>2503</v>
      </c>
      <c r="E2125" s="202" t="s">
        <v>2511</v>
      </c>
      <c r="F2125" s="260"/>
      <c r="G2125" s="202"/>
      <c r="H2125" s="202"/>
      <c r="I2125" s="202"/>
      <c r="J2125" s="217"/>
    </row>
    <row r="2126" spans="1:10" ht="16" hidden="1">
      <c r="A2126" s="501"/>
      <c r="B2126" s="501"/>
      <c r="C2126" s="787">
        <v>2021</v>
      </c>
      <c r="D2126" s="204" t="s">
        <v>2504</v>
      </c>
      <c r="E2126" s="204" t="s">
        <v>2511</v>
      </c>
      <c r="F2126" s="261"/>
      <c r="G2126" s="204"/>
      <c r="H2126" s="204"/>
      <c r="I2126" s="204"/>
      <c r="J2126" s="218"/>
    </row>
    <row r="2127" spans="1:10" ht="16" hidden="1">
      <c r="A2127" s="501"/>
      <c r="B2127" s="501"/>
      <c r="C2127" s="787">
        <v>2021</v>
      </c>
      <c r="D2127" s="202" t="s">
        <v>2505</v>
      </c>
      <c r="E2127" s="202" t="s">
        <v>2511</v>
      </c>
      <c r="F2127" s="260"/>
      <c r="G2127" s="202"/>
      <c r="H2127" s="202"/>
      <c r="I2127" s="202"/>
      <c r="J2127" s="217"/>
    </row>
    <row r="2128" spans="1:10" ht="16" hidden="1">
      <c r="A2128" s="501"/>
      <c r="B2128" s="501"/>
      <c r="C2128" s="787">
        <v>2021</v>
      </c>
      <c r="D2128" s="204" t="s">
        <v>2506</v>
      </c>
      <c r="E2128" s="204" t="s">
        <v>2511</v>
      </c>
      <c r="F2128" s="261"/>
      <c r="G2128" s="204"/>
      <c r="H2128" s="204"/>
      <c r="I2128" s="204"/>
      <c r="J2128" s="218"/>
    </row>
    <row r="2129" spans="1:10" ht="16" hidden="1">
      <c r="A2129" s="501"/>
      <c r="B2129" s="501"/>
      <c r="C2129" s="787">
        <v>2021</v>
      </c>
      <c r="D2129" s="202" t="s">
        <v>2507</v>
      </c>
      <c r="E2129" s="202" t="s">
        <v>2511</v>
      </c>
      <c r="F2129" s="260"/>
      <c r="G2129" s="202"/>
      <c r="H2129" s="202"/>
      <c r="I2129" s="202"/>
      <c r="J2129" s="217"/>
    </row>
    <row r="2130" spans="1:10" ht="16" hidden="1">
      <c r="A2130" s="501"/>
      <c r="B2130" s="501"/>
      <c r="C2130" s="787">
        <v>2021</v>
      </c>
      <c r="D2130" s="204" t="s">
        <v>2508</v>
      </c>
      <c r="E2130" s="204" t="s">
        <v>2511</v>
      </c>
      <c r="F2130" s="261"/>
      <c r="G2130" s="204"/>
      <c r="H2130" s="204"/>
      <c r="I2130" s="204"/>
      <c r="J2130" s="218"/>
    </row>
    <row r="2131" spans="1:10" ht="16" hidden="1">
      <c r="A2131" s="501"/>
      <c r="B2131" s="501"/>
      <c r="C2131" s="787">
        <v>2021</v>
      </c>
      <c r="D2131" s="202" t="s">
        <v>2509</v>
      </c>
      <c r="E2131" s="202" t="s">
        <v>2511</v>
      </c>
      <c r="F2131" s="260"/>
      <c r="G2131" s="202"/>
      <c r="H2131" s="202"/>
      <c r="I2131" s="202"/>
      <c r="J2131" s="217"/>
    </row>
    <row r="2132" spans="1:10" ht="16" hidden="1">
      <c r="A2132" s="501"/>
      <c r="B2132" s="501"/>
      <c r="C2132" s="787">
        <v>2021</v>
      </c>
      <c r="D2132" s="204" t="s">
        <v>2510</v>
      </c>
      <c r="E2132" s="204" t="s">
        <v>2511</v>
      </c>
      <c r="F2132" s="261"/>
      <c r="G2132" s="204"/>
      <c r="H2132" s="204"/>
      <c r="I2132" s="204"/>
      <c r="J2132" s="218"/>
    </row>
    <row r="2133" spans="1:10" ht="16" hidden="1">
      <c r="A2133" s="501"/>
      <c r="B2133" s="501"/>
      <c r="C2133" s="787">
        <v>2021</v>
      </c>
      <c r="D2133" s="202" t="s">
        <v>2495</v>
      </c>
      <c r="E2133" s="202" t="s">
        <v>2496</v>
      </c>
      <c r="F2133" s="207"/>
      <c r="G2133" s="202"/>
      <c r="H2133" s="202"/>
      <c r="I2133" s="202"/>
      <c r="J2133" s="217"/>
    </row>
    <row r="2134" spans="1:10" ht="16" hidden="1">
      <c r="A2134" s="501"/>
      <c r="B2134" s="501"/>
      <c r="C2134" s="787">
        <v>2021</v>
      </c>
      <c r="D2134" s="204" t="s">
        <v>2498</v>
      </c>
      <c r="E2134" s="204" t="s">
        <v>2496</v>
      </c>
      <c r="F2134" s="206"/>
      <c r="G2134" s="204"/>
      <c r="H2134" s="204"/>
      <c r="I2134" s="204"/>
      <c r="J2134" s="218"/>
    </row>
    <row r="2135" spans="1:10" ht="16" hidden="1">
      <c r="A2135" s="501"/>
      <c r="B2135" s="501"/>
      <c r="C2135" s="787">
        <v>2021</v>
      </c>
      <c r="D2135" s="202" t="s">
        <v>2499</v>
      </c>
      <c r="E2135" s="202" t="s">
        <v>2496</v>
      </c>
      <c r="F2135" s="207"/>
      <c r="G2135" s="202"/>
      <c r="H2135" s="202"/>
      <c r="I2135" s="202"/>
      <c r="J2135" s="217"/>
    </row>
    <row r="2136" spans="1:10" ht="16" hidden="1">
      <c r="A2136" s="501"/>
      <c r="B2136" s="501"/>
      <c r="C2136" s="787">
        <v>2021</v>
      </c>
      <c r="D2136" s="204" t="s">
        <v>2500</v>
      </c>
      <c r="E2136" s="204" t="s">
        <v>2496</v>
      </c>
      <c r="F2136" s="206"/>
      <c r="G2136" s="204"/>
      <c r="H2136" s="204"/>
      <c r="I2136" s="204"/>
      <c r="J2136" s="218"/>
    </row>
    <row r="2137" spans="1:10" ht="16" hidden="1">
      <c r="A2137" s="501"/>
      <c r="B2137" s="501"/>
      <c r="C2137" s="787">
        <v>2021</v>
      </c>
      <c r="D2137" s="202" t="s">
        <v>2501</v>
      </c>
      <c r="E2137" s="202" t="s">
        <v>2496</v>
      </c>
      <c r="F2137" s="207"/>
      <c r="G2137" s="202"/>
      <c r="H2137" s="202"/>
      <c r="I2137" s="202"/>
      <c r="J2137" s="217"/>
    </row>
    <row r="2138" spans="1:10" ht="16" hidden="1">
      <c r="A2138" s="501"/>
      <c r="B2138" s="501"/>
      <c r="C2138" s="787">
        <v>2021</v>
      </c>
      <c r="D2138" s="204" t="s">
        <v>2502</v>
      </c>
      <c r="E2138" s="204" t="s">
        <v>2496</v>
      </c>
      <c r="F2138" s="206"/>
      <c r="G2138" s="204"/>
      <c r="H2138" s="204"/>
      <c r="I2138" s="204"/>
      <c r="J2138" s="218"/>
    </row>
    <row r="2139" spans="1:10" ht="16" hidden="1">
      <c r="A2139" s="501"/>
      <c r="B2139" s="501"/>
      <c r="C2139" s="787">
        <v>2021</v>
      </c>
      <c r="D2139" s="202" t="s">
        <v>2503</v>
      </c>
      <c r="E2139" s="202" t="s">
        <v>2496</v>
      </c>
      <c r="F2139" s="207"/>
      <c r="G2139" s="202"/>
      <c r="H2139" s="202"/>
      <c r="I2139" s="202"/>
      <c r="J2139" s="217"/>
    </row>
    <row r="2140" spans="1:10" ht="16" hidden="1">
      <c r="A2140" s="501"/>
      <c r="B2140" s="501"/>
      <c r="C2140" s="787">
        <v>2021</v>
      </c>
      <c r="D2140" s="204" t="s">
        <v>2504</v>
      </c>
      <c r="E2140" s="204" t="s">
        <v>2496</v>
      </c>
      <c r="F2140" s="206"/>
      <c r="G2140" s="204"/>
      <c r="H2140" s="204"/>
      <c r="I2140" s="204"/>
      <c r="J2140" s="218"/>
    </row>
    <row r="2141" spans="1:10" ht="16" hidden="1">
      <c r="A2141" s="501"/>
      <c r="B2141" s="501"/>
      <c r="C2141" s="787">
        <v>2021</v>
      </c>
      <c r="D2141" s="202" t="s">
        <v>2505</v>
      </c>
      <c r="E2141" s="202" t="s">
        <v>2496</v>
      </c>
      <c r="F2141" s="207"/>
      <c r="G2141" s="202"/>
      <c r="H2141" s="202"/>
      <c r="I2141" s="202"/>
      <c r="J2141" s="217"/>
    </row>
    <row r="2142" spans="1:10" ht="16" hidden="1">
      <c r="A2142" s="501"/>
      <c r="B2142" s="501"/>
      <c r="C2142" s="787">
        <v>2021</v>
      </c>
      <c r="D2142" s="204" t="s">
        <v>2506</v>
      </c>
      <c r="E2142" s="204" t="s">
        <v>2496</v>
      </c>
      <c r="F2142" s="206"/>
      <c r="G2142" s="204"/>
      <c r="H2142" s="204"/>
      <c r="I2142" s="204"/>
      <c r="J2142" s="218"/>
    </row>
    <row r="2143" spans="1:10" ht="16" hidden="1">
      <c r="A2143" s="501"/>
      <c r="B2143" s="501"/>
      <c r="C2143" s="787">
        <v>2021</v>
      </c>
      <c r="D2143" s="202" t="s">
        <v>2507</v>
      </c>
      <c r="E2143" s="202" t="s">
        <v>2496</v>
      </c>
      <c r="F2143" s="207"/>
      <c r="G2143" s="202"/>
      <c r="H2143" s="202"/>
      <c r="I2143" s="202"/>
      <c r="J2143" s="217"/>
    </row>
    <row r="2144" spans="1:10" ht="16" hidden="1">
      <c r="A2144" s="501"/>
      <c r="B2144" s="501"/>
      <c r="C2144" s="787">
        <v>2021</v>
      </c>
      <c r="D2144" s="204" t="s">
        <v>2508</v>
      </c>
      <c r="E2144" s="204" t="s">
        <v>2496</v>
      </c>
      <c r="F2144" s="206"/>
      <c r="G2144" s="204"/>
      <c r="H2144" s="204"/>
      <c r="I2144" s="204"/>
      <c r="J2144" s="218"/>
    </row>
    <row r="2145" spans="1:10" ht="16" hidden="1">
      <c r="A2145" s="501"/>
      <c r="B2145" s="501"/>
      <c r="C2145" s="787">
        <v>2021</v>
      </c>
      <c r="D2145" s="202" t="s">
        <v>2509</v>
      </c>
      <c r="E2145" s="202" t="s">
        <v>2496</v>
      </c>
      <c r="F2145" s="207"/>
      <c r="G2145" s="202"/>
      <c r="H2145" s="202"/>
      <c r="I2145" s="202"/>
      <c r="J2145" s="217"/>
    </row>
    <row r="2146" spans="1:10" ht="16" hidden="1">
      <c r="A2146" s="501"/>
      <c r="B2146" s="501"/>
      <c r="C2146" s="787">
        <v>2021</v>
      </c>
      <c r="D2146" s="204" t="s">
        <v>2510</v>
      </c>
      <c r="E2146" s="204" t="s">
        <v>2496</v>
      </c>
      <c r="F2146" s="206"/>
      <c r="G2146" s="204"/>
      <c r="H2146" s="204"/>
      <c r="I2146" s="204"/>
      <c r="J2146" s="218"/>
    </row>
    <row r="2147" spans="1:10" ht="16" hidden="1">
      <c r="A2147" s="501"/>
      <c r="B2147" s="501"/>
      <c r="C2147" s="787">
        <v>2021</v>
      </c>
      <c r="D2147" s="202" t="s">
        <v>2495</v>
      </c>
      <c r="E2147" s="202" t="s">
        <v>2511</v>
      </c>
      <c r="F2147" s="260"/>
      <c r="G2147" s="202"/>
      <c r="H2147" s="202"/>
      <c r="I2147" s="202"/>
      <c r="J2147" s="217"/>
    </row>
    <row r="2148" spans="1:10" ht="16" hidden="1">
      <c r="A2148" s="501"/>
      <c r="B2148" s="501"/>
      <c r="C2148" s="787">
        <v>2021</v>
      </c>
      <c r="D2148" s="204" t="s">
        <v>2498</v>
      </c>
      <c r="E2148" s="204" t="s">
        <v>2511</v>
      </c>
      <c r="F2148" s="261"/>
      <c r="G2148" s="204"/>
      <c r="H2148" s="204"/>
      <c r="I2148" s="204"/>
      <c r="J2148" s="218"/>
    </row>
    <row r="2149" spans="1:10" ht="16" hidden="1">
      <c r="A2149" s="501"/>
      <c r="B2149" s="501"/>
      <c r="C2149" s="787">
        <v>2021</v>
      </c>
      <c r="D2149" s="202" t="s">
        <v>2499</v>
      </c>
      <c r="E2149" s="202" t="s">
        <v>2511</v>
      </c>
      <c r="F2149" s="260"/>
      <c r="G2149" s="202"/>
      <c r="H2149" s="202"/>
      <c r="I2149" s="202"/>
      <c r="J2149" s="217"/>
    </row>
    <row r="2150" spans="1:10" ht="16" hidden="1">
      <c r="A2150" s="501"/>
      <c r="B2150" s="501"/>
      <c r="C2150" s="787">
        <v>2021</v>
      </c>
      <c r="D2150" s="204" t="s">
        <v>2500</v>
      </c>
      <c r="E2150" s="204" t="s">
        <v>2511</v>
      </c>
      <c r="F2150" s="261"/>
      <c r="G2150" s="204"/>
      <c r="H2150" s="204"/>
      <c r="I2150" s="204"/>
      <c r="J2150" s="218"/>
    </row>
    <row r="2151" spans="1:10" ht="16" hidden="1">
      <c r="A2151" s="501"/>
      <c r="B2151" s="501"/>
      <c r="C2151" s="787">
        <v>2021</v>
      </c>
      <c r="D2151" s="202" t="s">
        <v>2501</v>
      </c>
      <c r="E2151" s="202" t="s">
        <v>2511</v>
      </c>
      <c r="F2151" s="260"/>
      <c r="G2151" s="202"/>
      <c r="H2151" s="202"/>
      <c r="I2151" s="202"/>
      <c r="J2151" s="217"/>
    </row>
    <row r="2152" spans="1:10" ht="16" hidden="1">
      <c r="A2152" s="501"/>
      <c r="B2152" s="501"/>
      <c r="C2152" s="787">
        <v>2021</v>
      </c>
      <c r="D2152" s="204" t="s">
        <v>2502</v>
      </c>
      <c r="E2152" s="204" t="s">
        <v>2511</v>
      </c>
      <c r="F2152" s="261"/>
      <c r="G2152" s="204"/>
      <c r="H2152" s="204"/>
      <c r="I2152" s="204"/>
      <c r="J2152" s="218"/>
    </row>
    <row r="2153" spans="1:10" ht="16" hidden="1">
      <c r="A2153" s="501"/>
      <c r="B2153" s="501"/>
      <c r="C2153" s="787">
        <v>2021</v>
      </c>
      <c r="D2153" s="202" t="s">
        <v>2503</v>
      </c>
      <c r="E2153" s="202" t="s">
        <v>2511</v>
      </c>
      <c r="F2153" s="260"/>
      <c r="G2153" s="202"/>
      <c r="H2153" s="202"/>
      <c r="I2153" s="202"/>
      <c r="J2153" s="217"/>
    </row>
    <row r="2154" spans="1:10" ht="16" hidden="1">
      <c r="A2154" s="501"/>
      <c r="B2154" s="501"/>
      <c r="C2154" s="787">
        <v>2021</v>
      </c>
      <c r="D2154" s="204" t="s">
        <v>2504</v>
      </c>
      <c r="E2154" s="204" t="s">
        <v>2511</v>
      </c>
      <c r="F2154" s="261"/>
      <c r="G2154" s="204"/>
      <c r="H2154" s="204"/>
      <c r="I2154" s="204"/>
      <c r="J2154" s="218"/>
    </row>
    <row r="2155" spans="1:10" ht="16" hidden="1">
      <c r="A2155" s="501"/>
      <c r="B2155" s="501"/>
      <c r="C2155" s="787">
        <v>2021</v>
      </c>
      <c r="D2155" s="202" t="s">
        <v>2505</v>
      </c>
      <c r="E2155" s="202" t="s">
        <v>2511</v>
      </c>
      <c r="F2155" s="260"/>
      <c r="G2155" s="202"/>
      <c r="H2155" s="202"/>
      <c r="I2155" s="202"/>
      <c r="J2155" s="217"/>
    </row>
    <row r="2156" spans="1:10" ht="16" hidden="1">
      <c r="A2156" s="501"/>
      <c r="B2156" s="501"/>
      <c r="C2156" s="787">
        <v>2021</v>
      </c>
      <c r="D2156" s="204" t="s">
        <v>2506</v>
      </c>
      <c r="E2156" s="204" t="s">
        <v>2511</v>
      </c>
      <c r="F2156" s="261"/>
      <c r="G2156" s="204"/>
      <c r="H2156" s="204"/>
      <c r="I2156" s="204"/>
      <c r="J2156" s="218"/>
    </row>
    <row r="2157" spans="1:10" ht="16" hidden="1">
      <c r="A2157" s="501"/>
      <c r="B2157" s="501"/>
      <c r="C2157" s="787">
        <v>2021</v>
      </c>
      <c r="D2157" s="202" t="s">
        <v>2507</v>
      </c>
      <c r="E2157" s="202" t="s">
        <v>2511</v>
      </c>
      <c r="F2157" s="260"/>
      <c r="G2157" s="202"/>
      <c r="H2157" s="202"/>
      <c r="I2157" s="202"/>
      <c r="J2157" s="217"/>
    </row>
    <row r="2158" spans="1:10" ht="16" hidden="1">
      <c r="A2158" s="501"/>
      <c r="B2158" s="501"/>
      <c r="C2158" s="787">
        <v>2021</v>
      </c>
      <c r="D2158" s="204" t="s">
        <v>2508</v>
      </c>
      <c r="E2158" s="204" t="s">
        <v>2511</v>
      </c>
      <c r="F2158" s="261"/>
      <c r="G2158" s="204"/>
      <c r="H2158" s="204"/>
      <c r="I2158" s="204"/>
      <c r="J2158" s="218"/>
    </row>
    <row r="2159" spans="1:10" ht="16" hidden="1">
      <c r="A2159" s="501"/>
      <c r="B2159" s="501"/>
      <c r="C2159" s="787">
        <v>2021</v>
      </c>
      <c r="D2159" s="202" t="s">
        <v>2509</v>
      </c>
      <c r="E2159" s="202" t="s">
        <v>2511</v>
      </c>
      <c r="F2159" s="260"/>
      <c r="G2159" s="202"/>
      <c r="H2159" s="202"/>
      <c r="I2159" s="202"/>
      <c r="J2159" s="217"/>
    </row>
    <row r="2160" spans="1:10" ht="16" hidden="1">
      <c r="A2160" s="501"/>
      <c r="B2160" s="501"/>
      <c r="C2160" s="787">
        <v>2021</v>
      </c>
      <c r="D2160" s="204" t="s">
        <v>2510</v>
      </c>
      <c r="E2160" s="204" t="s">
        <v>2511</v>
      </c>
      <c r="F2160" s="261"/>
      <c r="G2160" s="204"/>
      <c r="H2160" s="204"/>
      <c r="I2160" s="204"/>
      <c r="J2160" s="218"/>
    </row>
    <row r="2161" spans="1:10" ht="16" hidden="1">
      <c r="A2161" s="501"/>
      <c r="B2161" s="501"/>
      <c r="C2161" s="787">
        <v>2021</v>
      </c>
      <c r="D2161" s="202" t="s">
        <v>2495</v>
      </c>
      <c r="E2161" s="202" t="s">
        <v>2496</v>
      </c>
      <c r="F2161" s="915"/>
      <c r="G2161" s="207"/>
      <c r="H2161" s="202"/>
      <c r="I2161" s="202"/>
      <c r="J2161" s="217"/>
    </row>
    <row r="2162" spans="1:10" ht="16" hidden="1">
      <c r="A2162" s="501"/>
      <c r="B2162" s="501"/>
      <c r="C2162" s="787">
        <v>2021</v>
      </c>
      <c r="D2162" s="204" t="s">
        <v>2498</v>
      </c>
      <c r="E2162" s="204" t="s">
        <v>2496</v>
      </c>
      <c r="F2162" s="916"/>
      <c r="G2162" s="206"/>
      <c r="H2162" s="204"/>
      <c r="I2162" s="204"/>
      <c r="J2162" s="218"/>
    </row>
    <row r="2163" spans="1:10" ht="16" hidden="1">
      <c r="A2163" s="501"/>
      <c r="B2163" s="501"/>
      <c r="C2163" s="787">
        <v>2021</v>
      </c>
      <c r="D2163" s="202" t="s">
        <v>2499</v>
      </c>
      <c r="E2163" s="202" t="s">
        <v>2496</v>
      </c>
      <c r="F2163" s="915"/>
      <c r="G2163" s="207"/>
      <c r="H2163" s="202"/>
      <c r="I2163" s="202"/>
      <c r="J2163" s="217"/>
    </row>
    <row r="2164" spans="1:10" ht="16" hidden="1">
      <c r="A2164" s="501"/>
      <c r="B2164" s="501"/>
      <c r="C2164" s="787">
        <v>2021</v>
      </c>
      <c r="D2164" s="204" t="s">
        <v>2500</v>
      </c>
      <c r="E2164" s="204" t="s">
        <v>2496</v>
      </c>
      <c r="F2164" s="916"/>
      <c r="G2164" s="206"/>
      <c r="H2164" s="204"/>
      <c r="I2164" s="204"/>
      <c r="J2164" s="218"/>
    </row>
    <row r="2165" spans="1:10" ht="16" hidden="1">
      <c r="A2165" s="501"/>
      <c r="B2165" s="501"/>
      <c r="C2165" s="787">
        <v>2021</v>
      </c>
      <c r="D2165" s="202" t="s">
        <v>2501</v>
      </c>
      <c r="E2165" s="202" t="s">
        <v>2496</v>
      </c>
      <c r="F2165" s="287"/>
      <c r="G2165" s="207"/>
      <c r="H2165" s="202"/>
      <c r="I2165" s="202"/>
      <c r="J2165" s="217"/>
    </row>
    <row r="2166" spans="1:10" ht="16" hidden="1">
      <c r="A2166" s="501"/>
      <c r="B2166" s="501"/>
      <c r="C2166" s="787">
        <v>2021</v>
      </c>
      <c r="D2166" s="204" t="s">
        <v>2502</v>
      </c>
      <c r="E2166" s="204" t="s">
        <v>2496</v>
      </c>
      <c r="F2166" s="916"/>
      <c r="G2166" s="206"/>
      <c r="H2166" s="204"/>
      <c r="I2166" s="204"/>
      <c r="J2166" s="218"/>
    </row>
    <row r="2167" spans="1:10" ht="16" hidden="1">
      <c r="A2167" s="501"/>
      <c r="B2167" s="501"/>
      <c r="C2167" s="787">
        <v>2021</v>
      </c>
      <c r="D2167" s="202" t="s">
        <v>2503</v>
      </c>
      <c r="E2167" s="202" t="s">
        <v>2496</v>
      </c>
      <c r="F2167" s="915"/>
      <c r="G2167" s="207"/>
      <c r="H2167" s="202"/>
      <c r="I2167" s="202"/>
      <c r="J2167" s="217"/>
    </row>
    <row r="2168" spans="1:10" ht="16" hidden="1">
      <c r="A2168" s="501"/>
      <c r="B2168" s="501"/>
      <c r="C2168" s="787">
        <v>2021</v>
      </c>
      <c r="D2168" s="204" t="s">
        <v>2504</v>
      </c>
      <c r="E2168" s="204" t="s">
        <v>2496</v>
      </c>
      <c r="F2168" s="916"/>
      <c r="G2168" s="206"/>
      <c r="H2168" s="204"/>
      <c r="I2168" s="204"/>
      <c r="J2168" s="218"/>
    </row>
    <row r="2169" spans="1:10" ht="16" hidden="1">
      <c r="A2169" s="501"/>
      <c r="B2169" s="501"/>
      <c r="C2169" s="787">
        <v>2021</v>
      </c>
      <c r="D2169" s="202" t="s">
        <v>2505</v>
      </c>
      <c r="E2169" s="202" t="s">
        <v>2496</v>
      </c>
      <c r="F2169" s="915"/>
      <c r="G2169" s="207"/>
      <c r="H2169" s="202"/>
      <c r="I2169" s="202"/>
      <c r="J2169" s="217"/>
    </row>
    <row r="2170" spans="1:10" ht="16" hidden="1">
      <c r="A2170" s="501"/>
      <c r="B2170" s="501"/>
      <c r="C2170" s="787">
        <v>2021</v>
      </c>
      <c r="D2170" s="204" t="s">
        <v>2506</v>
      </c>
      <c r="E2170" s="204" t="s">
        <v>2496</v>
      </c>
      <c r="F2170" s="916"/>
      <c r="G2170" s="206"/>
      <c r="H2170" s="204"/>
      <c r="I2170" s="204"/>
      <c r="J2170" s="218"/>
    </row>
    <row r="2171" spans="1:10" ht="16" hidden="1">
      <c r="A2171" s="501"/>
      <c r="B2171" s="501"/>
      <c r="C2171" s="787">
        <v>2021</v>
      </c>
      <c r="D2171" s="202" t="s">
        <v>2507</v>
      </c>
      <c r="E2171" s="202" t="s">
        <v>2496</v>
      </c>
      <c r="F2171" s="915"/>
      <c r="G2171" s="207"/>
      <c r="H2171" s="202"/>
      <c r="I2171" s="202"/>
      <c r="J2171" s="217"/>
    </row>
    <row r="2172" spans="1:10" ht="16" hidden="1">
      <c r="A2172" s="501"/>
      <c r="B2172" s="501"/>
      <c r="C2172" s="787">
        <v>2021</v>
      </c>
      <c r="D2172" s="204" t="s">
        <v>2508</v>
      </c>
      <c r="E2172" s="204" t="s">
        <v>2496</v>
      </c>
      <c r="F2172" s="916"/>
      <c r="G2172" s="206"/>
      <c r="H2172" s="204"/>
      <c r="I2172" s="204"/>
      <c r="J2172" s="218"/>
    </row>
    <row r="2173" spans="1:10" ht="16" hidden="1">
      <c r="A2173" s="501"/>
      <c r="B2173" s="501"/>
      <c r="C2173" s="787">
        <v>2021</v>
      </c>
      <c r="D2173" s="202" t="s">
        <v>2509</v>
      </c>
      <c r="E2173" s="202" t="s">
        <v>2496</v>
      </c>
      <c r="F2173" s="915"/>
      <c r="G2173" s="207"/>
      <c r="H2173" s="202"/>
      <c r="I2173" s="202"/>
      <c r="J2173" s="217"/>
    </row>
    <row r="2174" spans="1:10" ht="16" hidden="1">
      <c r="A2174" s="501"/>
      <c r="B2174" s="501"/>
      <c r="C2174" s="787">
        <v>2021</v>
      </c>
      <c r="D2174" s="204" t="s">
        <v>2510</v>
      </c>
      <c r="E2174" s="204" t="s">
        <v>2496</v>
      </c>
      <c r="F2174" s="916"/>
      <c r="G2174" s="206"/>
      <c r="H2174" s="204"/>
      <c r="I2174" s="204"/>
      <c r="J2174" s="218"/>
    </row>
    <row r="2175" spans="1:10" ht="16" hidden="1">
      <c r="A2175" s="501"/>
      <c r="B2175" s="501"/>
      <c r="C2175" s="787">
        <v>2021</v>
      </c>
      <c r="D2175" s="202" t="s">
        <v>2495</v>
      </c>
      <c r="E2175" s="202" t="s">
        <v>2511</v>
      </c>
      <c r="F2175" s="915"/>
      <c r="G2175" s="917"/>
      <c r="H2175" s="202"/>
      <c r="I2175" s="202"/>
      <c r="J2175" s="217"/>
    </row>
    <row r="2176" spans="1:10" ht="16" hidden="1">
      <c r="A2176" s="501"/>
      <c r="B2176" s="501"/>
      <c r="C2176" s="787">
        <v>2021</v>
      </c>
      <c r="D2176" s="204" t="s">
        <v>2498</v>
      </c>
      <c r="E2176" s="204" t="s">
        <v>2511</v>
      </c>
      <c r="F2176" s="916"/>
      <c r="G2176" s="918"/>
      <c r="H2176" s="204"/>
      <c r="I2176" s="204"/>
      <c r="J2176" s="218"/>
    </row>
    <row r="2177" spans="1:10" ht="16" hidden="1">
      <c r="A2177" s="501"/>
      <c r="B2177" s="501"/>
      <c r="C2177" s="787">
        <v>2021</v>
      </c>
      <c r="D2177" s="202" t="s">
        <v>2499</v>
      </c>
      <c r="E2177" s="202" t="s">
        <v>2511</v>
      </c>
      <c r="F2177" s="915"/>
      <c r="G2177" s="917"/>
      <c r="H2177" s="202"/>
      <c r="I2177" s="202"/>
      <c r="J2177" s="217"/>
    </row>
    <row r="2178" spans="1:10" ht="16" hidden="1">
      <c r="A2178" s="501"/>
      <c r="B2178" s="501"/>
      <c r="C2178" s="787">
        <v>2021</v>
      </c>
      <c r="D2178" s="204" t="s">
        <v>2500</v>
      </c>
      <c r="E2178" s="204" t="s">
        <v>2511</v>
      </c>
      <c r="F2178" s="916"/>
      <c r="G2178" s="918"/>
      <c r="H2178" s="204"/>
      <c r="I2178" s="204"/>
      <c r="J2178" s="218"/>
    </row>
    <row r="2179" spans="1:10" ht="16" hidden="1">
      <c r="A2179" s="501"/>
      <c r="B2179" s="501"/>
      <c r="C2179" s="787">
        <v>2021</v>
      </c>
      <c r="D2179" s="202" t="s">
        <v>2501</v>
      </c>
      <c r="E2179" s="202" t="s">
        <v>2511</v>
      </c>
      <c r="F2179" s="288"/>
      <c r="G2179" s="917"/>
      <c r="H2179" s="202"/>
      <c r="I2179" s="202"/>
      <c r="J2179" s="217"/>
    </row>
    <row r="2180" spans="1:10" ht="16" hidden="1">
      <c r="A2180" s="501"/>
      <c r="B2180" s="501"/>
      <c r="C2180" s="787">
        <v>2021</v>
      </c>
      <c r="D2180" s="204" t="s">
        <v>2502</v>
      </c>
      <c r="E2180" s="204" t="s">
        <v>2511</v>
      </c>
      <c r="F2180" s="916"/>
      <c r="G2180" s="918"/>
      <c r="H2180" s="204"/>
      <c r="I2180" s="204"/>
      <c r="J2180" s="218"/>
    </row>
    <row r="2181" spans="1:10" ht="16" hidden="1">
      <c r="A2181" s="501"/>
      <c r="B2181" s="501"/>
      <c r="C2181" s="787">
        <v>2021</v>
      </c>
      <c r="D2181" s="202" t="s">
        <v>2503</v>
      </c>
      <c r="E2181" s="202" t="s">
        <v>2511</v>
      </c>
      <c r="F2181" s="915"/>
      <c r="G2181" s="917"/>
      <c r="H2181" s="202"/>
      <c r="I2181" s="202"/>
      <c r="J2181" s="217"/>
    </row>
    <row r="2182" spans="1:10" ht="16" hidden="1">
      <c r="A2182" s="501"/>
      <c r="B2182" s="501"/>
      <c r="C2182" s="787">
        <v>2021</v>
      </c>
      <c r="D2182" s="204" t="s">
        <v>2504</v>
      </c>
      <c r="E2182" s="204" t="s">
        <v>2511</v>
      </c>
      <c r="F2182" s="916"/>
      <c r="G2182" s="918"/>
      <c r="H2182" s="204"/>
      <c r="I2182" s="204"/>
      <c r="J2182" s="218"/>
    </row>
    <row r="2183" spans="1:10" ht="16" hidden="1">
      <c r="A2183" s="501"/>
      <c r="B2183" s="501"/>
      <c r="C2183" s="787">
        <v>2021</v>
      </c>
      <c r="D2183" s="202" t="s">
        <v>2505</v>
      </c>
      <c r="E2183" s="202" t="s">
        <v>2511</v>
      </c>
      <c r="F2183" s="915"/>
      <c r="G2183" s="917"/>
      <c r="H2183" s="202"/>
      <c r="I2183" s="202"/>
      <c r="J2183" s="217"/>
    </row>
    <row r="2184" spans="1:10" ht="16" hidden="1">
      <c r="A2184" s="501"/>
      <c r="B2184" s="501"/>
      <c r="C2184" s="787">
        <v>2021</v>
      </c>
      <c r="D2184" s="204" t="s">
        <v>2506</v>
      </c>
      <c r="E2184" s="204" t="s">
        <v>2511</v>
      </c>
      <c r="F2184" s="916"/>
      <c r="G2184" s="918"/>
      <c r="H2184" s="204"/>
      <c r="I2184" s="204"/>
      <c r="J2184" s="218"/>
    </row>
    <row r="2185" spans="1:10" ht="16" hidden="1">
      <c r="A2185" s="501"/>
      <c r="B2185" s="501"/>
      <c r="C2185" s="787">
        <v>2021</v>
      </c>
      <c r="D2185" s="202" t="s">
        <v>2507</v>
      </c>
      <c r="E2185" s="202" t="s">
        <v>2511</v>
      </c>
      <c r="F2185" s="915"/>
      <c r="G2185" s="917"/>
      <c r="H2185" s="202"/>
      <c r="I2185" s="202"/>
      <c r="J2185" s="217"/>
    </row>
    <row r="2186" spans="1:10" ht="16" hidden="1">
      <c r="A2186" s="501"/>
      <c r="B2186" s="501"/>
      <c r="C2186" s="787">
        <v>2021</v>
      </c>
      <c r="D2186" s="204" t="s">
        <v>2508</v>
      </c>
      <c r="E2186" s="204" t="s">
        <v>2511</v>
      </c>
      <c r="F2186" s="916"/>
      <c r="G2186" s="918"/>
      <c r="H2186" s="204"/>
      <c r="I2186" s="204"/>
      <c r="J2186" s="218"/>
    </row>
    <row r="2187" spans="1:10" ht="16" hidden="1">
      <c r="A2187" s="501"/>
      <c r="B2187" s="501"/>
      <c r="C2187" s="787">
        <v>2021</v>
      </c>
      <c r="D2187" s="202" t="s">
        <v>2509</v>
      </c>
      <c r="E2187" s="202" t="s">
        <v>2511</v>
      </c>
      <c r="F2187" s="915"/>
      <c r="G2187" s="917"/>
      <c r="H2187" s="202"/>
      <c r="I2187" s="202"/>
      <c r="J2187" s="217"/>
    </row>
    <row r="2188" spans="1:10" ht="16" hidden="1">
      <c r="A2188" s="501"/>
      <c r="B2188" s="501"/>
      <c r="C2188" s="787">
        <v>2021</v>
      </c>
      <c r="D2188" s="204" t="s">
        <v>2510</v>
      </c>
      <c r="E2188" s="204" t="s">
        <v>2511</v>
      </c>
      <c r="F2188" s="916"/>
      <c r="G2188" s="918"/>
      <c r="H2188" s="204"/>
      <c r="I2188" s="204"/>
      <c r="J2188" s="218"/>
    </row>
    <row r="2189" spans="1:10" ht="16" hidden="1">
      <c r="A2189" s="501"/>
      <c r="B2189" s="501"/>
      <c r="C2189" s="787">
        <v>2021</v>
      </c>
      <c r="D2189" s="202" t="s">
        <v>2495</v>
      </c>
      <c r="E2189" s="202" t="s">
        <v>2496</v>
      </c>
      <c r="F2189" s="915"/>
      <c r="G2189" s="207"/>
      <c r="H2189" s="202"/>
      <c r="I2189" s="202"/>
      <c r="J2189" s="217"/>
    </row>
    <row r="2190" spans="1:10" ht="16" hidden="1">
      <c r="A2190" s="501"/>
      <c r="B2190" s="501"/>
      <c r="C2190" s="787">
        <v>2021</v>
      </c>
      <c r="D2190" s="204" t="s">
        <v>2498</v>
      </c>
      <c r="E2190" s="204" t="s">
        <v>2496</v>
      </c>
      <c r="F2190" s="916"/>
      <c r="G2190" s="206"/>
      <c r="H2190" s="204"/>
      <c r="I2190" s="204"/>
      <c r="J2190" s="218"/>
    </row>
    <row r="2191" spans="1:10" ht="16" hidden="1">
      <c r="A2191" s="501"/>
      <c r="B2191" s="501"/>
      <c r="C2191" s="787">
        <v>2021</v>
      </c>
      <c r="D2191" s="202" t="s">
        <v>2499</v>
      </c>
      <c r="E2191" s="202" t="s">
        <v>2496</v>
      </c>
      <c r="F2191" s="915"/>
      <c r="G2191" s="207"/>
      <c r="H2191" s="202"/>
      <c r="I2191" s="202"/>
      <c r="J2191" s="217"/>
    </row>
    <row r="2192" spans="1:10" ht="16" hidden="1">
      <c r="A2192" s="501"/>
      <c r="B2192" s="501"/>
      <c r="C2192" s="787">
        <v>2021</v>
      </c>
      <c r="D2192" s="204" t="s">
        <v>2500</v>
      </c>
      <c r="E2192" s="204" t="s">
        <v>2496</v>
      </c>
      <c r="F2192" s="916"/>
      <c r="G2192" s="206"/>
      <c r="H2192" s="204"/>
      <c r="I2192" s="204"/>
      <c r="J2192" s="218"/>
    </row>
    <row r="2193" spans="1:10" ht="16" hidden="1">
      <c r="A2193" s="501"/>
      <c r="B2193" s="501"/>
      <c r="C2193" s="787">
        <v>2021</v>
      </c>
      <c r="D2193" s="202" t="s">
        <v>2501</v>
      </c>
      <c r="E2193" s="202" t="s">
        <v>2496</v>
      </c>
      <c r="F2193" s="915"/>
      <c r="G2193" s="207"/>
      <c r="H2193" s="202"/>
      <c r="I2193" s="202"/>
      <c r="J2193" s="217"/>
    </row>
    <row r="2194" spans="1:10" ht="16" hidden="1">
      <c r="A2194" s="501"/>
      <c r="B2194" s="501"/>
      <c r="C2194" s="787">
        <v>2021</v>
      </c>
      <c r="D2194" s="204" t="s">
        <v>2502</v>
      </c>
      <c r="E2194" s="204" t="s">
        <v>2496</v>
      </c>
      <c r="F2194" s="916"/>
      <c r="G2194" s="206"/>
      <c r="H2194" s="204"/>
      <c r="I2194" s="204"/>
      <c r="J2194" s="218"/>
    </row>
    <row r="2195" spans="1:10" ht="16" hidden="1">
      <c r="A2195" s="501"/>
      <c r="B2195" s="501"/>
      <c r="C2195" s="787">
        <v>2021</v>
      </c>
      <c r="D2195" s="202" t="s">
        <v>2503</v>
      </c>
      <c r="E2195" s="202" t="s">
        <v>2496</v>
      </c>
      <c r="F2195" s="915"/>
      <c r="G2195" s="207"/>
      <c r="H2195" s="202"/>
      <c r="I2195" s="202"/>
      <c r="J2195" s="217"/>
    </row>
    <row r="2196" spans="1:10" ht="16" hidden="1">
      <c r="A2196" s="501"/>
      <c r="B2196" s="501"/>
      <c r="C2196" s="787">
        <v>2021</v>
      </c>
      <c r="D2196" s="204" t="s">
        <v>2504</v>
      </c>
      <c r="E2196" s="204" t="s">
        <v>2496</v>
      </c>
      <c r="F2196" s="916"/>
      <c r="G2196" s="206"/>
      <c r="H2196" s="204"/>
      <c r="I2196" s="204"/>
      <c r="J2196" s="218"/>
    </row>
    <row r="2197" spans="1:10" ht="16" hidden="1">
      <c r="A2197" s="501"/>
      <c r="B2197" s="501"/>
      <c r="C2197" s="787">
        <v>2021</v>
      </c>
      <c r="D2197" s="202" t="s">
        <v>2505</v>
      </c>
      <c r="E2197" s="202" t="s">
        <v>2496</v>
      </c>
      <c r="F2197" s="915"/>
      <c r="G2197" s="207"/>
      <c r="H2197" s="202"/>
      <c r="I2197" s="202"/>
      <c r="J2197" s="217"/>
    </row>
    <row r="2198" spans="1:10" ht="16" hidden="1">
      <c r="A2198" s="501"/>
      <c r="B2198" s="501"/>
      <c r="C2198" s="787">
        <v>2021</v>
      </c>
      <c r="D2198" s="204" t="s">
        <v>2506</v>
      </c>
      <c r="E2198" s="204" t="s">
        <v>2496</v>
      </c>
      <c r="F2198" s="916"/>
      <c r="G2198" s="206"/>
      <c r="H2198" s="204"/>
      <c r="I2198" s="204"/>
      <c r="J2198" s="218"/>
    </row>
    <row r="2199" spans="1:10" ht="16" hidden="1">
      <c r="A2199" s="501"/>
      <c r="B2199" s="501"/>
      <c r="C2199" s="787">
        <v>2021</v>
      </c>
      <c r="D2199" s="202" t="s">
        <v>2507</v>
      </c>
      <c r="E2199" s="202" t="s">
        <v>2496</v>
      </c>
      <c r="F2199" s="915"/>
      <c r="G2199" s="207"/>
      <c r="H2199" s="202"/>
      <c r="I2199" s="202"/>
      <c r="J2199" s="217"/>
    </row>
    <row r="2200" spans="1:10" ht="16" hidden="1">
      <c r="A2200" s="501"/>
      <c r="B2200" s="501"/>
      <c r="C2200" s="787">
        <v>2021</v>
      </c>
      <c r="D2200" s="204" t="s">
        <v>2508</v>
      </c>
      <c r="E2200" s="204" t="s">
        <v>2496</v>
      </c>
      <c r="F2200" s="916"/>
      <c r="G2200" s="206"/>
      <c r="H2200" s="204"/>
      <c r="I2200" s="204"/>
      <c r="J2200" s="218"/>
    </row>
    <row r="2201" spans="1:10" ht="16" hidden="1">
      <c r="A2201" s="501"/>
      <c r="B2201" s="501"/>
      <c r="C2201" s="787">
        <v>2021</v>
      </c>
      <c r="D2201" s="202" t="s">
        <v>2509</v>
      </c>
      <c r="E2201" s="202" t="s">
        <v>2496</v>
      </c>
      <c r="F2201" s="915"/>
      <c r="G2201" s="207"/>
      <c r="H2201" s="202"/>
      <c r="I2201" s="202"/>
      <c r="J2201" s="217"/>
    </row>
    <row r="2202" spans="1:10" ht="16" hidden="1">
      <c r="A2202" s="501"/>
      <c r="B2202" s="501"/>
      <c r="C2202" s="787">
        <v>2021</v>
      </c>
      <c r="D2202" s="204" t="s">
        <v>2510</v>
      </c>
      <c r="E2202" s="204" t="s">
        <v>2496</v>
      </c>
      <c r="F2202" s="916"/>
      <c r="G2202" s="206"/>
      <c r="H2202" s="204"/>
      <c r="I2202" s="204"/>
      <c r="J2202" s="218"/>
    </row>
    <row r="2203" spans="1:10" ht="16" hidden="1">
      <c r="A2203" s="501"/>
      <c r="B2203" s="501"/>
      <c r="C2203" s="787">
        <v>2021</v>
      </c>
      <c r="D2203" s="202" t="s">
        <v>2495</v>
      </c>
      <c r="E2203" s="202" t="s">
        <v>2511</v>
      </c>
      <c r="F2203" s="915"/>
      <c r="G2203" s="917"/>
      <c r="H2203" s="202"/>
      <c r="I2203" s="202"/>
      <c r="J2203" s="217"/>
    </row>
    <row r="2204" spans="1:10" ht="16" hidden="1">
      <c r="A2204" s="501"/>
      <c r="B2204" s="501"/>
      <c r="C2204" s="787">
        <v>2021</v>
      </c>
      <c r="D2204" s="204" t="s">
        <v>2498</v>
      </c>
      <c r="E2204" s="204" t="s">
        <v>2511</v>
      </c>
      <c r="F2204" s="916"/>
      <c r="G2204" s="918"/>
      <c r="H2204" s="204"/>
      <c r="I2204" s="204"/>
      <c r="J2204" s="218"/>
    </row>
    <row r="2205" spans="1:10" ht="16" hidden="1">
      <c r="A2205" s="501"/>
      <c r="B2205" s="501"/>
      <c r="C2205" s="787">
        <v>2021</v>
      </c>
      <c r="D2205" s="202" t="s">
        <v>2499</v>
      </c>
      <c r="E2205" s="202" t="s">
        <v>2511</v>
      </c>
      <c r="F2205" s="915"/>
      <c r="G2205" s="917"/>
      <c r="H2205" s="202"/>
      <c r="I2205" s="202"/>
      <c r="J2205" s="217"/>
    </row>
    <row r="2206" spans="1:10" ht="16" hidden="1">
      <c r="A2206" s="501"/>
      <c r="B2206" s="501"/>
      <c r="C2206" s="787">
        <v>2021</v>
      </c>
      <c r="D2206" s="204" t="s">
        <v>2500</v>
      </c>
      <c r="E2206" s="204" t="s">
        <v>2511</v>
      </c>
      <c r="F2206" s="916"/>
      <c r="G2206" s="918"/>
      <c r="H2206" s="204"/>
      <c r="I2206" s="204"/>
      <c r="J2206" s="218"/>
    </row>
    <row r="2207" spans="1:10" ht="16" hidden="1">
      <c r="A2207" s="501"/>
      <c r="B2207" s="501"/>
      <c r="C2207" s="787">
        <v>2021</v>
      </c>
      <c r="D2207" s="202" t="s">
        <v>2501</v>
      </c>
      <c r="E2207" s="202" t="s">
        <v>2511</v>
      </c>
      <c r="F2207" s="915"/>
      <c r="G2207" s="917"/>
      <c r="H2207" s="202"/>
      <c r="I2207" s="202"/>
      <c r="J2207" s="217"/>
    </row>
    <row r="2208" spans="1:10" ht="16" hidden="1">
      <c r="A2208" s="501"/>
      <c r="B2208" s="501"/>
      <c r="C2208" s="787">
        <v>2021</v>
      </c>
      <c r="D2208" s="204" t="s">
        <v>2502</v>
      </c>
      <c r="E2208" s="204" t="s">
        <v>2511</v>
      </c>
      <c r="F2208" s="916"/>
      <c r="G2208" s="918"/>
      <c r="H2208" s="204"/>
      <c r="I2208" s="204"/>
      <c r="J2208" s="218"/>
    </row>
    <row r="2209" spans="1:10" ht="16" hidden="1">
      <c r="A2209" s="501"/>
      <c r="B2209" s="501"/>
      <c r="C2209" s="787">
        <v>2021</v>
      </c>
      <c r="D2209" s="202" t="s">
        <v>2503</v>
      </c>
      <c r="E2209" s="202" t="s">
        <v>2511</v>
      </c>
      <c r="F2209" s="915"/>
      <c r="G2209" s="917"/>
      <c r="H2209" s="202"/>
      <c r="I2209" s="202"/>
      <c r="J2209" s="217"/>
    </row>
    <row r="2210" spans="1:10" ht="16" hidden="1">
      <c r="A2210" s="501"/>
      <c r="B2210" s="501"/>
      <c r="C2210" s="787">
        <v>2021</v>
      </c>
      <c r="D2210" s="204" t="s">
        <v>2504</v>
      </c>
      <c r="E2210" s="204" t="s">
        <v>2511</v>
      </c>
      <c r="F2210" s="916"/>
      <c r="G2210" s="918"/>
      <c r="H2210" s="204"/>
      <c r="I2210" s="204"/>
      <c r="J2210" s="218"/>
    </row>
    <row r="2211" spans="1:10" ht="16" hidden="1">
      <c r="A2211" s="501"/>
      <c r="B2211" s="501"/>
      <c r="C2211" s="787">
        <v>2021</v>
      </c>
      <c r="D2211" s="202" t="s">
        <v>2505</v>
      </c>
      <c r="E2211" s="202" t="s">
        <v>2511</v>
      </c>
      <c r="F2211" s="915"/>
      <c r="G2211" s="917"/>
      <c r="H2211" s="202"/>
      <c r="I2211" s="202"/>
      <c r="J2211" s="217"/>
    </row>
    <row r="2212" spans="1:10" ht="16" hidden="1">
      <c r="A2212" s="501"/>
      <c r="B2212" s="501"/>
      <c r="C2212" s="787">
        <v>2021</v>
      </c>
      <c r="D2212" s="204" t="s">
        <v>2506</v>
      </c>
      <c r="E2212" s="204" t="s">
        <v>2511</v>
      </c>
      <c r="F2212" s="916"/>
      <c r="G2212" s="918"/>
      <c r="H2212" s="204"/>
      <c r="I2212" s="204"/>
      <c r="J2212" s="218"/>
    </row>
    <row r="2213" spans="1:10" ht="16" hidden="1">
      <c r="A2213" s="501"/>
      <c r="B2213" s="501"/>
      <c r="C2213" s="787">
        <v>2021</v>
      </c>
      <c r="D2213" s="202" t="s">
        <v>2507</v>
      </c>
      <c r="E2213" s="202" t="s">
        <v>2511</v>
      </c>
      <c r="F2213" s="915"/>
      <c r="G2213" s="917"/>
      <c r="H2213" s="202"/>
      <c r="I2213" s="202"/>
      <c r="J2213" s="217"/>
    </row>
    <row r="2214" spans="1:10" ht="16" hidden="1">
      <c r="A2214" s="501"/>
      <c r="B2214" s="501"/>
      <c r="C2214" s="787">
        <v>2021</v>
      </c>
      <c r="D2214" s="204" t="s">
        <v>2508</v>
      </c>
      <c r="E2214" s="204" t="s">
        <v>2511</v>
      </c>
      <c r="F2214" s="916"/>
      <c r="G2214" s="918"/>
      <c r="H2214" s="204"/>
      <c r="I2214" s="204"/>
      <c r="J2214" s="218"/>
    </row>
    <row r="2215" spans="1:10" ht="16" hidden="1">
      <c r="A2215" s="501"/>
      <c r="B2215" s="501"/>
      <c r="C2215" s="787">
        <v>2021</v>
      </c>
      <c r="D2215" s="202" t="s">
        <v>2509</v>
      </c>
      <c r="E2215" s="202" t="s">
        <v>2511</v>
      </c>
      <c r="F2215" s="915"/>
      <c r="G2215" s="917"/>
      <c r="H2215" s="202"/>
      <c r="I2215" s="202"/>
      <c r="J2215" s="217"/>
    </row>
    <row r="2216" spans="1:10" ht="16" hidden="1">
      <c r="A2216" s="501"/>
      <c r="B2216" s="501"/>
      <c r="C2216" s="787">
        <v>2021</v>
      </c>
      <c r="D2216" s="204" t="s">
        <v>2510</v>
      </c>
      <c r="E2216" s="204" t="s">
        <v>2511</v>
      </c>
      <c r="F2216" s="916"/>
      <c r="G2216" s="918"/>
      <c r="H2216" s="204"/>
      <c r="I2216" s="204"/>
      <c r="J2216" s="218"/>
    </row>
    <row r="2217" spans="1:10" ht="16" hidden="1">
      <c r="A2217" s="501"/>
      <c r="B2217" s="501"/>
      <c r="C2217" s="787">
        <v>2021</v>
      </c>
      <c r="D2217" s="202" t="s">
        <v>2495</v>
      </c>
      <c r="E2217" s="202" t="s">
        <v>2496</v>
      </c>
      <c r="F2217" s="919"/>
      <c r="G2217" s="216"/>
      <c r="H2217" s="202"/>
      <c r="I2217" s="202"/>
      <c r="J2217" s="217"/>
    </row>
    <row r="2218" spans="1:10" ht="16" hidden="1">
      <c r="A2218" s="501"/>
      <c r="B2218" s="501"/>
      <c r="C2218" s="787">
        <v>2021</v>
      </c>
      <c r="D2218" s="204" t="s">
        <v>2498</v>
      </c>
      <c r="E2218" s="204" t="s">
        <v>2496</v>
      </c>
      <c r="F2218" s="206"/>
      <c r="G2218" s="219"/>
      <c r="H2218" s="204"/>
      <c r="I2218" s="204"/>
      <c r="J2218" s="218"/>
    </row>
    <row r="2219" spans="1:10" ht="16" hidden="1">
      <c r="A2219" s="501"/>
      <c r="B2219" s="501"/>
      <c r="C2219" s="787">
        <v>2021</v>
      </c>
      <c r="D2219" s="202" t="s">
        <v>2499</v>
      </c>
      <c r="E2219" s="202" t="s">
        <v>2496</v>
      </c>
      <c r="F2219" s="207"/>
      <c r="G2219" s="216"/>
      <c r="H2219" s="202"/>
      <c r="I2219" s="202"/>
      <c r="J2219" s="217"/>
    </row>
    <row r="2220" spans="1:10" ht="16" hidden="1">
      <c r="A2220" s="501"/>
      <c r="B2220" s="501"/>
      <c r="C2220" s="787">
        <v>2021</v>
      </c>
      <c r="D2220" s="204" t="s">
        <v>2500</v>
      </c>
      <c r="E2220" s="204" t="s">
        <v>2496</v>
      </c>
      <c r="F2220" s="206"/>
      <c r="G2220" s="219"/>
      <c r="H2220" s="204"/>
      <c r="I2220" s="204"/>
      <c r="J2220" s="218"/>
    </row>
    <row r="2221" spans="1:10" ht="16" hidden="1">
      <c r="A2221" s="501"/>
      <c r="B2221" s="501"/>
      <c r="C2221" s="787">
        <v>2021</v>
      </c>
      <c r="D2221" s="202" t="s">
        <v>2501</v>
      </c>
      <c r="E2221" s="202" t="s">
        <v>2496</v>
      </c>
      <c r="F2221" s="207"/>
      <c r="G2221" s="216"/>
      <c r="H2221" s="202"/>
      <c r="I2221" s="202"/>
      <c r="J2221" s="217"/>
    </row>
    <row r="2222" spans="1:10" ht="16" hidden="1">
      <c r="A2222" s="501"/>
      <c r="B2222" s="501"/>
      <c r="C2222" s="787">
        <v>2021</v>
      </c>
      <c r="D2222" s="204" t="s">
        <v>2502</v>
      </c>
      <c r="E2222" s="204" t="s">
        <v>2496</v>
      </c>
      <c r="F2222" s="206"/>
      <c r="G2222" s="219"/>
      <c r="H2222" s="204"/>
      <c r="I2222" s="204"/>
      <c r="J2222" s="218"/>
    </row>
    <row r="2223" spans="1:10" ht="16" hidden="1">
      <c r="A2223" s="501"/>
      <c r="B2223" s="501"/>
      <c r="C2223" s="787">
        <v>2021</v>
      </c>
      <c r="D2223" s="202" t="s">
        <v>2503</v>
      </c>
      <c r="E2223" s="202" t="s">
        <v>2496</v>
      </c>
      <c r="F2223" s="207"/>
      <c r="G2223" s="216"/>
      <c r="H2223" s="202"/>
      <c r="I2223" s="202"/>
      <c r="J2223" s="217"/>
    </row>
    <row r="2224" spans="1:10" ht="16" hidden="1">
      <c r="A2224" s="501"/>
      <c r="B2224" s="501"/>
      <c r="C2224" s="787">
        <v>2021</v>
      </c>
      <c r="D2224" s="204" t="s">
        <v>2504</v>
      </c>
      <c r="E2224" s="204" t="s">
        <v>2496</v>
      </c>
      <c r="F2224" s="206"/>
      <c r="G2224" s="219"/>
      <c r="H2224" s="204"/>
      <c r="I2224" s="204"/>
      <c r="J2224" s="218"/>
    </row>
    <row r="2225" spans="1:10" ht="16" hidden="1">
      <c r="A2225" s="501"/>
      <c r="B2225" s="501"/>
      <c r="C2225" s="787">
        <v>2021</v>
      </c>
      <c r="D2225" s="202" t="s">
        <v>2505</v>
      </c>
      <c r="E2225" s="202" t="s">
        <v>2496</v>
      </c>
      <c r="F2225" s="207"/>
      <c r="G2225" s="216"/>
      <c r="H2225" s="202"/>
      <c r="I2225" s="202"/>
      <c r="J2225" s="217"/>
    </row>
    <row r="2226" spans="1:10" ht="16" hidden="1">
      <c r="A2226" s="501"/>
      <c r="B2226" s="501"/>
      <c r="C2226" s="787">
        <v>2021</v>
      </c>
      <c r="D2226" s="204" t="s">
        <v>2506</v>
      </c>
      <c r="E2226" s="204" t="s">
        <v>2496</v>
      </c>
      <c r="F2226" s="206"/>
      <c r="G2226" s="219"/>
      <c r="H2226" s="204"/>
      <c r="I2226" s="204"/>
      <c r="J2226" s="218"/>
    </row>
    <row r="2227" spans="1:10" ht="16" hidden="1">
      <c r="A2227" s="501"/>
      <c r="B2227" s="501"/>
      <c r="C2227" s="787">
        <v>2021</v>
      </c>
      <c r="D2227" s="202" t="s">
        <v>2507</v>
      </c>
      <c r="E2227" s="202" t="s">
        <v>2496</v>
      </c>
      <c r="F2227" s="207"/>
      <c r="G2227" s="216"/>
      <c r="H2227" s="202"/>
      <c r="I2227" s="202"/>
      <c r="J2227" s="217"/>
    </row>
    <row r="2228" spans="1:10" ht="16" hidden="1">
      <c r="A2228" s="501"/>
      <c r="B2228" s="501"/>
      <c r="C2228" s="787">
        <v>2021</v>
      </c>
      <c r="D2228" s="204" t="s">
        <v>2508</v>
      </c>
      <c r="E2228" s="204" t="s">
        <v>2496</v>
      </c>
      <c r="F2228" s="206"/>
      <c r="G2228" s="219"/>
      <c r="H2228" s="204"/>
      <c r="I2228" s="204"/>
      <c r="J2228" s="218"/>
    </row>
    <row r="2229" spans="1:10" ht="16" hidden="1">
      <c r="A2229" s="501"/>
      <c r="B2229" s="501"/>
      <c r="C2229" s="787">
        <v>2021</v>
      </c>
      <c r="D2229" s="202" t="s">
        <v>2509</v>
      </c>
      <c r="E2229" s="202" t="s">
        <v>2496</v>
      </c>
      <c r="F2229" s="207"/>
      <c r="G2229" s="216"/>
      <c r="H2229" s="202"/>
      <c r="I2229" s="202"/>
      <c r="J2229" s="217"/>
    </row>
    <row r="2230" spans="1:10" ht="16" hidden="1">
      <c r="A2230" s="501"/>
      <c r="B2230" s="501"/>
      <c r="C2230" s="787">
        <v>2021</v>
      </c>
      <c r="D2230" s="204" t="s">
        <v>2510</v>
      </c>
      <c r="E2230" s="204" t="s">
        <v>2496</v>
      </c>
      <c r="F2230" s="206"/>
      <c r="G2230" s="219"/>
      <c r="H2230" s="204"/>
      <c r="I2230" s="204"/>
      <c r="J2230" s="218"/>
    </row>
    <row r="2231" spans="1:10" ht="16" hidden="1">
      <c r="A2231" s="501"/>
      <c r="B2231" s="501"/>
      <c r="C2231" s="787">
        <v>2021</v>
      </c>
      <c r="D2231" s="202" t="s">
        <v>2495</v>
      </c>
      <c r="E2231" s="202" t="s">
        <v>2511</v>
      </c>
      <c r="F2231" s="917"/>
      <c r="G2231" s="216"/>
      <c r="H2231" s="202"/>
      <c r="I2231" s="202"/>
      <c r="J2231" s="217"/>
    </row>
    <row r="2232" spans="1:10" ht="16" hidden="1">
      <c r="A2232" s="501"/>
      <c r="B2232" s="501"/>
      <c r="C2232" s="787">
        <v>2021</v>
      </c>
      <c r="D2232" s="204" t="s">
        <v>2498</v>
      </c>
      <c r="E2232" s="204" t="s">
        <v>2511</v>
      </c>
      <c r="F2232" s="918"/>
      <c r="G2232" s="219"/>
      <c r="H2232" s="204"/>
      <c r="I2232" s="204"/>
      <c r="J2232" s="218"/>
    </row>
    <row r="2233" spans="1:10" ht="16" hidden="1">
      <c r="A2233" s="501"/>
      <c r="B2233" s="501"/>
      <c r="C2233" s="787">
        <v>2021</v>
      </c>
      <c r="D2233" s="202" t="s">
        <v>2499</v>
      </c>
      <c r="E2233" s="202" t="s">
        <v>2511</v>
      </c>
      <c r="F2233" s="917"/>
      <c r="G2233" s="216"/>
      <c r="H2233" s="202"/>
      <c r="I2233" s="202"/>
      <c r="J2233" s="217"/>
    </row>
    <row r="2234" spans="1:10" ht="16" hidden="1">
      <c r="A2234" s="501"/>
      <c r="B2234" s="501"/>
      <c r="C2234" s="787">
        <v>2021</v>
      </c>
      <c r="D2234" s="204" t="s">
        <v>2500</v>
      </c>
      <c r="E2234" s="204" t="s">
        <v>2511</v>
      </c>
      <c r="F2234" s="918"/>
      <c r="G2234" s="219"/>
      <c r="H2234" s="204"/>
      <c r="I2234" s="204"/>
      <c r="J2234" s="218"/>
    </row>
    <row r="2235" spans="1:10" ht="16" hidden="1">
      <c r="A2235" s="501"/>
      <c r="B2235" s="501"/>
      <c r="C2235" s="787">
        <v>2021</v>
      </c>
      <c r="D2235" s="202" t="s">
        <v>2501</v>
      </c>
      <c r="E2235" s="202" t="s">
        <v>2511</v>
      </c>
      <c r="F2235" s="917"/>
      <c r="G2235" s="216"/>
      <c r="H2235" s="202"/>
      <c r="I2235" s="202"/>
      <c r="J2235" s="217"/>
    </row>
    <row r="2236" spans="1:10" ht="16" hidden="1">
      <c r="A2236" s="501"/>
      <c r="B2236" s="501"/>
      <c r="C2236" s="787">
        <v>2021</v>
      </c>
      <c r="D2236" s="204" t="s">
        <v>2502</v>
      </c>
      <c r="E2236" s="204" t="s">
        <v>2511</v>
      </c>
      <c r="F2236" s="918"/>
      <c r="G2236" s="219"/>
      <c r="H2236" s="204"/>
      <c r="I2236" s="204"/>
      <c r="J2236" s="218"/>
    </row>
    <row r="2237" spans="1:10" ht="16" hidden="1">
      <c r="A2237" s="501"/>
      <c r="B2237" s="501"/>
      <c r="C2237" s="787">
        <v>2021</v>
      </c>
      <c r="D2237" s="202" t="s">
        <v>2503</v>
      </c>
      <c r="E2237" s="202" t="s">
        <v>2511</v>
      </c>
      <c r="F2237" s="917"/>
      <c r="G2237" s="216"/>
      <c r="H2237" s="202"/>
      <c r="I2237" s="202"/>
      <c r="J2237" s="217"/>
    </row>
    <row r="2238" spans="1:10" ht="16" hidden="1">
      <c r="A2238" s="501"/>
      <c r="B2238" s="501"/>
      <c r="C2238" s="787">
        <v>2021</v>
      </c>
      <c r="D2238" s="204" t="s">
        <v>2504</v>
      </c>
      <c r="E2238" s="204" t="s">
        <v>2511</v>
      </c>
      <c r="F2238" s="918"/>
      <c r="G2238" s="219"/>
      <c r="H2238" s="204"/>
      <c r="I2238" s="204"/>
      <c r="J2238" s="218"/>
    </row>
    <row r="2239" spans="1:10" ht="16" hidden="1">
      <c r="A2239" s="501"/>
      <c r="B2239" s="501"/>
      <c r="C2239" s="787">
        <v>2021</v>
      </c>
      <c r="D2239" s="202" t="s">
        <v>2505</v>
      </c>
      <c r="E2239" s="202" t="s">
        <v>2511</v>
      </c>
      <c r="F2239" s="917"/>
      <c r="G2239" s="216"/>
      <c r="H2239" s="202"/>
      <c r="I2239" s="202"/>
      <c r="J2239" s="217"/>
    </row>
    <row r="2240" spans="1:10" ht="16" hidden="1">
      <c r="A2240" s="501"/>
      <c r="B2240" s="501"/>
      <c r="C2240" s="787">
        <v>2021</v>
      </c>
      <c r="D2240" s="204" t="s">
        <v>2506</v>
      </c>
      <c r="E2240" s="204" t="s">
        <v>2511</v>
      </c>
      <c r="F2240" s="918"/>
      <c r="G2240" s="219"/>
      <c r="H2240" s="204"/>
      <c r="I2240" s="204"/>
      <c r="J2240" s="218"/>
    </row>
    <row r="2241" spans="1:10" ht="16" hidden="1">
      <c r="A2241" s="501"/>
      <c r="B2241" s="501"/>
      <c r="C2241" s="787">
        <v>2021</v>
      </c>
      <c r="D2241" s="202" t="s">
        <v>2507</v>
      </c>
      <c r="E2241" s="202" t="s">
        <v>2511</v>
      </c>
      <c r="F2241" s="917"/>
      <c r="G2241" s="216"/>
      <c r="H2241" s="202"/>
      <c r="I2241" s="202"/>
      <c r="J2241" s="217"/>
    </row>
    <row r="2242" spans="1:10" ht="16" hidden="1">
      <c r="A2242" s="501"/>
      <c r="B2242" s="501"/>
      <c r="C2242" s="787">
        <v>2021</v>
      </c>
      <c r="D2242" s="204" t="s">
        <v>2508</v>
      </c>
      <c r="E2242" s="204" t="s">
        <v>2511</v>
      </c>
      <c r="F2242" s="918"/>
      <c r="G2242" s="219"/>
      <c r="H2242" s="204"/>
      <c r="I2242" s="204"/>
      <c r="J2242" s="218"/>
    </row>
    <row r="2243" spans="1:10" ht="16" hidden="1">
      <c r="A2243" s="501"/>
      <c r="B2243" s="501"/>
      <c r="C2243" s="787">
        <v>2021</v>
      </c>
      <c r="D2243" s="202" t="s">
        <v>2509</v>
      </c>
      <c r="E2243" s="202" t="s">
        <v>2511</v>
      </c>
      <c r="F2243" s="917"/>
      <c r="G2243" s="216"/>
      <c r="H2243" s="202"/>
      <c r="I2243" s="202"/>
      <c r="J2243" s="217"/>
    </row>
    <row r="2244" spans="1:10" ht="16" hidden="1">
      <c r="A2244" s="501"/>
      <c r="B2244" s="501"/>
      <c r="C2244" s="787">
        <v>2021</v>
      </c>
      <c r="D2244" s="204" t="s">
        <v>2510</v>
      </c>
      <c r="E2244" s="204" t="s">
        <v>2511</v>
      </c>
      <c r="F2244" s="918"/>
      <c r="G2244" s="219"/>
      <c r="H2244" s="204"/>
      <c r="I2244" s="204"/>
      <c r="J2244" s="218"/>
    </row>
    <row r="2245" spans="1:10" ht="16" hidden="1">
      <c r="A2245" s="501"/>
      <c r="B2245" s="501"/>
      <c r="C2245" s="787">
        <v>2021</v>
      </c>
      <c r="D2245" s="202" t="s">
        <v>2495</v>
      </c>
      <c r="E2245" s="202" t="s">
        <v>2496</v>
      </c>
      <c r="F2245" s="919"/>
      <c r="G2245" s="216"/>
      <c r="H2245" s="202"/>
      <c r="I2245" s="202"/>
      <c r="J2245" s="217"/>
    </row>
    <row r="2246" spans="1:10" ht="16" hidden="1">
      <c r="A2246" s="501"/>
      <c r="B2246" s="501"/>
      <c r="C2246" s="787">
        <v>2021</v>
      </c>
      <c r="D2246" s="204" t="s">
        <v>2498</v>
      </c>
      <c r="E2246" s="204" t="s">
        <v>2496</v>
      </c>
      <c r="F2246" s="206"/>
      <c r="G2246" s="219"/>
      <c r="H2246" s="204"/>
      <c r="I2246" s="204"/>
      <c r="J2246" s="218"/>
    </row>
    <row r="2247" spans="1:10" ht="16" hidden="1">
      <c r="A2247" s="501"/>
      <c r="B2247" s="501"/>
      <c r="C2247" s="787">
        <v>2021</v>
      </c>
      <c r="D2247" s="202" t="s">
        <v>2499</v>
      </c>
      <c r="E2247" s="202" t="s">
        <v>2496</v>
      </c>
      <c r="F2247" s="207"/>
      <c r="G2247" s="216"/>
      <c r="H2247" s="202"/>
      <c r="I2247" s="202"/>
      <c r="J2247" s="217"/>
    </row>
    <row r="2248" spans="1:10" ht="16" hidden="1">
      <c r="A2248" s="501"/>
      <c r="B2248" s="501"/>
      <c r="C2248" s="787">
        <v>2021</v>
      </c>
      <c r="D2248" s="204" t="s">
        <v>2500</v>
      </c>
      <c r="E2248" s="204" t="s">
        <v>2496</v>
      </c>
      <c r="F2248" s="206"/>
      <c r="G2248" s="219"/>
      <c r="H2248" s="204"/>
      <c r="I2248" s="204"/>
      <c r="J2248" s="218"/>
    </row>
    <row r="2249" spans="1:10" ht="16" hidden="1">
      <c r="A2249" s="501"/>
      <c r="B2249" s="501"/>
      <c r="C2249" s="787">
        <v>2021</v>
      </c>
      <c r="D2249" s="202" t="s">
        <v>2501</v>
      </c>
      <c r="E2249" s="202" t="s">
        <v>2496</v>
      </c>
      <c r="F2249" s="207"/>
      <c r="G2249" s="216"/>
      <c r="H2249" s="202"/>
      <c r="I2249" s="202"/>
      <c r="J2249" s="217"/>
    </row>
    <row r="2250" spans="1:10" ht="16" hidden="1">
      <c r="A2250" s="501"/>
      <c r="B2250" s="501"/>
      <c r="C2250" s="787">
        <v>2021</v>
      </c>
      <c r="D2250" s="204" t="s">
        <v>2502</v>
      </c>
      <c r="E2250" s="204" t="s">
        <v>2496</v>
      </c>
      <c r="F2250" s="206"/>
      <c r="G2250" s="219"/>
      <c r="H2250" s="204"/>
      <c r="I2250" s="204"/>
      <c r="J2250" s="218"/>
    </row>
    <row r="2251" spans="1:10" ht="16" hidden="1">
      <c r="A2251" s="501"/>
      <c r="B2251" s="501"/>
      <c r="C2251" s="787">
        <v>2021</v>
      </c>
      <c r="D2251" s="202" t="s">
        <v>2503</v>
      </c>
      <c r="E2251" s="202" t="s">
        <v>2496</v>
      </c>
      <c r="F2251" s="207"/>
      <c r="G2251" s="216"/>
      <c r="H2251" s="202"/>
      <c r="I2251" s="202"/>
      <c r="J2251" s="217"/>
    </row>
    <row r="2252" spans="1:10" ht="16" hidden="1">
      <c r="A2252" s="501"/>
      <c r="B2252" s="501"/>
      <c r="C2252" s="787">
        <v>2021</v>
      </c>
      <c r="D2252" s="204" t="s">
        <v>2504</v>
      </c>
      <c r="E2252" s="204" t="s">
        <v>2496</v>
      </c>
      <c r="F2252" s="206"/>
      <c r="G2252" s="219"/>
      <c r="H2252" s="204"/>
      <c r="I2252" s="204"/>
      <c r="J2252" s="218"/>
    </row>
    <row r="2253" spans="1:10" ht="16" hidden="1">
      <c r="A2253" s="501"/>
      <c r="B2253" s="501"/>
      <c r="C2253" s="787">
        <v>2021</v>
      </c>
      <c r="D2253" s="202" t="s">
        <v>2505</v>
      </c>
      <c r="E2253" s="202" t="s">
        <v>2496</v>
      </c>
      <c r="F2253" s="207"/>
      <c r="G2253" s="216"/>
      <c r="H2253" s="202"/>
      <c r="I2253" s="202"/>
      <c r="J2253" s="217"/>
    </row>
    <row r="2254" spans="1:10" ht="16" hidden="1">
      <c r="A2254" s="501"/>
      <c r="B2254" s="501"/>
      <c r="C2254" s="787">
        <v>2021</v>
      </c>
      <c r="D2254" s="204" t="s">
        <v>2506</v>
      </c>
      <c r="E2254" s="204" t="s">
        <v>2496</v>
      </c>
      <c r="F2254" s="206"/>
      <c r="G2254" s="219"/>
      <c r="H2254" s="204"/>
      <c r="I2254" s="204"/>
      <c r="J2254" s="218"/>
    </row>
    <row r="2255" spans="1:10" ht="16" hidden="1">
      <c r="A2255" s="501"/>
      <c r="B2255" s="501"/>
      <c r="C2255" s="787">
        <v>2021</v>
      </c>
      <c r="D2255" s="202" t="s">
        <v>2507</v>
      </c>
      <c r="E2255" s="202" t="s">
        <v>2496</v>
      </c>
      <c r="F2255" s="207"/>
      <c r="G2255" s="216"/>
      <c r="H2255" s="202"/>
      <c r="I2255" s="202"/>
      <c r="J2255" s="217"/>
    </row>
    <row r="2256" spans="1:10" ht="16" hidden="1">
      <c r="A2256" s="501"/>
      <c r="B2256" s="501"/>
      <c r="C2256" s="787">
        <v>2021</v>
      </c>
      <c r="D2256" s="204" t="s">
        <v>2508</v>
      </c>
      <c r="E2256" s="204" t="s">
        <v>2496</v>
      </c>
      <c r="F2256" s="206"/>
      <c r="G2256" s="219"/>
      <c r="H2256" s="204"/>
      <c r="I2256" s="204"/>
      <c r="J2256" s="218"/>
    </row>
    <row r="2257" spans="1:10" ht="16" hidden="1">
      <c r="A2257" s="501"/>
      <c r="B2257" s="501"/>
      <c r="C2257" s="787">
        <v>2021</v>
      </c>
      <c r="D2257" s="202" t="s">
        <v>2509</v>
      </c>
      <c r="E2257" s="202" t="s">
        <v>2496</v>
      </c>
      <c r="F2257" s="207"/>
      <c r="G2257" s="216"/>
      <c r="H2257" s="202"/>
      <c r="I2257" s="202"/>
      <c r="J2257" s="217"/>
    </row>
    <row r="2258" spans="1:10" ht="16" hidden="1">
      <c r="A2258" s="501"/>
      <c r="B2258" s="501"/>
      <c r="C2258" s="787">
        <v>2021</v>
      </c>
      <c r="D2258" s="204" t="s">
        <v>2510</v>
      </c>
      <c r="E2258" s="204" t="s">
        <v>2496</v>
      </c>
      <c r="F2258" s="206"/>
      <c r="G2258" s="219"/>
      <c r="H2258" s="204"/>
      <c r="I2258" s="204"/>
      <c r="J2258" s="218"/>
    </row>
    <row r="2259" spans="1:10" ht="16" hidden="1">
      <c r="A2259" s="501"/>
      <c r="B2259" s="501"/>
      <c r="C2259" s="787">
        <v>2021</v>
      </c>
      <c r="D2259" s="202" t="s">
        <v>2495</v>
      </c>
      <c r="E2259" s="202" t="s">
        <v>2511</v>
      </c>
      <c r="F2259" s="917"/>
      <c r="G2259" s="216"/>
      <c r="H2259" s="202"/>
      <c r="I2259" s="202"/>
      <c r="J2259" s="217"/>
    </row>
    <row r="2260" spans="1:10" ht="16" hidden="1">
      <c r="A2260" s="501"/>
      <c r="B2260" s="501"/>
      <c r="C2260" s="787">
        <v>2021</v>
      </c>
      <c r="D2260" s="204" t="s">
        <v>2498</v>
      </c>
      <c r="E2260" s="204" t="s">
        <v>2511</v>
      </c>
      <c r="F2260" s="918"/>
      <c r="G2260" s="219"/>
      <c r="H2260" s="204"/>
      <c r="I2260" s="204"/>
      <c r="J2260" s="218"/>
    </row>
    <row r="2261" spans="1:10" ht="16" hidden="1">
      <c r="A2261" s="501"/>
      <c r="B2261" s="501"/>
      <c r="C2261" s="787">
        <v>2021</v>
      </c>
      <c r="D2261" s="202" t="s">
        <v>2499</v>
      </c>
      <c r="E2261" s="202" t="s">
        <v>2511</v>
      </c>
      <c r="F2261" s="917"/>
      <c r="G2261" s="216"/>
      <c r="H2261" s="202"/>
      <c r="I2261" s="202"/>
      <c r="J2261" s="217"/>
    </row>
    <row r="2262" spans="1:10" ht="16" hidden="1">
      <c r="A2262" s="501"/>
      <c r="B2262" s="501"/>
      <c r="C2262" s="787">
        <v>2021</v>
      </c>
      <c r="D2262" s="204" t="s">
        <v>2500</v>
      </c>
      <c r="E2262" s="204" t="s">
        <v>2511</v>
      </c>
      <c r="F2262" s="918"/>
      <c r="G2262" s="219"/>
      <c r="H2262" s="204"/>
      <c r="I2262" s="204"/>
      <c r="J2262" s="218"/>
    </row>
    <row r="2263" spans="1:10" ht="16" hidden="1">
      <c r="A2263" s="501"/>
      <c r="B2263" s="501"/>
      <c r="C2263" s="787">
        <v>2021</v>
      </c>
      <c r="D2263" s="202" t="s">
        <v>2501</v>
      </c>
      <c r="E2263" s="202" t="s">
        <v>2511</v>
      </c>
      <c r="F2263" s="917"/>
      <c r="G2263" s="216"/>
      <c r="H2263" s="202"/>
      <c r="I2263" s="202"/>
      <c r="J2263" s="217"/>
    </row>
    <row r="2264" spans="1:10" ht="16" hidden="1">
      <c r="A2264" s="501"/>
      <c r="B2264" s="501"/>
      <c r="C2264" s="787">
        <v>2021</v>
      </c>
      <c r="D2264" s="204" t="s">
        <v>2502</v>
      </c>
      <c r="E2264" s="204" t="s">
        <v>2511</v>
      </c>
      <c r="F2264" s="918"/>
      <c r="G2264" s="219"/>
      <c r="H2264" s="204"/>
      <c r="I2264" s="204"/>
      <c r="J2264" s="218"/>
    </row>
    <row r="2265" spans="1:10" ht="16" hidden="1">
      <c r="A2265" s="501"/>
      <c r="B2265" s="501"/>
      <c r="C2265" s="787">
        <v>2021</v>
      </c>
      <c r="D2265" s="202" t="s">
        <v>2503</v>
      </c>
      <c r="E2265" s="202" t="s">
        <v>2511</v>
      </c>
      <c r="F2265" s="917"/>
      <c r="G2265" s="216"/>
      <c r="H2265" s="202"/>
      <c r="I2265" s="202"/>
      <c r="J2265" s="217"/>
    </row>
    <row r="2266" spans="1:10" ht="16" hidden="1">
      <c r="A2266" s="501"/>
      <c r="B2266" s="501"/>
      <c r="C2266" s="787">
        <v>2021</v>
      </c>
      <c r="D2266" s="204" t="s">
        <v>2504</v>
      </c>
      <c r="E2266" s="204" t="s">
        <v>2511</v>
      </c>
      <c r="F2266" s="918"/>
      <c r="G2266" s="219"/>
      <c r="H2266" s="204"/>
      <c r="I2266" s="204"/>
      <c r="J2266" s="218"/>
    </row>
    <row r="2267" spans="1:10" ht="16" hidden="1">
      <c r="A2267" s="501"/>
      <c r="B2267" s="501"/>
      <c r="C2267" s="787">
        <v>2021</v>
      </c>
      <c r="D2267" s="202" t="s">
        <v>2505</v>
      </c>
      <c r="E2267" s="202" t="s">
        <v>2511</v>
      </c>
      <c r="F2267" s="917"/>
      <c r="G2267" s="216"/>
      <c r="H2267" s="202"/>
      <c r="I2267" s="202"/>
      <c r="J2267" s="217"/>
    </row>
    <row r="2268" spans="1:10" ht="16" hidden="1">
      <c r="A2268" s="501"/>
      <c r="B2268" s="501"/>
      <c r="C2268" s="787">
        <v>2021</v>
      </c>
      <c r="D2268" s="204" t="s">
        <v>2506</v>
      </c>
      <c r="E2268" s="204" t="s">
        <v>2511</v>
      </c>
      <c r="F2268" s="918"/>
      <c r="G2268" s="219"/>
      <c r="H2268" s="204"/>
      <c r="I2268" s="204"/>
      <c r="J2268" s="218"/>
    </row>
    <row r="2269" spans="1:10" ht="16" hidden="1">
      <c r="A2269" s="501"/>
      <c r="B2269" s="501"/>
      <c r="C2269" s="787">
        <v>2021</v>
      </c>
      <c r="D2269" s="202" t="s">
        <v>2507</v>
      </c>
      <c r="E2269" s="202" t="s">
        <v>2511</v>
      </c>
      <c r="F2269" s="917"/>
      <c r="G2269" s="216"/>
      <c r="H2269" s="202"/>
      <c r="I2269" s="202"/>
      <c r="J2269" s="217"/>
    </row>
    <row r="2270" spans="1:10" ht="16" hidden="1">
      <c r="A2270" s="501"/>
      <c r="B2270" s="501"/>
      <c r="C2270" s="787">
        <v>2021</v>
      </c>
      <c r="D2270" s="204" t="s">
        <v>2508</v>
      </c>
      <c r="E2270" s="204" t="s">
        <v>2511</v>
      </c>
      <c r="F2270" s="918"/>
      <c r="G2270" s="219"/>
      <c r="H2270" s="204"/>
      <c r="I2270" s="204"/>
      <c r="J2270" s="218"/>
    </row>
    <row r="2271" spans="1:10" ht="16" hidden="1">
      <c r="A2271" s="501"/>
      <c r="B2271" s="501"/>
      <c r="C2271" s="787">
        <v>2021</v>
      </c>
      <c r="D2271" s="202" t="s">
        <v>2509</v>
      </c>
      <c r="E2271" s="202" t="s">
        <v>2511</v>
      </c>
      <c r="F2271" s="917"/>
      <c r="G2271" s="216"/>
      <c r="H2271" s="202"/>
      <c r="I2271" s="202"/>
      <c r="J2271" s="217"/>
    </row>
    <row r="2272" spans="1:10" ht="16" hidden="1">
      <c r="A2272" s="501"/>
      <c r="B2272" s="501"/>
      <c r="C2272" s="787">
        <v>2021</v>
      </c>
      <c r="D2272" s="204" t="s">
        <v>2510</v>
      </c>
      <c r="E2272" s="204" t="s">
        <v>2511</v>
      </c>
      <c r="F2272" s="918"/>
      <c r="G2272" s="219"/>
      <c r="H2272" s="204"/>
      <c r="I2272" s="204"/>
      <c r="J2272" s="218"/>
    </row>
    <row r="2273" spans="1:10" ht="16" hidden="1">
      <c r="A2273" s="501"/>
      <c r="B2273" s="501"/>
      <c r="C2273" s="787">
        <v>2021</v>
      </c>
      <c r="D2273" s="202" t="s">
        <v>2495</v>
      </c>
      <c r="E2273" s="202" t="s">
        <v>2496</v>
      </c>
      <c r="F2273" s="920"/>
      <c r="G2273" s="920"/>
      <c r="H2273" s="920"/>
      <c r="I2273" s="920"/>
      <c r="J2273" s="921"/>
    </row>
    <row r="2274" spans="1:10" ht="16" hidden="1">
      <c r="A2274" s="501"/>
      <c r="B2274" s="501"/>
      <c r="C2274" s="787">
        <v>2021</v>
      </c>
      <c r="D2274" s="204" t="s">
        <v>2498</v>
      </c>
      <c r="E2274" s="204" t="s">
        <v>2496</v>
      </c>
      <c r="F2274" s="922"/>
      <c r="G2274" s="922"/>
      <c r="H2274" s="922"/>
      <c r="I2274" s="922"/>
      <c r="J2274" s="923"/>
    </row>
    <row r="2275" spans="1:10" ht="16" hidden="1">
      <c r="A2275" s="501"/>
      <c r="B2275" s="501"/>
      <c r="C2275" s="787">
        <v>2021</v>
      </c>
      <c r="D2275" s="202" t="s">
        <v>2499</v>
      </c>
      <c r="E2275" s="202" t="s">
        <v>2496</v>
      </c>
      <c r="F2275" s="920"/>
      <c r="G2275" s="920"/>
      <c r="H2275" s="920"/>
      <c r="I2275" s="920"/>
      <c r="J2275" s="921"/>
    </row>
    <row r="2276" spans="1:10" ht="16" hidden="1">
      <c r="A2276" s="501"/>
      <c r="B2276" s="501"/>
      <c r="C2276" s="787">
        <v>2021</v>
      </c>
      <c r="D2276" s="204" t="s">
        <v>2500</v>
      </c>
      <c r="E2276" s="204" t="s">
        <v>2496</v>
      </c>
      <c r="F2276" s="922"/>
      <c r="G2276" s="922"/>
      <c r="H2276" s="922"/>
      <c r="I2276" s="922"/>
      <c r="J2276" s="923"/>
    </row>
    <row r="2277" spans="1:10" ht="16" hidden="1">
      <c r="A2277" s="501"/>
      <c r="B2277" s="501"/>
      <c r="C2277" s="787">
        <v>2021</v>
      </c>
      <c r="D2277" s="202" t="s">
        <v>2501</v>
      </c>
      <c r="E2277" s="202" t="s">
        <v>2496</v>
      </c>
      <c r="F2277" s="920"/>
      <c r="G2277" s="920"/>
      <c r="H2277" s="920"/>
      <c r="I2277" s="920"/>
      <c r="J2277" s="921"/>
    </row>
    <row r="2278" spans="1:10" ht="16" hidden="1">
      <c r="A2278" s="501"/>
      <c r="B2278" s="501"/>
      <c r="C2278" s="787">
        <v>2021</v>
      </c>
      <c r="D2278" s="204" t="s">
        <v>2502</v>
      </c>
      <c r="E2278" s="204" t="s">
        <v>2496</v>
      </c>
      <c r="F2278" s="922"/>
      <c r="G2278" s="922"/>
      <c r="H2278" s="922"/>
      <c r="I2278" s="922"/>
      <c r="J2278" s="923"/>
    </row>
    <row r="2279" spans="1:10" ht="16" hidden="1">
      <c r="A2279" s="501"/>
      <c r="B2279" s="501"/>
      <c r="C2279" s="787">
        <v>2021</v>
      </c>
      <c r="D2279" s="202" t="s">
        <v>2503</v>
      </c>
      <c r="E2279" s="202" t="s">
        <v>2496</v>
      </c>
      <c r="F2279" s="920"/>
      <c r="G2279" s="920"/>
      <c r="H2279" s="920"/>
      <c r="I2279" s="920"/>
      <c r="J2279" s="921"/>
    </row>
    <row r="2280" spans="1:10" ht="16" hidden="1">
      <c r="A2280" s="501"/>
      <c r="B2280" s="501"/>
      <c r="C2280" s="787">
        <v>2021</v>
      </c>
      <c r="D2280" s="204" t="s">
        <v>2504</v>
      </c>
      <c r="E2280" s="204" t="s">
        <v>2496</v>
      </c>
      <c r="F2280" s="922"/>
      <c r="G2280" s="922"/>
      <c r="H2280" s="922"/>
      <c r="I2280" s="922"/>
      <c r="J2280" s="923"/>
    </row>
    <row r="2281" spans="1:10" ht="16" hidden="1">
      <c r="A2281" s="501"/>
      <c r="B2281" s="501"/>
      <c r="C2281" s="787">
        <v>2021</v>
      </c>
      <c r="D2281" s="202" t="s">
        <v>2505</v>
      </c>
      <c r="E2281" s="202" t="s">
        <v>2496</v>
      </c>
      <c r="F2281" s="920"/>
      <c r="G2281" s="920"/>
      <c r="H2281" s="920"/>
      <c r="I2281" s="920"/>
      <c r="J2281" s="921"/>
    </row>
    <row r="2282" spans="1:10" ht="16" hidden="1">
      <c r="A2282" s="501"/>
      <c r="B2282" s="501"/>
      <c r="C2282" s="787">
        <v>2021</v>
      </c>
      <c r="D2282" s="204" t="s">
        <v>2506</v>
      </c>
      <c r="E2282" s="204" t="s">
        <v>2496</v>
      </c>
      <c r="F2282" s="922"/>
      <c r="G2282" s="922"/>
      <c r="H2282" s="922"/>
      <c r="I2282" s="922"/>
      <c r="J2282" s="923"/>
    </row>
    <row r="2283" spans="1:10" ht="16" hidden="1">
      <c r="A2283" s="501"/>
      <c r="B2283" s="501"/>
      <c r="C2283" s="787">
        <v>2021</v>
      </c>
      <c r="D2283" s="202" t="s">
        <v>2507</v>
      </c>
      <c r="E2283" s="202" t="s">
        <v>2496</v>
      </c>
      <c r="F2283" s="920"/>
      <c r="G2283" s="920"/>
      <c r="H2283" s="920"/>
      <c r="I2283" s="920"/>
      <c r="J2283" s="921"/>
    </row>
    <row r="2284" spans="1:10" ht="16" hidden="1">
      <c r="A2284" s="501"/>
      <c r="B2284" s="501"/>
      <c r="C2284" s="787">
        <v>2021</v>
      </c>
      <c r="D2284" s="204" t="s">
        <v>2508</v>
      </c>
      <c r="E2284" s="204" t="s">
        <v>2496</v>
      </c>
      <c r="F2284" s="922"/>
      <c r="G2284" s="922"/>
      <c r="H2284" s="922"/>
      <c r="I2284" s="922"/>
      <c r="J2284" s="923"/>
    </row>
    <row r="2285" spans="1:10" ht="16" hidden="1">
      <c r="A2285" s="501"/>
      <c r="B2285" s="501"/>
      <c r="C2285" s="787">
        <v>2021</v>
      </c>
      <c r="D2285" s="202" t="s">
        <v>2509</v>
      </c>
      <c r="E2285" s="202" t="s">
        <v>2496</v>
      </c>
      <c r="F2285" s="920"/>
      <c r="G2285" s="920"/>
      <c r="H2285" s="920"/>
      <c r="I2285" s="920"/>
      <c r="J2285" s="921"/>
    </row>
    <row r="2286" spans="1:10" ht="16" hidden="1">
      <c r="A2286" s="501"/>
      <c r="B2286" s="501"/>
      <c r="C2286" s="787">
        <v>2021</v>
      </c>
      <c r="D2286" s="204" t="s">
        <v>2510</v>
      </c>
      <c r="E2286" s="204" t="s">
        <v>2496</v>
      </c>
      <c r="F2286" s="922"/>
      <c r="G2286" s="922"/>
      <c r="H2286" s="922"/>
      <c r="I2286" s="922"/>
      <c r="J2286" s="923"/>
    </row>
    <row r="2287" spans="1:10" ht="16" hidden="1">
      <c r="A2287" s="501"/>
      <c r="B2287" s="501"/>
      <c r="C2287" s="787">
        <v>2021</v>
      </c>
      <c r="D2287" s="202" t="s">
        <v>2495</v>
      </c>
      <c r="E2287" s="202" t="s">
        <v>2511</v>
      </c>
      <c r="F2287" s="924"/>
      <c r="G2287" s="920"/>
      <c r="H2287" s="920"/>
      <c r="I2287" s="920"/>
      <c r="J2287" s="921"/>
    </row>
    <row r="2288" spans="1:10" ht="16" hidden="1">
      <c r="A2288" s="501"/>
      <c r="B2288" s="501"/>
      <c r="C2288" s="787">
        <v>2021</v>
      </c>
      <c r="D2288" s="204" t="s">
        <v>2498</v>
      </c>
      <c r="E2288" s="204" t="s">
        <v>2511</v>
      </c>
      <c r="F2288" s="922"/>
      <c r="G2288" s="922"/>
      <c r="H2288" s="922"/>
      <c r="I2288" s="922"/>
      <c r="J2288" s="923"/>
    </row>
    <row r="2289" spans="1:10" ht="16" hidden="1">
      <c r="A2289" s="501"/>
      <c r="B2289" s="501"/>
      <c r="C2289" s="787">
        <v>2021</v>
      </c>
      <c r="D2289" s="202" t="s">
        <v>2499</v>
      </c>
      <c r="E2289" s="202" t="s">
        <v>2511</v>
      </c>
      <c r="F2289" s="920"/>
      <c r="G2289" s="920"/>
      <c r="H2289" s="920"/>
      <c r="I2289" s="920"/>
      <c r="J2289" s="921"/>
    </row>
    <row r="2290" spans="1:10" ht="16" hidden="1">
      <c r="A2290" s="501"/>
      <c r="B2290" s="501"/>
      <c r="C2290" s="787">
        <v>2021</v>
      </c>
      <c r="D2290" s="204" t="s">
        <v>2500</v>
      </c>
      <c r="E2290" s="204" t="s">
        <v>2511</v>
      </c>
      <c r="F2290" s="922"/>
      <c r="G2290" s="922"/>
      <c r="H2290" s="922"/>
      <c r="I2290" s="922"/>
      <c r="J2290" s="923"/>
    </row>
    <row r="2291" spans="1:10" ht="16" hidden="1">
      <c r="A2291" s="501"/>
      <c r="B2291" s="501"/>
      <c r="C2291" s="787">
        <v>2021</v>
      </c>
      <c r="D2291" s="202" t="s">
        <v>2501</v>
      </c>
      <c r="E2291" s="202" t="s">
        <v>2511</v>
      </c>
      <c r="F2291" s="920"/>
      <c r="G2291" s="920"/>
      <c r="H2291" s="920"/>
      <c r="I2291" s="920"/>
      <c r="J2291" s="921"/>
    </row>
    <row r="2292" spans="1:10" ht="16" hidden="1">
      <c r="A2292" s="501"/>
      <c r="B2292" s="501"/>
      <c r="C2292" s="787">
        <v>2021</v>
      </c>
      <c r="D2292" s="204" t="s">
        <v>2502</v>
      </c>
      <c r="E2292" s="204" t="s">
        <v>2511</v>
      </c>
      <c r="F2292" s="922"/>
      <c r="G2292" s="922"/>
      <c r="H2292" s="922"/>
      <c r="I2292" s="922"/>
      <c r="J2292" s="923"/>
    </row>
    <row r="2293" spans="1:10" ht="16" hidden="1">
      <c r="A2293" s="501"/>
      <c r="B2293" s="501"/>
      <c r="C2293" s="787">
        <v>2021</v>
      </c>
      <c r="D2293" s="202" t="s">
        <v>2503</v>
      </c>
      <c r="E2293" s="202" t="s">
        <v>2511</v>
      </c>
      <c r="F2293" s="920"/>
      <c r="G2293" s="920"/>
      <c r="H2293" s="920"/>
      <c r="I2293" s="920"/>
      <c r="J2293" s="921"/>
    </row>
    <row r="2294" spans="1:10" ht="16" hidden="1">
      <c r="A2294" s="501"/>
      <c r="B2294" s="501"/>
      <c r="C2294" s="787">
        <v>2021</v>
      </c>
      <c r="D2294" s="204" t="s">
        <v>2504</v>
      </c>
      <c r="E2294" s="204" t="s">
        <v>2511</v>
      </c>
      <c r="F2294" s="922"/>
      <c r="G2294" s="922"/>
      <c r="H2294" s="922"/>
      <c r="I2294" s="922"/>
      <c r="J2294" s="923"/>
    </row>
    <row r="2295" spans="1:10" ht="16" hidden="1">
      <c r="A2295" s="501"/>
      <c r="B2295" s="501"/>
      <c r="C2295" s="787">
        <v>2021</v>
      </c>
      <c r="D2295" s="202" t="s">
        <v>2505</v>
      </c>
      <c r="E2295" s="202" t="s">
        <v>2511</v>
      </c>
      <c r="F2295" s="920"/>
      <c r="G2295" s="920"/>
      <c r="H2295" s="920"/>
      <c r="I2295" s="920"/>
      <c r="J2295" s="921"/>
    </row>
    <row r="2296" spans="1:10" ht="16" hidden="1">
      <c r="A2296" s="501"/>
      <c r="B2296" s="501"/>
      <c r="C2296" s="787">
        <v>2021</v>
      </c>
      <c r="D2296" s="204" t="s">
        <v>2506</v>
      </c>
      <c r="E2296" s="204" t="s">
        <v>2511</v>
      </c>
      <c r="F2296" s="922"/>
      <c r="G2296" s="922"/>
      <c r="H2296" s="922"/>
      <c r="I2296" s="922"/>
      <c r="J2296" s="923"/>
    </row>
    <row r="2297" spans="1:10" ht="16" hidden="1">
      <c r="A2297" s="501"/>
      <c r="B2297" s="501"/>
      <c r="C2297" s="787">
        <v>2021</v>
      </c>
      <c r="D2297" s="202" t="s">
        <v>2507</v>
      </c>
      <c r="E2297" s="202" t="s">
        <v>2511</v>
      </c>
      <c r="F2297" s="243"/>
      <c r="G2297" s="920"/>
      <c r="H2297" s="920"/>
      <c r="I2297" s="920"/>
      <c r="J2297" s="921"/>
    </row>
    <row r="2298" spans="1:10" ht="16" hidden="1">
      <c r="A2298" s="501"/>
      <c r="B2298" s="501"/>
      <c r="C2298" s="787">
        <v>2021</v>
      </c>
      <c r="D2298" s="204" t="s">
        <v>2508</v>
      </c>
      <c r="E2298" s="204" t="s">
        <v>2511</v>
      </c>
      <c r="F2298" s="922"/>
      <c r="G2298" s="922"/>
      <c r="H2298" s="922"/>
      <c r="I2298" s="922"/>
      <c r="J2298" s="923"/>
    </row>
    <row r="2299" spans="1:10" ht="16" hidden="1">
      <c r="A2299" s="501"/>
      <c r="B2299" s="501"/>
      <c r="C2299" s="787">
        <v>2021</v>
      </c>
      <c r="D2299" s="202" t="s">
        <v>2509</v>
      </c>
      <c r="E2299" s="202" t="s">
        <v>2511</v>
      </c>
      <c r="F2299" s="920"/>
      <c r="G2299" s="920"/>
      <c r="H2299" s="920"/>
      <c r="I2299" s="920"/>
      <c r="J2299" s="921"/>
    </row>
    <row r="2300" spans="1:10" ht="16" hidden="1">
      <c r="A2300" s="501"/>
      <c r="B2300" s="501"/>
      <c r="C2300" s="787">
        <v>2021</v>
      </c>
      <c r="D2300" s="204" t="s">
        <v>2510</v>
      </c>
      <c r="E2300" s="204" t="s">
        <v>2511</v>
      </c>
      <c r="F2300" s="922"/>
      <c r="G2300" s="922"/>
      <c r="H2300" s="922"/>
      <c r="I2300" s="922"/>
      <c r="J2300" s="923"/>
    </row>
    <row r="2301" spans="1:10" ht="16" hidden="1">
      <c r="A2301" s="501"/>
      <c r="B2301" s="501"/>
      <c r="C2301" s="787">
        <v>2021</v>
      </c>
      <c r="D2301" s="202" t="s">
        <v>2495</v>
      </c>
      <c r="E2301" s="202" t="s">
        <v>2496</v>
      </c>
      <c r="F2301" s="207"/>
      <c r="G2301" s="202"/>
      <c r="H2301" s="202"/>
      <c r="I2301" s="202"/>
      <c r="J2301" s="217"/>
    </row>
    <row r="2302" spans="1:10" ht="16" hidden="1">
      <c r="A2302" s="501"/>
      <c r="B2302" s="501"/>
      <c r="C2302" s="787">
        <v>2021</v>
      </c>
      <c r="D2302" s="204" t="s">
        <v>2498</v>
      </c>
      <c r="E2302" s="204" t="s">
        <v>2496</v>
      </c>
      <c r="F2302" s="206"/>
      <c r="G2302" s="204"/>
      <c r="H2302" s="204"/>
      <c r="I2302" s="204"/>
      <c r="J2302" s="218"/>
    </row>
    <row r="2303" spans="1:10" ht="16" hidden="1">
      <c r="A2303" s="501"/>
      <c r="B2303" s="501"/>
      <c r="C2303" s="787">
        <v>2021</v>
      </c>
      <c r="D2303" s="202" t="s">
        <v>2499</v>
      </c>
      <c r="E2303" s="202" t="s">
        <v>2496</v>
      </c>
      <c r="F2303" s="207"/>
      <c r="G2303" s="202"/>
      <c r="H2303" s="202"/>
      <c r="I2303" s="202"/>
      <c r="J2303" s="217"/>
    </row>
    <row r="2304" spans="1:10" ht="16" hidden="1">
      <c r="A2304" s="501"/>
      <c r="B2304" s="501"/>
      <c r="C2304" s="787">
        <v>2021</v>
      </c>
      <c r="D2304" s="204" t="s">
        <v>2500</v>
      </c>
      <c r="E2304" s="204" t="s">
        <v>2496</v>
      </c>
      <c r="F2304" s="206"/>
      <c r="G2304" s="204"/>
      <c r="H2304" s="204"/>
      <c r="I2304" s="204"/>
      <c r="J2304" s="218"/>
    </row>
    <row r="2305" spans="1:10" ht="16" hidden="1">
      <c r="A2305" s="501"/>
      <c r="B2305" s="501"/>
      <c r="C2305" s="787">
        <v>2021</v>
      </c>
      <c r="D2305" s="202" t="s">
        <v>2501</v>
      </c>
      <c r="E2305" s="202" t="s">
        <v>2496</v>
      </c>
      <c r="F2305" s="207"/>
      <c r="G2305" s="202"/>
      <c r="H2305" s="202"/>
      <c r="I2305" s="202"/>
      <c r="J2305" s="217"/>
    </row>
    <row r="2306" spans="1:10" ht="16" hidden="1">
      <c r="A2306" s="501"/>
      <c r="B2306" s="501"/>
      <c r="C2306" s="787">
        <v>2021</v>
      </c>
      <c r="D2306" s="204" t="s">
        <v>2502</v>
      </c>
      <c r="E2306" s="204" t="s">
        <v>2496</v>
      </c>
      <c r="F2306" s="206"/>
      <c r="G2306" s="204"/>
      <c r="H2306" s="204"/>
      <c r="I2306" s="204"/>
      <c r="J2306" s="218"/>
    </row>
    <row r="2307" spans="1:10" ht="16" hidden="1">
      <c r="A2307" s="501"/>
      <c r="B2307" s="501"/>
      <c r="C2307" s="787">
        <v>2021</v>
      </c>
      <c r="D2307" s="202" t="s">
        <v>2503</v>
      </c>
      <c r="E2307" s="202" t="s">
        <v>2496</v>
      </c>
      <c r="F2307" s="207"/>
      <c r="G2307" s="202"/>
      <c r="H2307" s="202"/>
      <c r="I2307" s="202"/>
      <c r="J2307" s="217"/>
    </row>
    <row r="2308" spans="1:10" ht="16" hidden="1">
      <c r="A2308" s="501"/>
      <c r="B2308" s="501"/>
      <c r="C2308" s="787">
        <v>2021</v>
      </c>
      <c r="D2308" s="204" t="s">
        <v>2504</v>
      </c>
      <c r="E2308" s="204" t="s">
        <v>2496</v>
      </c>
      <c r="F2308" s="206"/>
      <c r="G2308" s="204"/>
      <c r="H2308" s="204"/>
      <c r="I2308" s="204"/>
      <c r="J2308" s="218"/>
    </row>
    <row r="2309" spans="1:10" ht="16" hidden="1">
      <c r="A2309" s="501"/>
      <c r="B2309" s="501"/>
      <c r="C2309" s="787">
        <v>2021</v>
      </c>
      <c r="D2309" s="202" t="s">
        <v>2505</v>
      </c>
      <c r="E2309" s="202" t="s">
        <v>2496</v>
      </c>
      <c r="F2309" s="207"/>
      <c r="G2309" s="202"/>
      <c r="H2309" s="202"/>
      <c r="I2309" s="202"/>
      <c r="J2309" s="217"/>
    </row>
    <row r="2310" spans="1:10" ht="16" hidden="1">
      <c r="A2310" s="501"/>
      <c r="B2310" s="501"/>
      <c r="C2310" s="787">
        <v>2021</v>
      </c>
      <c r="D2310" s="204" t="s">
        <v>2506</v>
      </c>
      <c r="E2310" s="204" t="s">
        <v>2496</v>
      </c>
      <c r="F2310" s="206"/>
      <c r="G2310" s="204"/>
      <c r="H2310" s="204"/>
      <c r="I2310" s="204"/>
      <c r="J2310" s="218"/>
    </row>
    <row r="2311" spans="1:10" ht="16" hidden="1">
      <c r="A2311" s="501"/>
      <c r="B2311" s="501"/>
      <c r="C2311" s="787">
        <v>2021</v>
      </c>
      <c r="D2311" s="202" t="s">
        <v>2507</v>
      </c>
      <c r="E2311" s="202" t="s">
        <v>2496</v>
      </c>
      <c r="F2311" s="207"/>
      <c r="G2311" s="202"/>
      <c r="H2311" s="202"/>
      <c r="I2311" s="202"/>
      <c r="J2311" s="217"/>
    </row>
    <row r="2312" spans="1:10" ht="16" hidden="1">
      <c r="A2312" s="501"/>
      <c r="B2312" s="501"/>
      <c r="C2312" s="787">
        <v>2021</v>
      </c>
      <c r="D2312" s="204" t="s">
        <v>2508</v>
      </c>
      <c r="E2312" s="204" t="s">
        <v>2496</v>
      </c>
      <c r="F2312" s="206"/>
      <c r="G2312" s="204"/>
      <c r="H2312" s="204"/>
      <c r="I2312" s="204"/>
      <c r="J2312" s="218"/>
    </row>
    <row r="2313" spans="1:10" ht="16" hidden="1">
      <c r="A2313" s="501"/>
      <c r="B2313" s="501"/>
      <c r="C2313" s="787">
        <v>2021</v>
      </c>
      <c r="D2313" s="202" t="s">
        <v>2509</v>
      </c>
      <c r="E2313" s="202" t="s">
        <v>2496</v>
      </c>
      <c r="F2313" s="207"/>
      <c r="G2313" s="202"/>
      <c r="H2313" s="202"/>
      <c r="I2313" s="202"/>
      <c r="J2313" s="217"/>
    </row>
    <row r="2314" spans="1:10" ht="16" hidden="1">
      <c r="A2314" s="501"/>
      <c r="B2314" s="501"/>
      <c r="C2314" s="787">
        <v>2021</v>
      </c>
      <c r="D2314" s="204" t="s">
        <v>2510</v>
      </c>
      <c r="E2314" s="204" t="s">
        <v>2496</v>
      </c>
      <c r="F2314" s="206"/>
      <c r="G2314" s="204"/>
      <c r="H2314" s="204"/>
      <c r="I2314" s="204"/>
      <c r="J2314" s="218"/>
    </row>
    <row r="2315" spans="1:10" ht="16" hidden="1">
      <c r="A2315" s="501"/>
      <c r="B2315" s="501"/>
      <c r="C2315" s="787">
        <v>2021</v>
      </c>
      <c r="D2315" s="202" t="s">
        <v>2495</v>
      </c>
      <c r="E2315" s="202" t="s">
        <v>2511</v>
      </c>
      <c r="F2315" s="917"/>
      <c r="G2315" s="202"/>
      <c r="H2315" s="202"/>
      <c r="I2315" s="202"/>
      <c r="J2315" s="217"/>
    </row>
    <row r="2316" spans="1:10" ht="16" hidden="1">
      <c r="A2316" s="501"/>
      <c r="B2316" s="501"/>
      <c r="C2316" s="787">
        <v>2021</v>
      </c>
      <c r="D2316" s="204" t="s">
        <v>2498</v>
      </c>
      <c r="E2316" s="204" t="s">
        <v>2511</v>
      </c>
      <c r="F2316" s="918"/>
      <c r="G2316" s="204"/>
      <c r="H2316" s="204"/>
      <c r="I2316" s="204"/>
      <c r="J2316" s="218"/>
    </row>
    <row r="2317" spans="1:10" ht="16" hidden="1">
      <c r="A2317" s="501"/>
      <c r="B2317" s="501"/>
      <c r="C2317" s="787">
        <v>2021</v>
      </c>
      <c r="D2317" s="202" t="s">
        <v>2499</v>
      </c>
      <c r="E2317" s="202" t="s">
        <v>2511</v>
      </c>
      <c r="F2317" s="917"/>
      <c r="G2317" s="202"/>
      <c r="H2317" s="202"/>
      <c r="I2317" s="202"/>
      <c r="J2317" s="217"/>
    </row>
    <row r="2318" spans="1:10" ht="16" hidden="1">
      <c r="A2318" s="501"/>
      <c r="B2318" s="501"/>
      <c r="C2318" s="787">
        <v>2021</v>
      </c>
      <c r="D2318" s="204" t="s">
        <v>2500</v>
      </c>
      <c r="E2318" s="204" t="s">
        <v>2511</v>
      </c>
      <c r="F2318" s="918"/>
      <c r="G2318" s="204"/>
      <c r="H2318" s="204"/>
      <c r="I2318" s="204"/>
      <c r="J2318" s="218"/>
    </row>
    <row r="2319" spans="1:10" ht="16" hidden="1">
      <c r="A2319" s="501"/>
      <c r="B2319" s="501"/>
      <c r="C2319" s="787">
        <v>2021</v>
      </c>
      <c r="D2319" s="202" t="s">
        <v>2501</v>
      </c>
      <c r="E2319" s="202" t="s">
        <v>2511</v>
      </c>
      <c r="F2319" s="917"/>
      <c r="G2319" s="202"/>
      <c r="H2319" s="202"/>
      <c r="I2319" s="202"/>
      <c r="J2319" s="217"/>
    </row>
    <row r="2320" spans="1:10" ht="16" hidden="1">
      <c r="A2320" s="501"/>
      <c r="B2320" s="501"/>
      <c r="C2320" s="787">
        <v>2021</v>
      </c>
      <c r="D2320" s="204" t="s">
        <v>2502</v>
      </c>
      <c r="E2320" s="204" t="s">
        <v>2511</v>
      </c>
      <c r="F2320" s="918"/>
      <c r="G2320" s="204"/>
      <c r="H2320" s="204"/>
      <c r="I2320" s="204"/>
      <c r="J2320" s="218"/>
    </row>
    <row r="2321" spans="1:10" ht="16" hidden="1">
      <c r="A2321" s="501"/>
      <c r="B2321" s="501"/>
      <c r="C2321" s="787">
        <v>2021</v>
      </c>
      <c r="D2321" s="202" t="s">
        <v>2503</v>
      </c>
      <c r="E2321" s="202" t="s">
        <v>2511</v>
      </c>
      <c r="F2321" s="917"/>
      <c r="G2321" s="202"/>
      <c r="H2321" s="202"/>
      <c r="I2321" s="202"/>
      <c r="J2321" s="217"/>
    </row>
    <row r="2322" spans="1:10" ht="16" hidden="1">
      <c r="A2322" s="501"/>
      <c r="B2322" s="501"/>
      <c r="C2322" s="787">
        <v>2021</v>
      </c>
      <c r="D2322" s="204" t="s">
        <v>2504</v>
      </c>
      <c r="E2322" s="204" t="s">
        <v>2511</v>
      </c>
      <c r="F2322" s="918"/>
      <c r="G2322" s="204"/>
      <c r="H2322" s="204"/>
      <c r="I2322" s="204"/>
      <c r="J2322" s="218"/>
    </row>
    <row r="2323" spans="1:10" ht="16" hidden="1">
      <c r="A2323" s="501"/>
      <c r="B2323" s="501"/>
      <c r="C2323" s="787">
        <v>2021</v>
      </c>
      <c r="D2323" s="202" t="s">
        <v>2505</v>
      </c>
      <c r="E2323" s="202" t="s">
        <v>2511</v>
      </c>
      <c r="F2323" s="917"/>
      <c r="G2323" s="202"/>
      <c r="H2323" s="202"/>
      <c r="I2323" s="202"/>
      <c r="J2323" s="217"/>
    </row>
    <row r="2324" spans="1:10" ht="16" hidden="1">
      <c r="A2324" s="501"/>
      <c r="B2324" s="501"/>
      <c r="C2324" s="787">
        <v>2021</v>
      </c>
      <c r="D2324" s="204" t="s">
        <v>2506</v>
      </c>
      <c r="E2324" s="204" t="s">
        <v>2511</v>
      </c>
      <c r="F2324" s="918"/>
      <c r="G2324" s="204"/>
      <c r="H2324" s="204"/>
      <c r="I2324" s="204"/>
      <c r="J2324" s="218"/>
    </row>
    <row r="2325" spans="1:10" ht="16" hidden="1">
      <c r="A2325" s="501"/>
      <c r="B2325" s="501"/>
      <c r="C2325" s="787">
        <v>2021</v>
      </c>
      <c r="D2325" s="202" t="s">
        <v>2507</v>
      </c>
      <c r="E2325" s="202" t="s">
        <v>2511</v>
      </c>
      <c r="F2325" s="917"/>
      <c r="G2325" s="202"/>
      <c r="H2325" s="202"/>
      <c r="I2325" s="202"/>
      <c r="J2325" s="217"/>
    </row>
    <row r="2326" spans="1:10" ht="16" hidden="1">
      <c r="A2326" s="501"/>
      <c r="B2326" s="501"/>
      <c r="C2326" s="787">
        <v>2021</v>
      </c>
      <c r="D2326" s="204" t="s">
        <v>2508</v>
      </c>
      <c r="E2326" s="204" t="s">
        <v>2511</v>
      </c>
      <c r="F2326" s="918"/>
      <c r="G2326" s="204"/>
      <c r="H2326" s="204"/>
      <c r="I2326" s="204"/>
      <c r="J2326" s="218"/>
    </row>
    <row r="2327" spans="1:10" ht="16" hidden="1">
      <c r="A2327" s="501"/>
      <c r="B2327" s="501"/>
      <c r="C2327" s="787">
        <v>2021</v>
      </c>
      <c r="D2327" s="202" t="s">
        <v>2509</v>
      </c>
      <c r="E2327" s="202" t="s">
        <v>2511</v>
      </c>
      <c r="F2327" s="917"/>
      <c r="G2327" s="202"/>
      <c r="H2327" s="202"/>
      <c r="I2327" s="202"/>
      <c r="J2327" s="217"/>
    </row>
    <row r="2328" spans="1:10" ht="16" hidden="1">
      <c r="A2328" s="501"/>
      <c r="B2328" s="501"/>
      <c r="C2328" s="787">
        <v>2021</v>
      </c>
      <c r="D2328" s="204" t="s">
        <v>2510</v>
      </c>
      <c r="E2328" s="204" t="s">
        <v>2511</v>
      </c>
      <c r="F2328" s="918"/>
      <c r="G2328" s="204"/>
      <c r="H2328" s="204"/>
      <c r="I2328" s="204"/>
      <c r="J2328" s="218"/>
    </row>
    <row r="2329" spans="1:10" ht="16" hidden="1">
      <c r="A2329" s="501"/>
      <c r="B2329" s="501"/>
      <c r="C2329" s="787">
        <v>2021</v>
      </c>
      <c r="D2329" s="202" t="s">
        <v>2495</v>
      </c>
      <c r="E2329" s="202" t="s">
        <v>2496</v>
      </c>
      <c r="F2329" s="207"/>
      <c r="G2329" s="202"/>
      <c r="H2329" s="202"/>
      <c r="I2329" s="202"/>
      <c r="J2329" s="217"/>
    </row>
    <row r="2330" spans="1:10" ht="16" hidden="1">
      <c r="A2330" s="501"/>
      <c r="B2330" s="501"/>
      <c r="C2330" s="787">
        <v>2021</v>
      </c>
      <c r="D2330" s="204" t="s">
        <v>2498</v>
      </c>
      <c r="E2330" s="204" t="s">
        <v>2496</v>
      </c>
      <c r="F2330" s="206"/>
      <c r="G2330" s="204"/>
      <c r="H2330" s="204"/>
      <c r="I2330" s="204"/>
      <c r="J2330" s="218"/>
    </row>
    <row r="2331" spans="1:10" ht="16" hidden="1">
      <c r="A2331" s="501"/>
      <c r="B2331" s="501"/>
      <c r="C2331" s="787">
        <v>2021</v>
      </c>
      <c r="D2331" s="202" t="s">
        <v>2499</v>
      </c>
      <c r="E2331" s="202" t="s">
        <v>2496</v>
      </c>
      <c r="F2331" s="207"/>
      <c r="G2331" s="202"/>
      <c r="H2331" s="202"/>
      <c r="I2331" s="202"/>
      <c r="J2331" s="217"/>
    </row>
    <row r="2332" spans="1:10" ht="16" hidden="1">
      <c r="A2332" s="501"/>
      <c r="B2332" s="501"/>
      <c r="C2332" s="787">
        <v>2021</v>
      </c>
      <c r="D2332" s="204" t="s">
        <v>2500</v>
      </c>
      <c r="E2332" s="204" t="s">
        <v>2496</v>
      </c>
      <c r="F2332" s="206"/>
      <c r="G2332" s="204"/>
      <c r="H2332" s="204"/>
      <c r="I2332" s="204"/>
      <c r="J2332" s="218"/>
    </row>
    <row r="2333" spans="1:10" ht="16" hidden="1">
      <c r="A2333" s="501"/>
      <c r="B2333" s="501"/>
      <c r="C2333" s="787">
        <v>2021</v>
      </c>
      <c r="D2333" s="202" t="s">
        <v>2501</v>
      </c>
      <c r="E2333" s="202" t="s">
        <v>2496</v>
      </c>
      <c r="F2333" s="207"/>
      <c r="G2333" s="202"/>
      <c r="H2333" s="202"/>
      <c r="I2333" s="202"/>
      <c r="J2333" s="217"/>
    </row>
    <row r="2334" spans="1:10" ht="16" hidden="1">
      <c r="A2334" s="501"/>
      <c r="B2334" s="501"/>
      <c r="C2334" s="787">
        <v>2021</v>
      </c>
      <c r="D2334" s="204" t="s">
        <v>2502</v>
      </c>
      <c r="E2334" s="204" t="s">
        <v>2496</v>
      </c>
      <c r="F2334" s="206"/>
      <c r="G2334" s="204"/>
      <c r="H2334" s="204"/>
      <c r="I2334" s="204"/>
      <c r="J2334" s="218"/>
    </row>
    <row r="2335" spans="1:10" ht="16" hidden="1">
      <c r="A2335" s="501"/>
      <c r="B2335" s="501"/>
      <c r="C2335" s="787">
        <v>2021</v>
      </c>
      <c r="D2335" s="202" t="s">
        <v>2503</v>
      </c>
      <c r="E2335" s="202" t="s">
        <v>2496</v>
      </c>
      <c r="F2335" s="207"/>
      <c r="G2335" s="202"/>
      <c r="H2335" s="202"/>
      <c r="I2335" s="202"/>
      <c r="J2335" s="217"/>
    </row>
    <row r="2336" spans="1:10" ht="16" hidden="1">
      <c r="A2336" s="501"/>
      <c r="B2336" s="501"/>
      <c r="C2336" s="787">
        <v>2021</v>
      </c>
      <c r="D2336" s="204" t="s">
        <v>2504</v>
      </c>
      <c r="E2336" s="204" t="s">
        <v>2496</v>
      </c>
      <c r="F2336" s="206"/>
      <c r="G2336" s="204"/>
      <c r="H2336" s="204"/>
      <c r="I2336" s="204"/>
      <c r="J2336" s="218"/>
    </row>
    <row r="2337" spans="1:10" ht="16" hidden="1">
      <c r="A2337" s="501"/>
      <c r="B2337" s="501"/>
      <c r="C2337" s="787">
        <v>2021</v>
      </c>
      <c r="D2337" s="202" t="s">
        <v>2505</v>
      </c>
      <c r="E2337" s="202" t="s">
        <v>2496</v>
      </c>
      <c r="F2337" s="207"/>
      <c r="G2337" s="202"/>
      <c r="H2337" s="202"/>
      <c r="I2337" s="202"/>
      <c r="J2337" s="217"/>
    </row>
    <row r="2338" spans="1:10" ht="16" hidden="1">
      <c r="A2338" s="501"/>
      <c r="B2338" s="501"/>
      <c r="C2338" s="787">
        <v>2021</v>
      </c>
      <c r="D2338" s="204" t="s">
        <v>2506</v>
      </c>
      <c r="E2338" s="204" t="s">
        <v>2496</v>
      </c>
      <c r="F2338" s="206"/>
      <c r="G2338" s="204"/>
      <c r="H2338" s="204"/>
      <c r="I2338" s="204"/>
      <c r="J2338" s="218"/>
    </row>
    <row r="2339" spans="1:10" ht="16" hidden="1">
      <c r="A2339" s="501"/>
      <c r="B2339" s="501"/>
      <c r="C2339" s="787">
        <v>2021</v>
      </c>
      <c r="D2339" s="202" t="s">
        <v>2507</v>
      </c>
      <c r="E2339" s="202" t="s">
        <v>2496</v>
      </c>
      <c r="F2339" s="207"/>
      <c r="G2339" s="202"/>
      <c r="H2339" s="202"/>
      <c r="I2339" s="202"/>
      <c r="J2339" s="217"/>
    </row>
    <row r="2340" spans="1:10" ht="16" hidden="1">
      <c r="A2340" s="501"/>
      <c r="B2340" s="501"/>
      <c r="C2340" s="787">
        <v>2021</v>
      </c>
      <c r="D2340" s="204" t="s">
        <v>2508</v>
      </c>
      <c r="E2340" s="204" t="s">
        <v>2496</v>
      </c>
      <c r="F2340" s="206"/>
      <c r="G2340" s="204"/>
      <c r="H2340" s="204"/>
      <c r="I2340" s="204"/>
      <c r="J2340" s="218"/>
    </row>
    <row r="2341" spans="1:10" ht="16" hidden="1">
      <c r="A2341" s="501"/>
      <c r="B2341" s="501"/>
      <c r="C2341" s="787">
        <v>2021</v>
      </c>
      <c r="D2341" s="202" t="s">
        <v>2509</v>
      </c>
      <c r="E2341" s="202" t="s">
        <v>2496</v>
      </c>
      <c r="F2341" s="207"/>
      <c r="G2341" s="202"/>
      <c r="H2341" s="202"/>
      <c r="I2341" s="202"/>
      <c r="J2341" s="217"/>
    </row>
    <row r="2342" spans="1:10" ht="16" hidden="1">
      <c r="A2342" s="501"/>
      <c r="B2342" s="501"/>
      <c r="C2342" s="787">
        <v>2021</v>
      </c>
      <c r="D2342" s="204" t="s">
        <v>2510</v>
      </c>
      <c r="E2342" s="204" t="s">
        <v>2496</v>
      </c>
      <c r="F2342" s="206"/>
      <c r="G2342" s="204"/>
      <c r="H2342" s="204"/>
      <c r="I2342" s="204"/>
      <c r="J2342" s="218"/>
    </row>
    <row r="2343" spans="1:10" ht="16" hidden="1">
      <c r="A2343" s="501"/>
      <c r="B2343" s="501"/>
      <c r="C2343" s="787">
        <v>2021</v>
      </c>
      <c r="D2343" s="202" t="s">
        <v>2495</v>
      </c>
      <c r="E2343" s="202" t="s">
        <v>2511</v>
      </c>
      <c r="F2343" s="917"/>
      <c r="G2343" s="202"/>
      <c r="H2343" s="202"/>
      <c r="I2343" s="202"/>
      <c r="J2343" s="217"/>
    </row>
    <row r="2344" spans="1:10" ht="16" hidden="1">
      <c r="A2344" s="501"/>
      <c r="B2344" s="501"/>
      <c r="C2344" s="787">
        <v>2021</v>
      </c>
      <c r="D2344" s="204" t="s">
        <v>2498</v>
      </c>
      <c r="E2344" s="204" t="s">
        <v>2511</v>
      </c>
      <c r="F2344" s="918"/>
      <c r="G2344" s="204"/>
      <c r="H2344" s="204"/>
      <c r="I2344" s="204"/>
      <c r="J2344" s="218"/>
    </row>
    <row r="2345" spans="1:10" ht="16" hidden="1">
      <c r="A2345" s="501"/>
      <c r="B2345" s="501"/>
      <c r="C2345" s="787">
        <v>2021</v>
      </c>
      <c r="D2345" s="202" t="s">
        <v>2499</v>
      </c>
      <c r="E2345" s="202" t="s">
        <v>2511</v>
      </c>
      <c r="F2345" s="917"/>
      <c r="G2345" s="202"/>
      <c r="H2345" s="202"/>
      <c r="I2345" s="202"/>
      <c r="J2345" s="217"/>
    </row>
    <row r="2346" spans="1:10" ht="16" hidden="1">
      <c r="A2346" s="501"/>
      <c r="B2346" s="501"/>
      <c r="C2346" s="787">
        <v>2021</v>
      </c>
      <c r="D2346" s="204" t="s">
        <v>2500</v>
      </c>
      <c r="E2346" s="204" t="s">
        <v>2511</v>
      </c>
      <c r="F2346" s="918"/>
      <c r="G2346" s="204"/>
      <c r="H2346" s="204"/>
      <c r="I2346" s="204"/>
      <c r="J2346" s="218"/>
    </row>
    <row r="2347" spans="1:10" ht="16" hidden="1">
      <c r="A2347" s="501"/>
      <c r="B2347" s="501"/>
      <c r="C2347" s="787">
        <v>2021</v>
      </c>
      <c r="D2347" s="202" t="s">
        <v>2501</v>
      </c>
      <c r="E2347" s="202" t="s">
        <v>2511</v>
      </c>
      <c r="F2347" s="917"/>
      <c r="G2347" s="202"/>
      <c r="H2347" s="202"/>
      <c r="I2347" s="202"/>
      <c r="J2347" s="217"/>
    </row>
    <row r="2348" spans="1:10" ht="16" hidden="1">
      <c r="A2348" s="501"/>
      <c r="B2348" s="501"/>
      <c r="C2348" s="787">
        <v>2021</v>
      </c>
      <c r="D2348" s="204" t="s">
        <v>2502</v>
      </c>
      <c r="E2348" s="204" t="s">
        <v>2511</v>
      </c>
      <c r="F2348" s="918"/>
      <c r="G2348" s="204"/>
      <c r="H2348" s="204"/>
      <c r="I2348" s="204"/>
      <c r="J2348" s="218"/>
    </row>
    <row r="2349" spans="1:10" ht="16" hidden="1">
      <c r="A2349" s="501"/>
      <c r="B2349" s="501"/>
      <c r="C2349" s="787">
        <v>2021</v>
      </c>
      <c r="D2349" s="202" t="s">
        <v>2503</v>
      </c>
      <c r="E2349" s="202" t="s">
        <v>2511</v>
      </c>
      <c r="F2349" s="917"/>
      <c r="G2349" s="202"/>
      <c r="H2349" s="202"/>
      <c r="I2349" s="202"/>
      <c r="J2349" s="217"/>
    </row>
    <row r="2350" spans="1:10" ht="16" hidden="1">
      <c r="A2350" s="501"/>
      <c r="B2350" s="501"/>
      <c r="C2350" s="787">
        <v>2021</v>
      </c>
      <c r="D2350" s="204" t="s">
        <v>2504</v>
      </c>
      <c r="E2350" s="204" t="s">
        <v>2511</v>
      </c>
      <c r="F2350" s="918"/>
      <c r="G2350" s="204"/>
      <c r="H2350" s="204"/>
      <c r="I2350" s="204"/>
      <c r="J2350" s="218"/>
    </row>
    <row r="2351" spans="1:10" ht="16" hidden="1">
      <c r="A2351" s="501"/>
      <c r="B2351" s="501"/>
      <c r="C2351" s="787">
        <v>2021</v>
      </c>
      <c r="D2351" s="202" t="s">
        <v>2505</v>
      </c>
      <c r="E2351" s="202" t="s">
        <v>2511</v>
      </c>
      <c r="F2351" s="917"/>
      <c r="G2351" s="202"/>
      <c r="H2351" s="202"/>
      <c r="I2351" s="202"/>
      <c r="J2351" s="217"/>
    </row>
    <row r="2352" spans="1:10" ht="16" hidden="1">
      <c r="A2352" s="501"/>
      <c r="B2352" s="501"/>
      <c r="C2352" s="787">
        <v>2021</v>
      </c>
      <c r="D2352" s="204" t="s">
        <v>2506</v>
      </c>
      <c r="E2352" s="204" t="s">
        <v>2511</v>
      </c>
      <c r="F2352" s="918"/>
      <c r="G2352" s="204"/>
      <c r="H2352" s="204"/>
      <c r="I2352" s="204"/>
      <c r="J2352" s="218"/>
    </row>
    <row r="2353" spans="1:10" ht="16" hidden="1">
      <c r="A2353" s="501"/>
      <c r="B2353" s="501"/>
      <c r="C2353" s="787">
        <v>2021</v>
      </c>
      <c r="D2353" s="202" t="s">
        <v>2507</v>
      </c>
      <c r="E2353" s="202" t="s">
        <v>2511</v>
      </c>
      <c r="F2353" s="917"/>
      <c r="G2353" s="202"/>
      <c r="H2353" s="202"/>
      <c r="I2353" s="202"/>
      <c r="J2353" s="217"/>
    </row>
    <row r="2354" spans="1:10" ht="16" hidden="1">
      <c r="A2354" s="501"/>
      <c r="B2354" s="501"/>
      <c r="C2354" s="787">
        <v>2021</v>
      </c>
      <c r="D2354" s="204" t="s">
        <v>2508</v>
      </c>
      <c r="E2354" s="204" t="s">
        <v>2511</v>
      </c>
      <c r="F2354" s="918"/>
      <c r="G2354" s="204"/>
      <c r="H2354" s="204"/>
      <c r="I2354" s="204"/>
      <c r="J2354" s="218"/>
    </row>
    <row r="2355" spans="1:10" ht="16" hidden="1">
      <c r="A2355" s="501"/>
      <c r="B2355" s="501"/>
      <c r="C2355" s="787">
        <v>2021</v>
      </c>
      <c r="D2355" s="202" t="s">
        <v>2509</v>
      </c>
      <c r="E2355" s="202" t="s">
        <v>2511</v>
      </c>
      <c r="F2355" s="917"/>
      <c r="G2355" s="202"/>
      <c r="H2355" s="202"/>
      <c r="I2355" s="202"/>
      <c r="J2355" s="217"/>
    </row>
    <row r="2356" spans="1:10" ht="16" hidden="1">
      <c r="A2356" s="501"/>
      <c r="B2356" s="501"/>
      <c r="C2356" s="787">
        <v>2021</v>
      </c>
      <c r="D2356" s="204" t="s">
        <v>2510</v>
      </c>
      <c r="E2356" s="204" t="s">
        <v>2511</v>
      </c>
      <c r="F2356" s="918"/>
      <c r="G2356" s="204"/>
      <c r="H2356" s="204"/>
      <c r="I2356" s="204"/>
      <c r="J2356" s="218"/>
    </row>
    <row r="2357" spans="1:10" ht="16" hidden="1">
      <c r="A2357" s="501"/>
      <c r="B2357" s="501"/>
      <c r="C2357" s="787">
        <v>2021</v>
      </c>
      <c r="D2357" s="202" t="s">
        <v>2495</v>
      </c>
      <c r="E2357" s="202" t="s">
        <v>2496</v>
      </c>
      <c r="F2357" s="207"/>
      <c r="G2357" s="202"/>
      <c r="H2357" s="202"/>
      <c r="I2357" s="202"/>
      <c r="J2357" s="217"/>
    </row>
    <row r="2358" spans="1:10" ht="16" hidden="1">
      <c r="A2358" s="501"/>
      <c r="B2358" s="501"/>
      <c r="C2358" s="787">
        <v>2021</v>
      </c>
      <c r="D2358" s="204" t="s">
        <v>2498</v>
      </c>
      <c r="E2358" s="204" t="s">
        <v>2496</v>
      </c>
      <c r="F2358" s="206"/>
      <c r="G2358" s="204"/>
      <c r="H2358" s="204"/>
      <c r="I2358" s="204"/>
      <c r="J2358" s="218"/>
    </row>
    <row r="2359" spans="1:10" ht="16" hidden="1">
      <c r="A2359" s="501"/>
      <c r="B2359" s="501"/>
      <c r="C2359" s="787">
        <v>2021</v>
      </c>
      <c r="D2359" s="202" t="s">
        <v>2499</v>
      </c>
      <c r="E2359" s="202" t="s">
        <v>2496</v>
      </c>
      <c r="F2359" s="207"/>
      <c r="G2359" s="202"/>
      <c r="H2359" s="202"/>
      <c r="I2359" s="202"/>
      <c r="J2359" s="217"/>
    </row>
    <row r="2360" spans="1:10" ht="16" hidden="1">
      <c r="A2360" s="501"/>
      <c r="B2360" s="501"/>
      <c r="C2360" s="787">
        <v>2021</v>
      </c>
      <c r="D2360" s="204" t="s">
        <v>2500</v>
      </c>
      <c r="E2360" s="204" t="s">
        <v>2496</v>
      </c>
      <c r="F2360" s="206"/>
      <c r="G2360" s="204"/>
      <c r="H2360" s="204"/>
      <c r="I2360" s="204"/>
      <c r="J2360" s="218"/>
    </row>
    <row r="2361" spans="1:10" ht="16" hidden="1">
      <c r="A2361" s="501"/>
      <c r="B2361" s="501"/>
      <c r="C2361" s="787">
        <v>2021</v>
      </c>
      <c r="D2361" s="202" t="s">
        <v>2501</v>
      </c>
      <c r="E2361" s="202" t="s">
        <v>2496</v>
      </c>
      <c r="F2361" s="207"/>
      <c r="G2361" s="202"/>
      <c r="H2361" s="202"/>
      <c r="I2361" s="202"/>
      <c r="J2361" s="217"/>
    </row>
    <row r="2362" spans="1:10" ht="16" hidden="1">
      <c r="A2362" s="501"/>
      <c r="B2362" s="501"/>
      <c r="C2362" s="787">
        <v>2021</v>
      </c>
      <c r="D2362" s="204" t="s">
        <v>2502</v>
      </c>
      <c r="E2362" s="204" t="s">
        <v>2496</v>
      </c>
      <c r="F2362" s="206"/>
      <c r="G2362" s="204"/>
      <c r="H2362" s="204"/>
      <c r="I2362" s="204"/>
      <c r="J2362" s="218"/>
    </row>
    <row r="2363" spans="1:10" ht="16" hidden="1">
      <c r="A2363" s="501"/>
      <c r="B2363" s="501"/>
      <c r="C2363" s="787">
        <v>2021</v>
      </c>
      <c r="D2363" s="202" t="s">
        <v>2503</v>
      </c>
      <c r="E2363" s="202" t="s">
        <v>2496</v>
      </c>
      <c r="F2363" s="207"/>
      <c r="G2363" s="202"/>
      <c r="H2363" s="202"/>
      <c r="I2363" s="202"/>
      <c r="J2363" s="217"/>
    </row>
    <row r="2364" spans="1:10" ht="16" hidden="1">
      <c r="A2364" s="501"/>
      <c r="B2364" s="501"/>
      <c r="C2364" s="787">
        <v>2021</v>
      </c>
      <c r="D2364" s="204" t="s">
        <v>2504</v>
      </c>
      <c r="E2364" s="204" t="s">
        <v>2496</v>
      </c>
      <c r="F2364" s="206"/>
      <c r="G2364" s="204"/>
      <c r="H2364" s="204"/>
      <c r="I2364" s="204"/>
      <c r="J2364" s="218"/>
    </row>
    <row r="2365" spans="1:10" ht="16" hidden="1">
      <c r="A2365" s="501"/>
      <c r="B2365" s="501"/>
      <c r="C2365" s="787">
        <v>2021</v>
      </c>
      <c r="D2365" s="202" t="s">
        <v>2505</v>
      </c>
      <c r="E2365" s="202" t="s">
        <v>2496</v>
      </c>
      <c r="F2365" s="207"/>
      <c r="G2365" s="202"/>
      <c r="H2365" s="202"/>
      <c r="I2365" s="202"/>
      <c r="J2365" s="217"/>
    </row>
    <row r="2366" spans="1:10" ht="16" hidden="1">
      <c r="A2366" s="501"/>
      <c r="B2366" s="501"/>
      <c r="C2366" s="787">
        <v>2021</v>
      </c>
      <c r="D2366" s="204" t="s">
        <v>2506</v>
      </c>
      <c r="E2366" s="204" t="s">
        <v>2496</v>
      </c>
      <c r="F2366" s="206"/>
      <c r="G2366" s="204"/>
      <c r="H2366" s="204"/>
      <c r="I2366" s="204"/>
      <c r="J2366" s="218"/>
    </row>
    <row r="2367" spans="1:10" ht="16" hidden="1">
      <c r="A2367" s="501"/>
      <c r="B2367" s="501"/>
      <c r="C2367" s="787">
        <v>2021</v>
      </c>
      <c r="D2367" s="202" t="s">
        <v>2507</v>
      </c>
      <c r="E2367" s="202" t="s">
        <v>2496</v>
      </c>
      <c r="F2367" s="207"/>
      <c r="G2367" s="202"/>
      <c r="H2367" s="202"/>
      <c r="I2367" s="202"/>
      <c r="J2367" s="217"/>
    </row>
    <row r="2368" spans="1:10" ht="16" hidden="1">
      <c r="A2368" s="501"/>
      <c r="B2368" s="501"/>
      <c r="C2368" s="787">
        <v>2021</v>
      </c>
      <c r="D2368" s="204" t="s">
        <v>2508</v>
      </c>
      <c r="E2368" s="204" t="s">
        <v>2496</v>
      </c>
      <c r="F2368" s="206"/>
      <c r="G2368" s="204"/>
      <c r="H2368" s="204"/>
      <c r="I2368" s="204"/>
      <c r="J2368" s="218"/>
    </row>
    <row r="2369" spans="1:10" ht="16" hidden="1">
      <c r="A2369" s="501"/>
      <c r="B2369" s="501"/>
      <c r="C2369" s="787">
        <v>2021</v>
      </c>
      <c r="D2369" s="202" t="s">
        <v>2509</v>
      </c>
      <c r="E2369" s="202" t="s">
        <v>2496</v>
      </c>
      <c r="F2369" s="207"/>
      <c r="G2369" s="202"/>
      <c r="H2369" s="202"/>
      <c r="I2369" s="202"/>
      <c r="J2369" s="217"/>
    </row>
    <row r="2370" spans="1:10" ht="16" hidden="1">
      <c r="A2370" s="501"/>
      <c r="B2370" s="501"/>
      <c r="C2370" s="787">
        <v>2021</v>
      </c>
      <c r="D2370" s="204" t="s">
        <v>2510</v>
      </c>
      <c r="E2370" s="204" t="s">
        <v>2496</v>
      </c>
      <c r="F2370" s="206"/>
      <c r="G2370" s="204"/>
      <c r="H2370" s="204"/>
      <c r="I2370" s="204"/>
      <c r="J2370" s="218"/>
    </row>
    <row r="2371" spans="1:10" ht="16" hidden="1">
      <c r="A2371" s="501"/>
      <c r="B2371" s="501"/>
      <c r="C2371" s="787">
        <v>2021</v>
      </c>
      <c r="D2371" s="202" t="s">
        <v>2495</v>
      </c>
      <c r="E2371" s="202" t="s">
        <v>2511</v>
      </c>
      <c r="F2371" s="917"/>
      <c r="G2371" s="202"/>
      <c r="H2371" s="202"/>
      <c r="I2371" s="202"/>
      <c r="J2371" s="217"/>
    </row>
    <row r="2372" spans="1:10" ht="16" hidden="1">
      <c r="A2372" s="501"/>
      <c r="B2372" s="501"/>
      <c r="C2372" s="787">
        <v>2021</v>
      </c>
      <c r="D2372" s="204" t="s">
        <v>2498</v>
      </c>
      <c r="E2372" s="204" t="s">
        <v>2511</v>
      </c>
      <c r="F2372" s="918"/>
      <c r="G2372" s="204"/>
      <c r="H2372" s="204"/>
      <c r="I2372" s="204"/>
      <c r="J2372" s="218"/>
    </row>
    <row r="2373" spans="1:10" ht="16" hidden="1">
      <c r="A2373" s="501"/>
      <c r="B2373" s="501"/>
      <c r="C2373" s="787">
        <v>2021</v>
      </c>
      <c r="D2373" s="202" t="s">
        <v>2499</v>
      </c>
      <c r="E2373" s="202" t="s">
        <v>2511</v>
      </c>
      <c r="F2373" s="917"/>
      <c r="G2373" s="202"/>
      <c r="H2373" s="202"/>
      <c r="I2373" s="202"/>
      <c r="J2373" s="217"/>
    </row>
    <row r="2374" spans="1:10" ht="16" hidden="1">
      <c r="A2374" s="501"/>
      <c r="B2374" s="501"/>
      <c r="C2374" s="787">
        <v>2021</v>
      </c>
      <c r="D2374" s="204" t="s">
        <v>2500</v>
      </c>
      <c r="E2374" s="204" t="s">
        <v>2511</v>
      </c>
      <c r="F2374" s="918"/>
      <c r="G2374" s="204"/>
      <c r="H2374" s="204"/>
      <c r="I2374" s="204"/>
      <c r="J2374" s="218"/>
    </row>
    <row r="2375" spans="1:10" ht="16" hidden="1">
      <c r="A2375" s="501"/>
      <c r="B2375" s="501"/>
      <c r="C2375" s="787">
        <v>2021</v>
      </c>
      <c r="D2375" s="202" t="s">
        <v>2501</v>
      </c>
      <c r="E2375" s="202" t="s">
        <v>2511</v>
      </c>
      <c r="F2375" s="917"/>
      <c r="G2375" s="202"/>
      <c r="H2375" s="202"/>
      <c r="I2375" s="202"/>
      <c r="J2375" s="217"/>
    </row>
    <row r="2376" spans="1:10" ht="16" hidden="1">
      <c r="A2376" s="501"/>
      <c r="B2376" s="501"/>
      <c r="C2376" s="787">
        <v>2021</v>
      </c>
      <c r="D2376" s="204" t="s">
        <v>2502</v>
      </c>
      <c r="E2376" s="204" t="s">
        <v>2511</v>
      </c>
      <c r="F2376" s="918"/>
      <c r="G2376" s="204"/>
      <c r="H2376" s="204"/>
      <c r="I2376" s="204"/>
      <c r="J2376" s="218"/>
    </row>
    <row r="2377" spans="1:10" ht="16" hidden="1">
      <c r="A2377" s="501"/>
      <c r="B2377" s="501"/>
      <c r="C2377" s="787">
        <v>2021</v>
      </c>
      <c r="D2377" s="202" t="s">
        <v>2503</v>
      </c>
      <c r="E2377" s="202" t="s">
        <v>2511</v>
      </c>
      <c r="F2377" s="917"/>
      <c r="G2377" s="202"/>
      <c r="H2377" s="202"/>
      <c r="I2377" s="202"/>
      <c r="J2377" s="217"/>
    </row>
    <row r="2378" spans="1:10" ht="16" hidden="1">
      <c r="A2378" s="501"/>
      <c r="B2378" s="501"/>
      <c r="C2378" s="787">
        <v>2021</v>
      </c>
      <c r="D2378" s="204" t="s">
        <v>2504</v>
      </c>
      <c r="E2378" s="204" t="s">
        <v>2511</v>
      </c>
      <c r="F2378" s="918"/>
      <c r="G2378" s="204"/>
      <c r="H2378" s="204"/>
      <c r="I2378" s="204"/>
      <c r="J2378" s="218"/>
    </row>
    <row r="2379" spans="1:10" ht="16" hidden="1">
      <c r="A2379" s="501"/>
      <c r="B2379" s="501"/>
      <c r="C2379" s="787">
        <v>2021</v>
      </c>
      <c r="D2379" s="202" t="s">
        <v>2505</v>
      </c>
      <c r="E2379" s="202" t="s">
        <v>2511</v>
      </c>
      <c r="F2379" s="917"/>
      <c r="G2379" s="202"/>
      <c r="H2379" s="202"/>
      <c r="I2379" s="202"/>
      <c r="J2379" s="217"/>
    </row>
    <row r="2380" spans="1:10" ht="16" hidden="1">
      <c r="A2380" s="501"/>
      <c r="B2380" s="501"/>
      <c r="C2380" s="787">
        <v>2021</v>
      </c>
      <c r="D2380" s="204" t="s">
        <v>2506</v>
      </c>
      <c r="E2380" s="204" t="s">
        <v>2511</v>
      </c>
      <c r="F2380" s="918"/>
      <c r="G2380" s="204"/>
      <c r="H2380" s="204"/>
      <c r="I2380" s="204"/>
      <c r="J2380" s="218"/>
    </row>
    <row r="2381" spans="1:10" ht="16" hidden="1">
      <c r="A2381" s="501"/>
      <c r="B2381" s="501"/>
      <c r="C2381" s="787">
        <v>2021</v>
      </c>
      <c r="D2381" s="202" t="s">
        <v>2507</v>
      </c>
      <c r="E2381" s="202" t="s">
        <v>2511</v>
      </c>
      <c r="F2381" s="917"/>
      <c r="G2381" s="202"/>
      <c r="H2381" s="202"/>
      <c r="I2381" s="202"/>
      <c r="J2381" s="217"/>
    </row>
    <row r="2382" spans="1:10" ht="16" hidden="1">
      <c r="A2382" s="501"/>
      <c r="B2382" s="501"/>
      <c r="C2382" s="787">
        <v>2021</v>
      </c>
      <c r="D2382" s="204" t="s">
        <v>2508</v>
      </c>
      <c r="E2382" s="204" t="s">
        <v>2511</v>
      </c>
      <c r="F2382" s="918"/>
      <c r="G2382" s="204"/>
      <c r="H2382" s="204"/>
      <c r="I2382" s="204"/>
      <c r="J2382" s="218"/>
    </row>
    <row r="2383" spans="1:10" ht="16" hidden="1">
      <c r="A2383" s="501"/>
      <c r="B2383" s="501"/>
      <c r="C2383" s="787">
        <v>2021</v>
      </c>
      <c r="D2383" s="202" t="s">
        <v>2509</v>
      </c>
      <c r="E2383" s="202" t="s">
        <v>2511</v>
      </c>
      <c r="F2383" s="917"/>
      <c r="G2383" s="202"/>
      <c r="H2383" s="202"/>
      <c r="I2383" s="202"/>
      <c r="J2383" s="217"/>
    </row>
    <row r="2384" spans="1:10" ht="16" hidden="1">
      <c r="A2384" s="501"/>
      <c r="B2384" s="501"/>
      <c r="C2384" s="787">
        <v>2021</v>
      </c>
      <c r="D2384" s="204" t="s">
        <v>2510</v>
      </c>
      <c r="E2384" s="204" t="s">
        <v>2511</v>
      </c>
      <c r="F2384" s="918"/>
      <c r="G2384" s="204"/>
      <c r="H2384" s="204"/>
      <c r="I2384" s="204"/>
      <c r="J2384" s="218"/>
    </row>
    <row r="2385" spans="1:10" ht="16" hidden="1">
      <c r="A2385" s="501"/>
      <c r="B2385" s="501"/>
      <c r="C2385" s="787">
        <v>2021</v>
      </c>
      <c r="D2385" s="202" t="s">
        <v>2495</v>
      </c>
      <c r="E2385" s="202" t="s">
        <v>2496</v>
      </c>
      <c r="F2385" s="207"/>
      <c r="G2385" s="202"/>
      <c r="H2385" s="202"/>
      <c r="I2385" s="202"/>
      <c r="J2385" s="217"/>
    </row>
    <row r="2386" spans="1:10" ht="16" hidden="1">
      <c r="A2386" s="501"/>
      <c r="B2386" s="501"/>
      <c r="C2386" s="787">
        <v>2021</v>
      </c>
      <c r="D2386" s="204" t="s">
        <v>2498</v>
      </c>
      <c r="E2386" s="204" t="s">
        <v>2496</v>
      </c>
      <c r="F2386" s="206"/>
      <c r="G2386" s="204"/>
      <c r="H2386" s="204"/>
      <c r="I2386" s="204"/>
      <c r="J2386" s="218"/>
    </row>
    <row r="2387" spans="1:10" ht="16" hidden="1">
      <c r="A2387" s="501"/>
      <c r="B2387" s="501"/>
      <c r="C2387" s="787">
        <v>2021</v>
      </c>
      <c r="D2387" s="202" t="s">
        <v>2499</v>
      </c>
      <c r="E2387" s="202" t="s">
        <v>2496</v>
      </c>
      <c r="F2387" s="207"/>
      <c r="G2387" s="202"/>
      <c r="H2387" s="202"/>
      <c r="I2387" s="202"/>
      <c r="J2387" s="217"/>
    </row>
    <row r="2388" spans="1:10" ht="16" hidden="1">
      <c r="A2388" s="501"/>
      <c r="B2388" s="501"/>
      <c r="C2388" s="787">
        <v>2021</v>
      </c>
      <c r="D2388" s="204" t="s">
        <v>2500</v>
      </c>
      <c r="E2388" s="204" t="s">
        <v>2496</v>
      </c>
      <c r="F2388" s="206"/>
      <c r="G2388" s="204"/>
      <c r="H2388" s="204"/>
      <c r="I2388" s="204"/>
      <c r="J2388" s="218"/>
    </row>
    <row r="2389" spans="1:10" ht="16" hidden="1">
      <c r="A2389" s="501"/>
      <c r="B2389" s="501"/>
      <c r="C2389" s="787">
        <v>2021</v>
      </c>
      <c r="D2389" s="202" t="s">
        <v>2501</v>
      </c>
      <c r="E2389" s="202" t="s">
        <v>2496</v>
      </c>
      <c r="F2389" s="207"/>
      <c r="G2389" s="202"/>
      <c r="H2389" s="202"/>
      <c r="I2389" s="202"/>
      <c r="J2389" s="217"/>
    </row>
    <row r="2390" spans="1:10" ht="16" hidden="1">
      <c r="A2390" s="501"/>
      <c r="B2390" s="501"/>
      <c r="C2390" s="787">
        <v>2021</v>
      </c>
      <c r="D2390" s="204" t="s">
        <v>2502</v>
      </c>
      <c r="E2390" s="204" t="s">
        <v>2496</v>
      </c>
      <c r="F2390" s="206"/>
      <c r="G2390" s="204"/>
      <c r="H2390" s="204"/>
      <c r="I2390" s="204"/>
      <c r="J2390" s="218"/>
    </row>
    <row r="2391" spans="1:10" ht="16" hidden="1">
      <c r="A2391" s="501"/>
      <c r="B2391" s="501"/>
      <c r="C2391" s="787">
        <v>2021</v>
      </c>
      <c r="D2391" s="202" t="s">
        <v>2503</v>
      </c>
      <c r="E2391" s="202" t="s">
        <v>2496</v>
      </c>
      <c r="F2391" s="207"/>
      <c r="G2391" s="202"/>
      <c r="H2391" s="202"/>
      <c r="I2391" s="202"/>
      <c r="J2391" s="217"/>
    </row>
    <row r="2392" spans="1:10" ht="16" hidden="1">
      <c r="A2392" s="501"/>
      <c r="B2392" s="501"/>
      <c r="C2392" s="787">
        <v>2021</v>
      </c>
      <c r="D2392" s="204" t="s">
        <v>2504</v>
      </c>
      <c r="E2392" s="204" t="s">
        <v>2496</v>
      </c>
      <c r="F2392" s="206"/>
      <c r="G2392" s="204"/>
      <c r="H2392" s="204"/>
      <c r="I2392" s="204"/>
      <c r="J2392" s="218"/>
    </row>
    <row r="2393" spans="1:10" ht="16" hidden="1">
      <c r="A2393" s="501"/>
      <c r="B2393" s="501"/>
      <c r="C2393" s="787">
        <v>2021</v>
      </c>
      <c r="D2393" s="202" t="s">
        <v>2505</v>
      </c>
      <c r="E2393" s="202" t="s">
        <v>2496</v>
      </c>
      <c r="F2393" s="207"/>
      <c r="G2393" s="202"/>
      <c r="H2393" s="202"/>
      <c r="I2393" s="202"/>
      <c r="J2393" s="217"/>
    </row>
    <row r="2394" spans="1:10" ht="16" hidden="1">
      <c r="A2394" s="501"/>
      <c r="B2394" s="501"/>
      <c r="C2394" s="787">
        <v>2021</v>
      </c>
      <c r="D2394" s="204" t="s">
        <v>2506</v>
      </c>
      <c r="E2394" s="204" t="s">
        <v>2496</v>
      </c>
      <c r="F2394" s="206"/>
      <c r="G2394" s="204"/>
      <c r="H2394" s="204"/>
      <c r="I2394" s="204"/>
      <c r="J2394" s="218"/>
    </row>
    <row r="2395" spans="1:10" ht="16" hidden="1">
      <c r="A2395" s="501"/>
      <c r="B2395" s="501"/>
      <c r="C2395" s="787">
        <v>2021</v>
      </c>
      <c r="D2395" s="202" t="s">
        <v>2507</v>
      </c>
      <c r="E2395" s="202" t="s">
        <v>2496</v>
      </c>
      <c r="F2395" s="207"/>
      <c r="G2395" s="202"/>
      <c r="H2395" s="202"/>
      <c r="I2395" s="202"/>
      <c r="J2395" s="217"/>
    </row>
    <row r="2396" spans="1:10" ht="16" hidden="1">
      <c r="A2396" s="501"/>
      <c r="B2396" s="501"/>
      <c r="C2396" s="787">
        <v>2021</v>
      </c>
      <c r="D2396" s="204" t="s">
        <v>2508</v>
      </c>
      <c r="E2396" s="204" t="s">
        <v>2496</v>
      </c>
      <c r="F2396" s="206"/>
      <c r="G2396" s="204"/>
      <c r="H2396" s="204"/>
      <c r="I2396" s="204"/>
      <c r="J2396" s="218"/>
    </row>
    <row r="2397" spans="1:10" ht="16" hidden="1">
      <c r="A2397" s="501"/>
      <c r="B2397" s="501"/>
      <c r="C2397" s="787">
        <v>2021</v>
      </c>
      <c r="D2397" s="202" t="s">
        <v>2509</v>
      </c>
      <c r="E2397" s="202" t="s">
        <v>2496</v>
      </c>
      <c r="F2397" s="207"/>
      <c r="G2397" s="202"/>
      <c r="H2397" s="202"/>
      <c r="I2397" s="202"/>
      <c r="J2397" s="217"/>
    </row>
    <row r="2398" spans="1:10" ht="16" hidden="1">
      <c r="A2398" s="501"/>
      <c r="B2398" s="501"/>
      <c r="C2398" s="787">
        <v>2021</v>
      </c>
      <c r="D2398" s="204" t="s">
        <v>2510</v>
      </c>
      <c r="E2398" s="204" t="s">
        <v>2496</v>
      </c>
      <c r="F2398" s="206"/>
      <c r="G2398" s="204"/>
      <c r="H2398" s="204"/>
      <c r="I2398" s="204"/>
      <c r="J2398" s="218"/>
    </row>
    <row r="2399" spans="1:10" ht="16" hidden="1">
      <c r="A2399" s="501"/>
      <c r="B2399" s="501"/>
      <c r="C2399" s="787">
        <v>2021</v>
      </c>
      <c r="D2399" s="202" t="s">
        <v>2495</v>
      </c>
      <c r="E2399" s="202" t="s">
        <v>2511</v>
      </c>
      <c r="F2399" s="917"/>
      <c r="G2399" s="202"/>
      <c r="H2399" s="202"/>
      <c r="I2399" s="202"/>
      <c r="J2399" s="217"/>
    </row>
    <row r="2400" spans="1:10" ht="16" hidden="1">
      <c r="A2400" s="501"/>
      <c r="B2400" s="501"/>
      <c r="C2400" s="787">
        <v>2021</v>
      </c>
      <c r="D2400" s="204" t="s">
        <v>2498</v>
      </c>
      <c r="E2400" s="204" t="s">
        <v>2511</v>
      </c>
      <c r="F2400" s="918"/>
      <c r="G2400" s="204"/>
      <c r="H2400" s="204"/>
      <c r="I2400" s="204"/>
      <c r="J2400" s="218"/>
    </row>
    <row r="2401" spans="1:10" ht="16" hidden="1">
      <c r="A2401" s="501"/>
      <c r="B2401" s="501"/>
      <c r="C2401" s="787">
        <v>2021</v>
      </c>
      <c r="D2401" s="202" t="s">
        <v>2499</v>
      </c>
      <c r="E2401" s="202" t="s">
        <v>2511</v>
      </c>
      <c r="F2401" s="917"/>
      <c r="G2401" s="202"/>
      <c r="H2401" s="202"/>
      <c r="I2401" s="202"/>
      <c r="J2401" s="217"/>
    </row>
    <row r="2402" spans="1:10" ht="16" hidden="1">
      <c r="A2402" s="501"/>
      <c r="B2402" s="501"/>
      <c r="C2402" s="787">
        <v>2021</v>
      </c>
      <c r="D2402" s="204" t="s">
        <v>2500</v>
      </c>
      <c r="E2402" s="204" t="s">
        <v>2511</v>
      </c>
      <c r="F2402" s="918"/>
      <c r="G2402" s="204"/>
      <c r="H2402" s="204"/>
      <c r="I2402" s="204"/>
      <c r="J2402" s="218"/>
    </row>
    <row r="2403" spans="1:10" ht="16" hidden="1">
      <c r="A2403" s="501"/>
      <c r="B2403" s="501"/>
      <c r="C2403" s="787">
        <v>2021</v>
      </c>
      <c r="D2403" s="202" t="s">
        <v>2501</v>
      </c>
      <c r="E2403" s="202" t="s">
        <v>2511</v>
      </c>
      <c r="F2403" s="917"/>
      <c r="G2403" s="202"/>
      <c r="H2403" s="202"/>
      <c r="I2403" s="202"/>
      <c r="J2403" s="217"/>
    </row>
    <row r="2404" spans="1:10" ht="16" hidden="1">
      <c r="A2404" s="501"/>
      <c r="B2404" s="501"/>
      <c r="C2404" s="787">
        <v>2021</v>
      </c>
      <c r="D2404" s="204" t="s">
        <v>2502</v>
      </c>
      <c r="E2404" s="204" t="s">
        <v>2511</v>
      </c>
      <c r="F2404" s="918"/>
      <c r="G2404" s="204"/>
      <c r="H2404" s="204"/>
      <c r="I2404" s="204"/>
      <c r="J2404" s="218"/>
    </row>
    <row r="2405" spans="1:10" ht="16" hidden="1">
      <c r="A2405" s="501"/>
      <c r="B2405" s="501"/>
      <c r="C2405" s="787">
        <v>2021</v>
      </c>
      <c r="D2405" s="202" t="s">
        <v>2503</v>
      </c>
      <c r="E2405" s="202" t="s">
        <v>2511</v>
      </c>
      <c r="F2405" s="917"/>
      <c r="G2405" s="202"/>
      <c r="H2405" s="202"/>
      <c r="I2405" s="202"/>
      <c r="J2405" s="217"/>
    </row>
    <row r="2406" spans="1:10" ht="16" hidden="1">
      <c r="A2406" s="501"/>
      <c r="B2406" s="501"/>
      <c r="C2406" s="787">
        <v>2021</v>
      </c>
      <c r="D2406" s="204" t="s">
        <v>2504</v>
      </c>
      <c r="E2406" s="204" t="s">
        <v>2511</v>
      </c>
      <c r="F2406" s="918"/>
      <c r="G2406" s="204"/>
      <c r="H2406" s="204"/>
      <c r="I2406" s="204"/>
      <c r="J2406" s="218"/>
    </row>
    <row r="2407" spans="1:10" ht="16" hidden="1">
      <c r="A2407" s="501"/>
      <c r="B2407" s="501"/>
      <c r="C2407" s="787">
        <v>2021</v>
      </c>
      <c r="D2407" s="202" t="s">
        <v>2505</v>
      </c>
      <c r="E2407" s="202" t="s">
        <v>2511</v>
      </c>
      <c r="F2407" s="917"/>
      <c r="G2407" s="202"/>
      <c r="H2407" s="202"/>
      <c r="I2407" s="202"/>
      <c r="J2407" s="217"/>
    </row>
    <row r="2408" spans="1:10" ht="16" hidden="1">
      <c r="A2408" s="501"/>
      <c r="B2408" s="501"/>
      <c r="C2408" s="787">
        <v>2021</v>
      </c>
      <c r="D2408" s="204" t="s">
        <v>2506</v>
      </c>
      <c r="E2408" s="204" t="s">
        <v>2511</v>
      </c>
      <c r="F2408" s="918"/>
      <c r="G2408" s="204"/>
      <c r="H2408" s="204"/>
      <c r="I2408" s="204"/>
      <c r="J2408" s="218"/>
    </row>
    <row r="2409" spans="1:10" ht="16" hidden="1">
      <c r="A2409" s="501"/>
      <c r="B2409" s="501"/>
      <c r="C2409" s="787">
        <v>2021</v>
      </c>
      <c r="D2409" s="202" t="s">
        <v>2507</v>
      </c>
      <c r="E2409" s="202" t="s">
        <v>2511</v>
      </c>
      <c r="F2409" s="917"/>
      <c r="G2409" s="202"/>
      <c r="H2409" s="202"/>
      <c r="I2409" s="202"/>
      <c r="J2409" s="217"/>
    </row>
    <row r="2410" spans="1:10" ht="16" hidden="1">
      <c r="A2410" s="501"/>
      <c r="B2410" s="501"/>
      <c r="C2410" s="787">
        <v>2021</v>
      </c>
      <c r="D2410" s="204" t="s">
        <v>2508</v>
      </c>
      <c r="E2410" s="204" t="s">
        <v>2511</v>
      </c>
      <c r="F2410" s="918"/>
      <c r="G2410" s="204"/>
      <c r="H2410" s="204"/>
      <c r="I2410" s="204"/>
      <c r="J2410" s="218"/>
    </row>
    <row r="2411" spans="1:10" ht="16" hidden="1">
      <c r="A2411" s="501"/>
      <c r="B2411" s="501"/>
      <c r="C2411" s="787">
        <v>2021</v>
      </c>
      <c r="D2411" s="202" t="s">
        <v>2509</v>
      </c>
      <c r="E2411" s="202" t="s">
        <v>2511</v>
      </c>
      <c r="F2411" s="917"/>
      <c r="G2411" s="202"/>
      <c r="H2411" s="202"/>
      <c r="I2411" s="202"/>
      <c r="J2411" s="217"/>
    </row>
    <row r="2412" spans="1:10" ht="16" hidden="1">
      <c r="A2412" s="501"/>
      <c r="B2412" s="501"/>
      <c r="C2412" s="787">
        <v>2021</v>
      </c>
      <c r="D2412" s="204" t="s">
        <v>2510</v>
      </c>
      <c r="E2412" s="204" t="s">
        <v>2511</v>
      </c>
      <c r="F2412" s="918"/>
      <c r="G2412" s="204"/>
      <c r="H2412" s="204"/>
      <c r="I2412" s="204"/>
      <c r="J2412" s="218"/>
    </row>
    <row r="2413" spans="1:10" ht="16" hidden="1">
      <c r="A2413" s="501"/>
      <c r="B2413" s="501"/>
      <c r="C2413" s="787">
        <v>2021</v>
      </c>
      <c r="D2413" s="202" t="s">
        <v>2495</v>
      </c>
      <c r="E2413" s="202" t="s">
        <v>2496</v>
      </c>
      <c r="F2413" s="207"/>
      <c r="G2413" s="202"/>
      <c r="H2413" s="202"/>
      <c r="I2413" s="202"/>
      <c r="J2413" s="217"/>
    </row>
    <row r="2414" spans="1:10" ht="16" hidden="1">
      <c r="A2414" s="501"/>
      <c r="B2414" s="501"/>
      <c r="C2414" s="787">
        <v>2021</v>
      </c>
      <c r="D2414" s="204" t="s">
        <v>2498</v>
      </c>
      <c r="E2414" s="204" t="s">
        <v>2496</v>
      </c>
      <c r="F2414" s="206"/>
      <c r="G2414" s="204"/>
      <c r="H2414" s="204"/>
      <c r="I2414" s="204"/>
      <c r="J2414" s="218"/>
    </row>
    <row r="2415" spans="1:10" ht="16" hidden="1">
      <c r="A2415" s="501"/>
      <c r="B2415" s="501"/>
      <c r="C2415" s="787">
        <v>2021</v>
      </c>
      <c r="D2415" s="202" t="s">
        <v>2499</v>
      </c>
      <c r="E2415" s="202" t="s">
        <v>2496</v>
      </c>
      <c r="F2415" s="207"/>
      <c r="G2415" s="202"/>
      <c r="H2415" s="202"/>
      <c r="I2415" s="202"/>
      <c r="J2415" s="217"/>
    </row>
    <row r="2416" spans="1:10" ht="16" hidden="1">
      <c r="A2416" s="501"/>
      <c r="B2416" s="501"/>
      <c r="C2416" s="787">
        <v>2021</v>
      </c>
      <c r="D2416" s="204" t="s">
        <v>2500</v>
      </c>
      <c r="E2416" s="204" t="s">
        <v>2496</v>
      </c>
      <c r="F2416" s="206"/>
      <c r="G2416" s="204"/>
      <c r="H2416" s="204"/>
      <c r="I2416" s="204"/>
      <c r="J2416" s="218"/>
    </row>
    <row r="2417" spans="1:10" ht="16" hidden="1">
      <c r="A2417" s="501"/>
      <c r="B2417" s="501"/>
      <c r="C2417" s="787">
        <v>2021</v>
      </c>
      <c r="D2417" s="202" t="s">
        <v>2501</v>
      </c>
      <c r="E2417" s="202" t="s">
        <v>2496</v>
      </c>
      <c r="F2417" s="207"/>
      <c r="G2417" s="202"/>
      <c r="H2417" s="202"/>
      <c r="I2417" s="202"/>
      <c r="J2417" s="217"/>
    </row>
    <row r="2418" spans="1:10" ht="16" hidden="1">
      <c r="A2418" s="501"/>
      <c r="B2418" s="501"/>
      <c r="C2418" s="787">
        <v>2021</v>
      </c>
      <c r="D2418" s="204" t="s">
        <v>2502</v>
      </c>
      <c r="E2418" s="204" t="s">
        <v>2496</v>
      </c>
      <c r="F2418" s="206"/>
      <c r="G2418" s="204"/>
      <c r="H2418" s="204"/>
      <c r="I2418" s="204"/>
      <c r="J2418" s="218"/>
    </row>
    <row r="2419" spans="1:10" ht="16" hidden="1">
      <c r="A2419" s="501"/>
      <c r="B2419" s="501"/>
      <c r="C2419" s="787">
        <v>2021</v>
      </c>
      <c r="D2419" s="202" t="s">
        <v>2503</v>
      </c>
      <c r="E2419" s="202" t="s">
        <v>2496</v>
      </c>
      <c r="F2419" s="207"/>
      <c r="G2419" s="202"/>
      <c r="H2419" s="202"/>
      <c r="I2419" s="202"/>
      <c r="J2419" s="217"/>
    </row>
    <row r="2420" spans="1:10" ht="16" hidden="1">
      <c r="A2420" s="501"/>
      <c r="B2420" s="501"/>
      <c r="C2420" s="787">
        <v>2021</v>
      </c>
      <c r="D2420" s="204" t="s">
        <v>2504</v>
      </c>
      <c r="E2420" s="204" t="s">
        <v>2496</v>
      </c>
      <c r="F2420" s="206"/>
      <c r="G2420" s="204"/>
      <c r="H2420" s="204"/>
      <c r="I2420" s="204"/>
      <c r="J2420" s="218"/>
    </row>
    <row r="2421" spans="1:10" ht="16" hidden="1">
      <c r="A2421" s="501"/>
      <c r="B2421" s="501"/>
      <c r="C2421" s="787">
        <v>2021</v>
      </c>
      <c r="D2421" s="202" t="s">
        <v>2505</v>
      </c>
      <c r="E2421" s="202" t="s">
        <v>2496</v>
      </c>
      <c r="F2421" s="207"/>
      <c r="G2421" s="202"/>
      <c r="H2421" s="202"/>
      <c r="I2421" s="202"/>
      <c r="J2421" s="217"/>
    </row>
    <row r="2422" spans="1:10" ht="16" hidden="1">
      <c r="A2422" s="501"/>
      <c r="B2422" s="501"/>
      <c r="C2422" s="787">
        <v>2021</v>
      </c>
      <c r="D2422" s="204" t="s">
        <v>2506</v>
      </c>
      <c r="E2422" s="204" t="s">
        <v>2496</v>
      </c>
      <c r="F2422" s="206"/>
      <c r="G2422" s="204"/>
      <c r="H2422" s="204"/>
      <c r="I2422" s="204"/>
      <c r="J2422" s="218"/>
    </row>
    <row r="2423" spans="1:10" ht="16" hidden="1">
      <c r="A2423" s="501"/>
      <c r="B2423" s="501"/>
      <c r="C2423" s="787">
        <v>2021</v>
      </c>
      <c r="D2423" s="202" t="s">
        <v>2507</v>
      </c>
      <c r="E2423" s="202" t="s">
        <v>2496</v>
      </c>
      <c r="F2423" s="207"/>
      <c r="G2423" s="202"/>
      <c r="H2423" s="202"/>
      <c r="I2423" s="202"/>
      <c r="J2423" s="217"/>
    </row>
    <row r="2424" spans="1:10" ht="16" hidden="1">
      <c r="A2424" s="501"/>
      <c r="B2424" s="501"/>
      <c r="C2424" s="787">
        <v>2021</v>
      </c>
      <c r="D2424" s="204" t="s">
        <v>2508</v>
      </c>
      <c r="E2424" s="204" t="s">
        <v>2496</v>
      </c>
      <c r="F2424" s="206"/>
      <c r="G2424" s="204"/>
      <c r="H2424" s="204"/>
      <c r="I2424" s="204"/>
      <c r="J2424" s="218"/>
    </row>
    <row r="2425" spans="1:10" ht="16" hidden="1">
      <c r="A2425" s="501"/>
      <c r="B2425" s="501"/>
      <c r="C2425" s="787">
        <v>2021</v>
      </c>
      <c r="D2425" s="202" t="s">
        <v>2509</v>
      </c>
      <c r="E2425" s="202" t="s">
        <v>2496</v>
      </c>
      <c r="F2425" s="207"/>
      <c r="G2425" s="202"/>
      <c r="H2425" s="202"/>
      <c r="I2425" s="202"/>
      <c r="J2425" s="217"/>
    </row>
    <row r="2426" spans="1:10" ht="16" hidden="1">
      <c r="A2426" s="501"/>
      <c r="B2426" s="501"/>
      <c r="C2426" s="787">
        <v>2021</v>
      </c>
      <c r="D2426" s="204" t="s">
        <v>2510</v>
      </c>
      <c r="E2426" s="204" t="s">
        <v>2496</v>
      </c>
      <c r="F2426" s="206"/>
      <c r="G2426" s="204"/>
      <c r="H2426" s="204"/>
      <c r="I2426" s="204"/>
      <c r="J2426" s="218"/>
    </row>
    <row r="2427" spans="1:10" ht="16" hidden="1">
      <c r="A2427" s="501"/>
      <c r="B2427" s="501"/>
      <c r="C2427" s="787">
        <v>2021</v>
      </c>
      <c r="D2427" s="202" t="s">
        <v>2495</v>
      </c>
      <c r="E2427" s="202" t="s">
        <v>2511</v>
      </c>
      <c r="F2427" s="917"/>
      <c r="G2427" s="202"/>
      <c r="H2427" s="202"/>
      <c r="I2427" s="202"/>
      <c r="J2427" s="217"/>
    </row>
    <row r="2428" spans="1:10" ht="16" hidden="1">
      <c r="A2428" s="501"/>
      <c r="B2428" s="501"/>
      <c r="C2428" s="787">
        <v>2021</v>
      </c>
      <c r="D2428" s="204" t="s">
        <v>2498</v>
      </c>
      <c r="E2428" s="204" t="s">
        <v>2511</v>
      </c>
      <c r="F2428" s="918"/>
      <c r="G2428" s="204"/>
      <c r="H2428" s="204"/>
      <c r="I2428" s="204"/>
      <c r="J2428" s="218"/>
    </row>
    <row r="2429" spans="1:10" ht="16" hidden="1">
      <c r="A2429" s="501"/>
      <c r="B2429" s="501"/>
      <c r="C2429" s="787">
        <v>2021</v>
      </c>
      <c r="D2429" s="202" t="s">
        <v>2499</v>
      </c>
      <c r="E2429" s="202" t="s">
        <v>2511</v>
      </c>
      <c r="F2429" s="917"/>
      <c r="G2429" s="202"/>
      <c r="H2429" s="202"/>
      <c r="I2429" s="202"/>
      <c r="J2429" s="217"/>
    </row>
    <row r="2430" spans="1:10" ht="16" hidden="1">
      <c r="A2430" s="501"/>
      <c r="B2430" s="501"/>
      <c r="C2430" s="787">
        <v>2021</v>
      </c>
      <c r="D2430" s="204" t="s">
        <v>2500</v>
      </c>
      <c r="E2430" s="204" t="s">
        <v>2511</v>
      </c>
      <c r="F2430" s="918"/>
      <c r="G2430" s="204"/>
      <c r="H2430" s="204"/>
      <c r="I2430" s="204"/>
      <c r="J2430" s="218"/>
    </row>
    <row r="2431" spans="1:10" ht="16" hidden="1">
      <c r="A2431" s="501"/>
      <c r="B2431" s="501"/>
      <c r="C2431" s="787">
        <v>2021</v>
      </c>
      <c r="D2431" s="202" t="s">
        <v>2501</v>
      </c>
      <c r="E2431" s="202" t="s">
        <v>2511</v>
      </c>
      <c r="F2431" s="917"/>
      <c r="G2431" s="202"/>
      <c r="H2431" s="202"/>
      <c r="I2431" s="202"/>
      <c r="J2431" s="217"/>
    </row>
    <row r="2432" spans="1:10" ht="16" hidden="1">
      <c r="A2432" s="501"/>
      <c r="B2432" s="501"/>
      <c r="C2432" s="787">
        <v>2021</v>
      </c>
      <c r="D2432" s="204" t="s">
        <v>2502</v>
      </c>
      <c r="E2432" s="204" t="s">
        <v>2511</v>
      </c>
      <c r="F2432" s="918"/>
      <c r="G2432" s="204"/>
      <c r="H2432" s="204"/>
      <c r="I2432" s="204"/>
      <c r="J2432" s="218"/>
    </row>
    <row r="2433" spans="1:10" ht="16" hidden="1">
      <c r="A2433" s="501"/>
      <c r="B2433" s="501"/>
      <c r="C2433" s="787">
        <v>2021</v>
      </c>
      <c r="D2433" s="202" t="s">
        <v>2503</v>
      </c>
      <c r="E2433" s="202" t="s">
        <v>2511</v>
      </c>
      <c r="F2433" s="917"/>
      <c r="G2433" s="202"/>
      <c r="H2433" s="202"/>
      <c r="I2433" s="202"/>
      <c r="J2433" s="217"/>
    </row>
    <row r="2434" spans="1:10" ht="16" hidden="1">
      <c r="A2434" s="501"/>
      <c r="B2434" s="501"/>
      <c r="C2434" s="787">
        <v>2021</v>
      </c>
      <c r="D2434" s="204" t="s">
        <v>2504</v>
      </c>
      <c r="E2434" s="204" t="s">
        <v>2511</v>
      </c>
      <c r="F2434" s="918"/>
      <c r="G2434" s="204"/>
      <c r="H2434" s="204"/>
      <c r="I2434" s="204"/>
      <c r="J2434" s="218"/>
    </row>
    <row r="2435" spans="1:10" ht="16" hidden="1">
      <c r="A2435" s="501"/>
      <c r="B2435" s="501"/>
      <c r="C2435" s="787">
        <v>2021</v>
      </c>
      <c r="D2435" s="202" t="s">
        <v>2505</v>
      </c>
      <c r="E2435" s="202" t="s">
        <v>2511</v>
      </c>
      <c r="F2435" s="917"/>
      <c r="G2435" s="202"/>
      <c r="H2435" s="202"/>
      <c r="I2435" s="202"/>
      <c r="J2435" s="217"/>
    </row>
    <row r="2436" spans="1:10" ht="16" hidden="1">
      <c r="A2436" s="501"/>
      <c r="B2436" s="501"/>
      <c r="C2436" s="787">
        <v>2021</v>
      </c>
      <c r="D2436" s="204" t="s">
        <v>2506</v>
      </c>
      <c r="E2436" s="204" t="s">
        <v>2511</v>
      </c>
      <c r="F2436" s="918"/>
      <c r="G2436" s="204"/>
      <c r="H2436" s="204"/>
      <c r="I2436" s="204"/>
      <c r="J2436" s="218"/>
    </row>
    <row r="2437" spans="1:10" ht="16" hidden="1">
      <c r="A2437" s="501"/>
      <c r="B2437" s="501"/>
      <c r="C2437" s="787">
        <v>2021</v>
      </c>
      <c r="D2437" s="202" t="s">
        <v>2507</v>
      </c>
      <c r="E2437" s="202" t="s">
        <v>2511</v>
      </c>
      <c r="F2437" s="917"/>
      <c r="G2437" s="202"/>
      <c r="H2437" s="202"/>
      <c r="I2437" s="202"/>
      <c r="J2437" s="217"/>
    </row>
    <row r="2438" spans="1:10" ht="16" hidden="1">
      <c r="A2438" s="501"/>
      <c r="B2438" s="501"/>
      <c r="C2438" s="787">
        <v>2021</v>
      </c>
      <c r="D2438" s="204" t="s">
        <v>2508</v>
      </c>
      <c r="E2438" s="204" t="s">
        <v>2511</v>
      </c>
      <c r="F2438" s="918"/>
      <c r="G2438" s="204"/>
      <c r="H2438" s="204"/>
      <c r="I2438" s="204"/>
      <c r="J2438" s="218"/>
    </row>
    <row r="2439" spans="1:10" ht="16" hidden="1">
      <c r="A2439" s="501"/>
      <c r="B2439" s="501"/>
      <c r="C2439" s="787">
        <v>2021</v>
      </c>
      <c r="D2439" s="202" t="s">
        <v>2509</v>
      </c>
      <c r="E2439" s="202" t="s">
        <v>2511</v>
      </c>
      <c r="F2439" s="917"/>
      <c r="G2439" s="202"/>
      <c r="H2439" s="202"/>
      <c r="I2439" s="202"/>
      <c r="J2439" s="217"/>
    </row>
    <row r="2440" spans="1:10" ht="16" hidden="1">
      <c r="A2440" s="501"/>
      <c r="B2440" s="501"/>
      <c r="C2440" s="787">
        <v>2021</v>
      </c>
      <c r="D2440" s="204" t="s">
        <v>2510</v>
      </c>
      <c r="E2440" s="204" t="s">
        <v>2511</v>
      </c>
      <c r="F2440" s="918"/>
      <c r="G2440" s="204"/>
      <c r="H2440" s="204"/>
      <c r="I2440" s="204"/>
      <c r="J2440" s="218"/>
    </row>
    <row r="2441" spans="1:10" ht="16" hidden="1">
      <c r="A2441" s="501"/>
      <c r="B2441" s="501"/>
      <c r="C2441" s="787">
        <v>2021</v>
      </c>
      <c r="D2441" s="202" t="s">
        <v>2495</v>
      </c>
      <c r="E2441" s="202" t="s">
        <v>2496</v>
      </c>
      <c r="F2441" s="207"/>
      <c r="G2441" s="202"/>
      <c r="H2441" s="202"/>
      <c r="I2441" s="202"/>
      <c r="J2441" s="217"/>
    </row>
    <row r="2442" spans="1:10" ht="16" hidden="1">
      <c r="A2442" s="501"/>
      <c r="B2442" s="501"/>
      <c r="C2442" s="787">
        <v>2021</v>
      </c>
      <c r="D2442" s="204" t="s">
        <v>2498</v>
      </c>
      <c r="E2442" s="204" t="s">
        <v>2496</v>
      </c>
      <c r="F2442" s="206"/>
      <c r="G2442" s="204"/>
      <c r="H2442" s="204"/>
      <c r="I2442" s="204"/>
      <c r="J2442" s="218"/>
    </row>
    <row r="2443" spans="1:10" ht="16" hidden="1">
      <c r="A2443" s="501"/>
      <c r="B2443" s="501"/>
      <c r="C2443" s="787">
        <v>2021</v>
      </c>
      <c r="D2443" s="202" t="s">
        <v>2499</v>
      </c>
      <c r="E2443" s="202" t="s">
        <v>2496</v>
      </c>
      <c r="F2443" s="207"/>
      <c r="G2443" s="202"/>
      <c r="H2443" s="202"/>
      <c r="I2443" s="202"/>
      <c r="J2443" s="217"/>
    </row>
    <row r="2444" spans="1:10" ht="16" hidden="1">
      <c r="A2444" s="501"/>
      <c r="B2444" s="501"/>
      <c r="C2444" s="787">
        <v>2021</v>
      </c>
      <c r="D2444" s="204" t="s">
        <v>2500</v>
      </c>
      <c r="E2444" s="204" t="s">
        <v>2496</v>
      </c>
      <c r="F2444" s="206"/>
      <c r="G2444" s="204"/>
      <c r="H2444" s="204"/>
      <c r="I2444" s="204"/>
      <c r="J2444" s="218"/>
    </row>
    <row r="2445" spans="1:10" ht="16" hidden="1">
      <c r="A2445" s="501"/>
      <c r="B2445" s="501"/>
      <c r="C2445" s="787">
        <v>2021</v>
      </c>
      <c r="D2445" s="202" t="s">
        <v>2501</v>
      </c>
      <c r="E2445" s="202" t="s">
        <v>2496</v>
      </c>
      <c r="F2445" s="207"/>
      <c r="G2445" s="202"/>
      <c r="H2445" s="202"/>
      <c r="I2445" s="202"/>
      <c r="J2445" s="217"/>
    </row>
    <row r="2446" spans="1:10" ht="16" hidden="1">
      <c r="A2446" s="501"/>
      <c r="B2446" s="501"/>
      <c r="C2446" s="787">
        <v>2021</v>
      </c>
      <c r="D2446" s="204" t="s">
        <v>2502</v>
      </c>
      <c r="E2446" s="204" t="s">
        <v>2496</v>
      </c>
      <c r="F2446" s="206"/>
      <c r="G2446" s="204"/>
      <c r="H2446" s="204"/>
      <c r="I2446" s="204"/>
      <c r="J2446" s="218"/>
    </row>
    <row r="2447" spans="1:10" ht="16" hidden="1">
      <c r="A2447" s="501"/>
      <c r="B2447" s="501"/>
      <c r="C2447" s="787">
        <v>2021</v>
      </c>
      <c r="D2447" s="202" t="s">
        <v>2503</v>
      </c>
      <c r="E2447" s="202" t="s">
        <v>2496</v>
      </c>
      <c r="F2447" s="207"/>
      <c r="G2447" s="202"/>
      <c r="H2447" s="202"/>
      <c r="I2447" s="202"/>
      <c r="J2447" s="217"/>
    </row>
    <row r="2448" spans="1:10" ht="16" hidden="1">
      <c r="A2448" s="501"/>
      <c r="B2448" s="501"/>
      <c r="C2448" s="787">
        <v>2021</v>
      </c>
      <c r="D2448" s="204" t="s">
        <v>2504</v>
      </c>
      <c r="E2448" s="204" t="s">
        <v>2496</v>
      </c>
      <c r="F2448" s="206"/>
      <c r="G2448" s="204"/>
      <c r="H2448" s="204"/>
      <c r="I2448" s="204"/>
      <c r="J2448" s="218"/>
    </row>
    <row r="2449" spans="1:10" ht="16" hidden="1">
      <c r="A2449" s="501"/>
      <c r="B2449" s="501"/>
      <c r="C2449" s="787">
        <v>2021</v>
      </c>
      <c r="D2449" s="202" t="s">
        <v>2505</v>
      </c>
      <c r="E2449" s="202" t="s">
        <v>2496</v>
      </c>
      <c r="F2449" s="207"/>
      <c r="G2449" s="202"/>
      <c r="H2449" s="202"/>
      <c r="I2449" s="202"/>
      <c r="J2449" s="217"/>
    </row>
    <row r="2450" spans="1:10" ht="16" hidden="1">
      <c r="A2450" s="501"/>
      <c r="B2450" s="501"/>
      <c r="C2450" s="787">
        <v>2021</v>
      </c>
      <c r="D2450" s="204" t="s">
        <v>2506</v>
      </c>
      <c r="E2450" s="204" t="s">
        <v>2496</v>
      </c>
      <c r="F2450" s="206"/>
      <c r="G2450" s="204"/>
      <c r="H2450" s="204"/>
      <c r="I2450" s="204"/>
      <c r="J2450" s="218"/>
    </row>
    <row r="2451" spans="1:10" ht="16" hidden="1">
      <c r="A2451" s="501"/>
      <c r="B2451" s="501"/>
      <c r="C2451" s="787">
        <v>2021</v>
      </c>
      <c r="D2451" s="202" t="s">
        <v>2507</v>
      </c>
      <c r="E2451" s="202" t="s">
        <v>2496</v>
      </c>
      <c r="F2451" s="207"/>
      <c r="G2451" s="202"/>
      <c r="H2451" s="202"/>
      <c r="I2451" s="202"/>
      <c r="J2451" s="217"/>
    </row>
    <row r="2452" spans="1:10" ht="16" hidden="1">
      <c r="A2452" s="501"/>
      <c r="B2452" s="501"/>
      <c r="C2452" s="787">
        <v>2021</v>
      </c>
      <c r="D2452" s="204" t="s">
        <v>2508</v>
      </c>
      <c r="E2452" s="204" t="s">
        <v>2496</v>
      </c>
      <c r="F2452" s="206"/>
      <c r="G2452" s="204"/>
      <c r="H2452" s="204"/>
      <c r="I2452" s="204"/>
      <c r="J2452" s="218"/>
    </row>
    <row r="2453" spans="1:10" ht="16" hidden="1">
      <c r="A2453" s="501"/>
      <c r="B2453" s="501"/>
      <c r="C2453" s="787">
        <v>2021</v>
      </c>
      <c r="D2453" s="202" t="s">
        <v>2509</v>
      </c>
      <c r="E2453" s="202" t="s">
        <v>2496</v>
      </c>
      <c r="F2453" s="207"/>
      <c r="G2453" s="202"/>
      <c r="H2453" s="202"/>
      <c r="I2453" s="202"/>
      <c r="J2453" s="217"/>
    </row>
    <row r="2454" spans="1:10" ht="16" hidden="1">
      <c r="A2454" s="501"/>
      <c r="B2454" s="501"/>
      <c r="C2454" s="787">
        <v>2021</v>
      </c>
      <c r="D2454" s="204" t="s">
        <v>2510</v>
      </c>
      <c r="E2454" s="204" t="s">
        <v>2496</v>
      </c>
      <c r="F2454" s="206"/>
      <c r="G2454" s="204"/>
      <c r="H2454" s="204"/>
      <c r="I2454" s="204"/>
      <c r="J2454" s="218"/>
    </row>
    <row r="2455" spans="1:10" ht="16" hidden="1">
      <c r="A2455" s="501"/>
      <c r="B2455" s="501"/>
      <c r="C2455" s="787">
        <v>2021</v>
      </c>
      <c r="D2455" s="202" t="s">
        <v>2495</v>
      </c>
      <c r="E2455" s="202" t="s">
        <v>2511</v>
      </c>
      <c r="F2455" s="917"/>
      <c r="G2455" s="202"/>
      <c r="H2455" s="202"/>
      <c r="I2455" s="202"/>
      <c r="J2455" s="217"/>
    </row>
    <row r="2456" spans="1:10" ht="16" hidden="1">
      <c r="A2456" s="501"/>
      <c r="B2456" s="501"/>
      <c r="C2456" s="787">
        <v>2021</v>
      </c>
      <c r="D2456" s="204" t="s">
        <v>2498</v>
      </c>
      <c r="E2456" s="204" t="s">
        <v>2511</v>
      </c>
      <c r="F2456" s="918"/>
      <c r="G2456" s="204"/>
      <c r="H2456" s="204"/>
      <c r="I2456" s="204"/>
      <c r="J2456" s="218"/>
    </row>
    <row r="2457" spans="1:10" ht="16" hidden="1">
      <c r="A2457" s="501"/>
      <c r="B2457" s="501"/>
      <c r="C2457" s="787">
        <v>2021</v>
      </c>
      <c r="D2457" s="202" t="s">
        <v>2499</v>
      </c>
      <c r="E2457" s="202" t="s">
        <v>2511</v>
      </c>
      <c r="F2457" s="917"/>
      <c r="G2457" s="202"/>
      <c r="H2457" s="202"/>
      <c r="I2457" s="202"/>
      <c r="J2457" s="217"/>
    </row>
    <row r="2458" spans="1:10" ht="16" hidden="1">
      <c r="A2458" s="501"/>
      <c r="B2458" s="501"/>
      <c r="C2458" s="787">
        <v>2021</v>
      </c>
      <c r="D2458" s="204" t="s">
        <v>2500</v>
      </c>
      <c r="E2458" s="204" t="s">
        <v>2511</v>
      </c>
      <c r="F2458" s="918"/>
      <c r="G2458" s="204"/>
      <c r="H2458" s="204"/>
      <c r="I2458" s="204"/>
      <c r="J2458" s="218"/>
    </row>
    <row r="2459" spans="1:10" ht="16" hidden="1">
      <c r="A2459" s="501"/>
      <c r="B2459" s="501"/>
      <c r="C2459" s="787">
        <v>2021</v>
      </c>
      <c r="D2459" s="202" t="s">
        <v>2501</v>
      </c>
      <c r="E2459" s="202" t="s">
        <v>2511</v>
      </c>
      <c r="F2459" s="917"/>
      <c r="G2459" s="202"/>
      <c r="H2459" s="202"/>
      <c r="I2459" s="202"/>
      <c r="J2459" s="217"/>
    </row>
    <row r="2460" spans="1:10" ht="16" hidden="1">
      <c r="A2460" s="501"/>
      <c r="B2460" s="501"/>
      <c r="C2460" s="787">
        <v>2021</v>
      </c>
      <c r="D2460" s="204" t="s">
        <v>2502</v>
      </c>
      <c r="E2460" s="204" t="s">
        <v>2511</v>
      </c>
      <c r="F2460" s="918"/>
      <c r="G2460" s="204"/>
      <c r="H2460" s="204"/>
      <c r="I2460" s="204"/>
      <c r="J2460" s="218"/>
    </row>
    <row r="2461" spans="1:10" ht="16" hidden="1">
      <c r="A2461" s="501"/>
      <c r="B2461" s="501"/>
      <c r="C2461" s="787">
        <v>2021</v>
      </c>
      <c r="D2461" s="202" t="s">
        <v>2503</v>
      </c>
      <c r="E2461" s="202" t="s">
        <v>2511</v>
      </c>
      <c r="F2461" s="917"/>
      <c r="G2461" s="202"/>
      <c r="H2461" s="202"/>
      <c r="I2461" s="202"/>
      <c r="J2461" s="217"/>
    </row>
    <row r="2462" spans="1:10" ht="16" hidden="1">
      <c r="A2462" s="501"/>
      <c r="B2462" s="501"/>
      <c r="C2462" s="787">
        <v>2021</v>
      </c>
      <c r="D2462" s="204" t="s">
        <v>2504</v>
      </c>
      <c r="E2462" s="204" t="s">
        <v>2511</v>
      </c>
      <c r="F2462" s="918"/>
      <c r="G2462" s="204"/>
      <c r="H2462" s="204"/>
      <c r="I2462" s="204"/>
      <c r="J2462" s="218"/>
    </row>
    <row r="2463" spans="1:10" ht="16" hidden="1">
      <c r="A2463" s="501"/>
      <c r="B2463" s="501"/>
      <c r="C2463" s="787">
        <v>2021</v>
      </c>
      <c r="D2463" s="202" t="s">
        <v>2505</v>
      </c>
      <c r="E2463" s="202" t="s">
        <v>2511</v>
      </c>
      <c r="F2463" s="917"/>
      <c r="G2463" s="202"/>
      <c r="H2463" s="202"/>
      <c r="I2463" s="202"/>
      <c r="J2463" s="217"/>
    </row>
    <row r="2464" spans="1:10" ht="16" hidden="1">
      <c r="A2464" s="501"/>
      <c r="B2464" s="501"/>
      <c r="C2464" s="787">
        <v>2021</v>
      </c>
      <c r="D2464" s="204" t="s">
        <v>2506</v>
      </c>
      <c r="E2464" s="204" t="s">
        <v>2511</v>
      </c>
      <c r="F2464" s="918"/>
      <c r="G2464" s="204"/>
      <c r="H2464" s="204"/>
      <c r="I2464" s="204"/>
      <c r="J2464" s="218"/>
    </row>
    <row r="2465" spans="1:10" ht="16" hidden="1">
      <c r="A2465" s="501"/>
      <c r="B2465" s="501"/>
      <c r="C2465" s="787">
        <v>2021</v>
      </c>
      <c r="D2465" s="202" t="s">
        <v>2507</v>
      </c>
      <c r="E2465" s="202" t="s">
        <v>2511</v>
      </c>
      <c r="F2465" s="917"/>
      <c r="G2465" s="202"/>
      <c r="H2465" s="202"/>
      <c r="I2465" s="202"/>
      <c r="J2465" s="217"/>
    </row>
    <row r="2466" spans="1:10" ht="16" hidden="1">
      <c r="A2466" s="501"/>
      <c r="B2466" s="501"/>
      <c r="C2466" s="787">
        <v>2021</v>
      </c>
      <c r="D2466" s="204" t="s">
        <v>2508</v>
      </c>
      <c r="E2466" s="204" t="s">
        <v>2511</v>
      </c>
      <c r="F2466" s="918"/>
      <c r="G2466" s="204"/>
      <c r="H2466" s="204"/>
      <c r="I2466" s="204"/>
      <c r="J2466" s="218"/>
    </row>
    <row r="2467" spans="1:10" ht="16" hidden="1">
      <c r="A2467" s="501"/>
      <c r="B2467" s="501"/>
      <c r="C2467" s="787">
        <v>2021</v>
      </c>
      <c r="D2467" s="202" t="s">
        <v>2509</v>
      </c>
      <c r="E2467" s="202" t="s">
        <v>2511</v>
      </c>
      <c r="F2467" s="917"/>
      <c r="G2467" s="202"/>
      <c r="H2467" s="202"/>
      <c r="I2467" s="202"/>
      <c r="J2467" s="217"/>
    </row>
    <row r="2468" spans="1:10" ht="16" hidden="1">
      <c r="A2468" s="501"/>
      <c r="B2468" s="501"/>
      <c r="C2468" s="787">
        <v>2021</v>
      </c>
      <c r="D2468" s="204" t="s">
        <v>2510</v>
      </c>
      <c r="E2468" s="204" t="s">
        <v>2511</v>
      </c>
      <c r="F2468" s="918"/>
      <c r="G2468" s="204"/>
      <c r="H2468" s="204"/>
      <c r="I2468" s="204"/>
      <c r="J2468" s="218"/>
    </row>
    <row r="2469" spans="1:10" ht="16" hidden="1">
      <c r="A2469" s="501"/>
      <c r="B2469" s="501"/>
      <c r="C2469" s="787">
        <v>2021</v>
      </c>
      <c r="D2469" s="202" t="s">
        <v>2495</v>
      </c>
      <c r="E2469" s="202" t="s">
        <v>2496</v>
      </c>
      <c r="F2469" s="207"/>
      <c r="G2469" s="202"/>
      <c r="H2469" s="202"/>
      <c r="I2469" s="202"/>
      <c r="J2469" s="217"/>
    </row>
    <row r="2470" spans="1:10" ht="16" hidden="1">
      <c r="A2470" s="501"/>
      <c r="B2470" s="501"/>
      <c r="C2470" s="787">
        <v>2021</v>
      </c>
      <c r="D2470" s="204" t="s">
        <v>2498</v>
      </c>
      <c r="E2470" s="204" t="s">
        <v>2496</v>
      </c>
      <c r="F2470" s="206"/>
      <c r="G2470" s="204"/>
      <c r="H2470" s="204"/>
      <c r="I2470" s="204"/>
      <c r="J2470" s="218"/>
    </row>
    <row r="2471" spans="1:10" ht="16" hidden="1">
      <c r="A2471" s="501"/>
      <c r="B2471" s="501"/>
      <c r="C2471" s="787">
        <v>2021</v>
      </c>
      <c r="D2471" s="202" t="s">
        <v>2499</v>
      </c>
      <c r="E2471" s="202" t="s">
        <v>2496</v>
      </c>
      <c r="F2471" s="207"/>
      <c r="G2471" s="202"/>
      <c r="H2471" s="202"/>
      <c r="I2471" s="202"/>
      <c r="J2471" s="217"/>
    </row>
    <row r="2472" spans="1:10" ht="16" hidden="1">
      <c r="A2472" s="501"/>
      <c r="B2472" s="501"/>
      <c r="C2472" s="787">
        <v>2021</v>
      </c>
      <c r="D2472" s="204" t="s">
        <v>2500</v>
      </c>
      <c r="E2472" s="204" t="s">
        <v>2496</v>
      </c>
      <c r="F2472" s="206"/>
      <c r="G2472" s="204"/>
      <c r="H2472" s="204"/>
      <c r="I2472" s="204"/>
      <c r="J2472" s="218"/>
    </row>
    <row r="2473" spans="1:10" ht="16" hidden="1">
      <c r="A2473" s="501"/>
      <c r="B2473" s="501"/>
      <c r="C2473" s="787">
        <v>2021</v>
      </c>
      <c r="D2473" s="202" t="s">
        <v>2501</v>
      </c>
      <c r="E2473" s="202" t="s">
        <v>2496</v>
      </c>
      <c r="F2473" s="207"/>
      <c r="G2473" s="202"/>
      <c r="H2473" s="202"/>
      <c r="I2473" s="202"/>
      <c r="J2473" s="217"/>
    </row>
    <row r="2474" spans="1:10" ht="16" hidden="1">
      <c r="A2474" s="501"/>
      <c r="B2474" s="501"/>
      <c r="C2474" s="787">
        <v>2021</v>
      </c>
      <c r="D2474" s="204" t="s">
        <v>2502</v>
      </c>
      <c r="E2474" s="204" t="s">
        <v>2496</v>
      </c>
      <c r="F2474" s="206"/>
      <c r="G2474" s="204"/>
      <c r="H2474" s="204"/>
      <c r="I2474" s="204"/>
      <c r="J2474" s="218"/>
    </row>
    <row r="2475" spans="1:10" ht="16" hidden="1">
      <c r="A2475" s="501"/>
      <c r="B2475" s="501"/>
      <c r="C2475" s="787">
        <v>2021</v>
      </c>
      <c r="D2475" s="202" t="s">
        <v>2503</v>
      </c>
      <c r="E2475" s="202" t="s">
        <v>2496</v>
      </c>
      <c r="F2475" s="207"/>
      <c r="G2475" s="202"/>
      <c r="H2475" s="202"/>
      <c r="I2475" s="202"/>
      <c r="J2475" s="217"/>
    </row>
    <row r="2476" spans="1:10" ht="16" hidden="1">
      <c r="A2476" s="501"/>
      <c r="B2476" s="501"/>
      <c r="C2476" s="787">
        <v>2021</v>
      </c>
      <c r="D2476" s="204" t="s">
        <v>2504</v>
      </c>
      <c r="E2476" s="204" t="s">
        <v>2496</v>
      </c>
      <c r="F2476" s="206"/>
      <c r="G2476" s="204"/>
      <c r="H2476" s="204"/>
      <c r="I2476" s="204"/>
      <c r="J2476" s="218"/>
    </row>
    <row r="2477" spans="1:10" ht="16" hidden="1">
      <c r="A2477" s="501"/>
      <c r="B2477" s="501"/>
      <c r="C2477" s="787">
        <v>2021</v>
      </c>
      <c r="D2477" s="202" t="s">
        <v>2505</v>
      </c>
      <c r="E2477" s="202" t="s">
        <v>2496</v>
      </c>
      <c r="F2477" s="207"/>
      <c r="G2477" s="202"/>
      <c r="H2477" s="202"/>
      <c r="I2477" s="202"/>
      <c r="J2477" s="217"/>
    </row>
    <row r="2478" spans="1:10" ht="16" hidden="1">
      <c r="A2478" s="501"/>
      <c r="B2478" s="501"/>
      <c r="C2478" s="787">
        <v>2021</v>
      </c>
      <c r="D2478" s="204" t="s">
        <v>2506</v>
      </c>
      <c r="E2478" s="204" t="s">
        <v>2496</v>
      </c>
      <c r="F2478" s="206"/>
      <c r="G2478" s="204"/>
      <c r="H2478" s="204"/>
      <c r="I2478" s="204"/>
      <c r="J2478" s="218"/>
    </row>
    <row r="2479" spans="1:10" ht="16" hidden="1">
      <c r="A2479" s="501"/>
      <c r="B2479" s="501"/>
      <c r="C2479" s="787">
        <v>2021</v>
      </c>
      <c r="D2479" s="202" t="s">
        <v>2507</v>
      </c>
      <c r="E2479" s="202" t="s">
        <v>2496</v>
      </c>
      <c r="F2479" s="207"/>
      <c r="G2479" s="202"/>
      <c r="H2479" s="202"/>
      <c r="I2479" s="202"/>
      <c r="J2479" s="217"/>
    </row>
    <row r="2480" spans="1:10" ht="16" hidden="1">
      <c r="A2480" s="501"/>
      <c r="B2480" s="501"/>
      <c r="C2480" s="787">
        <v>2021</v>
      </c>
      <c r="D2480" s="204" t="s">
        <v>2508</v>
      </c>
      <c r="E2480" s="204" t="s">
        <v>2496</v>
      </c>
      <c r="F2480" s="206"/>
      <c r="G2480" s="204"/>
      <c r="H2480" s="204"/>
      <c r="I2480" s="204"/>
      <c r="J2480" s="218"/>
    </row>
    <row r="2481" spans="1:10" ht="16" hidden="1">
      <c r="A2481" s="501"/>
      <c r="B2481" s="501"/>
      <c r="C2481" s="787">
        <v>2021</v>
      </c>
      <c r="D2481" s="202" t="s">
        <v>2509</v>
      </c>
      <c r="E2481" s="202" t="s">
        <v>2496</v>
      </c>
      <c r="F2481" s="207"/>
      <c r="G2481" s="202"/>
      <c r="H2481" s="202"/>
      <c r="I2481" s="202"/>
      <c r="J2481" s="217"/>
    </row>
    <row r="2482" spans="1:10" ht="16" hidden="1">
      <c r="A2482" s="501"/>
      <c r="B2482" s="501"/>
      <c r="C2482" s="787">
        <v>2021</v>
      </c>
      <c r="D2482" s="204" t="s">
        <v>2510</v>
      </c>
      <c r="E2482" s="204" t="s">
        <v>2496</v>
      </c>
      <c r="F2482" s="206"/>
      <c r="G2482" s="204"/>
      <c r="H2482" s="204"/>
      <c r="I2482" s="204"/>
      <c r="J2482" s="218"/>
    </row>
    <row r="2483" spans="1:10" ht="16" hidden="1">
      <c r="A2483" s="501"/>
      <c r="B2483" s="501"/>
      <c r="C2483" s="787">
        <v>2021</v>
      </c>
      <c r="D2483" s="202" t="s">
        <v>2495</v>
      </c>
      <c r="E2483" s="202" t="s">
        <v>2511</v>
      </c>
      <c r="F2483" s="917"/>
      <c r="G2483" s="202"/>
      <c r="H2483" s="202"/>
      <c r="I2483" s="202"/>
      <c r="J2483" s="217"/>
    </row>
    <row r="2484" spans="1:10" ht="16" hidden="1">
      <c r="A2484" s="501"/>
      <c r="B2484" s="501"/>
      <c r="C2484" s="787">
        <v>2021</v>
      </c>
      <c r="D2484" s="204" t="s">
        <v>2498</v>
      </c>
      <c r="E2484" s="204" t="s">
        <v>2511</v>
      </c>
      <c r="F2484" s="918"/>
      <c r="G2484" s="204"/>
      <c r="H2484" s="204"/>
      <c r="I2484" s="204"/>
      <c r="J2484" s="218"/>
    </row>
    <row r="2485" spans="1:10" ht="16" hidden="1">
      <c r="A2485" s="501"/>
      <c r="B2485" s="501"/>
      <c r="C2485" s="787">
        <v>2021</v>
      </c>
      <c r="D2485" s="202" t="s">
        <v>2499</v>
      </c>
      <c r="E2485" s="202" t="s">
        <v>2511</v>
      </c>
      <c r="F2485" s="917"/>
      <c r="G2485" s="202"/>
      <c r="H2485" s="202"/>
      <c r="I2485" s="202"/>
      <c r="J2485" s="217"/>
    </row>
    <row r="2486" spans="1:10" ht="16" hidden="1">
      <c r="A2486" s="501"/>
      <c r="B2486" s="501"/>
      <c r="C2486" s="787">
        <v>2021</v>
      </c>
      <c r="D2486" s="204" t="s">
        <v>2500</v>
      </c>
      <c r="E2486" s="204" t="s">
        <v>2511</v>
      </c>
      <c r="F2486" s="918"/>
      <c r="G2486" s="204"/>
      <c r="H2486" s="204"/>
      <c r="I2486" s="204"/>
      <c r="J2486" s="218"/>
    </row>
    <row r="2487" spans="1:10" ht="16" hidden="1">
      <c r="A2487" s="501"/>
      <c r="B2487" s="501"/>
      <c r="C2487" s="787">
        <v>2021</v>
      </c>
      <c r="D2487" s="202" t="s">
        <v>2501</v>
      </c>
      <c r="E2487" s="202" t="s">
        <v>2511</v>
      </c>
      <c r="F2487" s="917"/>
      <c r="G2487" s="202"/>
      <c r="H2487" s="202"/>
      <c r="I2487" s="202"/>
      <c r="J2487" s="217"/>
    </row>
    <row r="2488" spans="1:10" ht="16" hidden="1">
      <c r="A2488" s="501"/>
      <c r="B2488" s="501"/>
      <c r="C2488" s="787">
        <v>2021</v>
      </c>
      <c r="D2488" s="204" t="s">
        <v>2502</v>
      </c>
      <c r="E2488" s="204" t="s">
        <v>2511</v>
      </c>
      <c r="F2488" s="918"/>
      <c r="G2488" s="204"/>
      <c r="H2488" s="204"/>
      <c r="I2488" s="204"/>
      <c r="J2488" s="218"/>
    </row>
    <row r="2489" spans="1:10" ht="16" hidden="1">
      <c r="A2489" s="501"/>
      <c r="B2489" s="501"/>
      <c r="C2489" s="787">
        <v>2021</v>
      </c>
      <c r="D2489" s="202" t="s">
        <v>2503</v>
      </c>
      <c r="E2489" s="202" t="s">
        <v>2511</v>
      </c>
      <c r="F2489" s="917"/>
      <c r="G2489" s="202"/>
      <c r="H2489" s="202"/>
      <c r="I2489" s="202"/>
      <c r="J2489" s="217"/>
    </row>
    <row r="2490" spans="1:10" ht="16" hidden="1">
      <c r="A2490" s="501"/>
      <c r="B2490" s="501"/>
      <c r="C2490" s="787">
        <v>2021</v>
      </c>
      <c r="D2490" s="204" t="s">
        <v>2504</v>
      </c>
      <c r="E2490" s="204" t="s">
        <v>2511</v>
      </c>
      <c r="F2490" s="918"/>
      <c r="G2490" s="204"/>
      <c r="H2490" s="204"/>
      <c r="I2490" s="204"/>
      <c r="J2490" s="218"/>
    </row>
    <row r="2491" spans="1:10" ht="16" hidden="1">
      <c r="A2491" s="501"/>
      <c r="B2491" s="501"/>
      <c r="C2491" s="787">
        <v>2021</v>
      </c>
      <c r="D2491" s="202" t="s">
        <v>2505</v>
      </c>
      <c r="E2491" s="202" t="s">
        <v>2511</v>
      </c>
      <c r="F2491" s="917"/>
      <c r="G2491" s="202"/>
      <c r="H2491" s="202"/>
      <c r="I2491" s="202"/>
      <c r="J2491" s="217"/>
    </row>
    <row r="2492" spans="1:10" ht="16" hidden="1">
      <c r="A2492" s="501"/>
      <c r="B2492" s="501"/>
      <c r="C2492" s="787">
        <v>2021</v>
      </c>
      <c r="D2492" s="204" t="s">
        <v>2506</v>
      </c>
      <c r="E2492" s="204" t="s">
        <v>2511</v>
      </c>
      <c r="F2492" s="918"/>
      <c r="G2492" s="204"/>
      <c r="H2492" s="204"/>
      <c r="I2492" s="204"/>
      <c r="J2492" s="218"/>
    </row>
    <row r="2493" spans="1:10" ht="16" hidden="1">
      <c r="A2493" s="501"/>
      <c r="B2493" s="501"/>
      <c r="C2493" s="787">
        <v>2021</v>
      </c>
      <c r="D2493" s="202" t="s">
        <v>2507</v>
      </c>
      <c r="E2493" s="202" t="s">
        <v>2511</v>
      </c>
      <c r="F2493" s="917"/>
      <c r="G2493" s="202"/>
      <c r="H2493" s="202"/>
      <c r="I2493" s="202"/>
      <c r="J2493" s="217"/>
    </row>
    <row r="2494" spans="1:10" ht="16" hidden="1">
      <c r="A2494" s="501"/>
      <c r="B2494" s="501"/>
      <c r="C2494" s="787">
        <v>2021</v>
      </c>
      <c r="D2494" s="204" t="s">
        <v>2508</v>
      </c>
      <c r="E2494" s="204" t="s">
        <v>2511</v>
      </c>
      <c r="F2494" s="918"/>
      <c r="G2494" s="204"/>
      <c r="H2494" s="204"/>
      <c r="I2494" s="204"/>
      <c r="J2494" s="218"/>
    </row>
    <row r="2495" spans="1:10" ht="16" hidden="1">
      <c r="A2495" s="501"/>
      <c r="B2495" s="501"/>
      <c r="C2495" s="787">
        <v>2021</v>
      </c>
      <c r="D2495" s="202" t="s">
        <v>2509</v>
      </c>
      <c r="E2495" s="202" t="s">
        <v>2511</v>
      </c>
      <c r="F2495" s="917"/>
      <c r="G2495" s="202"/>
      <c r="H2495" s="202"/>
      <c r="I2495" s="202"/>
      <c r="J2495" s="217"/>
    </row>
    <row r="2496" spans="1:10" ht="16" hidden="1">
      <c r="A2496" s="501"/>
      <c r="B2496" s="501"/>
      <c r="C2496" s="787">
        <v>2021</v>
      </c>
      <c r="D2496" s="204" t="s">
        <v>2510</v>
      </c>
      <c r="E2496" s="204" t="s">
        <v>2511</v>
      </c>
      <c r="F2496" s="918"/>
      <c r="G2496" s="204"/>
      <c r="H2496" s="204"/>
      <c r="I2496" s="204"/>
      <c r="J2496" s="218"/>
    </row>
    <row r="2497" spans="1:10" s="768" customFormat="1" ht="16" hidden="1">
      <c r="A2497" s="501"/>
      <c r="B2497" s="772"/>
      <c r="C2497" s="787">
        <v>2021</v>
      </c>
      <c r="D2497" s="208" t="s">
        <v>2495</v>
      </c>
      <c r="E2497" s="208" t="s">
        <v>2496</v>
      </c>
      <c r="F2497" s="245"/>
      <c r="G2497" s="208"/>
      <c r="H2497" s="208"/>
      <c r="I2497" s="208"/>
      <c r="J2497" s="220"/>
    </row>
    <row r="2498" spans="1:10" s="768" customFormat="1" ht="16" hidden="1">
      <c r="A2498" s="501"/>
      <c r="B2498" s="772"/>
      <c r="C2498" s="787">
        <v>2021</v>
      </c>
      <c r="D2498" s="208" t="s">
        <v>2498</v>
      </c>
      <c r="E2498" s="208" t="s">
        <v>2496</v>
      </c>
      <c r="F2498" s="245"/>
      <c r="G2498" s="208"/>
      <c r="H2498" s="208"/>
      <c r="I2498" s="208"/>
      <c r="J2498" s="220"/>
    </row>
    <row r="2499" spans="1:10" s="768" customFormat="1" ht="16" hidden="1">
      <c r="A2499" s="501"/>
      <c r="B2499" s="772"/>
      <c r="C2499" s="787">
        <v>2021</v>
      </c>
      <c r="D2499" s="208" t="s">
        <v>2499</v>
      </c>
      <c r="E2499" s="208" t="s">
        <v>2496</v>
      </c>
      <c r="F2499" s="245"/>
      <c r="G2499" s="208"/>
      <c r="H2499" s="208"/>
      <c r="I2499" s="208"/>
      <c r="J2499" s="220"/>
    </row>
    <row r="2500" spans="1:10" s="768" customFormat="1" ht="16" hidden="1">
      <c r="A2500" s="501"/>
      <c r="B2500" s="772"/>
      <c r="C2500" s="787">
        <v>2021</v>
      </c>
      <c r="D2500" s="208" t="s">
        <v>2500</v>
      </c>
      <c r="E2500" s="208" t="s">
        <v>2496</v>
      </c>
      <c r="F2500" s="245"/>
      <c r="G2500" s="208"/>
      <c r="H2500" s="208"/>
      <c r="I2500" s="208"/>
      <c r="J2500" s="220"/>
    </row>
    <row r="2501" spans="1:10" s="768" customFormat="1" ht="16" hidden="1">
      <c r="A2501" s="501"/>
      <c r="B2501" s="772"/>
      <c r="C2501" s="787">
        <v>2021</v>
      </c>
      <c r="D2501" s="208" t="s">
        <v>2501</v>
      </c>
      <c r="E2501" s="208" t="s">
        <v>2496</v>
      </c>
      <c r="F2501" s="245"/>
      <c r="G2501" s="208"/>
      <c r="H2501" s="208"/>
      <c r="I2501" s="208"/>
      <c r="J2501" s="220"/>
    </row>
    <row r="2502" spans="1:10" s="768" customFormat="1" ht="16" hidden="1">
      <c r="A2502" s="501"/>
      <c r="B2502" s="772"/>
      <c r="C2502" s="787">
        <v>2021</v>
      </c>
      <c r="D2502" s="208" t="s">
        <v>2502</v>
      </c>
      <c r="E2502" s="208" t="s">
        <v>2496</v>
      </c>
      <c r="F2502" s="245"/>
      <c r="G2502" s="208"/>
      <c r="H2502" s="208"/>
      <c r="I2502" s="208"/>
      <c r="J2502" s="220"/>
    </row>
    <row r="2503" spans="1:10" s="768" customFormat="1" ht="16" hidden="1">
      <c r="A2503" s="501"/>
      <c r="B2503" s="772"/>
      <c r="C2503" s="787">
        <v>2021</v>
      </c>
      <c r="D2503" s="208" t="s">
        <v>2503</v>
      </c>
      <c r="E2503" s="208" t="s">
        <v>2496</v>
      </c>
      <c r="F2503" s="245"/>
      <c r="G2503" s="208"/>
      <c r="H2503" s="208"/>
      <c r="I2503" s="208"/>
      <c r="J2503" s="220"/>
    </row>
    <row r="2504" spans="1:10" s="768" customFormat="1" ht="16" hidden="1">
      <c r="A2504" s="501"/>
      <c r="B2504" s="772"/>
      <c r="C2504" s="787">
        <v>2021</v>
      </c>
      <c r="D2504" s="208" t="s">
        <v>2504</v>
      </c>
      <c r="E2504" s="208" t="s">
        <v>2496</v>
      </c>
      <c r="F2504" s="245"/>
      <c r="G2504" s="208"/>
      <c r="H2504" s="208"/>
      <c r="I2504" s="208"/>
      <c r="J2504" s="220"/>
    </row>
    <row r="2505" spans="1:10" s="768" customFormat="1" ht="16" hidden="1">
      <c r="A2505" s="501"/>
      <c r="B2505" s="772"/>
      <c r="C2505" s="787">
        <v>2021</v>
      </c>
      <c r="D2505" s="208" t="s">
        <v>2505</v>
      </c>
      <c r="E2505" s="208" t="s">
        <v>2496</v>
      </c>
      <c r="F2505" s="245"/>
      <c r="G2505" s="208"/>
      <c r="H2505" s="208"/>
      <c r="I2505" s="208"/>
      <c r="J2505" s="220"/>
    </row>
    <row r="2506" spans="1:10" s="768" customFormat="1" ht="16" hidden="1">
      <c r="A2506" s="501"/>
      <c r="B2506" s="772"/>
      <c r="C2506" s="787">
        <v>2021</v>
      </c>
      <c r="D2506" s="208" t="s">
        <v>2506</v>
      </c>
      <c r="E2506" s="208" t="s">
        <v>2496</v>
      </c>
      <c r="F2506" s="245"/>
      <c r="G2506" s="208"/>
      <c r="H2506" s="208"/>
      <c r="I2506" s="208"/>
      <c r="J2506" s="220"/>
    </row>
    <row r="2507" spans="1:10" s="768" customFormat="1" ht="16" hidden="1">
      <c r="A2507" s="501"/>
      <c r="B2507" s="772"/>
      <c r="C2507" s="787">
        <v>2021</v>
      </c>
      <c r="D2507" s="208" t="s">
        <v>2507</v>
      </c>
      <c r="E2507" s="208" t="s">
        <v>2496</v>
      </c>
      <c r="F2507" s="245"/>
      <c r="G2507" s="208"/>
      <c r="H2507" s="208"/>
      <c r="I2507" s="208"/>
      <c r="J2507" s="220"/>
    </row>
    <row r="2508" spans="1:10" s="768" customFormat="1" ht="16" hidden="1">
      <c r="A2508" s="501"/>
      <c r="B2508" s="772"/>
      <c r="C2508" s="787">
        <v>2021</v>
      </c>
      <c r="D2508" s="208" t="s">
        <v>2508</v>
      </c>
      <c r="E2508" s="208" t="s">
        <v>2496</v>
      </c>
      <c r="F2508" s="245"/>
      <c r="G2508" s="208"/>
      <c r="H2508" s="208"/>
      <c r="I2508" s="208"/>
      <c r="J2508" s="220"/>
    </row>
    <row r="2509" spans="1:10" s="768" customFormat="1" ht="16" hidden="1">
      <c r="A2509" s="501"/>
      <c r="B2509" s="772"/>
      <c r="C2509" s="787">
        <v>2021</v>
      </c>
      <c r="D2509" s="208" t="s">
        <v>2509</v>
      </c>
      <c r="E2509" s="208" t="s">
        <v>2496</v>
      </c>
      <c r="F2509" s="245"/>
      <c r="G2509" s="208"/>
      <c r="H2509" s="208"/>
      <c r="I2509" s="208"/>
      <c r="J2509" s="220"/>
    </row>
    <row r="2510" spans="1:10" s="768" customFormat="1" ht="16" hidden="1">
      <c r="A2510" s="501"/>
      <c r="B2510" s="772"/>
      <c r="C2510" s="787">
        <v>2021</v>
      </c>
      <c r="D2510" s="208" t="s">
        <v>2510</v>
      </c>
      <c r="E2510" s="208" t="s">
        <v>2496</v>
      </c>
      <c r="F2510" s="245"/>
      <c r="G2510" s="208"/>
      <c r="H2510" s="208"/>
      <c r="I2510" s="208"/>
      <c r="J2510" s="220"/>
    </row>
    <row r="2511" spans="1:10" s="768" customFormat="1" ht="16" hidden="1">
      <c r="A2511" s="501"/>
      <c r="B2511" s="772"/>
      <c r="C2511" s="787">
        <v>2021</v>
      </c>
      <c r="D2511" s="208" t="s">
        <v>2495</v>
      </c>
      <c r="E2511" s="208" t="s">
        <v>2511</v>
      </c>
      <c r="F2511" s="925"/>
      <c r="G2511" s="208"/>
      <c r="H2511" s="208"/>
      <c r="I2511" s="208"/>
      <c r="J2511" s="220"/>
    </row>
    <row r="2512" spans="1:10" s="768" customFormat="1" ht="16" hidden="1">
      <c r="A2512" s="501"/>
      <c r="B2512" s="772"/>
      <c r="C2512" s="787">
        <v>2021</v>
      </c>
      <c r="D2512" s="208" t="s">
        <v>2498</v>
      </c>
      <c r="E2512" s="208" t="s">
        <v>2511</v>
      </c>
      <c r="F2512" s="925"/>
      <c r="G2512" s="208"/>
      <c r="H2512" s="208"/>
      <c r="I2512" s="208"/>
      <c r="J2512" s="220"/>
    </row>
    <row r="2513" spans="1:10" s="768" customFormat="1" ht="16" hidden="1">
      <c r="A2513" s="501"/>
      <c r="B2513" s="772"/>
      <c r="C2513" s="787">
        <v>2021</v>
      </c>
      <c r="D2513" s="208" t="s">
        <v>2499</v>
      </c>
      <c r="E2513" s="208" t="s">
        <v>2511</v>
      </c>
      <c r="F2513" s="925"/>
      <c r="G2513" s="208"/>
      <c r="H2513" s="208"/>
      <c r="I2513" s="208"/>
      <c r="J2513" s="220"/>
    </row>
    <row r="2514" spans="1:10" s="768" customFormat="1" ht="16" hidden="1">
      <c r="A2514" s="501"/>
      <c r="B2514" s="772"/>
      <c r="C2514" s="787">
        <v>2021</v>
      </c>
      <c r="D2514" s="208" t="s">
        <v>2500</v>
      </c>
      <c r="E2514" s="208" t="s">
        <v>2511</v>
      </c>
      <c r="F2514" s="925"/>
      <c r="G2514" s="208"/>
      <c r="H2514" s="208"/>
      <c r="I2514" s="208"/>
      <c r="J2514" s="220"/>
    </row>
    <row r="2515" spans="1:10" s="768" customFormat="1" ht="16" hidden="1">
      <c r="A2515" s="501"/>
      <c r="B2515" s="772"/>
      <c r="C2515" s="787">
        <v>2021</v>
      </c>
      <c r="D2515" s="208" t="s">
        <v>2501</v>
      </c>
      <c r="E2515" s="208" t="s">
        <v>2511</v>
      </c>
      <c r="F2515" s="925"/>
      <c r="G2515" s="208"/>
      <c r="H2515" s="208"/>
      <c r="I2515" s="208"/>
      <c r="J2515" s="220"/>
    </row>
    <row r="2516" spans="1:10" s="768" customFormat="1" ht="16" hidden="1">
      <c r="A2516" s="501"/>
      <c r="B2516" s="772"/>
      <c r="C2516" s="787">
        <v>2021</v>
      </c>
      <c r="D2516" s="208" t="s">
        <v>2502</v>
      </c>
      <c r="E2516" s="208" t="s">
        <v>2511</v>
      </c>
      <c r="F2516" s="925"/>
      <c r="G2516" s="208"/>
      <c r="H2516" s="208"/>
      <c r="I2516" s="208"/>
      <c r="J2516" s="220"/>
    </row>
    <row r="2517" spans="1:10" s="768" customFormat="1" ht="16" hidden="1">
      <c r="A2517" s="501"/>
      <c r="B2517" s="772"/>
      <c r="C2517" s="787">
        <v>2021</v>
      </c>
      <c r="D2517" s="208" t="s">
        <v>2503</v>
      </c>
      <c r="E2517" s="208" t="s">
        <v>2511</v>
      </c>
      <c r="F2517" s="925"/>
      <c r="G2517" s="208"/>
      <c r="H2517" s="208"/>
      <c r="I2517" s="208"/>
      <c r="J2517" s="220"/>
    </row>
    <row r="2518" spans="1:10" s="768" customFormat="1" ht="16" hidden="1">
      <c r="A2518" s="501"/>
      <c r="B2518" s="772"/>
      <c r="C2518" s="787">
        <v>2021</v>
      </c>
      <c r="D2518" s="208" t="s">
        <v>2504</v>
      </c>
      <c r="E2518" s="208" t="s">
        <v>2511</v>
      </c>
      <c r="F2518" s="925"/>
      <c r="G2518" s="208"/>
      <c r="H2518" s="208"/>
      <c r="I2518" s="208"/>
      <c r="J2518" s="220"/>
    </row>
    <row r="2519" spans="1:10" s="768" customFormat="1" ht="16" hidden="1">
      <c r="A2519" s="501"/>
      <c r="B2519" s="772"/>
      <c r="C2519" s="787">
        <v>2021</v>
      </c>
      <c r="D2519" s="208" t="s">
        <v>2505</v>
      </c>
      <c r="E2519" s="208" t="s">
        <v>2511</v>
      </c>
      <c r="F2519" s="925"/>
      <c r="G2519" s="208"/>
      <c r="H2519" s="208"/>
      <c r="I2519" s="208"/>
      <c r="J2519" s="220"/>
    </row>
    <row r="2520" spans="1:10" s="768" customFormat="1" ht="16" hidden="1">
      <c r="A2520" s="501"/>
      <c r="B2520" s="772"/>
      <c r="C2520" s="787">
        <v>2021</v>
      </c>
      <c r="D2520" s="208" t="s">
        <v>2506</v>
      </c>
      <c r="E2520" s="208" t="s">
        <v>2511</v>
      </c>
      <c r="F2520" s="925"/>
      <c r="G2520" s="208"/>
      <c r="H2520" s="208"/>
      <c r="I2520" s="208"/>
      <c r="J2520" s="220"/>
    </row>
    <row r="2521" spans="1:10" s="768" customFormat="1" ht="16" hidden="1">
      <c r="A2521" s="501"/>
      <c r="B2521" s="772"/>
      <c r="C2521" s="787">
        <v>2021</v>
      </c>
      <c r="D2521" s="208" t="s">
        <v>2507</v>
      </c>
      <c r="E2521" s="208" t="s">
        <v>2511</v>
      </c>
      <c r="F2521" s="925"/>
      <c r="G2521" s="208"/>
      <c r="H2521" s="208"/>
      <c r="I2521" s="208"/>
      <c r="J2521" s="220"/>
    </row>
    <row r="2522" spans="1:10" s="768" customFormat="1" ht="16" hidden="1">
      <c r="A2522" s="501"/>
      <c r="B2522" s="772"/>
      <c r="C2522" s="787">
        <v>2021</v>
      </c>
      <c r="D2522" s="208" t="s">
        <v>2508</v>
      </c>
      <c r="E2522" s="208" t="s">
        <v>2511</v>
      </c>
      <c r="F2522" s="925"/>
      <c r="G2522" s="208"/>
      <c r="H2522" s="208"/>
      <c r="I2522" s="208"/>
      <c r="J2522" s="220"/>
    </row>
    <row r="2523" spans="1:10" s="768" customFormat="1" ht="16" hidden="1">
      <c r="A2523" s="501"/>
      <c r="B2523" s="772"/>
      <c r="C2523" s="787">
        <v>2021</v>
      </c>
      <c r="D2523" s="208" t="s">
        <v>2509</v>
      </c>
      <c r="E2523" s="208" t="s">
        <v>2511</v>
      </c>
      <c r="F2523" s="925"/>
      <c r="G2523" s="208"/>
      <c r="H2523" s="208"/>
      <c r="I2523" s="208"/>
      <c r="J2523" s="220"/>
    </row>
    <row r="2524" spans="1:10" s="768" customFormat="1" ht="16" hidden="1">
      <c r="A2524" s="501"/>
      <c r="B2524" s="772"/>
      <c r="C2524" s="787">
        <v>2021</v>
      </c>
      <c r="D2524" s="208" t="s">
        <v>2510</v>
      </c>
      <c r="E2524" s="208" t="s">
        <v>2511</v>
      </c>
      <c r="F2524" s="925"/>
      <c r="G2524" s="208"/>
      <c r="H2524" s="208"/>
      <c r="I2524" s="208"/>
      <c r="J2524" s="220"/>
    </row>
    <row r="2525" spans="1:10" s="768" customFormat="1" ht="16" hidden="1">
      <c r="A2525" s="501"/>
      <c r="B2525" s="772"/>
      <c r="C2525" s="787">
        <v>2021</v>
      </c>
      <c r="D2525" s="208" t="s">
        <v>2495</v>
      </c>
      <c r="E2525" s="208" t="s">
        <v>2496</v>
      </c>
      <c r="F2525" s="245"/>
      <c r="G2525" s="208"/>
      <c r="H2525" s="208"/>
      <c r="I2525" s="208"/>
      <c r="J2525" s="220"/>
    </row>
    <row r="2526" spans="1:10" s="768" customFormat="1" ht="16" hidden="1">
      <c r="A2526" s="501"/>
      <c r="B2526" s="772"/>
      <c r="C2526" s="787">
        <v>2021</v>
      </c>
      <c r="D2526" s="208" t="s">
        <v>2498</v>
      </c>
      <c r="E2526" s="208" t="s">
        <v>2496</v>
      </c>
      <c r="F2526" s="245"/>
      <c r="G2526" s="208"/>
      <c r="H2526" s="208"/>
      <c r="I2526" s="208"/>
      <c r="J2526" s="220"/>
    </row>
    <row r="2527" spans="1:10" s="768" customFormat="1" ht="16" hidden="1">
      <c r="A2527" s="501"/>
      <c r="B2527" s="772"/>
      <c r="C2527" s="787">
        <v>2021</v>
      </c>
      <c r="D2527" s="208" t="s">
        <v>2499</v>
      </c>
      <c r="E2527" s="208" t="s">
        <v>2496</v>
      </c>
      <c r="F2527" s="245"/>
      <c r="G2527" s="208"/>
      <c r="H2527" s="208"/>
      <c r="I2527" s="208"/>
      <c r="J2527" s="220"/>
    </row>
    <row r="2528" spans="1:10" s="768" customFormat="1" ht="16" hidden="1">
      <c r="A2528" s="501"/>
      <c r="B2528" s="772"/>
      <c r="C2528" s="787">
        <v>2021</v>
      </c>
      <c r="D2528" s="208" t="s">
        <v>2500</v>
      </c>
      <c r="E2528" s="208" t="s">
        <v>2496</v>
      </c>
      <c r="F2528" s="245"/>
      <c r="G2528" s="208"/>
      <c r="H2528" s="208"/>
      <c r="I2528" s="208"/>
      <c r="J2528" s="220"/>
    </row>
    <row r="2529" spans="1:10" s="768" customFormat="1" ht="16" hidden="1">
      <c r="A2529" s="501"/>
      <c r="B2529" s="772"/>
      <c r="C2529" s="787">
        <v>2021</v>
      </c>
      <c r="D2529" s="208" t="s">
        <v>2501</v>
      </c>
      <c r="E2529" s="208" t="s">
        <v>2496</v>
      </c>
      <c r="F2529" s="245"/>
      <c r="G2529" s="208"/>
      <c r="H2529" s="208"/>
      <c r="I2529" s="208"/>
      <c r="J2529" s="220"/>
    </row>
    <row r="2530" spans="1:10" s="768" customFormat="1" ht="16" hidden="1">
      <c r="A2530" s="501"/>
      <c r="B2530" s="772"/>
      <c r="C2530" s="787">
        <v>2021</v>
      </c>
      <c r="D2530" s="208" t="s">
        <v>2502</v>
      </c>
      <c r="E2530" s="208" t="s">
        <v>2496</v>
      </c>
      <c r="F2530" s="245"/>
      <c r="G2530" s="208"/>
      <c r="H2530" s="208"/>
      <c r="I2530" s="208"/>
      <c r="J2530" s="220"/>
    </row>
    <row r="2531" spans="1:10" s="768" customFormat="1" ht="16" hidden="1">
      <c r="A2531" s="501"/>
      <c r="B2531" s="772"/>
      <c r="C2531" s="787">
        <v>2021</v>
      </c>
      <c r="D2531" s="208" t="s">
        <v>2503</v>
      </c>
      <c r="E2531" s="208" t="s">
        <v>2496</v>
      </c>
      <c r="F2531" s="245"/>
      <c r="G2531" s="208"/>
      <c r="H2531" s="208"/>
      <c r="I2531" s="208"/>
      <c r="J2531" s="220"/>
    </row>
    <row r="2532" spans="1:10" s="768" customFormat="1" ht="16" hidden="1">
      <c r="A2532" s="501"/>
      <c r="B2532" s="772"/>
      <c r="C2532" s="787">
        <v>2021</v>
      </c>
      <c r="D2532" s="208" t="s">
        <v>2504</v>
      </c>
      <c r="E2532" s="208" t="s">
        <v>2496</v>
      </c>
      <c r="F2532" s="245"/>
      <c r="G2532" s="208"/>
      <c r="H2532" s="208"/>
      <c r="I2532" s="208"/>
      <c r="J2532" s="220"/>
    </row>
    <row r="2533" spans="1:10" s="768" customFormat="1" ht="16" hidden="1">
      <c r="A2533" s="501"/>
      <c r="B2533" s="772"/>
      <c r="C2533" s="787">
        <v>2021</v>
      </c>
      <c r="D2533" s="208" t="s">
        <v>2505</v>
      </c>
      <c r="E2533" s="208" t="s">
        <v>2496</v>
      </c>
      <c r="F2533" s="245"/>
      <c r="G2533" s="208"/>
      <c r="H2533" s="208"/>
      <c r="I2533" s="208"/>
      <c r="J2533" s="220"/>
    </row>
    <row r="2534" spans="1:10" s="768" customFormat="1" ht="16" hidden="1">
      <c r="A2534" s="501"/>
      <c r="B2534" s="772"/>
      <c r="C2534" s="787">
        <v>2021</v>
      </c>
      <c r="D2534" s="208" t="s">
        <v>2506</v>
      </c>
      <c r="E2534" s="208" t="s">
        <v>2496</v>
      </c>
      <c r="F2534" s="245"/>
      <c r="G2534" s="208"/>
      <c r="H2534" s="208"/>
      <c r="I2534" s="208"/>
      <c r="J2534" s="220"/>
    </row>
    <row r="2535" spans="1:10" s="768" customFormat="1" ht="16" hidden="1">
      <c r="A2535" s="501"/>
      <c r="B2535" s="772"/>
      <c r="C2535" s="787">
        <v>2021</v>
      </c>
      <c r="D2535" s="208" t="s">
        <v>2507</v>
      </c>
      <c r="E2535" s="208" t="s">
        <v>2496</v>
      </c>
      <c r="F2535" s="245"/>
      <c r="G2535" s="208"/>
      <c r="H2535" s="208"/>
      <c r="I2535" s="208"/>
      <c r="J2535" s="220"/>
    </row>
    <row r="2536" spans="1:10" s="768" customFormat="1" ht="16" hidden="1">
      <c r="A2536" s="501"/>
      <c r="B2536" s="772"/>
      <c r="C2536" s="787">
        <v>2021</v>
      </c>
      <c r="D2536" s="208" t="s">
        <v>2508</v>
      </c>
      <c r="E2536" s="208" t="s">
        <v>2496</v>
      </c>
      <c r="F2536" s="245"/>
      <c r="G2536" s="208"/>
      <c r="H2536" s="208"/>
      <c r="I2536" s="208"/>
      <c r="J2536" s="220"/>
    </row>
    <row r="2537" spans="1:10" s="768" customFormat="1" ht="16" hidden="1">
      <c r="A2537" s="501"/>
      <c r="B2537" s="772"/>
      <c r="C2537" s="787">
        <v>2021</v>
      </c>
      <c r="D2537" s="208" t="s">
        <v>2509</v>
      </c>
      <c r="E2537" s="208" t="s">
        <v>2496</v>
      </c>
      <c r="F2537" s="245"/>
      <c r="G2537" s="208"/>
      <c r="H2537" s="208"/>
      <c r="I2537" s="208"/>
      <c r="J2537" s="220"/>
    </row>
    <row r="2538" spans="1:10" s="768" customFormat="1" ht="16" hidden="1">
      <c r="A2538" s="501"/>
      <c r="B2538" s="772"/>
      <c r="C2538" s="787">
        <v>2021</v>
      </c>
      <c r="D2538" s="208" t="s">
        <v>2510</v>
      </c>
      <c r="E2538" s="208" t="s">
        <v>2496</v>
      </c>
      <c r="F2538" s="245"/>
      <c r="G2538" s="208"/>
      <c r="H2538" s="208"/>
      <c r="I2538" s="208"/>
      <c r="J2538" s="220"/>
    </row>
    <row r="2539" spans="1:10" s="768" customFormat="1" ht="16" hidden="1">
      <c r="A2539" s="501"/>
      <c r="B2539" s="772"/>
      <c r="C2539" s="787">
        <v>2021</v>
      </c>
      <c r="D2539" s="208" t="s">
        <v>2495</v>
      </c>
      <c r="E2539" s="208" t="s">
        <v>2511</v>
      </c>
      <c r="F2539" s="925"/>
      <c r="G2539" s="208"/>
      <c r="H2539" s="208"/>
      <c r="I2539" s="208"/>
      <c r="J2539" s="220"/>
    </row>
    <row r="2540" spans="1:10" s="768" customFormat="1" ht="16" hidden="1">
      <c r="A2540" s="501"/>
      <c r="B2540" s="772"/>
      <c r="C2540" s="787">
        <v>2021</v>
      </c>
      <c r="D2540" s="208" t="s">
        <v>2498</v>
      </c>
      <c r="E2540" s="208" t="s">
        <v>2511</v>
      </c>
      <c r="F2540" s="925"/>
      <c r="G2540" s="208"/>
      <c r="H2540" s="208"/>
      <c r="I2540" s="208"/>
      <c r="J2540" s="220"/>
    </row>
    <row r="2541" spans="1:10" s="768" customFormat="1" ht="16" hidden="1">
      <c r="A2541" s="501"/>
      <c r="B2541" s="772"/>
      <c r="C2541" s="787">
        <v>2021</v>
      </c>
      <c r="D2541" s="208" t="s">
        <v>2499</v>
      </c>
      <c r="E2541" s="208" t="s">
        <v>2511</v>
      </c>
      <c r="F2541" s="925"/>
      <c r="G2541" s="208"/>
      <c r="H2541" s="208"/>
      <c r="I2541" s="208"/>
      <c r="J2541" s="220"/>
    </row>
    <row r="2542" spans="1:10" s="768" customFormat="1" ht="16" hidden="1">
      <c r="A2542" s="501"/>
      <c r="B2542" s="772"/>
      <c r="C2542" s="787">
        <v>2021</v>
      </c>
      <c r="D2542" s="208" t="s">
        <v>2500</v>
      </c>
      <c r="E2542" s="208" t="s">
        <v>2511</v>
      </c>
      <c r="F2542" s="925"/>
      <c r="G2542" s="208"/>
      <c r="H2542" s="208"/>
      <c r="I2542" s="208"/>
      <c r="J2542" s="220"/>
    </row>
    <row r="2543" spans="1:10" s="768" customFormat="1" ht="16" hidden="1">
      <c r="A2543" s="501"/>
      <c r="B2543" s="772"/>
      <c r="C2543" s="787">
        <v>2021</v>
      </c>
      <c r="D2543" s="208" t="s">
        <v>2501</v>
      </c>
      <c r="E2543" s="208" t="s">
        <v>2511</v>
      </c>
      <c r="F2543" s="925"/>
      <c r="G2543" s="208"/>
      <c r="H2543" s="208"/>
      <c r="I2543" s="208"/>
      <c r="J2543" s="220"/>
    </row>
    <row r="2544" spans="1:10" s="768" customFormat="1" ht="16" hidden="1">
      <c r="A2544" s="501"/>
      <c r="B2544" s="772"/>
      <c r="C2544" s="787">
        <v>2021</v>
      </c>
      <c r="D2544" s="208" t="s">
        <v>2502</v>
      </c>
      <c r="E2544" s="208" t="s">
        <v>2511</v>
      </c>
      <c r="F2544" s="925"/>
      <c r="G2544" s="208"/>
      <c r="H2544" s="208"/>
      <c r="I2544" s="208"/>
      <c r="J2544" s="220"/>
    </row>
    <row r="2545" spans="1:10" s="768" customFormat="1" ht="16" hidden="1">
      <c r="A2545" s="501"/>
      <c r="B2545" s="772"/>
      <c r="C2545" s="787">
        <v>2021</v>
      </c>
      <c r="D2545" s="208" t="s">
        <v>2503</v>
      </c>
      <c r="E2545" s="208" t="s">
        <v>2511</v>
      </c>
      <c r="F2545" s="925"/>
      <c r="G2545" s="208"/>
      <c r="H2545" s="208"/>
      <c r="I2545" s="208"/>
      <c r="J2545" s="220"/>
    </row>
    <row r="2546" spans="1:10" s="768" customFormat="1" ht="16" hidden="1">
      <c r="A2546" s="501"/>
      <c r="B2546" s="772"/>
      <c r="C2546" s="787">
        <v>2021</v>
      </c>
      <c r="D2546" s="208" t="s">
        <v>2504</v>
      </c>
      <c r="E2546" s="208" t="s">
        <v>2511</v>
      </c>
      <c r="F2546" s="925"/>
      <c r="G2546" s="208"/>
      <c r="H2546" s="208"/>
      <c r="I2546" s="208"/>
      <c r="J2546" s="220"/>
    </row>
    <row r="2547" spans="1:10" s="768" customFormat="1" ht="16" hidden="1">
      <c r="A2547" s="501"/>
      <c r="B2547" s="772"/>
      <c r="C2547" s="787">
        <v>2021</v>
      </c>
      <c r="D2547" s="208" t="s">
        <v>2505</v>
      </c>
      <c r="E2547" s="208" t="s">
        <v>2511</v>
      </c>
      <c r="F2547" s="925"/>
      <c r="G2547" s="208"/>
      <c r="H2547" s="208"/>
      <c r="I2547" s="208"/>
      <c r="J2547" s="220"/>
    </row>
    <row r="2548" spans="1:10" s="768" customFormat="1" ht="16" hidden="1">
      <c r="A2548" s="501"/>
      <c r="B2548" s="772"/>
      <c r="C2548" s="787">
        <v>2021</v>
      </c>
      <c r="D2548" s="208" t="s">
        <v>2506</v>
      </c>
      <c r="E2548" s="208" t="s">
        <v>2511</v>
      </c>
      <c r="F2548" s="925"/>
      <c r="G2548" s="208"/>
      <c r="H2548" s="208"/>
      <c r="I2548" s="208"/>
      <c r="J2548" s="220"/>
    </row>
    <row r="2549" spans="1:10" s="768" customFormat="1" ht="16" hidden="1">
      <c r="A2549" s="501"/>
      <c r="B2549" s="772"/>
      <c r="C2549" s="787">
        <v>2021</v>
      </c>
      <c r="D2549" s="208" t="s">
        <v>2507</v>
      </c>
      <c r="E2549" s="208" t="s">
        <v>2511</v>
      </c>
      <c r="F2549" s="925"/>
      <c r="G2549" s="208"/>
      <c r="H2549" s="208"/>
      <c r="I2549" s="208"/>
      <c r="J2549" s="220"/>
    </row>
    <row r="2550" spans="1:10" s="768" customFormat="1" ht="16" hidden="1">
      <c r="A2550" s="501"/>
      <c r="B2550" s="772"/>
      <c r="C2550" s="787">
        <v>2021</v>
      </c>
      <c r="D2550" s="208" t="s">
        <v>2508</v>
      </c>
      <c r="E2550" s="208" t="s">
        <v>2511</v>
      </c>
      <c r="F2550" s="925"/>
      <c r="G2550" s="208"/>
      <c r="H2550" s="208"/>
      <c r="I2550" s="208"/>
      <c r="J2550" s="220"/>
    </row>
    <row r="2551" spans="1:10" s="768" customFormat="1" ht="16" hidden="1">
      <c r="A2551" s="501"/>
      <c r="B2551" s="772"/>
      <c r="C2551" s="787">
        <v>2021</v>
      </c>
      <c r="D2551" s="208" t="s">
        <v>2509</v>
      </c>
      <c r="E2551" s="208" t="s">
        <v>2511</v>
      </c>
      <c r="F2551" s="925"/>
      <c r="G2551" s="208"/>
      <c r="H2551" s="208"/>
      <c r="I2551" s="208"/>
      <c r="J2551" s="220"/>
    </row>
    <row r="2552" spans="1:10" s="768" customFormat="1" ht="16" hidden="1">
      <c r="A2552" s="501"/>
      <c r="B2552" s="772"/>
      <c r="C2552" s="787">
        <v>2021</v>
      </c>
      <c r="D2552" s="208" t="s">
        <v>2510</v>
      </c>
      <c r="E2552" s="208" t="s">
        <v>2511</v>
      </c>
      <c r="F2552" s="925"/>
      <c r="G2552" s="208"/>
      <c r="H2552" s="208"/>
      <c r="I2552" s="208"/>
      <c r="J2552" s="220"/>
    </row>
    <row r="2553" spans="1:10" ht="16" hidden="1">
      <c r="A2553" s="501"/>
      <c r="B2553" s="501"/>
      <c r="C2553" s="787">
        <v>2021</v>
      </c>
      <c r="D2553" s="202" t="s">
        <v>2495</v>
      </c>
      <c r="E2553" s="202" t="s">
        <v>2496</v>
      </c>
      <c r="F2553" s="926"/>
      <c r="G2553" s="927"/>
      <c r="H2553" s="202"/>
      <c r="I2553" s="202"/>
      <c r="J2553" s="217"/>
    </row>
    <row r="2554" spans="1:10" ht="16" hidden="1">
      <c r="A2554" s="501"/>
      <c r="B2554" s="501"/>
      <c r="C2554" s="787">
        <v>2021</v>
      </c>
      <c r="D2554" s="204" t="s">
        <v>2498</v>
      </c>
      <c r="E2554" s="204" t="s">
        <v>2511</v>
      </c>
      <c r="F2554" s="206"/>
      <c r="G2554" s="204"/>
      <c r="H2554" s="204"/>
      <c r="I2554" s="204"/>
      <c r="J2554" s="218"/>
    </row>
    <row r="2555" spans="1:10" ht="16" hidden="1">
      <c r="A2555" s="501"/>
      <c r="B2555" s="501"/>
      <c r="C2555" s="787">
        <v>2021</v>
      </c>
      <c r="D2555" s="202" t="s">
        <v>2499</v>
      </c>
      <c r="E2555" s="202" t="s">
        <v>2496</v>
      </c>
      <c r="F2555" s="207"/>
      <c r="G2555" s="202"/>
      <c r="H2555" s="202"/>
      <c r="I2555" s="202"/>
      <c r="J2555" s="217"/>
    </row>
    <row r="2556" spans="1:10" ht="16" hidden="1">
      <c r="A2556" s="501"/>
      <c r="B2556" s="501"/>
      <c r="C2556" s="787">
        <v>2021</v>
      </c>
      <c r="D2556" s="204" t="s">
        <v>2500</v>
      </c>
      <c r="E2556" s="204" t="s">
        <v>2496</v>
      </c>
      <c r="F2556" s="206"/>
      <c r="G2556" s="204"/>
      <c r="H2556" s="204"/>
      <c r="I2556" s="204"/>
      <c r="J2556" s="218"/>
    </row>
    <row r="2557" spans="1:10" ht="16" hidden="1">
      <c r="A2557" s="501"/>
      <c r="B2557" s="501"/>
      <c r="C2557" s="787">
        <v>2021</v>
      </c>
      <c r="D2557" s="202" t="s">
        <v>2501</v>
      </c>
      <c r="E2557" s="202" t="s">
        <v>2496</v>
      </c>
      <c r="F2557" s="207"/>
      <c r="G2557" s="202"/>
      <c r="H2557" s="202"/>
      <c r="I2557" s="202"/>
      <c r="J2557" s="217"/>
    </row>
    <row r="2558" spans="1:10" ht="16" hidden="1">
      <c r="A2558" s="501"/>
      <c r="B2558" s="501"/>
      <c r="C2558" s="787">
        <v>2021</v>
      </c>
      <c r="D2558" s="204" t="s">
        <v>2502</v>
      </c>
      <c r="E2558" s="204" t="s">
        <v>2496</v>
      </c>
      <c r="F2558" s="206"/>
      <c r="G2558" s="204"/>
      <c r="H2558" s="204"/>
      <c r="I2558" s="204"/>
      <c r="J2558" s="218"/>
    </row>
    <row r="2559" spans="1:10" ht="16" hidden="1">
      <c r="A2559" s="501"/>
      <c r="B2559" s="501"/>
      <c r="C2559" s="787">
        <v>2021</v>
      </c>
      <c r="D2559" s="202" t="s">
        <v>2503</v>
      </c>
      <c r="E2559" s="202" t="s">
        <v>2496</v>
      </c>
      <c r="F2559" s="207"/>
      <c r="G2559" s="202"/>
      <c r="H2559" s="202"/>
      <c r="I2559" s="202"/>
      <c r="J2559" s="217"/>
    </row>
    <row r="2560" spans="1:10" ht="16" hidden="1">
      <c r="A2560" s="501"/>
      <c r="B2560" s="501"/>
      <c r="C2560" s="787">
        <v>2021</v>
      </c>
      <c r="D2560" s="204" t="s">
        <v>2504</v>
      </c>
      <c r="E2560" s="204" t="s">
        <v>2496</v>
      </c>
      <c r="F2560" s="206"/>
      <c r="G2560" s="204"/>
      <c r="H2560" s="204"/>
      <c r="I2560" s="204"/>
      <c r="J2560" s="218"/>
    </row>
    <row r="2561" spans="1:10" ht="16" hidden="1">
      <c r="A2561" s="501"/>
      <c r="B2561" s="501"/>
      <c r="C2561" s="787">
        <v>2021</v>
      </c>
      <c r="D2561" s="202" t="s">
        <v>2505</v>
      </c>
      <c r="E2561" s="202" t="s">
        <v>2496</v>
      </c>
      <c r="F2561" s="207"/>
      <c r="G2561" s="202"/>
      <c r="H2561" s="202"/>
      <c r="I2561" s="202"/>
      <c r="J2561" s="217"/>
    </row>
    <row r="2562" spans="1:10" ht="16" hidden="1">
      <c r="A2562" s="501"/>
      <c r="B2562" s="501"/>
      <c r="C2562" s="787">
        <v>2021</v>
      </c>
      <c r="D2562" s="204" t="s">
        <v>2506</v>
      </c>
      <c r="E2562" s="204" t="s">
        <v>2496</v>
      </c>
      <c r="F2562" s="263"/>
      <c r="G2562" s="204"/>
      <c r="H2562" s="204"/>
      <c r="I2562" s="204"/>
      <c r="J2562" s="218"/>
    </row>
    <row r="2563" spans="1:10" ht="16" hidden="1">
      <c r="A2563" s="501"/>
      <c r="B2563" s="501"/>
      <c r="C2563" s="787">
        <v>2021</v>
      </c>
      <c r="D2563" s="202" t="s">
        <v>2507</v>
      </c>
      <c r="E2563" s="202" t="s">
        <v>2496</v>
      </c>
      <c r="F2563" s="262"/>
      <c r="G2563" s="202"/>
      <c r="H2563" s="202"/>
      <c r="I2563" s="202"/>
      <c r="J2563" s="217"/>
    </row>
    <row r="2564" spans="1:10" ht="16" hidden="1">
      <c r="A2564" s="501"/>
      <c r="B2564" s="501"/>
      <c r="C2564" s="787">
        <v>2021</v>
      </c>
      <c r="D2564" s="204" t="s">
        <v>2508</v>
      </c>
      <c r="E2564" s="204" t="s">
        <v>2496</v>
      </c>
      <c r="F2564" s="206"/>
      <c r="G2564" s="204"/>
      <c r="H2564" s="204"/>
      <c r="I2564" s="204"/>
      <c r="J2564" s="218"/>
    </row>
    <row r="2565" spans="1:10" ht="16" hidden="1">
      <c r="A2565" s="501"/>
      <c r="B2565" s="501"/>
      <c r="C2565" s="787">
        <v>2021</v>
      </c>
      <c r="D2565" s="202" t="s">
        <v>2509</v>
      </c>
      <c r="E2565" s="202" t="s">
        <v>2496</v>
      </c>
      <c r="F2565" s="207"/>
      <c r="G2565" s="202"/>
      <c r="H2565" s="202"/>
      <c r="I2565" s="202"/>
      <c r="J2565" s="217"/>
    </row>
    <row r="2566" spans="1:10" ht="16" hidden="1">
      <c r="A2566" s="501"/>
      <c r="B2566" s="501"/>
      <c r="C2566" s="787">
        <v>2021</v>
      </c>
      <c r="D2566" s="204" t="s">
        <v>2510</v>
      </c>
      <c r="E2566" s="204" t="s">
        <v>2496</v>
      </c>
      <c r="F2566" s="206"/>
      <c r="G2566" s="204"/>
      <c r="H2566" s="204"/>
      <c r="I2566" s="204"/>
      <c r="J2566" s="218"/>
    </row>
    <row r="2567" spans="1:10" ht="16" hidden="1">
      <c r="A2567" s="501"/>
      <c r="B2567" s="501"/>
      <c r="C2567" s="787">
        <v>2021</v>
      </c>
      <c r="D2567" s="202" t="s">
        <v>2495</v>
      </c>
      <c r="E2567" s="202" t="s">
        <v>2511</v>
      </c>
      <c r="F2567" s="207"/>
      <c r="G2567" s="202"/>
      <c r="H2567" s="202"/>
      <c r="I2567" s="202"/>
      <c r="J2567" s="217"/>
    </row>
    <row r="2568" spans="1:10" ht="16" hidden="1">
      <c r="A2568" s="501"/>
      <c r="B2568" s="501"/>
      <c r="C2568" s="787">
        <v>2021</v>
      </c>
      <c r="D2568" s="204" t="s">
        <v>2498</v>
      </c>
      <c r="E2568" s="204" t="s">
        <v>2511</v>
      </c>
      <c r="F2568" s="206"/>
      <c r="G2568" s="204"/>
      <c r="H2568" s="204"/>
      <c r="I2568" s="204"/>
      <c r="J2568" s="218"/>
    </row>
    <row r="2569" spans="1:10" ht="16" hidden="1">
      <c r="A2569" s="501"/>
      <c r="B2569" s="501"/>
      <c r="C2569" s="787">
        <v>2021</v>
      </c>
      <c r="D2569" s="202" t="s">
        <v>2499</v>
      </c>
      <c r="E2569" s="202" t="s">
        <v>2511</v>
      </c>
      <c r="F2569" s="917"/>
      <c r="G2569" s="202"/>
      <c r="H2569" s="202"/>
      <c r="I2569" s="202"/>
      <c r="J2569" s="217"/>
    </row>
    <row r="2570" spans="1:10" ht="16" hidden="1">
      <c r="A2570" s="501"/>
      <c r="B2570" s="501"/>
      <c r="C2570" s="787">
        <v>2021</v>
      </c>
      <c r="D2570" s="204" t="s">
        <v>2500</v>
      </c>
      <c r="E2570" s="204" t="s">
        <v>2511</v>
      </c>
      <c r="F2570" s="918"/>
      <c r="G2570" s="204"/>
      <c r="H2570" s="204"/>
      <c r="I2570" s="204"/>
      <c r="J2570" s="218"/>
    </row>
    <row r="2571" spans="1:10" ht="16" hidden="1">
      <c r="A2571" s="501"/>
      <c r="B2571" s="501"/>
      <c r="C2571" s="787">
        <v>2021</v>
      </c>
      <c r="D2571" s="202" t="s">
        <v>2501</v>
      </c>
      <c r="E2571" s="202" t="s">
        <v>2511</v>
      </c>
      <c r="F2571" s="917"/>
      <c r="G2571" s="202"/>
      <c r="H2571" s="202"/>
      <c r="I2571" s="202"/>
      <c r="J2571" s="217"/>
    </row>
    <row r="2572" spans="1:10" ht="16" hidden="1">
      <c r="A2572" s="501"/>
      <c r="B2572" s="501"/>
      <c r="C2572" s="787">
        <v>2021</v>
      </c>
      <c r="D2572" s="204" t="s">
        <v>2502</v>
      </c>
      <c r="E2572" s="204" t="s">
        <v>2511</v>
      </c>
      <c r="F2572" s="918"/>
      <c r="G2572" s="204"/>
      <c r="H2572" s="204"/>
      <c r="I2572" s="204"/>
      <c r="J2572" s="218"/>
    </row>
    <row r="2573" spans="1:10" ht="16" hidden="1">
      <c r="A2573" s="501"/>
      <c r="B2573" s="501"/>
      <c r="C2573" s="787">
        <v>2021</v>
      </c>
      <c r="D2573" s="202" t="s">
        <v>2503</v>
      </c>
      <c r="E2573" s="202" t="s">
        <v>2511</v>
      </c>
      <c r="F2573" s="917"/>
      <c r="G2573" s="202"/>
      <c r="H2573" s="202"/>
      <c r="I2573" s="202"/>
      <c r="J2573" s="217"/>
    </row>
    <row r="2574" spans="1:10" ht="16" hidden="1">
      <c r="A2574" s="501"/>
      <c r="B2574" s="501"/>
      <c r="C2574" s="787">
        <v>2021</v>
      </c>
      <c r="D2574" s="204" t="s">
        <v>2504</v>
      </c>
      <c r="E2574" s="204" t="s">
        <v>2511</v>
      </c>
      <c r="F2574" s="918"/>
      <c r="G2574" s="204"/>
      <c r="H2574" s="204"/>
      <c r="I2574" s="204"/>
      <c r="J2574" s="218"/>
    </row>
    <row r="2575" spans="1:10" ht="16" hidden="1">
      <c r="A2575" s="501"/>
      <c r="B2575" s="501"/>
      <c r="C2575" s="787">
        <v>2021</v>
      </c>
      <c r="D2575" s="202" t="s">
        <v>2505</v>
      </c>
      <c r="E2575" s="202" t="s">
        <v>2511</v>
      </c>
      <c r="F2575" s="917"/>
      <c r="G2575" s="202"/>
      <c r="H2575" s="202"/>
      <c r="I2575" s="202"/>
      <c r="J2575" s="217"/>
    </row>
    <row r="2576" spans="1:10" ht="16" hidden="1">
      <c r="A2576" s="501"/>
      <c r="B2576" s="501"/>
      <c r="C2576" s="787">
        <v>2021</v>
      </c>
      <c r="D2576" s="204" t="s">
        <v>2506</v>
      </c>
      <c r="E2576" s="204" t="s">
        <v>2511</v>
      </c>
      <c r="F2576" s="918"/>
      <c r="G2576" s="204"/>
      <c r="H2576" s="204"/>
      <c r="I2576" s="204"/>
      <c r="J2576" s="218"/>
    </row>
    <row r="2577" spans="1:10" ht="16" hidden="1">
      <c r="A2577" s="501"/>
      <c r="B2577" s="501"/>
      <c r="C2577" s="787">
        <v>2021</v>
      </c>
      <c r="D2577" s="202" t="s">
        <v>2507</v>
      </c>
      <c r="E2577" s="202" t="s">
        <v>2511</v>
      </c>
      <c r="F2577" s="917"/>
      <c r="G2577" s="202"/>
      <c r="H2577" s="202"/>
      <c r="I2577" s="202"/>
      <c r="J2577" s="217"/>
    </row>
    <row r="2578" spans="1:10" ht="16" hidden="1">
      <c r="A2578" s="501"/>
      <c r="B2578" s="501"/>
      <c r="C2578" s="787">
        <v>2021</v>
      </c>
      <c r="D2578" s="204" t="s">
        <v>2508</v>
      </c>
      <c r="E2578" s="204" t="s">
        <v>2511</v>
      </c>
      <c r="F2578" s="918"/>
      <c r="G2578" s="204"/>
      <c r="H2578" s="204"/>
      <c r="I2578" s="204"/>
      <c r="J2578" s="218"/>
    </row>
    <row r="2579" spans="1:10" ht="16" hidden="1">
      <c r="A2579" s="501"/>
      <c r="B2579" s="501"/>
      <c r="C2579" s="787">
        <v>2021</v>
      </c>
      <c r="D2579" s="202" t="s">
        <v>2509</v>
      </c>
      <c r="E2579" s="202" t="s">
        <v>2511</v>
      </c>
      <c r="F2579" s="917"/>
      <c r="G2579" s="202"/>
      <c r="H2579" s="202"/>
      <c r="I2579" s="202"/>
      <c r="J2579" s="217"/>
    </row>
    <row r="2580" spans="1:10" ht="16" hidden="1">
      <c r="A2580" s="501"/>
      <c r="B2580" s="501"/>
      <c r="C2580" s="787">
        <v>2021</v>
      </c>
      <c r="D2580" s="204" t="s">
        <v>2510</v>
      </c>
      <c r="E2580" s="204" t="s">
        <v>2511</v>
      </c>
      <c r="F2580" s="918"/>
      <c r="G2580" s="204"/>
      <c r="H2580" s="204"/>
      <c r="I2580" s="204"/>
      <c r="J2580" s="218"/>
    </row>
    <row r="2581" spans="1:10" ht="16" hidden="1">
      <c r="A2581" s="501"/>
      <c r="B2581" s="501"/>
      <c r="C2581" s="787">
        <v>2021</v>
      </c>
      <c r="D2581" s="202" t="s">
        <v>2495</v>
      </c>
      <c r="E2581" s="202" t="s">
        <v>2496</v>
      </c>
      <c r="F2581" s="207"/>
      <c r="G2581" s="202"/>
      <c r="H2581" s="202"/>
      <c r="I2581" s="202"/>
      <c r="J2581" s="217"/>
    </row>
    <row r="2582" spans="1:10" ht="16" hidden="1">
      <c r="A2582" s="501"/>
      <c r="B2582" s="501"/>
      <c r="C2582" s="787">
        <v>2021</v>
      </c>
      <c r="D2582" s="204" t="s">
        <v>2498</v>
      </c>
      <c r="E2582" s="204" t="s">
        <v>2496</v>
      </c>
      <c r="F2582" s="206"/>
      <c r="G2582" s="204"/>
      <c r="H2582" s="204"/>
      <c r="I2582" s="204"/>
      <c r="J2582" s="218"/>
    </row>
    <row r="2583" spans="1:10" ht="16" hidden="1">
      <c r="A2583" s="501"/>
      <c r="B2583" s="501"/>
      <c r="C2583" s="787">
        <v>2021</v>
      </c>
      <c r="D2583" s="202" t="s">
        <v>2499</v>
      </c>
      <c r="E2583" s="202" t="s">
        <v>2496</v>
      </c>
      <c r="F2583" s="207"/>
      <c r="G2583" s="202"/>
      <c r="H2583" s="202"/>
      <c r="I2583" s="202"/>
      <c r="J2583" s="217"/>
    </row>
    <row r="2584" spans="1:10" ht="16" hidden="1">
      <c r="A2584" s="501"/>
      <c r="B2584" s="501"/>
      <c r="C2584" s="787">
        <v>2021</v>
      </c>
      <c r="D2584" s="204" t="s">
        <v>2500</v>
      </c>
      <c r="E2584" s="204" t="s">
        <v>2496</v>
      </c>
      <c r="F2584" s="206"/>
      <c r="G2584" s="204"/>
      <c r="H2584" s="204"/>
      <c r="I2584" s="204"/>
      <c r="J2584" s="218"/>
    </row>
    <row r="2585" spans="1:10" ht="16" hidden="1">
      <c r="A2585" s="501"/>
      <c r="B2585" s="501"/>
      <c r="C2585" s="787">
        <v>2021</v>
      </c>
      <c r="D2585" s="202" t="s">
        <v>2501</v>
      </c>
      <c r="E2585" s="202" t="s">
        <v>2496</v>
      </c>
      <c r="F2585" s="207"/>
      <c r="G2585" s="202"/>
      <c r="H2585" s="202"/>
      <c r="I2585" s="202"/>
      <c r="J2585" s="217"/>
    </row>
    <row r="2586" spans="1:10" ht="16" hidden="1">
      <c r="A2586" s="501"/>
      <c r="B2586" s="501"/>
      <c r="C2586" s="787">
        <v>2021</v>
      </c>
      <c r="D2586" s="204" t="s">
        <v>2502</v>
      </c>
      <c r="E2586" s="204" t="s">
        <v>2496</v>
      </c>
      <c r="F2586" s="206"/>
      <c r="G2586" s="204"/>
      <c r="H2586" s="204"/>
      <c r="I2586" s="204"/>
      <c r="J2586" s="218"/>
    </row>
    <row r="2587" spans="1:10" ht="16" hidden="1">
      <c r="A2587" s="501"/>
      <c r="B2587" s="501"/>
      <c r="C2587" s="787">
        <v>2021</v>
      </c>
      <c r="D2587" s="202" t="s">
        <v>2503</v>
      </c>
      <c r="E2587" s="202" t="s">
        <v>2496</v>
      </c>
      <c r="F2587" s="207"/>
      <c r="G2587" s="202"/>
      <c r="H2587" s="202"/>
      <c r="I2587" s="202"/>
      <c r="J2587" s="217"/>
    </row>
    <row r="2588" spans="1:10" ht="16" hidden="1">
      <c r="A2588" s="501"/>
      <c r="B2588" s="501"/>
      <c r="C2588" s="787">
        <v>2021</v>
      </c>
      <c r="D2588" s="204" t="s">
        <v>2504</v>
      </c>
      <c r="E2588" s="204" t="s">
        <v>2496</v>
      </c>
      <c r="F2588" s="263"/>
      <c r="G2588" s="204"/>
      <c r="H2588" s="204"/>
      <c r="I2588" s="204"/>
      <c r="J2588" s="218"/>
    </row>
    <row r="2589" spans="1:10" ht="16" hidden="1">
      <c r="A2589" s="501"/>
      <c r="B2589" s="501"/>
      <c r="C2589" s="787">
        <v>2021</v>
      </c>
      <c r="D2589" s="202" t="s">
        <v>2505</v>
      </c>
      <c r="E2589" s="202" t="s">
        <v>2496</v>
      </c>
      <c r="F2589" s="262"/>
      <c r="G2589" s="202"/>
      <c r="H2589" s="202"/>
      <c r="I2589" s="202"/>
      <c r="J2589" s="217"/>
    </row>
    <row r="2590" spans="1:10" ht="16" hidden="1">
      <c r="A2590" s="501"/>
      <c r="B2590" s="501"/>
      <c r="C2590" s="787">
        <v>2021</v>
      </c>
      <c r="D2590" s="204" t="s">
        <v>2506</v>
      </c>
      <c r="E2590" s="204" t="s">
        <v>2496</v>
      </c>
      <c r="F2590" s="263"/>
      <c r="G2590" s="204"/>
      <c r="H2590" s="204"/>
      <c r="I2590" s="204"/>
      <c r="J2590" s="218"/>
    </row>
    <row r="2591" spans="1:10" ht="16" hidden="1">
      <c r="A2591" s="501"/>
      <c r="B2591" s="501"/>
      <c r="C2591" s="787">
        <v>2021</v>
      </c>
      <c r="D2591" s="202" t="s">
        <v>2507</v>
      </c>
      <c r="E2591" s="202" t="s">
        <v>2496</v>
      </c>
      <c r="F2591" s="262"/>
      <c r="G2591" s="202"/>
      <c r="H2591" s="202"/>
      <c r="I2591" s="202"/>
      <c r="J2591" s="217"/>
    </row>
    <row r="2592" spans="1:10" ht="16" hidden="1">
      <c r="A2592" s="501"/>
      <c r="B2592" s="501"/>
      <c r="C2592" s="787">
        <v>2021</v>
      </c>
      <c r="D2592" s="204" t="s">
        <v>2508</v>
      </c>
      <c r="E2592" s="204" t="s">
        <v>2496</v>
      </c>
      <c r="F2592" s="263"/>
      <c r="G2592" s="204"/>
      <c r="H2592" s="204"/>
      <c r="I2592" s="204"/>
      <c r="J2592" s="218"/>
    </row>
    <row r="2593" spans="1:10" ht="16" hidden="1">
      <c r="A2593" s="501"/>
      <c r="B2593" s="501"/>
      <c r="C2593" s="787">
        <v>2021</v>
      </c>
      <c r="D2593" s="202" t="s">
        <v>2509</v>
      </c>
      <c r="E2593" s="202" t="s">
        <v>2496</v>
      </c>
      <c r="F2593" s="262"/>
      <c r="G2593" s="202"/>
      <c r="H2593" s="202"/>
      <c r="I2593" s="202"/>
      <c r="J2593" s="217"/>
    </row>
    <row r="2594" spans="1:10" ht="16" hidden="1">
      <c r="A2594" s="501"/>
      <c r="B2594" s="501"/>
      <c r="C2594" s="787">
        <v>2021</v>
      </c>
      <c r="D2594" s="204" t="s">
        <v>2510</v>
      </c>
      <c r="E2594" s="204" t="s">
        <v>2496</v>
      </c>
      <c r="F2594" s="263"/>
      <c r="G2594" s="204"/>
      <c r="H2594" s="204"/>
      <c r="I2594" s="204"/>
      <c r="J2594" s="218"/>
    </row>
    <row r="2595" spans="1:10" ht="16" hidden="1">
      <c r="A2595" s="501"/>
      <c r="B2595" s="501"/>
      <c r="C2595" s="787">
        <v>2021</v>
      </c>
      <c r="D2595" s="202" t="s">
        <v>2495</v>
      </c>
      <c r="E2595" s="202" t="s">
        <v>2511</v>
      </c>
      <c r="F2595" s="928"/>
      <c r="G2595" s="202"/>
      <c r="H2595" s="202"/>
      <c r="I2595" s="202"/>
      <c r="J2595" s="217"/>
    </row>
    <row r="2596" spans="1:10" ht="16" hidden="1">
      <c r="A2596" s="501"/>
      <c r="B2596" s="501"/>
      <c r="C2596" s="787">
        <v>2021</v>
      </c>
      <c r="D2596" s="204" t="s">
        <v>2498</v>
      </c>
      <c r="E2596" s="204" t="s">
        <v>2511</v>
      </c>
      <c r="F2596" s="929"/>
      <c r="G2596" s="204"/>
      <c r="H2596" s="204"/>
      <c r="I2596" s="204"/>
      <c r="J2596" s="218"/>
    </row>
    <row r="2597" spans="1:10" ht="16" hidden="1">
      <c r="A2597" s="501"/>
      <c r="B2597" s="501"/>
      <c r="C2597" s="787">
        <v>2021</v>
      </c>
      <c r="D2597" s="202" t="s">
        <v>2499</v>
      </c>
      <c r="E2597" s="202" t="s">
        <v>2511</v>
      </c>
      <c r="F2597" s="928"/>
      <c r="G2597" s="202"/>
      <c r="H2597" s="202"/>
      <c r="I2597" s="202"/>
      <c r="J2597" s="217"/>
    </row>
    <row r="2598" spans="1:10" ht="16" hidden="1">
      <c r="A2598" s="501"/>
      <c r="B2598" s="501"/>
      <c r="C2598" s="787">
        <v>2021</v>
      </c>
      <c r="D2598" s="204" t="s">
        <v>2500</v>
      </c>
      <c r="E2598" s="204" t="s">
        <v>2511</v>
      </c>
      <c r="F2598" s="929"/>
      <c r="G2598" s="204"/>
      <c r="H2598" s="204"/>
      <c r="I2598" s="204"/>
      <c r="J2598" s="218"/>
    </row>
    <row r="2599" spans="1:10" ht="16" hidden="1">
      <c r="A2599" s="501"/>
      <c r="B2599" s="501"/>
      <c r="C2599" s="787">
        <v>2021</v>
      </c>
      <c r="D2599" s="202" t="s">
        <v>2501</v>
      </c>
      <c r="E2599" s="202" t="s">
        <v>2511</v>
      </c>
      <c r="F2599" s="928"/>
      <c r="G2599" s="202"/>
      <c r="H2599" s="202"/>
      <c r="I2599" s="202"/>
      <c r="J2599" s="217"/>
    </row>
    <row r="2600" spans="1:10" ht="16" hidden="1">
      <c r="A2600" s="501"/>
      <c r="B2600" s="501"/>
      <c r="C2600" s="787">
        <v>2021</v>
      </c>
      <c r="D2600" s="204" t="s">
        <v>2502</v>
      </c>
      <c r="E2600" s="204" t="s">
        <v>2511</v>
      </c>
      <c r="F2600" s="929"/>
      <c r="G2600" s="204"/>
      <c r="H2600" s="204"/>
      <c r="I2600" s="204"/>
      <c r="J2600" s="218"/>
    </row>
    <row r="2601" spans="1:10" ht="16" hidden="1">
      <c r="A2601" s="501"/>
      <c r="B2601" s="501"/>
      <c r="C2601" s="787">
        <v>2021</v>
      </c>
      <c r="D2601" s="202" t="s">
        <v>2503</v>
      </c>
      <c r="E2601" s="202" t="s">
        <v>2511</v>
      </c>
      <c r="F2601" s="928"/>
      <c r="G2601" s="202"/>
      <c r="H2601" s="202"/>
      <c r="I2601" s="202"/>
      <c r="J2601" s="217"/>
    </row>
    <row r="2602" spans="1:10" ht="16" hidden="1">
      <c r="A2602" s="501"/>
      <c r="B2602" s="501"/>
      <c r="C2602" s="787">
        <v>2021</v>
      </c>
      <c r="D2602" s="204" t="s">
        <v>2504</v>
      </c>
      <c r="E2602" s="204" t="s">
        <v>2511</v>
      </c>
      <c r="F2602" s="918"/>
      <c r="G2602" s="204"/>
      <c r="H2602" s="204"/>
      <c r="I2602" s="204"/>
      <c r="J2602" s="218"/>
    </row>
    <row r="2603" spans="1:10" ht="16" hidden="1">
      <c r="A2603" s="501"/>
      <c r="B2603" s="501"/>
      <c r="C2603" s="787">
        <v>2021</v>
      </c>
      <c r="D2603" s="202" t="s">
        <v>2505</v>
      </c>
      <c r="E2603" s="202" t="s">
        <v>2511</v>
      </c>
      <c r="F2603" s="917"/>
      <c r="G2603" s="202"/>
      <c r="H2603" s="202"/>
      <c r="I2603" s="202"/>
      <c r="J2603" s="217"/>
    </row>
    <row r="2604" spans="1:10" ht="16" hidden="1">
      <c r="A2604" s="501"/>
      <c r="B2604" s="501"/>
      <c r="C2604" s="787">
        <v>2021</v>
      </c>
      <c r="D2604" s="204" t="s">
        <v>2506</v>
      </c>
      <c r="E2604" s="204" t="s">
        <v>2511</v>
      </c>
      <c r="F2604" s="918"/>
      <c r="G2604" s="204"/>
      <c r="H2604" s="204"/>
      <c r="I2604" s="204"/>
      <c r="J2604" s="218"/>
    </row>
    <row r="2605" spans="1:10" ht="16" hidden="1">
      <c r="A2605" s="501"/>
      <c r="B2605" s="501"/>
      <c r="C2605" s="787">
        <v>2021</v>
      </c>
      <c r="D2605" s="202" t="s">
        <v>2507</v>
      </c>
      <c r="E2605" s="202" t="s">
        <v>2511</v>
      </c>
      <c r="F2605" s="917"/>
      <c r="G2605" s="202"/>
      <c r="H2605" s="202"/>
      <c r="I2605" s="202"/>
      <c r="J2605" s="217"/>
    </row>
    <row r="2606" spans="1:10" ht="16" hidden="1">
      <c r="A2606" s="501"/>
      <c r="B2606" s="501"/>
      <c r="C2606" s="787">
        <v>2021</v>
      </c>
      <c r="D2606" s="204" t="s">
        <v>2508</v>
      </c>
      <c r="E2606" s="204" t="s">
        <v>2511</v>
      </c>
      <c r="F2606" s="918"/>
      <c r="G2606" s="204"/>
      <c r="H2606" s="204"/>
      <c r="I2606" s="204"/>
      <c r="J2606" s="218"/>
    </row>
    <row r="2607" spans="1:10" ht="16" hidden="1">
      <c r="A2607" s="501"/>
      <c r="B2607" s="501"/>
      <c r="C2607" s="787">
        <v>2021</v>
      </c>
      <c r="D2607" s="202" t="s">
        <v>2509</v>
      </c>
      <c r="E2607" s="202" t="s">
        <v>2511</v>
      </c>
      <c r="F2607" s="917"/>
      <c r="G2607" s="202"/>
      <c r="H2607" s="202"/>
      <c r="I2607" s="202"/>
      <c r="J2607" s="217"/>
    </row>
    <row r="2608" spans="1:10" ht="16" hidden="1">
      <c r="A2608" s="501"/>
      <c r="B2608" s="501"/>
      <c r="C2608" s="787">
        <v>2021</v>
      </c>
      <c r="D2608" s="204" t="s">
        <v>2510</v>
      </c>
      <c r="E2608" s="204" t="s">
        <v>2511</v>
      </c>
      <c r="F2608" s="918"/>
      <c r="G2608" s="204"/>
      <c r="H2608" s="204"/>
      <c r="I2608" s="204"/>
      <c r="J2608" s="218"/>
    </row>
    <row r="2609" spans="1:10" ht="16" hidden="1">
      <c r="A2609" s="501"/>
      <c r="B2609" s="501"/>
      <c r="C2609" s="787">
        <v>2021</v>
      </c>
      <c r="D2609" s="202" t="s">
        <v>2495</v>
      </c>
      <c r="E2609" s="202" t="s">
        <v>2496</v>
      </c>
      <c r="F2609" s="207"/>
      <c r="G2609" s="202"/>
      <c r="H2609" s="202"/>
      <c r="I2609" s="202"/>
      <c r="J2609" s="217"/>
    </row>
    <row r="2610" spans="1:10" ht="16" hidden="1">
      <c r="A2610" s="501"/>
      <c r="B2610" s="501"/>
      <c r="C2610" s="787">
        <v>2021</v>
      </c>
      <c r="D2610" s="204" t="s">
        <v>2498</v>
      </c>
      <c r="E2610" s="204" t="s">
        <v>2496</v>
      </c>
      <c r="F2610" s="206"/>
      <c r="G2610" s="204"/>
      <c r="H2610" s="204"/>
      <c r="I2610" s="204"/>
      <c r="J2610" s="218"/>
    </row>
    <row r="2611" spans="1:10" ht="16" hidden="1">
      <c r="A2611" s="501"/>
      <c r="B2611" s="501"/>
      <c r="C2611" s="787">
        <v>2021</v>
      </c>
      <c r="D2611" s="202" t="s">
        <v>2499</v>
      </c>
      <c r="E2611" s="202" t="s">
        <v>2496</v>
      </c>
      <c r="F2611" s="207"/>
      <c r="G2611" s="202"/>
      <c r="H2611" s="202"/>
      <c r="I2611" s="202"/>
      <c r="J2611" s="217"/>
    </row>
    <row r="2612" spans="1:10" ht="16" hidden="1">
      <c r="A2612" s="501"/>
      <c r="B2612" s="501"/>
      <c r="C2612" s="787">
        <v>2021</v>
      </c>
      <c r="D2612" s="204" t="s">
        <v>2500</v>
      </c>
      <c r="E2612" s="204" t="s">
        <v>2496</v>
      </c>
      <c r="F2612" s="206"/>
      <c r="G2612" s="204"/>
      <c r="H2612" s="204"/>
      <c r="I2612" s="204"/>
      <c r="J2612" s="218"/>
    </row>
    <row r="2613" spans="1:10" ht="16" hidden="1">
      <c r="A2613" s="501"/>
      <c r="B2613" s="501"/>
      <c r="C2613" s="787">
        <v>2021</v>
      </c>
      <c r="D2613" s="202" t="s">
        <v>2501</v>
      </c>
      <c r="E2613" s="202" t="s">
        <v>2496</v>
      </c>
      <c r="F2613" s="207"/>
      <c r="G2613" s="202"/>
      <c r="H2613" s="202"/>
      <c r="I2613" s="202"/>
      <c r="J2613" s="217"/>
    </row>
    <row r="2614" spans="1:10" ht="16" hidden="1">
      <c r="A2614" s="501"/>
      <c r="B2614" s="501"/>
      <c r="C2614" s="787">
        <v>2021</v>
      </c>
      <c r="D2614" s="204" t="s">
        <v>2502</v>
      </c>
      <c r="E2614" s="204" t="s">
        <v>2496</v>
      </c>
      <c r="F2614" s="206"/>
      <c r="G2614" s="204"/>
      <c r="H2614" s="204"/>
      <c r="I2614" s="204"/>
      <c r="J2614" s="218"/>
    </row>
    <row r="2615" spans="1:10" ht="16" hidden="1">
      <c r="A2615" s="501"/>
      <c r="B2615" s="501"/>
      <c r="C2615" s="787">
        <v>2021</v>
      </c>
      <c r="D2615" s="202" t="s">
        <v>2503</v>
      </c>
      <c r="E2615" s="202" t="s">
        <v>2496</v>
      </c>
      <c r="F2615" s="207"/>
      <c r="G2615" s="202"/>
      <c r="H2615" s="202"/>
      <c r="I2615" s="202"/>
      <c r="J2615" s="217"/>
    </row>
    <row r="2616" spans="1:10" ht="16" hidden="1">
      <c r="A2616" s="501"/>
      <c r="B2616" s="501"/>
      <c r="C2616" s="787">
        <v>2021</v>
      </c>
      <c r="D2616" s="204" t="s">
        <v>2504</v>
      </c>
      <c r="E2616" s="204" t="s">
        <v>2496</v>
      </c>
      <c r="F2616" s="206"/>
      <c r="G2616" s="204"/>
      <c r="H2616" s="204"/>
      <c r="I2616" s="204"/>
      <c r="J2616" s="218"/>
    </row>
    <row r="2617" spans="1:10" ht="16" hidden="1">
      <c r="A2617" s="501"/>
      <c r="B2617" s="501"/>
      <c r="C2617" s="787">
        <v>2021</v>
      </c>
      <c r="D2617" s="202" t="s">
        <v>2505</v>
      </c>
      <c r="E2617" s="202" t="s">
        <v>2496</v>
      </c>
      <c r="F2617" s="207"/>
      <c r="G2617" s="202"/>
      <c r="H2617" s="202"/>
      <c r="I2617" s="202"/>
      <c r="J2617" s="217"/>
    </row>
    <row r="2618" spans="1:10" ht="16" hidden="1">
      <c r="A2618" s="501"/>
      <c r="B2618" s="501"/>
      <c r="C2618" s="787">
        <v>2021</v>
      </c>
      <c r="D2618" s="204" t="s">
        <v>2506</v>
      </c>
      <c r="E2618" s="204" t="s">
        <v>2496</v>
      </c>
      <c r="F2618" s="206"/>
      <c r="G2618" s="204"/>
      <c r="H2618" s="204"/>
      <c r="I2618" s="204"/>
      <c r="J2618" s="218"/>
    </row>
    <row r="2619" spans="1:10" ht="16" hidden="1">
      <c r="A2619" s="501"/>
      <c r="B2619" s="501"/>
      <c r="C2619" s="787">
        <v>2021</v>
      </c>
      <c r="D2619" s="202" t="s">
        <v>2507</v>
      </c>
      <c r="E2619" s="202" t="s">
        <v>2496</v>
      </c>
      <c r="F2619" s="207"/>
      <c r="G2619" s="202"/>
      <c r="H2619" s="202"/>
      <c r="I2619" s="202"/>
      <c r="J2619" s="217"/>
    </row>
    <row r="2620" spans="1:10" ht="16" hidden="1">
      <c r="A2620" s="501"/>
      <c r="B2620" s="501"/>
      <c r="C2620" s="787">
        <v>2021</v>
      </c>
      <c r="D2620" s="204" t="s">
        <v>2508</v>
      </c>
      <c r="E2620" s="204" t="s">
        <v>2496</v>
      </c>
      <c r="F2620" s="206"/>
      <c r="G2620" s="204"/>
      <c r="H2620" s="204"/>
      <c r="I2620" s="204"/>
      <c r="J2620" s="218"/>
    </row>
    <row r="2621" spans="1:10" ht="16" hidden="1">
      <c r="A2621" s="501"/>
      <c r="B2621" s="501"/>
      <c r="C2621" s="787">
        <v>2021</v>
      </c>
      <c r="D2621" s="202" t="s">
        <v>2509</v>
      </c>
      <c r="E2621" s="202" t="s">
        <v>2496</v>
      </c>
      <c r="F2621" s="207"/>
      <c r="G2621" s="202"/>
      <c r="H2621" s="202"/>
      <c r="I2621" s="202"/>
      <c r="J2621" s="217"/>
    </row>
    <row r="2622" spans="1:10" ht="16" hidden="1">
      <c r="A2622" s="501"/>
      <c r="B2622" s="501"/>
      <c r="C2622" s="787">
        <v>2021</v>
      </c>
      <c r="D2622" s="204" t="s">
        <v>2510</v>
      </c>
      <c r="E2622" s="204" t="s">
        <v>2496</v>
      </c>
      <c r="F2622" s="206"/>
      <c r="G2622" s="204"/>
      <c r="H2622" s="204"/>
      <c r="I2622" s="204"/>
      <c r="J2622" s="218"/>
    </row>
    <row r="2623" spans="1:10" ht="16" hidden="1">
      <c r="A2623" s="501"/>
      <c r="B2623" s="501"/>
      <c r="C2623" s="787">
        <v>2021</v>
      </c>
      <c r="D2623" s="202" t="s">
        <v>2495</v>
      </c>
      <c r="E2623" s="202" t="s">
        <v>2511</v>
      </c>
      <c r="F2623" s="917"/>
      <c r="G2623" s="202"/>
      <c r="H2623" s="202"/>
      <c r="I2623" s="202"/>
      <c r="J2623" s="217"/>
    </row>
    <row r="2624" spans="1:10" ht="16" hidden="1">
      <c r="A2624" s="501"/>
      <c r="B2624" s="501"/>
      <c r="C2624" s="787">
        <v>2021</v>
      </c>
      <c r="D2624" s="204" t="s">
        <v>2498</v>
      </c>
      <c r="E2624" s="204" t="s">
        <v>2511</v>
      </c>
      <c r="F2624" s="918"/>
      <c r="G2624" s="204"/>
      <c r="H2624" s="204"/>
      <c r="I2624" s="204"/>
      <c r="J2624" s="218"/>
    </row>
    <row r="2625" spans="1:10" ht="16" hidden="1">
      <c r="A2625" s="501"/>
      <c r="B2625" s="501"/>
      <c r="C2625" s="787">
        <v>2021</v>
      </c>
      <c r="D2625" s="202" t="s">
        <v>2499</v>
      </c>
      <c r="E2625" s="202" t="s">
        <v>2511</v>
      </c>
      <c r="F2625" s="917"/>
      <c r="G2625" s="202"/>
      <c r="H2625" s="202"/>
      <c r="I2625" s="202"/>
      <c r="J2625" s="217"/>
    </row>
    <row r="2626" spans="1:10" ht="16" hidden="1">
      <c r="A2626" s="501"/>
      <c r="B2626" s="501"/>
      <c r="C2626" s="787">
        <v>2021</v>
      </c>
      <c r="D2626" s="204" t="s">
        <v>2500</v>
      </c>
      <c r="E2626" s="204" t="s">
        <v>2511</v>
      </c>
      <c r="F2626" s="918"/>
      <c r="G2626" s="204"/>
      <c r="H2626" s="204"/>
      <c r="I2626" s="204"/>
      <c r="J2626" s="218"/>
    </row>
    <row r="2627" spans="1:10" ht="16" hidden="1">
      <c r="A2627" s="501"/>
      <c r="B2627" s="501"/>
      <c r="C2627" s="787">
        <v>2021</v>
      </c>
      <c r="D2627" s="202" t="s">
        <v>2501</v>
      </c>
      <c r="E2627" s="202" t="s">
        <v>2511</v>
      </c>
      <c r="F2627" s="917"/>
      <c r="G2627" s="202"/>
      <c r="H2627" s="202"/>
      <c r="I2627" s="202"/>
      <c r="J2627" s="217"/>
    </row>
    <row r="2628" spans="1:10" ht="16" hidden="1">
      <c r="A2628" s="501"/>
      <c r="B2628" s="501"/>
      <c r="C2628" s="787">
        <v>2021</v>
      </c>
      <c r="D2628" s="204" t="s">
        <v>2502</v>
      </c>
      <c r="E2628" s="204" t="s">
        <v>2511</v>
      </c>
      <c r="F2628" s="918"/>
      <c r="G2628" s="204"/>
      <c r="H2628" s="204"/>
      <c r="I2628" s="204"/>
      <c r="J2628" s="218"/>
    </row>
    <row r="2629" spans="1:10" ht="16" hidden="1">
      <c r="A2629" s="501"/>
      <c r="B2629" s="501"/>
      <c r="C2629" s="787">
        <v>2021</v>
      </c>
      <c r="D2629" s="202" t="s">
        <v>2503</v>
      </c>
      <c r="E2629" s="202" t="s">
        <v>2511</v>
      </c>
      <c r="F2629" s="917"/>
      <c r="G2629" s="202"/>
      <c r="H2629" s="202"/>
      <c r="I2629" s="202"/>
      <c r="J2629" s="217"/>
    </row>
    <row r="2630" spans="1:10" ht="16" hidden="1">
      <c r="A2630" s="501"/>
      <c r="B2630" s="501"/>
      <c r="C2630" s="787">
        <v>2021</v>
      </c>
      <c r="D2630" s="204" t="s">
        <v>2504</v>
      </c>
      <c r="E2630" s="204" t="s">
        <v>2511</v>
      </c>
      <c r="F2630" s="918"/>
      <c r="G2630" s="204"/>
      <c r="H2630" s="204"/>
      <c r="I2630" s="204"/>
      <c r="J2630" s="218"/>
    </row>
    <row r="2631" spans="1:10" ht="16" hidden="1">
      <c r="A2631" s="501"/>
      <c r="B2631" s="501"/>
      <c r="C2631" s="787">
        <v>2021</v>
      </c>
      <c r="D2631" s="202" t="s">
        <v>2505</v>
      </c>
      <c r="E2631" s="202" t="s">
        <v>2511</v>
      </c>
      <c r="F2631" s="917"/>
      <c r="G2631" s="202"/>
      <c r="H2631" s="202"/>
      <c r="I2631" s="202"/>
      <c r="J2631" s="217"/>
    </row>
    <row r="2632" spans="1:10" ht="16" hidden="1">
      <c r="A2632" s="501"/>
      <c r="B2632" s="501"/>
      <c r="C2632" s="787">
        <v>2021</v>
      </c>
      <c r="D2632" s="204" t="s">
        <v>2506</v>
      </c>
      <c r="E2632" s="204" t="s">
        <v>2511</v>
      </c>
      <c r="F2632" s="918"/>
      <c r="G2632" s="204"/>
      <c r="H2632" s="204"/>
      <c r="I2632" s="204"/>
      <c r="J2632" s="218"/>
    </row>
    <row r="2633" spans="1:10" ht="16" hidden="1">
      <c r="A2633" s="501"/>
      <c r="B2633" s="501"/>
      <c r="C2633" s="787">
        <v>2021</v>
      </c>
      <c r="D2633" s="202" t="s">
        <v>2507</v>
      </c>
      <c r="E2633" s="202" t="s">
        <v>2511</v>
      </c>
      <c r="F2633" s="917"/>
      <c r="G2633" s="202"/>
      <c r="H2633" s="202"/>
      <c r="I2633" s="202"/>
      <c r="J2633" s="217"/>
    </row>
    <row r="2634" spans="1:10" ht="16" hidden="1">
      <c r="A2634" s="501"/>
      <c r="B2634" s="501"/>
      <c r="C2634" s="787">
        <v>2021</v>
      </c>
      <c r="D2634" s="204" t="s">
        <v>2508</v>
      </c>
      <c r="E2634" s="204" t="s">
        <v>2511</v>
      </c>
      <c r="F2634" s="918"/>
      <c r="G2634" s="204"/>
      <c r="H2634" s="204"/>
      <c r="I2634" s="204"/>
      <c r="J2634" s="218"/>
    </row>
    <row r="2635" spans="1:10" ht="16" hidden="1">
      <c r="A2635" s="501"/>
      <c r="B2635" s="501"/>
      <c r="C2635" s="787">
        <v>2021</v>
      </c>
      <c r="D2635" s="202" t="s">
        <v>2509</v>
      </c>
      <c r="E2635" s="202" t="s">
        <v>2511</v>
      </c>
      <c r="F2635" s="917"/>
      <c r="G2635" s="202"/>
      <c r="H2635" s="202"/>
      <c r="I2635" s="202"/>
      <c r="J2635" s="217"/>
    </row>
    <row r="2636" spans="1:10" ht="16" hidden="1">
      <c r="A2636" s="501"/>
      <c r="B2636" s="501"/>
      <c r="C2636" s="787">
        <v>2021</v>
      </c>
      <c r="D2636" s="204" t="s">
        <v>2510</v>
      </c>
      <c r="E2636" s="204" t="s">
        <v>2511</v>
      </c>
      <c r="F2636" s="918"/>
      <c r="G2636" s="204"/>
      <c r="H2636" s="204"/>
      <c r="I2636" s="204"/>
      <c r="J2636" s="218"/>
    </row>
    <row r="2637" spans="1:10" ht="16" hidden="1">
      <c r="A2637" s="501"/>
      <c r="B2637" s="501"/>
      <c r="C2637" s="787">
        <v>2021</v>
      </c>
      <c r="D2637" s="202" t="s">
        <v>2495</v>
      </c>
      <c r="E2637" s="202" t="s">
        <v>2496</v>
      </c>
      <c r="F2637" s="207"/>
      <c r="G2637" s="202"/>
      <c r="H2637" s="202"/>
      <c r="I2637" s="202"/>
      <c r="J2637" s="217"/>
    </row>
    <row r="2638" spans="1:10" ht="16" hidden="1">
      <c r="A2638" s="501"/>
      <c r="B2638" s="501"/>
      <c r="C2638" s="787">
        <v>2021</v>
      </c>
      <c r="D2638" s="204" t="s">
        <v>2498</v>
      </c>
      <c r="E2638" s="204" t="s">
        <v>2496</v>
      </c>
      <c r="F2638" s="206"/>
      <c r="G2638" s="204"/>
      <c r="H2638" s="204"/>
      <c r="I2638" s="204"/>
      <c r="J2638" s="218"/>
    </row>
    <row r="2639" spans="1:10" ht="16" hidden="1">
      <c r="A2639" s="501"/>
      <c r="B2639" s="501"/>
      <c r="C2639" s="787">
        <v>2021</v>
      </c>
      <c r="D2639" s="202" t="s">
        <v>2499</v>
      </c>
      <c r="E2639" s="202" t="s">
        <v>2496</v>
      </c>
      <c r="F2639" s="207"/>
      <c r="G2639" s="202"/>
      <c r="H2639" s="202"/>
      <c r="I2639" s="202"/>
      <c r="J2639" s="217"/>
    </row>
    <row r="2640" spans="1:10" ht="16" hidden="1">
      <c r="A2640" s="501"/>
      <c r="B2640" s="501"/>
      <c r="C2640" s="787">
        <v>2021</v>
      </c>
      <c r="D2640" s="204" t="s">
        <v>2500</v>
      </c>
      <c r="E2640" s="204" t="s">
        <v>2496</v>
      </c>
      <c r="F2640" s="206"/>
      <c r="G2640" s="204"/>
      <c r="H2640" s="204"/>
      <c r="I2640" s="204"/>
      <c r="J2640" s="218"/>
    </row>
    <row r="2641" spans="1:10" ht="16" hidden="1">
      <c r="A2641" s="501"/>
      <c r="B2641" s="501"/>
      <c r="C2641" s="787">
        <v>2021</v>
      </c>
      <c r="D2641" s="202" t="s">
        <v>2501</v>
      </c>
      <c r="E2641" s="202" t="s">
        <v>2496</v>
      </c>
      <c r="F2641" s="207"/>
      <c r="G2641" s="202"/>
      <c r="H2641" s="202"/>
      <c r="I2641" s="202"/>
      <c r="J2641" s="217"/>
    </row>
    <row r="2642" spans="1:10" ht="16" hidden="1">
      <c r="A2642" s="501"/>
      <c r="B2642" s="501"/>
      <c r="C2642" s="787">
        <v>2021</v>
      </c>
      <c r="D2642" s="204" t="s">
        <v>2502</v>
      </c>
      <c r="E2642" s="204" t="s">
        <v>2496</v>
      </c>
      <c r="F2642" s="206"/>
      <c r="G2642" s="204"/>
      <c r="H2642" s="204"/>
      <c r="I2642" s="204"/>
      <c r="J2642" s="218"/>
    </row>
    <row r="2643" spans="1:10" ht="16" hidden="1">
      <c r="A2643" s="501"/>
      <c r="B2643" s="501"/>
      <c r="C2643" s="787">
        <v>2021</v>
      </c>
      <c r="D2643" s="202" t="s">
        <v>2503</v>
      </c>
      <c r="E2643" s="202" t="s">
        <v>2496</v>
      </c>
      <c r="F2643" s="207"/>
      <c r="G2643" s="202"/>
      <c r="H2643" s="202"/>
      <c r="I2643" s="202"/>
      <c r="J2643" s="217"/>
    </row>
    <row r="2644" spans="1:10" ht="16" hidden="1">
      <c r="A2644" s="501"/>
      <c r="B2644" s="501"/>
      <c r="C2644" s="787">
        <v>2021</v>
      </c>
      <c r="D2644" s="204" t="s">
        <v>2504</v>
      </c>
      <c r="E2644" s="204" t="s">
        <v>2496</v>
      </c>
      <c r="F2644" s="206"/>
      <c r="G2644" s="204"/>
      <c r="H2644" s="204"/>
      <c r="I2644" s="204"/>
      <c r="J2644" s="218"/>
    </row>
    <row r="2645" spans="1:10" ht="16" hidden="1">
      <c r="A2645" s="501"/>
      <c r="B2645" s="501"/>
      <c r="C2645" s="787">
        <v>2021</v>
      </c>
      <c r="D2645" s="202" t="s">
        <v>2505</v>
      </c>
      <c r="E2645" s="202" t="s">
        <v>2496</v>
      </c>
      <c r="F2645" s="207"/>
      <c r="G2645" s="202"/>
      <c r="H2645" s="202"/>
      <c r="I2645" s="202"/>
      <c r="J2645" s="217"/>
    </row>
    <row r="2646" spans="1:10" ht="16" hidden="1">
      <c r="A2646" s="501"/>
      <c r="B2646" s="501"/>
      <c r="C2646" s="787">
        <v>2021</v>
      </c>
      <c r="D2646" s="204" t="s">
        <v>2506</v>
      </c>
      <c r="E2646" s="204" t="s">
        <v>2496</v>
      </c>
      <c r="F2646" s="206"/>
      <c r="G2646" s="204"/>
      <c r="H2646" s="204"/>
      <c r="I2646" s="204"/>
      <c r="J2646" s="218"/>
    </row>
    <row r="2647" spans="1:10" ht="16" hidden="1">
      <c r="A2647" s="501"/>
      <c r="B2647" s="501"/>
      <c r="C2647" s="787">
        <v>2021</v>
      </c>
      <c r="D2647" s="202" t="s">
        <v>2507</v>
      </c>
      <c r="E2647" s="202" t="s">
        <v>2496</v>
      </c>
      <c r="F2647" s="207"/>
      <c r="G2647" s="202"/>
      <c r="H2647" s="202"/>
      <c r="I2647" s="202"/>
      <c r="J2647" s="217"/>
    </row>
    <row r="2648" spans="1:10" ht="16" hidden="1">
      <c r="A2648" s="501"/>
      <c r="B2648" s="501"/>
      <c r="C2648" s="787">
        <v>2021</v>
      </c>
      <c r="D2648" s="204" t="s">
        <v>2508</v>
      </c>
      <c r="E2648" s="204" t="s">
        <v>2496</v>
      </c>
      <c r="F2648" s="206"/>
      <c r="G2648" s="204"/>
      <c r="H2648" s="204"/>
      <c r="I2648" s="204"/>
      <c r="J2648" s="218"/>
    </row>
    <row r="2649" spans="1:10" ht="16" hidden="1">
      <c r="A2649" s="501"/>
      <c r="B2649" s="501"/>
      <c r="C2649" s="787">
        <v>2021</v>
      </c>
      <c r="D2649" s="202" t="s">
        <v>2509</v>
      </c>
      <c r="E2649" s="202" t="s">
        <v>2496</v>
      </c>
      <c r="F2649" s="207"/>
      <c r="G2649" s="202"/>
      <c r="H2649" s="202"/>
      <c r="I2649" s="202"/>
      <c r="J2649" s="217"/>
    </row>
    <row r="2650" spans="1:10" ht="16" hidden="1">
      <c r="A2650" s="501"/>
      <c r="B2650" s="501"/>
      <c r="C2650" s="787">
        <v>2021</v>
      </c>
      <c r="D2650" s="204" t="s">
        <v>2510</v>
      </c>
      <c r="E2650" s="204" t="s">
        <v>2496</v>
      </c>
      <c r="F2650" s="206"/>
      <c r="G2650" s="204"/>
      <c r="H2650" s="204"/>
      <c r="I2650" s="204"/>
      <c r="J2650" s="218"/>
    </row>
    <row r="2651" spans="1:10" ht="16" hidden="1">
      <c r="A2651" s="501"/>
      <c r="B2651" s="501"/>
      <c r="C2651" s="787">
        <v>2021</v>
      </c>
      <c r="D2651" s="202" t="s">
        <v>2495</v>
      </c>
      <c r="E2651" s="202" t="s">
        <v>2511</v>
      </c>
      <c r="F2651" s="917"/>
      <c r="G2651" s="202"/>
      <c r="H2651" s="202"/>
      <c r="I2651" s="202"/>
      <c r="J2651" s="217"/>
    </row>
    <row r="2652" spans="1:10" ht="16" hidden="1">
      <c r="A2652" s="501"/>
      <c r="B2652" s="501"/>
      <c r="C2652" s="787">
        <v>2021</v>
      </c>
      <c r="D2652" s="204" t="s">
        <v>2498</v>
      </c>
      <c r="E2652" s="204" t="s">
        <v>2511</v>
      </c>
      <c r="F2652" s="918"/>
      <c r="G2652" s="204"/>
      <c r="H2652" s="204"/>
      <c r="I2652" s="204"/>
      <c r="J2652" s="218"/>
    </row>
    <row r="2653" spans="1:10" ht="16" hidden="1">
      <c r="A2653" s="501"/>
      <c r="B2653" s="501"/>
      <c r="C2653" s="787">
        <v>2021</v>
      </c>
      <c r="D2653" s="202" t="s">
        <v>2499</v>
      </c>
      <c r="E2653" s="202" t="s">
        <v>2511</v>
      </c>
      <c r="F2653" s="917"/>
      <c r="G2653" s="202"/>
      <c r="H2653" s="202"/>
      <c r="I2653" s="202"/>
      <c r="J2653" s="217"/>
    </row>
    <row r="2654" spans="1:10" ht="16" hidden="1">
      <c r="A2654" s="501"/>
      <c r="B2654" s="501"/>
      <c r="C2654" s="787">
        <v>2021</v>
      </c>
      <c r="D2654" s="204" t="s">
        <v>2500</v>
      </c>
      <c r="E2654" s="204" t="s">
        <v>2511</v>
      </c>
      <c r="F2654" s="918"/>
      <c r="G2654" s="204"/>
      <c r="H2654" s="204"/>
      <c r="I2654" s="204"/>
      <c r="J2654" s="218"/>
    </row>
    <row r="2655" spans="1:10" ht="16" hidden="1">
      <c r="A2655" s="501"/>
      <c r="B2655" s="501"/>
      <c r="C2655" s="787">
        <v>2021</v>
      </c>
      <c r="D2655" s="202" t="s">
        <v>2501</v>
      </c>
      <c r="E2655" s="202" t="s">
        <v>2511</v>
      </c>
      <c r="F2655" s="917"/>
      <c r="G2655" s="202"/>
      <c r="H2655" s="202"/>
      <c r="I2655" s="202"/>
      <c r="J2655" s="217"/>
    </row>
    <row r="2656" spans="1:10" ht="16" hidden="1">
      <c r="A2656" s="501"/>
      <c r="B2656" s="501"/>
      <c r="C2656" s="787">
        <v>2021</v>
      </c>
      <c r="D2656" s="204" t="s">
        <v>2502</v>
      </c>
      <c r="E2656" s="204" t="s">
        <v>2511</v>
      </c>
      <c r="F2656" s="918"/>
      <c r="G2656" s="204"/>
      <c r="H2656" s="204"/>
      <c r="I2656" s="204"/>
      <c r="J2656" s="218"/>
    </row>
    <row r="2657" spans="1:10" ht="16" hidden="1">
      <c r="A2657" s="501"/>
      <c r="B2657" s="501"/>
      <c r="C2657" s="787">
        <v>2021</v>
      </c>
      <c r="D2657" s="202" t="s">
        <v>2503</v>
      </c>
      <c r="E2657" s="202" t="s">
        <v>2511</v>
      </c>
      <c r="F2657" s="917"/>
      <c r="G2657" s="202"/>
      <c r="H2657" s="202"/>
      <c r="I2657" s="202"/>
      <c r="J2657" s="217"/>
    </row>
    <row r="2658" spans="1:10" ht="16" hidden="1">
      <c r="A2658" s="501"/>
      <c r="B2658" s="501"/>
      <c r="C2658" s="787">
        <v>2021</v>
      </c>
      <c r="D2658" s="204" t="s">
        <v>2504</v>
      </c>
      <c r="E2658" s="204" t="s">
        <v>2511</v>
      </c>
      <c r="F2658" s="918"/>
      <c r="G2658" s="204"/>
      <c r="H2658" s="204"/>
      <c r="I2658" s="204"/>
      <c r="J2658" s="218"/>
    </row>
    <row r="2659" spans="1:10" ht="16" hidden="1">
      <c r="A2659" s="501"/>
      <c r="B2659" s="501"/>
      <c r="C2659" s="787">
        <v>2021</v>
      </c>
      <c r="D2659" s="202" t="s">
        <v>2505</v>
      </c>
      <c r="E2659" s="202" t="s">
        <v>2511</v>
      </c>
      <c r="F2659" s="917"/>
      <c r="G2659" s="202"/>
      <c r="H2659" s="202"/>
      <c r="I2659" s="202"/>
      <c r="J2659" s="217"/>
    </row>
    <row r="2660" spans="1:10" ht="16" hidden="1">
      <c r="A2660" s="501"/>
      <c r="B2660" s="501"/>
      <c r="C2660" s="787">
        <v>2021</v>
      </c>
      <c r="D2660" s="204" t="s">
        <v>2506</v>
      </c>
      <c r="E2660" s="204" t="s">
        <v>2511</v>
      </c>
      <c r="F2660" s="918"/>
      <c r="G2660" s="204"/>
      <c r="H2660" s="204"/>
      <c r="I2660" s="204"/>
      <c r="J2660" s="218"/>
    </row>
    <row r="2661" spans="1:10" ht="16" hidden="1">
      <c r="A2661" s="501"/>
      <c r="B2661" s="501"/>
      <c r="C2661" s="787">
        <v>2021</v>
      </c>
      <c r="D2661" s="202" t="s">
        <v>2507</v>
      </c>
      <c r="E2661" s="202" t="s">
        <v>2511</v>
      </c>
      <c r="F2661" s="917"/>
      <c r="G2661" s="202"/>
      <c r="H2661" s="202"/>
      <c r="I2661" s="202"/>
      <c r="J2661" s="217"/>
    </row>
    <row r="2662" spans="1:10" ht="16" hidden="1">
      <c r="A2662" s="501"/>
      <c r="B2662" s="501"/>
      <c r="C2662" s="787">
        <v>2021</v>
      </c>
      <c r="D2662" s="204" t="s">
        <v>2508</v>
      </c>
      <c r="E2662" s="204" t="s">
        <v>2511</v>
      </c>
      <c r="F2662" s="918"/>
      <c r="G2662" s="204"/>
      <c r="H2662" s="204"/>
      <c r="I2662" s="204"/>
      <c r="J2662" s="218"/>
    </row>
    <row r="2663" spans="1:10" ht="16" hidden="1">
      <c r="A2663" s="501"/>
      <c r="B2663" s="501"/>
      <c r="C2663" s="787">
        <v>2021</v>
      </c>
      <c r="D2663" s="202" t="s">
        <v>2509</v>
      </c>
      <c r="E2663" s="202" t="s">
        <v>2511</v>
      </c>
      <c r="F2663" s="917"/>
      <c r="G2663" s="202"/>
      <c r="H2663" s="202"/>
      <c r="I2663" s="202"/>
      <c r="J2663" s="217"/>
    </row>
    <row r="2664" spans="1:10" ht="16" hidden="1">
      <c r="A2664" s="501"/>
      <c r="B2664" s="501"/>
      <c r="C2664" s="787">
        <v>2021</v>
      </c>
      <c r="D2664" s="204" t="s">
        <v>2510</v>
      </c>
      <c r="E2664" s="204" t="s">
        <v>2511</v>
      </c>
      <c r="F2664" s="918"/>
      <c r="G2664" s="204"/>
      <c r="H2664" s="204"/>
      <c r="I2664" s="204"/>
      <c r="J2664" s="218"/>
    </row>
    <row r="2665" spans="1:10" ht="16">
      <c r="A2665" s="496"/>
      <c r="B2665" s="1012"/>
      <c r="C2665" s="787">
        <v>2021</v>
      </c>
      <c r="D2665" s="202" t="s">
        <v>2495</v>
      </c>
      <c r="E2665" s="202" t="s">
        <v>2496</v>
      </c>
      <c r="F2665" s="501"/>
      <c r="G2665" s="501"/>
      <c r="H2665" s="501"/>
      <c r="I2665" s="501"/>
    </row>
    <row r="2666" spans="1:10" ht="16">
      <c r="A2666" s="496"/>
      <c r="B2666" s="1012"/>
      <c r="C2666" s="787">
        <v>2021</v>
      </c>
      <c r="D2666" s="204" t="s">
        <v>2498</v>
      </c>
      <c r="E2666" s="204" t="s">
        <v>2496</v>
      </c>
      <c r="F2666" s="501"/>
      <c r="G2666" s="501"/>
      <c r="H2666" s="501"/>
      <c r="I2666" s="501"/>
    </row>
    <row r="2667" spans="1:10" ht="16">
      <c r="A2667" s="496"/>
      <c r="B2667" s="1012"/>
      <c r="C2667" s="787">
        <v>2021</v>
      </c>
      <c r="D2667" s="202" t="s">
        <v>2499</v>
      </c>
      <c r="E2667" s="202" t="s">
        <v>2496</v>
      </c>
      <c r="F2667" s="501"/>
      <c r="G2667" s="501"/>
      <c r="H2667" s="501"/>
      <c r="I2667" s="501"/>
    </row>
    <row r="2668" spans="1:10" ht="16">
      <c r="A2668" s="496"/>
      <c r="B2668" s="1012"/>
      <c r="C2668" s="787">
        <v>2021</v>
      </c>
      <c r="D2668" s="204" t="s">
        <v>2500</v>
      </c>
      <c r="E2668" s="204" t="s">
        <v>2496</v>
      </c>
      <c r="F2668" s="501"/>
      <c r="G2668" s="501"/>
      <c r="H2668" s="501"/>
      <c r="I2668" s="501"/>
    </row>
    <row r="2669" spans="1:10" ht="16">
      <c r="A2669" s="496"/>
      <c r="B2669" s="1012"/>
      <c r="C2669" s="787">
        <v>2021</v>
      </c>
      <c r="D2669" s="202" t="s">
        <v>2501</v>
      </c>
      <c r="E2669" s="202" t="s">
        <v>2496</v>
      </c>
      <c r="F2669" s="501"/>
      <c r="G2669" s="501"/>
      <c r="H2669" s="501"/>
      <c r="I2669" s="501"/>
    </row>
    <row r="2670" spans="1:10" ht="16">
      <c r="A2670" s="496"/>
      <c r="B2670" s="1012"/>
      <c r="C2670" s="787">
        <v>2021</v>
      </c>
      <c r="D2670" s="204" t="s">
        <v>2502</v>
      </c>
      <c r="E2670" s="204" t="s">
        <v>2496</v>
      </c>
      <c r="F2670" s="501"/>
      <c r="G2670" s="501"/>
      <c r="H2670" s="501"/>
      <c r="I2670" s="501"/>
    </row>
    <row r="2671" spans="1:10" ht="16">
      <c r="A2671" s="496"/>
      <c r="B2671" s="1012"/>
      <c r="C2671" s="787">
        <v>2021</v>
      </c>
      <c r="D2671" s="202" t="s">
        <v>2503</v>
      </c>
      <c r="E2671" s="202" t="s">
        <v>2496</v>
      </c>
      <c r="F2671" s="501"/>
      <c r="G2671" s="501"/>
      <c r="H2671" s="501"/>
      <c r="I2671" s="501"/>
    </row>
    <row r="2672" spans="1:10" ht="16">
      <c r="A2672" s="496"/>
      <c r="B2672" s="1012"/>
      <c r="C2672" s="787">
        <v>2021</v>
      </c>
      <c r="D2672" s="204" t="s">
        <v>2504</v>
      </c>
      <c r="E2672" s="204" t="s">
        <v>2496</v>
      </c>
      <c r="F2672" s="501"/>
      <c r="G2672" s="501"/>
      <c r="H2672" s="501"/>
      <c r="I2672" s="501"/>
    </row>
    <row r="2673" spans="1:9" ht="16">
      <c r="A2673" s="496"/>
      <c r="B2673" s="1012"/>
      <c r="C2673" s="787">
        <v>2021</v>
      </c>
      <c r="D2673" s="202" t="s">
        <v>2505</v>
      </c>
      <c r="E2673" s="202" t="s">
        <v>2496</v>
      </c>
      <c r="F2673" s="501"/>
      <c r="G2673" s="501"/>
      <c r="H2673" s="501"/>
      <c r="I2673" s="501"/>
    </row>
    <row r="2674" spans="1:9" ht="16">
      <c r="A2674" s="496"/>
      <c r="B2674" s="1012"/>
      <c r="C2674" s="787">
        <v>2021</v>
      </c>
      <c r="D2674" s="204" t="s">
        <v>2506</v>
      </c>
      <c r="E2674" s="204" t="s">
        <v>2496</v>
      </c>
      <c r="F2674" s="501"/>
      <c r="G2674" s="501"/>
      <c r="H2674" s="501"/>
      <c r="I2674" s="501"/>
    </row>
    <row r="2675" spans="1:9" ht="16">
      <c r="A2675" s="496"/>
      <c r="B2675" s="1012"/>
      <c r="C2675" s="787">
        <v>2021</v>
      </c>
      <c r="D2675" s="202" t="s">
        <v>2507</v>
      </c>
      <c r="E2675" s="202" t="s">
        <v>2496</v>
      </c>
      <c r="F2675" s="501"/>
      <c r="G2675" s="501"/>
      <c r="H2675" s="501"/>
      <c r="I2675" s="501"/>
    </row>
    <row r="2676" spans="1:9" ht="16">
      <c r="A2676" s="496"/>
      <c r="B2676" s="1012"/>
      <c r="C2676" s="787">
        <v>2021</v>
      </c>
      <c r="D2676" s="204" t="s">
        <v>2508</v>
      </c>
      <c r="E2676" s="204" t="s">
        <v>2496</v>
      </c>
      <c r="F2676" s="501"/>
      <c r="G2676" s="501"/>
      <c r="H2676" s="501"/>
      <c r="I2676" s="501"/>
    </row>
    <row r="2677" spans="1:9" ht="16">
      <c r="A2677" s="496"/>
      <c r="B2677" s="1012"/>
      <c r="C2677" s="787">
        <v>2021</v>
      </c>
      <c r="D2677" s="202" t="s">
        <v>2509</v>
      </c>
      <c r="E2677" s="202" t="s">
        <v>2496</v>
      </c>
      <c r="F2677" s="501"/>
      <c r="G2677" s="501"/>
      <c r="H2677" s="501"/>
      <c r="I2677" s="501"/>
    </row>
    <row r="2678" spans="1:9" ht="16">
      <c r="A2678" s="496"/>
      <c r="B2678" s="1012"/>
      <c r="C2678" s="787">
        <v>2021</v>
      </c>
      <c r="D2678" s="204" t="s">
        <v>2510</v>
      </c>
      <c r="E2678" s="204" t="s">
        <v>2496</v>
      </c>
      <c r="F2678" s="501"/>
      <c r="G2678" s="501"/>
      <c r="H2678" s="501"/>
      <c r="I2678" s="501"/>
    </row>
    <row r="2679" spans="1:9" ht="16">
      <c r="A2679" s="496"/>
      <c r="B2679" s="1012"/>
      <c r="C2679" s="787">
        <v>2021</v>
      </c>
      <c r="D2679" s="202" t="s">
        <v>2495</v>
      </c>
      <c r="E2679" s="202" t="s">
        <v>2511</v>
      </c>
      <c r="F2679" s="501"/>
      <c r="G2679" s="501"/>
      <c r="H2679" s="501"/>
      <c r="I2679" s="501"/>
    </row>
    <row r="2680" spans="1:9" ht="16">
      <c r="A2680" s="496"/>
      <c r="B2680" s="1012"/>
      <c r="C2680" s="787">
        <v>2021</v>
      </c>
      <c r="D2680" s="204" t="s">
        <v>2498</v>
      </c>
      <c r="E2680" s="204" t="s">
        <v>2511</v>
      </c>
      <c r="F2680" s="501"/>
      <c r="G2680" s="501"/>
      <c r="H2680" s="501"/>
      <c r="I2680" s="501"/>
    </row>
    <row r="2681" spans="1:9" ht="16">
      <c r="A2681" s="496"/>
      <c r="B2681" s="1012"/>
      <c r="C2681" s="787">
        <v>2021</v>
      </c>
      <c r="D2681" s="202" t="s">
        <v>2499</v>
      </c>
      <c r="E2681" s="202" t="s">
        <v>2511</v>
      </c>
      <c r="F2681" s="501"/>
      <c r="G2681" s="501"/>
      <c r="H2681" s="501"/>
      <c r="I2681" s="501"/>
    </row>
    <row r="2682" spans="1:9" ht="16">
      <c r="A2682" s="496"/>
      <c r="B2682" s="1012"/>
      <c r="C2682" s="787">
        <v>2021</v>
      </c>
      <c r="D2682" s="204" t="s">
        <v>2500</v>
      </c>
      <c r="E2682" s="204" t="s">
        <v>2511</v>
      </c>
      <c r="F2682" s="501"/>
      <c r="G2682" s="501"/>
      <c r="H2682" s="501"/>
      <c r="I2682" s="501"/>
    </row>
    <row r="2683" spans="1:9" ht="16">
      <c r="A2683" s="496"/>
      <c r="B2683" s="1012"/>
      <c r="C2683" s="787">
        <v>2021</v>
      </c>
      <c r="D2683" s="202" t="s">
        <v>2501</v>
      </c>
      <c r="E2683" s="202" t="s">
        <v>2511</v>
      </c>
      <c r="F2683" s="501"/>
      <c r="G2683" s="501"/>
      <c r="H2683" s="501"/>
      <c r="I2683" s="501"/>
    </row>
    <row r="2684" spans="1:9" ht="16">
      <c r="A2684" s="496"/>
      <c r="B2684" s="1012"/>
      <c r="C2684" s="787">
        <v>2021</v>
      </c>
      <c r="D2684" s="204" t="s">
        <v>2502</v>
      </c>
      <c r="E2684" s="204" t="s">
        <v>2511</v>
      </c>
      <c r="F2684" s="501"/>
      <c r="G2684" s="501"/>
      <c r="H2684" s="501"/>
      <c r="I2684" s="501"/>
    </row>
    <row r="2685" spans="1:9" ht="16">
      <c r="A2685" s="496"/>
      <c r="B2685" s="1012"/>
      <c r="C2685" s="787">
        <v>2021</v>
      </c>
      <c r="D2685" s="202" t="s">
        <v>2503</v>
      </c>
      <c r="E2685" s="202" t="s">
        <v>2511</v>
      </c>
      <c r="F2685" s="501"/>
      <c r="G2685" s="501"/>
      <c r="H2685" s="501"/>
      <c r="I2685" s="501"/>
    </row>
    <row r="2686" spans="1:9" ht="16">
      <c r="A2686" s="496"/>
      <c r="B2686" s="1012"/>
      <c r="C2686" s="787">
        <v>2021</v>
      </c>
      <c r="D2686" s="204" t="s">
        <v>2504</v>
      </c>
      <c r="E2686" s="204" t="s">
        <v>2511</v>
      </c>
      <c r="F2686" s="501"/>
      <c r="G2686" s="501"/>
      <c r="H2686" s="501"/>
      <c r="I2686" s="501"/>
    </row>
    <row r="2687" spans="1:9" ht="16">
      <c r="A2687" s="496"/>
      <c r="B2687" s="1012"/>
      <c r="C2687" s="787">
        <v>2021</v>
      </c>
      <c r="D2687" s="202" t="s">
        <v>2505</v>
      </c>
      <c r="E2687" s="202" t="s">
        <v>2511</v>
      </c>
      <c r="F2687" s="501"/>
      <c r="G2687" s="501"/>
      <c r="H2687" s="501"/>
      <c r="I2687" s="501"/>
    </row>
    <row r="2688" spans="1:9" ht="16">
      <c r="A2688" s="496"/>
      <c r="B2688" s="1012"/>
      <c r="C2688" s="787">
        <v>2021</v>
      </c>
      <c r="D2688" s="204" t="s">
        <v>2506</v>
      </c>
      <c r="E2688" s="204" t="s">
        <v>2511</v>
      </c>
      <c r="F2688" s="501"/>
      <c r="G2688" s="501"/>
      <c r="H2688" s="501"/>
      <c r="I2688" s="501"/>
    </row>
    <row r="2689" spans="1:9" ht="16">
      <c r="A2689" s="496"/>
      <c r="B2689" s="1012"/>
      <c r="C2689" s="787">
        <v>2021</v>
      </c>
      <c r="D2689" s="202" t="s">
        <v>2507</v>
      </c>
      <c r="E2689" s="202" t="s">
        <v>2511</v>
      </c>
      <c r="F2689" s="501"/>
      <c r="G2689" s="501"/>
      <c r="H2689" s="501"/>
      <c r="I2689" s="501"/>
    </row>
    <row r="2690" spans="1:9" ht="16">
      <c r="A2690" s="496"/>
      <c r="B2690" s="1012"/>
      <c r="C2690" s="787">
        <v>2021</v>
      </c>
      <c r="D2690" s="204" t="s">
        <v>2508</v>
      </c>
      <c r="E2690" s="204" t="s">
        <v>2511</v>
      </c>
      <c r="F2690" s="501"/>
      <c r="G2690" s="501"/>
      <c r="H2690" s="501"/>
      <c r="I2690" s="501"/>
    </row>
    <row r="2691" spans="1:9" ht="16">
      <c r="A2691" s="496"/>
      <c r="B2691" s="1012"/>
      <c r="C2691" s="787">
        <v>2021</v>
      </c>
      <c r="D2691" s="202" t="s">
        <v>2509</v>
      </c>
      <c r="E2691" s="202" t="s">
        <v>2511</v>
      </c>
      <c r="F2691" s="501"/>
      <c r="G2691" s="501"/>
      <c r="H2691" s="501"/>
      <c r="I2691" s="501"/>
    </row>
    <row r="2692" spans="1:9" ht="16">
      <c r="A2692" s="496"/>
      <c r="B2692" s="1012"/>
      <c r="C2692" s="787">
        <v>2021</v>
      </c>
      <c r="D2692" s="202" t="s">
        <v>2495</v>
      </c>
      <c r="E2692" s="202" t="s">
        <v>2496</v>
      </c>
      <c r="F2692" s="501"/>
      <c r="G2692" s="501"/>
      <c r="H2692" s="501"/>
      <c r="I2692" s="501"/>
    </row>
    <row r="2693" spans="1:9" ht="16">
      <c r="A2693" s="496"/>
      <c r="B2693" s="1012"/>
      <c r="C2693" s="787">
        <v>2021</v>
      </c>
      <c r="D2693" s="204" t="s">
        <v>2498</v>
      </c>
      <c r="E2693" s="204" t="s">
        <v>2496</v>
      </c>
      <c r="F2693" s="501"/>
      <c r="G2693" s="501"/>
      <c r="H2693" s="501"/>
      <c r="I2693" s="501"/>
    </row>
    <row r="2694" spans="1:9" ht="16">
      <c r="A2694" s="496"/>
      <c r="B2694" s="1012"/>
      <c r="C2694" s="787">
        <v>2021</v>
      </c>
      <c r="D2694" s="202" t="s">
        <v>2499</v>
      </c>
      <c r="E2694" s="202" t="s">
        <v>2496</v>
      </c>
      <c r="F2694" s="501"/>
      <c r="G2694" s="501"/>
      <c r="H2694" s="501"/>
      <c r="I2694" s="501"/>
    </row>
    <row r="2695" spans="1:9" ht="16">
      <c r="A2695" s="496"/>
      <c r="B2695" s="1012"/>
      <c r="C2695" s="787">
        <v>2021</v>
      </c>
      <c r="D2695" s="204" t="s">
        <v>2500</v>
      </c>
      <c r="E2695" s="204" t="s">
        <v>2496</v>
      </c>
      <c r="F2695" s="501"/>
      <c r="G2695" s="501"/>
      <c r="H2695" s="501"/>
      <c r="I2695" s="501"/>
    </row>
    <row r="2696" spans="1:9" ht="16">
      <c r="A2696" s="496"/>
      <c r="B2696" s="1012"/>
      <c r="C2696" s="787">
        <v>2021</v>
      </c>
      <c r="D2696" s="202" t="s">
        <v>2501</v>
      </c>
      <c r="E2696" s="202" t="s">
        <v>2496</v>
      </c>
      <c r="F2696" s="501"/>
      <c r="G2696" s="501"/>
      <c r="H2696" s="501"/>
      <c r="I2696" s="501"/>
    </row>
    <row r="2697" spans="1:9" ht="16">
      <c r="A2697" s="496"/>
      <c r="B2697" s="1012"/>
      <c r="C2697" s="787">
        <v>2021</v>
      </c>
      <c r="D2697" s="204" t="s">
        <v>2502</v>
      </c>
      <c r="E2697" s="204" t="s">
        <v>2496</v>
      </c>
      <c r="F2697" s="501"/>
      <c r="G2697" s="501"/>
      <c r="H2697" s="501"/>
      <c r="I2697" s="501"/>
    </row>
    <row r="2698" spans="1:9" ht="16">
      <c r="A2698" s="496"/>
      <c r="B2698" s="1012"/>
      <c r="C2698" s="787">
        <v>2021</v>
      </c>
      <c r="D2698" s="202" t="s">
        <v>2503</v>
      </c>
      <c r="E2698" s="202" t="s">
        <v>2496</v>
      </c>
      <c r="F2698" s="501"/>
      <c r="G2698" s="501"/>
      <c r="H2698" s="501"/>
      <c r="I2698" s="501"/>
    </row>
    <row r="2699" spans="1:9" ht="16">
      <c r="A2699" s="496"/>
      <c r="B2699" s="1012"/>
      <c r="C2699" s="787">
        <v>2021</v>
      </c>
      <c r="D2699" s="204" t="s">
        <v>2504</v>
      </c>
      <c r="E2699" s="204" t="s">
        <v>2496</v>
      </c>
      <c r="F2699" s="501"/>
      <c r="G2699" s="501"/>
      <c r="H2699" s="501"/>
      <c r="I2699" s="501"/>
    </row>
    <row r="2700" spans="1:9" ht="16">
      <c r="A2700" s="496"/>
      <c r="B2700" s="1012"/>
      <c r="C2700" s="787">
        <v>2021</v>
      </c>
      <c r="D2700" s="202" t="s">
        <v>2505</v>
      </c>
      <c r="E2700" s="202" t="s">
        <v>2496</v>
      </c>
      <c r="F2700" s="501"/>
      <c r="G2700" s="501"/>
      <c r="H2700" s="501"/>
      <c r="I2700" s="501"/>
    </row>
    <row r="2701" spans="1:9" ht="16">
      <c r="A2701" s="496"/>
      <c r="B2701" s="1012"/>
      <c r="C2701" s="787">
        <v>2021</v>
      </c>
      <c r="D2701" s="204" t="s">
        <v>2506</v>
      </c>
      <c r="E2701" s="204" t="s">
        <v>2496</v>
      </c>
      <c r="F2701" s="501"/>
      <c r="G2701" s="501"/>
      <c r="H2701" s="501"/>
      <c r="I2701" s="501"/>
    </row>
    <row r="2702" spans="1:9" ht="16">
      <c r="A2702" s="496"/>
      <c r="B2702" s="1012"/>
      <c r="C2702" s="787">
        <v>2021</v>
      </c>
      <c r="D2702" s="202" t="s">
        <v>2507</v>
      </c>
      <c r="E2702" s="202" t="s">
        <v>2496</v>
      </c>
      <c r="F2702" s="501"/>
      <c r="G2702" s="501"/>
      <c r="H2702" s="501"/>
      <c r="I2702" s="501"/>
    </row>
    <row r="2703" spans="1:9" ht="16">
      <c r="A2703" s="496"/>
      <c r="B2703" s="1012"/>
      <c r="C2703" s="787">
        <v>2021</v>
      </c>
      <c r="D2703" s="204" t="s">
        <v>2508</v>
      </c>
      <c r="E2703" s="204" t="s">
        <v>2496</v>
      </c>
      <c r="F2703" s="501"/>
      <c r="G2703" s="501"/>
      <c r="H2703" s="501"/>
      <c r="I2703" s="501"/>
    </row>
    <row r="2704" spans="1:9" ht="16">
      <c r="A2704" s="496"/>
      <c r="B2704" s="1012"/>
      <c r="C2704" s="787">
        <v>2021</v>
      </c>
      <c r="D2704" s="202" t="s">
        <v>2509</v>
      </c>
      <c r="E2704" s="202" t="s">
        <v>2496</v>
      </c>
      <c r="F2704" s="501"/>
      <c r="G2704" s="501"/>
      <c r="H2704" s="501"/>
      <c r="I2704" s="501"/>
    </row>
    <row r="2705" spans="1:9" ht="16">
      <c r="A2705" s="496"/>
      <c r="B2705" s="1012"/>
      <c r="C2705" s="787">
        <v>2021</v>
      </c>
      <c r="D2705" s="204" t="s">
        <v>2510</v>
      </c>
      <c r="E2705" s="204" t="s">
        <v>2496</v>
      </c>
      <c r="F2705" s="501"/>
      <c r="G2705" s="501"/>
      <c r="H2705" s="501"/>
      <c r="I2705" s="501"/>
    </row>
    <row r="2706" spans="1:9" ht="16">
      <c r="A2706" s="496"/>
      <c r="B2706" s="1012"/>
      <c r="C2706" s="787">
        <v>2021</v>
      </c>
      <c r="D2706" s="202" t="s">
        <v>2495</v>
      </c>
      <c r="E2706" s="202" t="s">
        <v>2511</v>
      </c>
      <c r="F2706" s="501"/>
      <c r="G2706" s="501"/>
      <c r="H2706" s="501"/>
      <c r="I2706" s="501"/>
    </row>
    <row r="2707" spans="1:9" ht="16">
      <c r="A2707" s="496"/>
      <c r="B2707" s="1012"/>
      <c r="C2707" s="787">
        <v>2021</v>
      </c>
      <c r="D2707" s="204" t="s">
        <v>2498</v>
      </c>
      <c r="E2707" s="204" t="s">
        <v>2511</v>
      </c>
      <c r="F2707" s="501"/>
      <c r="G2707" s="501"/>
      <c r="H2707" s="501"/>
      <c r="I2707" s="501"/>
    </row>
    <row r="2708" spans="1:9" ht="16">
      <c r="A2708" s="496"/>
      <c r="B2708" s="1012"/>
      <c r="C2708" s="787">
        <v>2021</v>
      </c>
      <c r="D2708" s="202" t="s">
        <v>2499</v>
      </c>
      <c r="E2708" s="202" t="s">
        <v>2511</v>
      </c>
      <c r="F2708" s="501"/>
      <c r="G2708" s="501"/>
      <c r="H2708" s="501"/>
      <c r="I2708" s="501"/>
    </row>
    <row r="2709" spans="1:9" ht="16">
      <c r="A2709" s="496"/>
      <c r="B2709" s="1012"/>
      <c r="C2709" s="787">
        <v>2021</v>
      </c>
      <c r="D2709" s="204" t="s">
        <v>2500</v>
      </c>
      <c r="E2709" s="204" t="s">
        <v>2511</v>
      </c>
      <c r="F2709" s="501"/>
      <c r="G2709" s="501"/>
      <c r="H2709" s="501"/>
      <c r="I2709" s="501"/>
    </row>
    <row r="2710" spans="1:9" ht="16">
      <c r="A2710" s="496"/>
      <c r="B2710" s="1012"/>
      <c r="C2710" s="787">
        <v>2021</v>
      </c>
      <c r="D2710" s="202" t="s">
        <v>2501</v>
      </c>
      <c r="E2710" s="202" t="s">
        <v>2511</v>
      </c>
      <c r="F2710" s="501"/>
      <c r="G2710" s="501"/>
      <c r="H2710" s="501"/>
      <c r="I2710" s="501"/>
    </row>
    <row r="2711" spans="1:9" ht="16">
      <c r="A2711" s="496"/>
      <c r="B2711" s="1012"/>
      <c r="C2711" s="787">
        <v>2021</v>
      </c>
      <c r="D2711" s="204" t="s">
        <v>2502</v>
      </c>
      <c r="E2711" s="204" t="s">
        <v>2511</v>
      </c>
      <c r="F2711" s="501"/>
      <c r="G2711" s="501"/>
      <c r="H2711" s="501"/>
      <c r="I2711" s="501"/>
    </row>
    <row r="2712" spans="1:9" ht="16">
      <c r="A2712" s="496"/>
      <c r="B2712" s="1012"/>
      <c r="C2712" s="787">
        <v>2021</v>
      </c>
      <c r="D2712" s="202" t="s">
        <v>2503</v>
      </c>
      <c r="E2712" s="202" t="s">
        <v>2511</v>
      </c>
      <c r="F2712" s="501"/>
      <c r="G2712" s="501"/>
      <c r="H2712" s="501"/>
      <c r="I2712" s="501"/>
    </row>
    <row r="2713" spans="1:9" ht="16">
      <c r="A2713" s="496"/>
      <c r="B2713" s="1012"/>
      <c r="C2713" s="787">
        <v>2021</v>
      </c>
      <c r="D2713" s="204" t="s">
        <v>2504</v>
      </c>
      <c r="E2713" s="204" t="s">
        <v>2511</v>
      </c>
      <c r="F2713" s="501"/>
      <c r="G2713" s="501"/>
      <c r="H2713" s="501"/>
      <c r="I2713" s="501"/>
    </row>
    <row r="2714" spans="1:9" ht="16">
      <c r="A2714" s="496"/>
      <c r="B2714" s="1012"/>
      <c r="C2714" s="787">
        <v>2021</v>
      </c>
      <c r="D2714" s="202" t="s">
        <v>2505</v>
      </c>
      <c r="E2714" s="202" t="s">
        <v>2511</v>
      </c>
      <c r="F2714" s="501"/>
      <c r="G2714" s="501"/>
      <c r="H2714" s="501"/>
      <c r="I2714" s="501"/>
    </row>
    <row r="2715" spans="1:9" ht="16">
      <c r="A2715" s="496"/>
      <c r="B2715" s="1012"/>
      <c r="C2715" s="787">
        <v>2021</v>
      </c>
      <c r="D2715" s="204" t="s">
        <v>2506</v>
      </c>
      <c r="E2715" s="204" t="s">
        <v>2511</v>
      </c>
      <c r="F2715" s="501"/>
      <c r="G2715" s="501"/>
      <c r="H2715" s="501"/>
      <c r="I2715" s="501"/>
    </row>
    <row r="2716" spans="1:9" ht="16">
      <c r="A2716" s="496"/>
      <c r="B2716" s="1012"/>
      <c r="C2716" s="787">
        <v>2021</v>
      </c>
      <c r="D2716" s="202" t="s">
        <v>2507</v>
      </c>
      <c r="E2716" s="202" t="s">
        <v>2511</v>
      </c>
      <c r="F2716" s="501"/>
      <c r="G2716" s="501"/>
      <c r="H2716" s="501"/>
      <c r="I2716" s="501"/>
    </row>
    <row r="2717" spans="1:9" ht="16">
      <c r="A2717" s="496"/>
      <c r="B2717" s="1012"/>
      <c r="C2717" s="787">
        <v>2021</v>
      </c>
      <c r="D2717" s="204" t="s">
        <v>2508</v>
      </c>
      <c r="E2717" s="204" t="s">
        <v>2511</v>
      </c>
      <c r="F2717" s="501"/>
      <c r="G2717" s="501"/>
      <c r="H2717" s="501"/>
      <c r="I2717" s="501"/>
    </row>
    <row r="2718" spans="1:9" ht="16">
      <c r="A2718" s="496"/>
      <c r="B2718" s="1012"/>
      <c r="C2718" s="787">
        <v>2021</v>
      </c>
      <c r="D2718" s="202" t="s">
        <v>2509</v>
      </c>
      <c r="E2718" s="202" t="s">
        <v>2511</v>
      </c>
      <c r="F2718" s="501"/>
      <c r="G2718" s="501"/>
      <c r="H2718" s="501"/>
      <c r="I2718" s="501"/>
    </row>
    <row r="2719" spans="1:9" ht="16">
      <c r="A2719" s="496"/>
      <c r="B2719" s="1012"/>
      <c r="C2719" s="787">
        <v>2021</v>
      </c>
      <c r="D2719" s="202" t="s">
        <v>2495</v>
      </c>
      <c r="E2719" s="202" t="s">
        <v>2496</v>
      </c>
      <c r="F2719" s="501"/>
      <c r="G2719" s="501"/>
      <c r="H2719" s="501"/>
      <c r="I2719" s="501"/>
    </row>
    <row r="2720" spans="1:9" ht="16">
      <c r="A2720" s="496"/>
      <c r="B2720" s="1012"/>
      <c r="C2720" s="787">
        <v>2021</v>
      </c>
      <c r="D2720" s="204" t="s">
        <v>2498</v>
      </c>
      <c r="E2720" s="204" t="s">
        <v>2496</v>
      </c>
      <c r="F2720" s="501"/>
      <c r="G2720" s="501"/>
      <c r="H2720" s="501"/>
      <c r="I2720" s="501"/>
    </row>
    <row r="2721" spans="1:9" ht="16">
      <c r="A2721" s="496"/>
      <c r="B2721" s="1012"/>
      <c r="C2721" s="787">
        <v>2021</v>
      </c>
      <c r="D2721" s="202" t="s">
        <v>2499</v>
      </c>
      <c r="E2721" s="202" t="s">
        <v>2496</v>
      </c>
      <c r="F2721" s="501"/>
      <c r="G2721" s="501"/>
      <c r="H2721" s="501"/>
      <c r="I2721" s="501"/>
    </row>
    <row r="2722" spans="1:9" ht="16">
      <c r="A2722" s="496"/>
      <c r="B2722" s="1012"/>
      <c r="C2722" s="787">
        <v>2021</v>
      </c>
      <c r="D2722" s="204" t="s">
        <v>2500</v>
      </c>
      <c r="E2722" s="204" t="s">
        <v>2496</v>
      </c>
      <c r="F2722" s="501"/>
      <c r="G2722" s="501"/>
      <c r="H2722" s="501"/>
      <c r="I2722" s="501"/>
    </row>
    <row r="2723" spans="1:9" ht="16">
      <c r="A2723" s="496"/>
      <c r="B2723" s="1012"/>
      <c r="C2723" s="787">
        <v>2021</v>
      </c>
      <c r="D2723" s="202" t="s">
        <v>2501</v>
      </c>
      <c r="E2723" s="202" t="s">
        <v>2496</v>
      </c>
      <c r="F2723" s="501"/>
      <c r="G2723" s="501"/>
      <c r="H2723" s="501"/>
      <c r="I2723" s="501"/>
    </row>
    <row r="2724" spans="1:9" ht="16">
      <c r="A2724" s="496"/>
      <c r="B2724" s="1012"/>
      <c r="C2724" s="787">
        <v>2021</v>
      </c>
      <c r="D2724" s="204" t="s">
        <v>2502</v>
      </c>
      <c r="E2724" s="204" t="s">
        <v>2496</v>
      </c>
      <c r="F2724" s="501"/>
      <c r="G2724" s="501"/>
      <c r="H2724" s="501"/>
      <c r="I2724" s="501"/>
    </row>
    <row r="2725" spans="1:9" ht="16">
      <c r="A2725" s="496"/>
      <c r="B2725" s="1012"/>
      <c r="C2725" s="787">
        <v>2021</v>
      </c>
      <c r="D2725" s="202" t="s">
        <v>2503</v>
      </c>
      <c r="E2725" s="202" t="s">
        <v>2496</v>
      </c>
      <c r="F2725" s="501"/>
      <c r="G2725" s="501"/>
      <c r="H2725" s="501"/>
      <c r="I2725" s="501"/>
    </row>
    <row r="2726" spans="1:9" ht="16">
      <c r="A2726" s="496"/>
      <c r="B2726" s="1012"/>
      <c r="C2726" s="787">
        <v>2021</v>
      </c>
      <c r="D2726" s="204" t="s">
        <v>2504</v>
      </c>
      <c r="E2726" s="204" t="s">
        <v>2496</v>
      </c>
      <c r="F2726" s="501"/>
      <c r="G2726" s="501"/>
      <c r="H2726" s="501"/>
      <c r="I2726" s="501"/>
    </row>
    <row r="2727" spans="1:9" ht="16">
      <c r="A2727" s="496"/>
      <c r="B2727" s="1012"/>
      <c r="C2727" s="787">
        <v>2021</v>
      </c>
      <c r="D2727" s="202" t="s">
        <v>2505</v>
      </c>
      <c r="E2727" s="202" t="s">
        <v>2496</v>
      </c>
      <c r="F2727" s="501"/>
      <c r="G2727" s="501"/>
      <c r="H2727" s="501"/>
      <c r="I2727" s="501"/>
    </row>
    <row r="2728" spans="1:9" ht="16">
      <c r="A2728" s="496"/>
      <c r="B2728" s="1012"/>
      <c r="C2728" s="787">
        <v>2021</v>
      </c>
      <c r="D2728" s="204" t="s">
        <v>2506</v>
      </c>
      <c r="E2728" s="204" t="s">
        <v>2496</v>
      </c>
      <c r="F2728" s="501"/>
      <c r="G2728" s="501"/>
      <c r="H2728" s="501"/>
      <c r="I2728" s="501"/>
    </row>
    <row r="2729" spans="1:9" ht="16">
      <c r="A2729" s="496"/>
      <c r="B2729" s="1012"/>
      <c r="C2729" s="787">
        <v>2021</v>
      </c>
      <c r="D2729" s="202" t="s">
        <v>2507</v>
      </c>
      <c r="E2729" s="202" t="s">
        <v>2496</v>
      </c>
      <c r="F2729" s="501"/>
      <c r="G2729" s="501"/>
      <c r="H2729" s="501"/>
      <c r="I2729" s="501"/>
    </row>
    <row r="2730" spans="1:9" ht="16">
      <c r="A2730" s="496"/>
      <c r="B2730" s="1012"/>
      <c r="C2730" s="787">
        <v>2021</v>
      </c>
      <c r="D2730" s="204" t="s">
        <v>2508</v>
      </c>
      <c r="E2730" s="204" t="s">
        <v>2496</v>
      </c>
      <c r="F2730" s="501"/>
      <c r="G2730" s="501"/>
      <c r="H2730" s="501"/>
      <c r="I2730" s="501"/>
    </row>
    <row r="2731" spans="1:9" ht="16">
      <c r="A2731" s="496"/>
      <c r="B2731" s="1012"/>
      <c r="C2731" s="787">
        <v>2021</v>
      </c>
      <c r="D2731" s="202" t="s">
        <v>2509</v>
      </c>
      <c r="E2731" s="202" t="s">
        <v>2496</v>
      </c>
      <c r="F2731" s="501"/>
      <c r="G2731" s="501"/>
      <c r="H2731" s="501"/>
      <c r="I2731" s="501"/>
    </row>
    <row r="2732" spans="1:9" ht="16">
      <c r="A2732" s="496"/>
      <c r="B2732" s="1012"/>
      <c r="C2732" s="787">
        <v>2021</v>
      </c>
      <c r="D2732" s="204" t="s">
        <v>2510</v>
      </c>
      <c r="E2732" s="204" t="s">
        <v>2496</v>
      </c>
      <c r="F2732" s="501"/>
      <c r="G2732" s="501"/>
      <c r="H2732" s="501"/>
      <c r="I2732" s="501"/>
    </row>
    <row r="2733" spans="1:9" ht="16">
      <c r="A2733" s="496"/>
      <c r="B2733" s="1012"/>
      <c r="C2733" s="787">
        <v>2021</v>
      </c>
      <c r="D2733" s="202" t="s">
        <v>2495</v>
      </c>
      <c r="E2733" s="202" t="s">
        <v>2511</v>
      </c>
      <c r="F2733" s="501"/>
      <c r="G2733" s="501"/>
      <c r="H2733" s="501"/>
      <c r="I2733" s="501"/>
    </row>
    <row r="2734" spans="1:9" ht="16">
      <c r="A2734" s="496"/>
      <c r="B2734" s="1012"/>
      <c r="C2734" s="787">
        <v>2021</v>
      </c>
      <c r="D2734" s="204" t="s">
        <v>2498</v>
      </c>
      <c r="E2734" s="204" t="s">
        <v>2511</v>
      </c>
      <c r="F2734" s="501"/>
      <c r="G2734" s="501"/>
      <c r="H2734" s="501"/>
      <c r="I2734" s="501"/>
    </row>
    <row r="2735" spans="1:9" ht="16">
      <c r="A2735" s="496"/>
      <c r="B2735" s="1012"/>
      <c r="C2735" s="787">
        <v>2021</v>
      </c>
      <c r="D2735" s="202" t="s">
        <v>2499</v>
      </c>
      <c r="E2735" s="202" t="s">
        <v>2511</v>
      </c>
      <c r="F2735" s="501"/>
      <c r="G2735" s="501"/>
      <c r="H2735" s="501"/>
      <c r="I2735" s="501"/>
    </row>
    <row r="2736" spans="1:9" ht="16">
      <c r="A2736" s="496"/>
      <c r="B2736" s="1012"/>
      <c r="C2736" s="787">
        <v>2021</v>
      </c>
      <c r="D2736" s="204" t="s">
        <v>2500</v>
      </c>
      <c r="E2736" s="204" t="s">
        <v>2511</v>
      </c>
      <c r="F2736" s="501"/>
      <c r="G2736" s="501"/>
      <c r="H2736" s="501"/>
      <c r="I2736" s="501"/>
    </row>
    <row r="2737" spans="1:9" ht="16">
      <c r="A2737" s="496"/>
      <c r="B2737" s="1012"/>
      <c r="C2737" s="787">
        <v>2021</v>
      </c>
      <c r="D2737" s="202" t="s">
        <v>2501</v>
      </c>
      <c r="E2737" s="202" t="s">
        <v>2511</v>
      </c>
      <c r="F2737" s="501"/>
      <c r="G2737" s="501"/>
      <c r="H2737" s="501"/>
      <c r="I2737" s="501"/>
    </row>
    <row r="2738" spans="1:9" ht="16">
      <c r="A2738" s="496"/>
      <c r="B2738" s="1012"/>
      <c r="C2738" s="787">
        <v>2021</v>
      </c>
      <c r="D2738" s="204" t="s">
        <v>2502</v>
      </c>
      <c r="E2738" s="204" t="s">
        <v>2511</v>
      </c>
      <c r="F2738" s="501"/>
      <c r="G2738" s="501"/>
      <c r="H2738" s="501"/>
      <c r="I2738" s="501"/>
    </row>
    <row r="2739" spans="1:9" ht="16">
      <c r="A2739" s="496"/>
      <c r="B2739" s="1012"/>
      <c r="C2739" s="787">
        <v>2021</v>
      </c>
      <c r="D2739" s="202" t="s">
        <v>2503</v>
      </c>
      <c r="E2739" s="202" t="s">
        <v>2511</v>
      </c>
      <c r="F2739" s="501"/>
      <c r="G2739" s="501"/>
      <c r="H2739" s="501"/>
      <c r="I2739" s="501"/>
    </row>
    <row r="2740" spans="1:9" ht="16">
      <c r="A2740" s="496"/>
      <c r="B2740" s="1012"/>
      <c r="C2740" s="787">
        <v>2021</v>
      </c>
      <c r="D2740" s="204" t="s">
        <v>2504</v>
      </c>
      <c r="E2740" s="204" t="s">
        <v>2511</v>
      </c>
      <c r="F2740" s="501"/>
      <c r="G2740" s="501"/>
      <c r="H2740" s="501"/>
      <c r="I2740" s="501"/>
    </row>
    <row r="2741" spans="1:9" ht="16">
      <c r="A2741" s="496"/>
      <c r="B2741" s="1012"/>
      <c r="C2741" s="787">
        <v>2021</v>
      </c>
      <c r="D2741" s="202" t="s">
        <v>2505</v>
      </c>
      <c r="E2741" s="202" t="s">
        <v>2511</v>
      </c>
      <c r="F2741" s="501"/>
      <c r="G2741" s="501"/>
      <c r="H2741" s="501"/>
      <c r="I2741" s="501"/>
    </row>
    <row r="2742" spans="1:9" ht="16">
      <c r="A2742" s="496"/>
      <c r="B2742" s="1012"/>
      <c r="C2742" s="787">
        <v>2021</v>
      </c>
      <c r="D2742" s="204" t="s">
        <v>2506</v>
      </c>
      <c r="E2742" s="204" t="s">
        <v>2511</v>
      </c>
      <c r="F2742" s="501"/>
      <c r="G2742" s="501"/>
      <c r="H2742" s="501"/>
      <c r="I2742" s="501"/>
    </row>
    <row r="2743" spans="1:9" ht="16">
      <c r="A2743" s="496"/>
      <c r="B2743" s="1012"/>
      <c r="C2743" s="787">
        <v>2021</v>
      </c>
      <c r="D2743" s="202" t="s">
        <v>2507</v>
      </c>
      <c r="E2743" s="202" t="s">
        <v>2511</v>
      </c>
      <c r="F2743" s="501"/>
      <c r="G2743" s="501"/>
      <c r="H2743" s="501"/>
      <c r="I2743" s="501"/>
    </row>
    <row r="2744" spans="1:9" ht="16">
      <c r="A2744" s="496"/>
      <c r="B2744" s="1012"/>
      <c r="C2744" s="787">
        <v>2021</v>
      </c>
      <c r="D2744" s="204" t="s">
        <v>2508</v>
      </c>
      <c r="E2744" s="204" t="s">
        <v>2511</v>
      </c>
      <c r="F2744" s="501"/>
      <c r="G2744" s="501"/>
      <c r="H2744" s="501"/>
      <c r="I2744" s="501"/>
    </row>
    <row r="2745" spans="1:9" ht="16">
      <c r="A2745" s="496"/>
      <c r="B2745" s="1012"/>
      <c r="C2745" s="787">
        <v>2021</v>
      </c>
      <c r="D2745" s="202" t="s">
        <v>2509</v>
      </c>
      <c r="E2745" s="202" t="s">
        <v>2511</v>
      </c>
      <c r="F2745" s="501"/>
      <c r="G2745" s="501"/>
      <c r="H2745" s="501"/>
      <c r="I2745" s="501"/>
    </row>
    <row r="2746" spans="1:9" ht="16">
      <c r="A2746" s="496"/>
      <c r="B2746" s="1012"/>
      <c r="C2746" s="787">
        <v>2021</v>
      </c>
      <c r="D2746" s="204" t="s">
        <v>2510</v>
      </c>
      <c r="E2746" s="204" t="s">
        <v>2511</v>
      </c>
      <c r="F2746" s="501"/>
      <c r="G2746" s="501"/>
      <c r="H2746" s="501"/>
      <c r="I2746" s="501"/>
    </row>
    <row r="2747" spans="1:9" ht="16">
      <c r="A2747" s="496"/>
      <c r="B2747" s="1012"/>
      <c r="C2747" s="787">
        <v>2021</v>
      </c>
      <c r="D2747" s="202" t="s">
        <v>2495</v>
      </c>
      <c r="E2747" s="202" t="s">
        <v>2496</v>
      </c>
      <c r="F2747" s="207"/>
      <c r="G2747" s="501"/>
      <c r="H2747" s="501"/>
      <c r="I2747" s="501"/>
    </row>
    <row r="2748" spans="1:9" ht="16">
      <c r="A2748" s="496"/>
      <c r="B2748" s="1012"/>
      <c r="C2748" s="787">
        <v>2021</v>
      </c>
      <c r="D2748" s="204" t="s">
        <v>2498</v>
      </c>
      <c r="E2748" s="204" t="s">
        <v>2496</v>
      </c>
      <c r="F2748" s="206"/>
      <c r="G2748" s="501"/>
      <c r="H2748" s="501"/>
      <c r="I2748" s="501"/>
    </row>
    <row r="2749" spans="1:9" ht="16">
      <c r="A2749" s="496"/>
      <c r="B2749" s="1012"/>
      <c r="C2749" s="787">
        <v>2021</v>
      </c>
      <c r="D2749" s="202" t="s">
        <v>2499</v>
      </c>
      <c r="E2749" s="202" t="s">
        <v>2496</v>
      </c>
      <c r="F2749" s="207"/>
      <c r="G2749" s="501"/>
      <c r="H2749" s="501"/>
      <c r="I2749" s="501"/>
    </row>
    <row r="2750" spans="1:9" ht="16">
      <c r="A2750" s="496"/>
      <c r="B2750" s="1012"/>
      <c r="C2750" s="787">
        <v>2021</v>
      </c>
      <c r="D2750" s="204" t="s">
        <v>2500</v>
      </c>
      <c r="E2750" s="204" t="s">
        <v>2496</v>
      </c>
      <c r="F2750" s="206"/>
      <c r="G2750" s="501"/>
      <c r="H2750" s="501"/>
      <c r="I2750" s="501"/>
    </row>
    <row r="2751" spans="1:9" ht="16">
      <c r="A2751" s="496"/>
      <c r="B2751" s="1012"/>
      <c r="C2751" s="787">
        <v>2021</v>
      </c>
      <c r="D2751" s="202" t="s">
        <v>2501</v>
      </c>
      <c r="E2751" s="202" t="s">
        <v>2496</v>
      </c>
      <c r="F2751" s="207"/>
      <c r="G2751" s="501"/>
      <c r="H2751" s="501"/>
      <c r="I2751" s="501"/>
    </row>
    <row r="2752" spans="1:9" ht="16">
      <c r="A2752" s="496"/>
      <c r="B2752" s="1012"/>
      <c r="C2752" s="787">
        <v>2021</v>
      </c>
      <c r="D2752" s="204" t="s">
        <v>2502</v>
      </c>
      <c r="E2752" s="204" t="s">
        <v>2496</v>
      </c>
      <c r="F2752" s="206"/>
      <c r="G2752" s="501"/>
      <c r="H2752" s="501"/>
      <c r="I2752" s="501"/>
    </row>
    <row r="2753" spans="1:9" ht="16">
      <c r="A2753" s="496"/>
      <c r="B2753" s="1012"/>
      <c r="C2753" s="787">
        <v>2021</v>
      </c>
      <c r="D2753" s="202" t="s">
        <v>2503</v>
      </c>
      <c r="E2753" s="202" t="s">
        <v>2496</v>
      </c>
      <c r="F2753" s="207"/>
      <c r="G2753" s="501"/>
      <c r="H2753" s="501"/>
      <c r="I2753" s="501"/>
    </row>
    <row r="2754" spans="1:9" ht="16">
      <c r="A2754" s="496"/>
      <c r="B2754" s="1012"/>
      <c r="C2754" s="787">
        <v>2021</v>
      </c>
      <c r="D2754" s="204" t="s">
        <v>2504</v>
      </c>
      <c r="E2754" s="204" t="s">
        <v>2496</v>
      </c>
      <c r="F2754" s="206"/>
      <c r="G2754" s="501"/>
      <c r="H2754" s="501"/>
      <c r="I2754" s="501"/>
    </row>
    <row r="2755" spans="1:9" ht="16">
      <c r="A2755" s="496"/>
      <c r="B2755" s="1012"/>
      <c r="C2755" s="787">
        <v>2021</v>
      </c>
      <c r="D2755" s="202" t="s">
        <v>2505</v>
      </c>
      <c r="E2755" s="202" t="s">
        <v>2496</v>
      </c>
      <c r="F2755" s="207"/>
      <c r="G2755" s="501"/>
      <c r="H2755" s="501"/>
      <c r="I2755" s="501"/>
    </row>
    <row r="2756" spans="1:9" ht="16">
      <c r="A2756" s="496"/>
      <c r="B2756" s="1012"/>
      <c r="C2756" s="787">
        <v>2021</v>
      </c>
      <c r="D2756" s="204" t="s">
        <v>2506</v>
      </c>
      <c r="E2756" s="204" t="s">
        <v>2496</v>
      </c>
      <c r="F2756" s="206"/>
      <c r="G2756" s="501"/>
      <c r="H2756" s="501"/>
      <c r="I2756" s="501"/>
    </row>
    <row r="2757" spans="1:9" ht="16">
      <c r="A2757" s="496"/>
      <c r="B2757" s="1012"/>
      <c r="C2757" s="787">
        <v>2021</v>
      </c>
      <c r="D2757" s="202" t="s">
        <v>2507</v>
      </c>
      <c r="E2757" s="202" t="s">
        <v>2496</v>
      </c>
      <c r="F2757" s="207"/>
      <c r="G2757" s="501"/>
      <c r="H2757" s="501"/>
      <c r="I2757" s="501"/>
    </row>
    <row r="2758" spans="1:9" ht="16">
      <c r="A2758" s="496"/>
      <c r="B2758" s="1012"/>
      <c r="C2758" s="787">
        <v>2021</v>
      </c>
      <c r="D2758" s="204" t="s">
        <v>2508</v>
      </c>
      <c r="E2758" s="204" t="s">
        <v>2496</v>
      </c>
      <c r="F2758" s="206"/>
      <c r="G2758" s="501"/>
      <c r="H2758" s="501"/>
      <c r="I2758" s="501"/>
    </row>
    <row r="2759" spans="1:9" ht="16">
      <c r="A2759" s="496"/>
      <c r="B2759" s="1012"/>
      <c r="C2759" s="787">
        <v>2021</v>
      </c>
      <c r="D2759" s="202" t="s">
        <v>2509</v>
      </c>
      <c r="E2759" s="202" t="s">
        <v>2496</v>
      </c>
      <c r="F2759" s="207"/>
      <c r="G2759" s="501"/>
      <c r="H2759" s="501"/>
      <c r="I2759" s="501"/>
    </row>
    <row r="2760" spans="1:9" ht="16">
      <c r="A2760" s="496"/>
      <c r="B2760" s="1012"/>
      <c r="C2760" s="787">
        <v>2021</v>
      </c>
      <c r="D2760" s="204" t="s">
        <v>2510</v>
      </c>
      <c r="E2760" s="204" t="s">
        <v>2496</v>
      </c>
      <c r="F2760" s="206"/>
      <c r="G2760" s="501"/>
      <c r="H2760" s="501"/>
      <c r="I2760" s="501"/>
    </row>
    <row r="2761" spans="1:9" ht="16">
      <c r="A2761" s="496"/>
      <c r="B2761" s="1012"/>
      <c r="C2761" s="787">
        <v>2021</v>
      </c>
      <c r="D2761" s="202" t="s">
        <v>2495</v>
      </c>
      <c r="E2761" s="202" t="s">
        <v>2511</v>
      </c>
      <c r="F2761" s="210"/>
      <c r="G2761" s="501"/>
      <c r="H2761" s="501"/>
      <c r="I2761" s="501"/>
    </row>
    <row r="2762" spans="1:9" ht="16">
      <c r="A2762" s="496"/>
      <c r="B2762" s="1012"/>
      <c r="C2762" s="787">
        <v>2021</v>
      </c>
      <c r="D2762" s="204" t="s">
        <v>2498</v>
      </c>
      <c r="E2762" s="204" t="s">
        <v>2511</v>
      </c>
      <c r="F2762" s="211"/>
      <c r="G2762" s="501"/>
      <c r="H2762" s="501"/>
      <c r="I2762" s="501"/>
    </row>
    <row r="2763" spans="1:9" ht="16">
      <c r="A2763" s="496"/>
      <c r="B2763" s="1012"/>
      <c r="C2763" s="787">
        <v>2021</v>
      </c>
      <c r="D2763" s="202" t="s">
        <v>2499</v>
      </c>
      <c r="E2763" s="202" t="s">
        <v>2511</v>
      </c>
      <c r="F2763" s="210"/>
      <c r="G2763" s="501"/>
      <c r="H2763" s="501"/>
      <c r="I2763" s="501"/>
    </row>
    <row r="2764" spans="1:9" ht="16">
      <c r="A2764" s="496"/>
      <c r="B2764" s="1012"/>
      <c r="C2764" s="787">
        <v>2021</v>
      </c>
      <c r="D2764" s="204" t="s">
        <v>2500</v>
      </c>
      <c r="E2764" s="204" t="s">
        <v>2511</v>
      </c>
      <c r="F2764" s="211"/>
      <c r="G2764" s="501"/>
      <c r="H2764" s="501"/>
      <c r="I2764" s="501"/>
    </row>
    <row r="2765" spans="1:9" ht="16">
      <c r="A2765" s="496"/>
      <c r="B2765" s="1012"/>
      <c r="C2765" s="787">
        <v>2021</v>
      </c>
      <c r="D2765" s="202" t="s">
        <v>2501</v>
      </c>
      <c r="E2765" s="202" t="s">
        <v>2511</v>
      </c>
      <c r="F2765" s="210"/>
      <c r="G2765" s="501"/>
      <c r="H2765" s="501"/>
      <c r="I2765" s="501"/>
    </row>
    <row r="2766" spans="1:9" ht="16">
      <c r="A2766" s="496"/>
      <c r="B2766" s="1012"/>
      <c r="C2766" s="787">
        <v>2021</v>
      </c>
      <c r="D2766" s="204" t="s">
        <v>2502</v>
      </c>
      <c r="E2766" s="204" t="s">
        <v>2511</v>
      </c>
      <c r="F2766" s="211"/>
      <c r="G2766" s="501"/>
      <c r="H2766" s="501"/>
      <c r="I2766" s="501"/>
    </row>
    <row r="2767" spans="1:9" ht="16">
      <c r="A2767" s="496"/>
      <c r="B2767" s="1012"/>
      <c r="C2767" s="787">
        <v>2021</v>
      </c>
      <c r="D2767" s="202" t="s">
        <v>2503</v>
      </c>
      <c r="E2767" s="202" t="s">
        <v>2511</v>
      </c>
      <c r="F2767" s="210"/>
      <c r="G2767" s="501"/>
      <c r="H2767" s="501"/>
      <c r="I2767" s="501"/>
    </row>
    <row r="2768" spans="1:9" ht="16">
      <c r="A2768" s="496"/>
      <c r="B2768" s="1012"/>
      <c r="C2768" s="787">
        <v>2021</v>
      </c>
      <c r="D2768" s="204" t="s">
        <v>2504</v>
      </c>
      <c r="E2768" s="204" t="s">
        <v>2511</v>
      </c>
      <c r="F2768" s="211"/>
      <c r="G2768" s="501"/>
      <c r="H2768" s="501"/>
      <c r="I2768" s="501"/>
    </row>
    <row r="2769" spans="1:9" ht="16">
      <c r="A2769" s="496"/>
      <c r="B2769" s="1012"/>
      <c r="C2769" s="787">
        <v>2021</v>
      </c>
      <c r="D2769" s="202" t="s">
        <v>2505</v>
      </c>
      <c r="E2769" s="202" t="s">
        <v>2511</v>
      </c>
      <c r="F2769" s="210"/>
      <c r="G2769" s="501"/>
      <c r="H2769" s="501"/>
      <c r="I2769" s="501"/>
    </row>
    <row r="2770" spans="1:9" ht="16">
      <c r="A2770" s="496"/>
      <c r="B2770" s="1012"/>
      <c r="C2770" s="787">
        <v>2021</v>
      </c>
      <c r="D2770" s="204" t="s">
        <v>2506</v>
      </c>
      <c r="E2770" s="204" t="s">
        <v>2511</v>
      </c>
      <c r="F2770" s="211"/>
      <c r="G2770" s="501"/>
      <c r="H2770" s="501"/>
      <c r="I2770" s="501"/>
    </row>
    <row r="2771" spans="1:9" ht="16">
      <c r="A2771" s="496"/>
      <c r="B2771" s="1012"/>
      <c r="C2771" s="787">
        <v>2021</v>
      </c>
      <c r="D2771" s="202" t="s">
        <v>2507</v>
      </c>
      <c r="E2771" s="202" t="s">
        <v>2511</v>
      </c>
      <c r="F2771" s="210"/>
      <c r="G2771" s="501"/>
      <c r="H2771" s="501"/>
      <c r="I2771" s="501"/>
    </row>
    <row r="2772" spans="1:9" ht="16">
      <c r="A2772" s="496"/>
      <c r="B2772" s="1012"/>
      <c r="C2772" s="787">
        <v>2021</v>
      </c>
      <c r="D2772" s="204" t="s">
        <v>2508</v>
      </c>
      <c r="E2772" s="204" t="s">
        <v>2511</v>
      </c>
      <c r="F2772" s="211"/>
      <c r="G2772" s="501"/>
      <c r="H2772" s="501"/>
      <c r="I2772" s="501"/>
    </row>
    <row r="2773" spans="1:9" ht="16">
      <c r="A2773" s="496"/>
      <c r="B2773" s="1012"/>
      <c r="C2773" s="787">
        <v>2021</v>
      </c>
      <c r="D2773" s="202" t="s">
        <v>2509</v>
      </c>
      <c r="E2773" s="202" t="s">
        <v>2511</v>
      </c>
      <c r="F2773" s="210"/>
      <c r="G2773" s="501"/>
      <c r="H2773" s="501"/>
      <c r="I2773" s="501"/>
    </row>
    <row r="2774" spans="1:9" ht="16">
      <c r="A2774" s="496"/>
      <c r="B2774" s="1012"/>
      <c r="C2774" s="787">
        <v>2021</v>
      </c>
      <c r="D2774" s="204" t="s">
        <v>2510</v>
      </c>
      <c r="E2774" s="204" t="s">
        <v>2511</v>
      </c>
      <c r="F2774" s="211"/>
      <c r="G2774" s="501"/>
      <c r="H2774" s="501"/>
      <c r="I2774" s="501"/>
    </row>
    <row r="2775" spans="1:9" ht="16">
      <c r="A2775" s="496"/>
      <c r="B2775" s="1012"/>
      <c r="C2775" s="787">
        <v>2021</v>
      </c>
      <c r="D2775" s="202" t="s">
        <v>2495</v>
      </c>
      <c r="E2775" s="202" t="s">
        <v>2496</v>
      </c>
      <c r="F2775" s="207"/>
      <c r="G2775" s="501"/>
      <c r="H2775" s="501"/>
      <c r="I2775" s="501"/>
    </row>
    <row r="2776" spans="1:9" ht="16">
      <c r="A2776" s="496"/>
      <c r="B2776" s="1012"/>
      <c r="C2776" s="787">
        <v>2021</v>
      </c>
      <c r="D2776" s="204" t="s">
        <v>2498</v>
      </c>
      <c r="E2776" s="204" t="s">
        <v>2496</v>
      </c>
      <c r="F2776" s="206"/>
      <c r="G2776" s="501"/>
      <c r="H2776" s="501"/>
      <c r="I2776" s="501"/>
    </row>
    <row r="2777" spans="1:9" ht="16">
      <c r="A2777" s="496"/>
      <c r="B2777" s="1012"/>
      <c r="C2777" s="787">
        <v>2021</v>
      </c>
      <c r="D2777" s="202" t="s">
        <v>2499</v>
      </c>
      <c r="E2777" s="202" t="s">
        <v>2496</v>
      </c>
      <c r="F2777" s="207"/>
      <c r="G2777" s="501"/>
      <c r="H2777" s="501"/>
      <c r="I2777" s="501"/>
    </row>
    <row r="2778" spans="1:9" ht="16">
      <c r="A2778" s="496"/>
      <c r="B2778" s="1012"/>
      <c r="C2778" s="787">
        <v>2021</v>
      </c>
      <c r="D2778" s="204" t="s">
        <v>2500</v>
      </c>
      <c r="E2778" s="204" t="s">
        <v>2496</v>
      </c>
      <c r="F2778" s="206"/>
      <c r="G2778" s="501"/>
      <c r="H2778" s="501"/>
      <c r="I2778" s="501"/>
    </row>
    <row r="2779" spans="1:9" ht="16">
      <c r="A2779" s="496"/>
      <c r="B2779" s="1012"/>
      <c r="C2779" s="787">
        <v>2021</v>
      </c>
      <c r="D2779" s="202" t="s">
        <v>2501</v>
      </c>
      <c r="E2779" s="202" t="s">
        <v>2496</v>
      </c>
      <c r="F2779" s="207"/>
      <c r="G2779" s="501"/>
      <c r="H2779" s="501"/>
      <c r="I2779" s="501"/>
    </row>
    <row r="2780" spans="1:9" ht="16">
      <c r="A2780" s="496"/>
      <c r="B2780" s="1012"/>
      <c r="C2780" s="787">
        <v>2021</v>
      </c>
      <c r="D2780" s="204" t="s">
        <v>2502</v>
      </c>
      <c r="E2780" s="204" t="s">
        <v>2496</v>
      </c>
      <c r="F2780" s="206"/>
      <c r="G2780" s="501"/>
      <c r="H2780" s="501"/>
      <c r="I2780" s="501"/>
    </row>
    <row r="2781" spans="1:9" ht="16">
      <c r="A2781" s="496"/>
      <c r="B2781" s="1012"/>
      <c r="C2781" s="787">
        <v>2021</v>
      </c>
      <c r="D2781" s="202" t="s">
        <v>2503</v>
      </c>
      <c r="E2781" s="202" t="s">
        <v>2496</v>
      </c>
      <c r="F2781" s="207"/>
      <c r="G2781" s="501"/>
      <c r="H2781" s="501"/>
      <c r="I2781" s="501"/>
    </row>
    <row r="2782" spans="1:9" ht="16">
      <c r="A2782" s="496"/>
      <c r="B2782" s="1012"/>
      <c r="C2782" s="787">
        <v>2021</v>
      </c>
      <c r="D2782" s="204" t="s">
        <v>2504</v>
      </c>
      <c r="E2782" s="204" t="s">
        <v>2496</v>
      </c>
      <c r="F2782" s="206"/>
      <c r="G2782" s="501"/>
      <c r="H2782" s="501"/>
      <c r="I2782" s="501"/>
    </row>
    <row r="2783" spans="1:9" ht="16">
      <c r="A2783" s="496"/>
      <c r="B2783" s="1012"/>
      <c r="C2783" s="787">
        <v>2021</v>
      </c>
      <c r="D2783" s="202" t="s">
        <v>2505</v>
      </c>
      <c r="E2783" s="202" t="s">
        <v>2496</v>
      </c>
      <c r="F2783" s="207"/>
      <c r="G2783" s="501"/>
      <c r="H2783" s="501"/>
      <c r="I2783" s="501"/>
    </row>
    <row r="2784" spans="1:9" ht="16">
      <c r="A2784" s="496"/>
      <c r="B2784" s="1012"/>
      <c r="C2784" s="787">
        <v>2021</v>
      </c>
      <c r="D2784" s="204" t="s">
        <v>2506</v>
      </c>
      <c r="E2784" s="204" t="s">
        <v>2496</v>
      </c>
      <c r="F2784" s="213"/>
      <c r="G2784" s="501"/>
      <c r="H2784" s="501"/>
      <c r="I2784" s="501"/>
    </row>
    <row r="2785" spans="1:9" ht="16">
      <c r="A2785" s="496"/>
      <c r="B2785" s="1012"/>
      <c r="C2785" s="787">
        <v>2021</v>
      </c>
      <c r="D2785" s="202" t="s">
        <v>2507</v>
      </c>
      <c r="E2785" s="202" t="s">
        <v>2496</v>
      </c>
      <c r="F2785" s="207"/>
      <c r="G2785" s="501"/>
      <c r="H2785" s="501"/>
      <c r="I2785" s="501"/>
    </row>
    <row r="2786" spans="1:9" ht="16">
      <c r="A2786" s="496"/>
      <c r="B2786" s="1012"/>
      <c r="C2786" s="787">
        <v>2021</v>
      </c>
      <c r="D2786" s="204" t="s">
        <v>2508</v>
      </c>
      <c r="E2786" s="204" t="s">
        <v>2496</v>
      </c>
      <c r="F2786" s="206"/>
      <c r="G2786" s="501"/>
      <c r="H2786" s="501"/>
      <c r="I2786" s="501"/>
    </row>
    <row r="2787" spans="1:9" ht="16">
      <c r="A2787" s="496"/>
      <c r="B2787" s="1012"/>
      <c r="C2787" s="787">
        <v>2021</v>
      </c>
      <c r="D2787" s="202" t="s">
        <v>2509</v>
      </c>
      <c r="E2787" s="202" t="s">
        <v>2496</v>
      </c>
      <c r="F2787" s="207"/>
      <c r="G2787" s="501"/>
      <c r="H2787" s="501"/>
      <c r="I2787" s="501"/>
    </row>
    <row r="2788" spans="1:9" ht="16">
      <c r="A2788" s="496"/>
      <c r="B2788" s="1012"/>
      <c r="C2788" s="787">
        <v>2021</v>
      </c>
      <c r="D2788" s="204" t="s">
        <v>2510</v>
      </c>
      <c r="E2788" s="204" t="s">
        <v>2496</v>
      </c>
      <c r="F2788" s="206"/>
      <c r="G2788" s="501"/>
      <c r="H2788" s="501"/>
      <c r="I2788" s="501"/>
    </row>
    <row r="2789" spans="1:9" ht="16">
      <c r="A2789" s="496"/>
      <c r="B2789" s="1012"/>
      <c r="C2789" s="787">
        <v>2021</v>
      </c>
      <c r="D2789" s="202" t="s">
        <v>2495</v>
      </c>
      <c r="E2789" s="202" t="s">
        <v>2511</v>
      </c>
      <c r="F2789" s="210"/>
      <c r="G2789" s="501"/>
      <c r="H2789" s="501"/>
      <c r="I2789" s="501"/>
    </row>
    <row r="2790" spans="1:9" ht="16">
      <c r="A2790" s="496"/>
      <c r="B2790" s="1012"/>
      <c r="C2790" s="787">
        <v>2021</v>
      </c>
      <c r="D2790" s="204" t="s">
        <v>2498</v>
      </c>
      <c r="E2790" s="204" t="s">
        <v>2511</v>
      </c>
      <c r="F2790" s="211"/>
      <c r="G2790" s="501"/>
      <c r="H2790" s="501"/>
      <c r="I2790" s="501"/>
    </row>
    <row r="2791" spans="1:9" ht="16">
      <c r="A2791" s="496"/>
      <c r="B2791" s="1012"/>
      <c r="C2791" s="787">
        <v>2021</v>
      </c>
      <c r="D2791" s="202" t="s">
        <v>2499</v>
      </c>
      <c r="E2791" s="202" t="s">
        <v>2511</v>
      </c>
      <c r="F2791" s="210"/>
      <c r="G2791" s="501"/>
      <c r="H2791" s="501"/>
      <c r="I2791" s="501"/>
    </row>
    <row r="2792" spans="1:9" ht="16">
      <c r="A2792" s="496"/>
      <c r="B2792" s="1012"/>
      <c r="C2792" s="787">
        <v>2021</v>
      </c>
      <c r="D2792" s="204" t="s">
        <v>2500</v>
      </c>
      <c r="E2792" s="204" t="s">
        <v>2511</v>
      </c>
      <c r="F2792" s="211"/>
      <c r="G2792" s="501"/>
      <c r="H2792" s="501"/>
      <c r="I2792" s="501"/>
    </row>
    <row r="2793" spans="1:9" ht="16">
      <c r="A2793" s="496"/>
      <c r="B2793" s="1012"/>
      <c r="C2793" s="787">
        <v>2021</v>
      </c>
      <c r="D2793" s="202" t="s">
        <v>2501</v>
      </c>
      <c r="E2793" s="202" t="s">
        <v>2511</v>
      </c>
      <c r="F2793" s="210"/>
      <c r="G2793" s="501"/>
      <c r="H2793" s="501"/>
      <c r="I2793" s="501"/>
    </row>
    <row r="2794" spans="1:9" ht="16">
      <c r="A2794" s="496"/>
      <c r="B2794" s="1012"/>
      <c r="C2794" s="787">
        <v>2021</v>
      </c>
      <c r="D2794" s="204" t="s">
        <v>2502</v>
      </c>
      <c r="E2794" s="204" t="s">
        <v>2511</v>
      </c>
      <c r="F2794" s="211"/>
      <c r="G2794" s="501"/>
      <c r="H2794" s="501"/>
      <c r="I2794" s="501"/>
    </row>
    <row r="2795" spans="1:9" ht="16">
      <c r="A2795" s="496"/>
      <c r="B2795" s="1012"/>
      <c r="C2795" s="787">
        <v>2021</v>
      </c>
      <c r="D2795" s="202" t="s">
        <v>2503</v>
      </c>
      <c r="E2795" s="202" t="s">
        <v>2511</v>
      </c>
      <c r="F2795" s="210"/>
      <c r="G2795" s="501"/>
      <c r="H2795" s="501"/>
      <c r="I2795" s="501"/>
    </row>
    <row r="2796" spans="1:9" ht="16">
      <c r="A2796" s="496"/>
      <c r="B2796" s="1012"/>
      <c r="C2796" s="787">
        <v>2021</v>
      </c>
      <c r="D2796" s="204" t="s">
        <v>2504</v>
      </c>
      <c r="E2796" s="204" t="s">
        <v>2511</v>
      </c>
      <c r="F2796" s="211"/>
      <c r="G2796" s="501"/>
      <c r="H2796" s="501"/>
      <c r="I2796" s="501"/>
    </row>
    <row r="2797" spans="1:9" ht="16">
      <c r="A2797" s="496"/>
      <c r="B2797" s="1012"/>
      <c r="C2797" s="787">
        <v>2021</v>
      </c>
      <c r="D2797" s="202" t="s">
        <v>2505</v>
      </c>
      <c r="E2797" s="202" t="s">
        <v>2511</v>
      </c>
      <c r="F2797" s="210"/>
      <c r="G2797" s="501"/>
      <c r="H2797" s="501"/>
      <c r="I2797" s="501"/>
    </row>
    <row r="2798" spans="1:9" ht="16">
      <c r="A2798" s="496"/>
      <c r="B2798" s="1012"/>
      <c r="C2798" s="787">
        <v>2021</v>
      </c>
      <c r="D2798" s="204" t="s">
        <v>2506</v>
      </c>
      <c r="E2798" s="204" t="s">
        <v>2511</v>
      </c>
      <c r="F2798" s="211"/>
      <c r="G2798" s="501"/>
      <c r="H2798" s="501"/>
      <c r="I2798" s="501"/>
    </row>
    <row r="2799" spans="1:9" ht="16">
      <c r="A2799" s="496"/>
      <c r="B2799" s="1012"/>
      <c r="C2799" s="787">
        <v>2021</v>
      </c>
      <c r="D2799" s="202" t="s">
        <v>2507</v>
      </c>
      <c r="E2799" s="202" t="s">
        <v>2511</v>
      </c>
      <c r="F2799" s="210"/>
      <c r="G2799" s="501"/>
      <c r="H2799" s="501"/>
      <c r="I2799" s="501"/>
    </row>
    <row r="2800" spans="1:9" ht="16">
      <c r="A2800" s="496"/>
      <c r="B2800" s="1012"/>
      <c r="C2800" s="787">
        <v>2021</v>
      </c>
      <c r="D2800" s="204" t="s">
        <v>2508</v>
      </c>
      <c r="E2800" s="204" t="s">
        <v>2511</v>
      </c>
      <c r="F2800" s="211"/>
      <c r="G2800" s="501"/>
      <c r="H2800" s="501"/>
      <c r="I2800" s="501"/>
    </row>
    <row r="2801" spans="1:9" ht="16">
      <c r="A2801" s="496"/>
      <c r="B2801" s="1012"/>
      <c r="C2801" s="787">
        <v>2021</v>
      </c>
      <c r="D2801" s="202" t="s">
        <v>2509</v>
      </c>
      <c r="E2801" s="202" t="s">
        <v>2511</v>
      </c>
      <c r="F2801" s="210"/>
      <c r="G2801" s="501"/>
      <c r="H2801" s="501"/>
      <c r="I2801" s="501"/>
    </row>
    <row r="2802" spans="1:9" ht="16">
      <c r="A2802" s="496"/>
      <c r="B2802" s="1012"/>
      <c r="C2802" s="787">
        <v>2021</v>
      </c>
      <c r="D2802" s="204" t="s">
        <v>2510</v>
      </c>
      <c r="E2802" s="204" t="s">
        <v>2511</v>
      </c>
      <c r="F2802" s="211"/>
      <c r="G2802" s="501"/>
      <c r="H2802" s="501"/>
      <c r="I2802" s="501"/>
    </row>
    <row r="2803" spans="1:9" ht="16">
      <c r="A2803" s="496"/>
      <c r="B2803" s="1012"/>
      <c r="C2803" s="787">
        <v>2021</v>
      </c>
      <c r="D2803" s="202" t="s">
        <v>2495</v>
      </c>
      <c r="E2803" s="202" t="s">
        <v>2496</v>
      </c>
      <c r="F2803" s="207"/>
      <c r="G2803" s="501"/>
      <c r="H2803" s="501"/>
      <c r="I2803" s="501"/>
    </row>
    <row r="2804" spans="1:9" ht="16">
      <c r="A2804" s="496"/>
      <c r="B2804" s="1012"/>
      <c r="C2804" s="787">
        <v>2021</v>
      </c>
      <c r="D2804" s="204" t="s">
        <v>2498</v>
      </c>
      <c r="E2804" s="204" t="s">
        <v>2496</v>
      </c>
      <c r="F2804" s="206"/>
      <c r="G2804" s="501"/>
      <c r="H2804" s="501"/>
      <c r="I2804" s="501"/>
    </row>
    <row r="2805" spans="1:9" ht="16">
      <c r="A2805" s="496"/>
      <c r="B2805" s="1012"/>
      <c r="C2805" s="787">
        <v>2021</v>
      </c>
      <c r="D2805" s="202" t="s">
        <v>2499</v>
      </c>
      <c r="E2805" s="202" t="s">
        <v>2496</v>
      </c>
      <c r="F2805" s="207"/>
      <c r="G2805" s="501"/>
      <c r="H2805" s="501"/>
      <c r="I2805" s="501"/>
    </row>
    <row r="2806" spans="1:9" ht="16">
      <c r="A2806" s="496"/>
      <c r="B2806" s="1012"/>
      <c r="C2806" s="787">
        <v>2021</v>
      </c>
      <c r="D2806" s="204" t="s">
        <v>2500</v>
      </c>
      <c r="E2806" s="204" t="s">
        <v>2496</v>
      </c>
      <c r="F2806" s="206"/>
      <c r="G2806" s="501"/>
      <c r="H2806" s="501"/>
      <c r="I2806" s="501"/>
    </row>
    <row r="2807" spans="1:9" ht="16">
      <c r="A2807" s="496"/>
      <c r="B2807" s="1012"/>
      <c r="C2807" s="787">
        <v>2021</v>
      </c>
      <c r="D2807" s="202" t="s">
        <v>2501</v>
      </c>
      <c r="E2807" s="202" t="s">
        <v>2496</v>
      </c>
      <c r="F2807" s="207"/>
      <c r="G2807" s="501"/>
      <c r="H2807" s="501"/>
      <c r="I2807" s="501"/>
    </row>
    <row r="2808" spans="1:9" ht="16">
      <c r="A2808" s="496"/>
      <c r="B2808" s="1012"/>
      <c r="C2808" s="787">
        <v>2021</v>
      </c>
      <c r="D2808" s="204" t="s">
        <v>2502</v>
      </c>
      <c r="E2808" s="204" t="s">
        <v>2496</v>
      </c>
      <c r="F2808" s="206"/>
      <c r="G2808" s="501"/>
      <c r="H2808" s="501"/>
      <c r="I2808" s="501"/>
    </row>
    <row r="2809" spans="1:9" ht="16">
      <c r="A2809" s="496"/>
      <c r="B2809" s="1012"/>
      <c r="C2809" s="787">
        <v>2021</v>
      </c>
      <c r="D2809" s="202" t="s">
        <v>2503</v>
      </c>
      <c r="E2809" s="202" t="s">
        <v>2496</v>
      </c>
      <c r="F2809" s="207"/>
      <c r="G2809" s="501"/>
      <c r="H2809" s="501"/>
      <c r="I2809" s="501"/>
    </row>
    <row r="2810" spans="1:9" ht="16">
      <c r="A2810" s="496"/>
      <c r="B2810" s="1012"/>
      <c r="C2810" s="787">
        <v>2021</v>
      </c>
      <c r="D2810" s="204" t="s">
        <v>2504</v>
      </c>
      <c r="E2810" s="204" t="s">
        <v>2496</v>
      </c>
      <c r="F2810" s="206"/>
      <c r="G2810" s="501"/>
      <c r="H2810" s="501"/>
      <c r="I2810" s="501"/>
    </row>
    <row r="2811" spans="1:9" ht="16">
      <c r="A2811" s="496"/>
      <c r="B2811" s="1012"/>
      <c r="C2811" s="787">
        <v>2021</v>
      </c>
      <c r="D2811" s="202" t="s">
        <v>2505</v>
      </c>
      <c r="E2811" s="202" t="s">
        <v>2496</v>
      </c>
      <c r="F2811" s="207"/>
      <c r="G2811" s="501"/>
      <c r="H2811" s="501"/>
      <c r="I2811" s="501"/>
    </row>
    <row r="2812" spans="1:9" ht="16">
      <c r="A2812" s="496"/>
      <c r="B2812" s="1012"/>
      <c r="C2812" s="787">
        <v>2021</v>
      </c>
      <c r="D2812" s="204" t="s">
        <v>2506</v>
      </c>
      <c r="E2812" s="204" t="s">
        <v>2496</v>
      </c>
      <c r="F2812" s="206"/>
      <c r="G2812" s="501"/>
      <c r="H2812" s="501"/>
      <c r="I2812" s="501"/>
    </row>
    <row r="2813" spans="1:9" ht="16">
      <c r="A2813" s="496"/>
      <c r="B2813" s="1012"/>
      <c r="C2813" s="787">
        <v>2021</v>
      </c>
      <c r="D2813" s="202" t="s">
        <v>2507</v>
      </c>
      <c r="E2813" s="202" t="s">
        <v>2496</v>
      </c>
      <c r="F2813" s="207"/>
      <c r="G2813" s="501"/>
      <c r="H2813" s="501"/>
      <c r="I2813" s="501"/>
    </row>
    <row r="2814" spans="1:9" ht="16">
      <c r="A2814" s="496"/>
      <c r="B2814" s="1012"/>
      <c r="C2814" s="787">
        <v>2021</v>
      </c>
      <c r="D2814" s="204" t="s">
        <v>2508</v>
      </c>
      <c r="E2814" s="204" t="s">
        <v>2496</v>
      </c>
      <c r="F2814" s="206"/>
      <c r="G2814" s="501"/>
      <c r="H2814" s="501"/>
      <c r="I2814" s="501"/>
    </row>
    <row r="2815" spans="1:9" ht="16">
      <c r="A2815" s="496"/>
      <c r="B2815" s="1012"/>
      <c r="C2815" s="787">
        <v>2021</v>
      </c>
      <c r="D2815" s="202" t="s">
        <v>2509</v>
      </c>
      <c r="E2815" s="202" t="s">
        <v>2496</v>
      </c>
      <c r="F2815" s="207"/>
      <c r="G2815" s="501"/>
      <c r="H2815" s="501"/>
      <c r="I2815" s="501"/>
    </row>
    <row r="2816" spans="1:9" ht="16">
      <c r="A2816" s="496"/>
      <c r="B2816" s="1012"/>
      <c r="C2816" s="787">
        <v>2021</v>
      </c>
      <c r="D2816" s="204" t="s">
        <v>2510</v>
      </c>
      <c r="E2816" s="204" t="s">
        <v>2496</v>
      </c>
      <c r="F2816" s="206"/>
      <c r="G2816" s="501"/>
      <c r="H2816" s="501"/>
      <c r="I2816" s="501"/>
    </row>
    <row r="2817" spans="1:9" ht="16">
      <c r="A2817" s="496"/>
      <c r="B2817" s="1012"/>
      <c r="C2817" s="787">
        <v>2021</v>
      </c>
      <c r="D2817" s="202" t="s">
        <v>2495</v>
      </c>
      <c r="E2817" s="202" t="s">
        <v>2511</v>
      </c>
      <c r="F2817" s="210"/>
      <c r="G2817" s="501"/>
      <c r="H2817" s="501"/>
      <c r="I2817" s="501"/>
    </row>
    <row r="2818" spans="1:9" ht="16">
      <c r="A2818" s="496"/>
      <c r="B2818" s="1012"/>
      <c r="C2818" s="787">
        <v>2021</v>
      </c>
      <c r="D2818" s="204" t="s">
        <v>2498</v>
      </c>
      <c r="E2818" s="204" t="s">
        <v>2511</v>
      </c>
      <c r="F2818" s="211"/>
      <c r="G2818" s="501"/>
      <c r="H2818" s="501"/>
      <c r="I2818" s="501"/>
    </row>
    <row r="2819" spans="1:9" ht="16">
      <c r="A2819" s="496"/>
      <c r="B2819" s="1012"/>
      <c r="C2819" s="787">
        <v>2021</v>
      </c>
      <c r="D2819" s="202" t="s">
        <v>2499</v>
      </c>
      <c r="E2819" s="202" t="s">
        <v>2511</v>
      </c>
      <c r="F2819" s="210"/>
      <c r="G2819" s="501"/>
      <c r="H2819" s="501"/>
      <c r="I2819" s="501"/>
    </row>
    <row r="2820" spans="1:9" ht="16">
      <c r="A2820" s="496"/>
      <c r="B2820" s="1012"/>
      <c r="C2820" s="787">
        <v>2021</v>
      </c>
      <c r="D2820" s="204" t="s">
        <v>2500</v>
      </c>
      <c r="E2820" s="204" t="s">
        <v>2511</v>
      </c>
      <c r="F2820" s="211"/>
      <c r="G2820" s="501"/>
      <c r="H2820" s="501"/>
      <c r="I2820" s="501"/>
    </row>
    <row r="2821" spans="1:9" ht="16">
      <c r="A2821" s="496"/>
      <c r="B2821" s="1012"/>
      <c r="C2821" s="787">
        <v>2021</v>
      </c>
      <c r="D2821" s="202" t="s">
        <v>2501</v>
      </c>
      <c r="E2821" s="202" t="s">
        <v>2511</v>
      </c>
      <c r="F2821" s="210"/>
      <c r="G2821" s="501"/>
      <c r="H2821" s="501"/>
      <c r="I2821" s="501"/>
    </row>
    <row r="2822" spans="1:9" ht="16">
      <c r="A2822" s="496"/>
      <c r="B2822" s="1012"/>
      <c r="C2822" s="787">
        <v>2021</v>
      </c>
      <c r="D2822" s="204" t="s">
        <v>2502</v>
      </c>
      <c r="E2822" s="204" t="s">
        <v>2511</v>
      </c>
      <c r="F2822" s="211"/>
      <c r="G2822" s="501"/>
      <c r="H2822" s="501"/>
      <c r="I2822" s="501"/>
    </row>
    <row r="2823" spans="1:9" ht="16">
      <c r="A2823" s="496"/>
      <c r="B2823" s="1012"/>
      <c r="C2823" s="787">
        <v>2021</v>
      </c>
      <c r="D2823" s="202" t="s">
        <v>2503</v>
      </c>
      <c r="E2823" s="202" t="s">
        <v>2511</v>
      </c>
      <c r="F2823" s="210"/>
      <c r="G2823" s="501"/>
      <c r="H2823" s="501"/>
      <c r="I2823" s="501"/>
    </row>
    <row r="2824" spans="1:9" ht="16">
      <c r="A2824" s="496"/>
      <c r="B2824" s="1012"/>
      <c r="C2824" s="787">
        <v>2021</v>
      </c>
      <c r="D2824" s="204" t="s">
        <v>2504</v>
      </c>
      <c r="E2824" s="204" t="s">
        <v>2511</v>
      </c>
      <c r="F2824" s="211"/>
      <c r="G2824" s="501"/>
      <c r="H2824" s="501"/>
      <c r="I2824" s="501"/>
    </row>
    <row r="2825" spans="1:9" ht="16">
      <c r="A2825" s="496"/>
      <c r="B2825" s="1012"/>
      <c r="C2825" s="787">
        <v>2021</v>
      </c>
      <c r="D2825" s="202" t="s">
        <v>2505</v>
      </c>
      <c r="E2825" s="202" t="s">
        <v>2511</v>
      </c>
      <c r="F2825" s="210"/>
      <c r="G2825" s="501"/>
      <c r="H2825" s="501"/>
      <c r="I2825" s="501"/>
    </row>
    <row r="2826" spans="1:9" ht="16">
      <c r="A2826" s="496"/>
      <c r="B2826" s="1012"/>
      <c r="C2826" s="787">
        <v>2021</v>
      </c>
      <c r="D2826" s="204" t="s">
        <v>2506</v>
      </c>
      <c r="E2826" s="204" t="s">
        <v>2511</v>
      </c>
      <c r="F2826" s="211"/>
      <c r="G2826" s="501"/>
      <c r="H2826" s="501"/>
      <c r="I2826" s="501"/>
    </row>
    <row r="2827" spans="1:9" ht="16">
      <c r="A2827" s="496"/>
      <c r="B2827" s="1012"/>
      <c r="C2827" s="787">
        <v>2021</v>
      </c>
      <c r="D2827" s="202" t="s">
        <v>2507</v>
      </c>
      <c r="E2827" s="202" t="s">
        <v>2511</v>
      </c>
      <c r="F2827" s="210"/>
      <c r="G2827" s="501"/>
      <c r="H2827" s="501"/>
      <c r="I2827" s="501"/>
    </row>
    <row r="2828" spans="1:9" ht="16">
      <c r="A2828" s="496"/>
      <c r="B2828" s="1012"/>
      <c r="C2828" s="787">
        <v>2021</v>
      </c>
      <c r="D2828" s="204" t="s">
        <v>2508</v>
      </c>
      <c r="E2828" s="204" t="s">
        <v>2511</v>
      </c>
      <c r="F2828" s="211"/>
      <c r="G2828" s="501"/>
      <c r="H2828" s="501"/>
      <c r="I2828" s="501"/>
    </row>
    <row r="2829" spans="1:9" ht="16">
      <c r="A2829" s="496"/>
      <c r="B2829" s="1012"/>
      <c r="C2829" s="787">
        <v>2021</v>
      </c>
      <c r="D2829" s="202" t="s">
        <v>2509</v>
      </c>
      <c r="E2829" s="202" t="s">
        <v>2511</v>
      </c>
      <c r="F2829" s="210"/>
      <c r="G2829" s="501"/>
      <c r="H2829" s="501"/>
      <c r="I2829" s="501"/>
    </row>
    <row r="2830" spans="1:9" ht="16">
      <c r="A2830" s="496"/>
      <c r="B2830" s="1012"/>
      <c r="C2830" s="787">
        <v>2021</v>
      </c>
      <c r="D2830" s="204" t="s">
        <v>2510</v>
      </c>
      <c r="E2830" s="204" t="s">
        <v>2511</v>
      </c>
      <c r="F2830" s="211"/>
      <c r="G2830" s="501"/>
      <c r="H2830" s="501"/>
      <c r="I2830" s="501"/>
    </row>
    <row r="2831" spans="1:9" ht="16">
      <c r="A2831" s="496"/>
      <c r="B2831" s="1012"/>
      <c r="C2831" s="787">
        <v>2021</v>
      </c>
      <c r="D2831" s="202" t="s">
        <v>2495</v>
      </c>
      <c r="E2831" s="202" t="s">
        <v>2496</v>
      </c>
      <c r="F2831" s="207"/>
      <c r="G2831" s="501"/>
      <c r="H2831" s="501"/>
      <c r="I2831" s="501"/>
    </row>
    <row r="2832" spans="1:9" ht="16">
      <c r="A2832" s="496"/>
      <c r="B2832" s="1012"/>
      <c r="C2832" s="787">
        <v>2021</v>
      </c>
      <c r="D2832" s="204" t="s">
        <v>2498</v>
      </c>
      <c r="E2832" s="204" t="s">
        <v>2496</v>
      </c>
      <c r="F2832" s="206"/>
      <c r="G2832" s="501"/>
      <c r="H2832" s="501"/>
      <c r="I2832" s="501"/>
    </row>
    <row r="2833" spans="1:9" ht="16">
      <c r="A2833" s="496"/>
      <c r="B2833" s="1012"/>
      <c r="C2833" s="787">
        <v>2021</v>
      </c>
      <c r="D2833" s="202" t="s">
        <v>2499</v>
      </c>
      <c r="E2833" s="202" t="s">
        <v>2496</v>
      </c>
      <c r="F2833" s="207"/>
      <c r="G2833" s="501"/>
      <c r="H2833" s="501"/>
      <c r="I2833" s="501"/>
    </row>
    <row r="2834" spans="1:9" ht="16">
      <c r="A2834" s="496"/>
      <c r="B2834" s="1012"/>
      <c r="C2834" s="787">
        <v>2021</v>
      </c>
      <c r="D2834" s="204" t="s">
        <v>2500</v>
      </c>
      <c r="E2834" s="204" t="s">
        <v>2496</v>
      </c>
      <c r="F2834" s="206"/>
      <c r="G2834" s="501"/>
      <c r="H2834" s="501"/>
      <c r="I2834" s="501"/>
    </row>
    <row r="2835" spans="1:9" ht="16">
      <c r="A2835" s="496"/>
      <c r="B2835" s="1012"/>
      <c r="C2835" s="787">
        <v>2021</v>
      </c>
      <c r="D2835" s="202" t="s">
        <v>2501</v>
      </c>
      <c r="E2835" s="202" t="s">
        <v>2496</v>
      </c>
      <c r="F2835" s="207"/>
      <c r="G2835" s="501"/>
      <c r="H2835" s="501"/>
      <c r="I2835" s="501"/>
    </row>
    <row r="2836" spans="1:9" ht="16">
      <c r="A2836" s="496"/>
      <c r="B2836" s="1012"/>
      <c r="C2836" s="787">
        <v>2021</v>
      </c>
      <c r="D2836" s="204" t="s">
        <v>2502</v>
      </c>
      <c r="E2836" s="204" t="s">
        <v>2496</v>
      </c>
      <c r="F2836" s="206"/>
      <c r="G2836" s="501"/>
      <c r="H2836" s="501"/>
      <c r="I2836" s="501"/>
    </row>
    <row r="2837" spans="1:9" ht="16">
      <c r="A2837" s="496"/>
      <c r="B2837" s="1012"/>
      <c r="C2837" s="787">
        <v>2021</v>
      </c>
      <c r="D2837" s="202" t="s">
        <v>2503</v>
      </c>
      <c r="E2837" s="202" t="s">
        <v>2496</v>
      </c>
      <c r="F2837" s="207"/>
      <c r="G2837" s="501"/>
      <c r="H2837" s="501"/>
      <c r="I2837" s="501"/>
    </row>
    <row r="2838" spans="1:9" ht="16">
      <c r="A2838" s="496"/>
      <c r="B2838" s="1012"/>
      <c r="C2838" s="787">
        <v>2021</v>
      </c>
      <c r="D2838" s="204" t="s">
        <v>2504</v>
      </c>
      <c r="E2838" s="204" t="s">
        <v>2496</v>
      </c>
      <c r="F2838" s="206"/>
      <c r="G2838" s="501"/>
      <c r="H2838" s="501"/>
      <c r="I2838" s="501"/>
    </row>
    <row r="2839" spans="1:9" ht="16">
      <c r="A2839" s="496"/>
      <c r="B2839" s="1012"/>
      <c r="C2839" s="787">
        <v>2021</v>
      </c>
      <c r="D2839" s="202" t="s">
        <v>2505</v>
      </c>
      <c r="E2839" s="202" t="s">
        <v>2496</v>
      </c>
      <c r="F2839" s="207"/>
      <c r="G2839" s="501"/>
      <c r="H2839" s="501"/>
      <c r="I2839" s="501"/>
    </row>
    <row r="2840" spans="1:9" ht="16">
      <c r="A2840" s="496"/>
      <c r="B2840" s="1012"/>
      <c r="C2840" s="787">
        <v>2021</v>
      </c>
      <c r="D2840" s="204" t="s">
        <v>2506</v>
      </c>
      <c r="E2840" s="204" t="s">
        <v>2496</v>
      </c>
      <c r="F2840" s="206"/>
      <c r="G2840" s="501"/>
      <c r="H2840" s="501"/>
      <c r="I2840" s="501"/>
    </row>
    <row r="2841" spans="1:9" ht="16">
      <c r="A2841" s="496"/>
      <c r="B2841" s="1012"/>
      <c r="C2841" s="787">
        <v>2021</v>
      </c>
      <c r="D2841" s="202" t="s">
        <v>2507</v>
      </c>
      <c r="E2841" s="202" t="s">
        <v>2496</v>
      </c>
      <c r="F2841" s="207"/>
      <c r="G2841" s="501"/>
      <c r="H2841" s="501"/>
      <c r="I2841" s="501"/>
    </row>
    <row r="2842" spans="1:9" ht="16">
      <c r="A2842" s="496"/>
      <c r="B2842" s="1012"/>
      <c r="C2842" s="787">
        <v>2021</v>
      </c>
      <c r="D2842" s="204" t="s">
        <v>2508</v>
      </c>
      <c r="E2842" s="204" t="s">
        <v>2496</v>
      </c>
      <c r="F2842" s="206"/>
      <c r="G2842" s="501"/>
      <c r="H2842" s="501"/>
      <c r="I2842" s="501"/>
    </row>
    <row r="2843" spans="1:9" ht="16">
      <c r="A2843" s="496"/>
      <c r="B2843" s="1012"/>
      <c r="C2843" s="787">
        <v>2021</v>
      </c>
      <c r="D2843" s="202" t="s">
        <v>2509</v>
      </c>
      <c r="E2843" s="202" t="s">
        <v>2496</v>
      </c>
      <c r="F2843" s="207"/>
      <c r="G2843" s="501"/>
      <c r="H2843" s="501"/>
      <c r="I2843" s="501"/>
    </row>
    <row r="2844" spans="1:9" ht="16">
      <c r="A2844" s="496"/>
      <c r="B2844" s="1012"/>
      <c r="C2844" s="787">
        <v>2021</v>
      </c>
      <c r="D2844" s="204" t="s">
        <v>2510</v>
      </c>
      <c r="E2844" s="204" t="s">
        <v>2496</v>
      </c>
      <c r="F2844" s="206"/>
      <c r="G2844" s="501"/>
      <c r="H2844" s="501"/>
      <c r="I2844" s="501"/>
    </row>
    <row r="2845" spans="1:9" ht="16">
      <c r="A2845" s="496"/>
      <c r="B2845" s="1012"/>
      <c r="C2845" s="787">
        <v>2021</v>
      </c>
      <c r="D2845" s="202" t="s">
        <v>2495</v>
      </c>
      <c r="E2845" s="202" t="s">
        <v>2511</v>
      </c>
      <c r="F2845" s="817"/>
      <c r="G2845" s="501"/>
      <c r="H2845" s="501"/>
      <c r="I2845" s="501"/>
    </row>
    <row r="2846" spans="1:9" ht="16">
      <c r="A2846" s="496"/>
      <c r="B2846" s="1012"/>
      <c r="C2846" s="787">
        <v>2021</v>
      </c>
      <c r="D2846" s="204" t="s">
        <v>2498</v>
      </c>
      <c r="E2846" s="204" t="s">
        <v>2511</v>
      </c>
      <c r="F2846" s="818"/>
      <c r="G2846" s="501"/>
      <c r="H2846" s="501"/>
      <c r="I2846" s="501"/>
    </row>
    <row r="2847" spans="1:9" ht="16">
      <c r="A2847" s="496"/>
      <c r="B2847" s="1012"/>
      <c r="C2847" s="787">
        <v>2021</v>
      </c>
      <c r="D2847" s="202" t="s">
        <v>2499</v>
      </c>
      <c r="E2847" s="202" t="s">
        <v>2511</v>
      </c>
      <c r="F2847" s="817"/>
      <c r="G2847" s="501"/>
      <c r="H2847" s="501"/>
      <c r="I2847" s="501"/>
    </row>
    <row r="2848" spans="1:9" ht="16">
      <c r="A2848" s="496"/>
      <c r="B2848" s="1012"/>
      <c r="C2848" s="787">
        <v>2021</v>
      </c>
      <c r="D2848" s="204" t="s">
        <v>2500</v>
      </c>
      <c r="E2848" s="204" t="s">
        <v>2511</v>
      </c>
      <c r="F2848" s="818"/>
      <c r="G2848" s="501"/>
      <c r="H2848" s="501"/>
      <c r="I2848" s="501"/>
    </row>
    <row r="2849" spans="1:9" ht="16">
      <c r="A2849" s="496"/>
      <c r="B2849" s="1012"/>
      <c r="C2849" s="787">
        <v>2021</v>
      </c>
      <c r="D2849" s="202" t="s">
        <v>2501</v>
      </c>
      <c r="E2849" s="202" t="s">
        <v>2511</v>
      </c>
      <c r="F2849" s="817"/>
      <c r="G2849" s="501"/>
      <c r="H2849" s="501"/>
      <c r="I2849" s="501"/>
    </row>
    <row r="2850" spans="1:9" ht="16">
      <c r="A2850" s="496"/>
      <c r="B2850" s="1012"/>
      <c r="C2850" s="787">
        <v>2021</v>
      </c>
      <c r="D2850" s="204" t="s">
        <v>2502</v>
      </c>
      <c r="E2850" s="204" t="s">
        <v>2511</v>
      </c>
      <c r="F2850" s="818"/>
      <c r="G2850" s="501"/>
      <c r="H2850" s="501"/>
      <c r="I2850" s="501"/>
    </row>
    <row r="2851" spans="1:9" ht="16">
      <c r="A2851" s="496"/>
      <c r="B2851" s="1012"/>
      <c r="C2851" s="787">
        <v>2021</v>
      </c>
      <c r="D2851" s="202" t="s">
        <v>2503</v>
      </c>
      <c r="E2851" s="202" t="s">
        <v>2511</v>
      </c>
      <c r="F2851" s="817"/>
      <c r="G2851" s="501"/>
      <c r="H2851" s="501"/>
      <c r="I2851" s="501"/>
    </row>
    <row r="2852" spans="1:9" ht="16">
      <c r="A2852" s="496"/>
      <c r="B2852" s="1012"/>
      <c r="C2852" s="787">
        <v>2021</v>
      </c>
      <c r="D2852" s="204" t="s">
        <v>2504</v>
      </c>
      <c r="E2852" s="204" t="s">
        <v>2511</v>
      </c>
      <c r="F2852" s="818"/>
      <c r="G2852" s="501"/>
      <c r="H2852" s="501"/>
      <c r="I2852" s="501"/>
    </row>
    <row r="2853" spans="1:9" ht="16">
      <c r="A2853" s="496"/>
      <c r="B2853" s="1012"/>
      <c r="C2853" s="787">
        <v>2021</v>
      </c>
      <c r="D2853" s="202" t="s">
        <v>2505</v>
      </c>
      <c r="E2853" s="202" t="s">
        <v>2511</v>
      </c>
      <c r="F2853" s="817"/>
      <c r="G2853" s="501"/>
      <c r="H2853" s="501"/>
      <c r="I2853" s="501"/>
    </row>
    <row r="2854" spans="1:9" ht="16">
      <c r="A2854" s="496"/>
      <c r="B2854" s="1012"/>
      <c r="C2854" s="787">
        <v>2021</v>
      </c>
      <c r="D2854" s="204" t="s">
        <v>2506</v>
      </c>
      <c r="E2854" s="204" t="s">
        <v>2511</v>
      </c>
      <c r="F2854" s="818"/>
      <c r="G2854" s="501"/>
      <c r="H2854" s="501"/>
      <c r="I2854" s="501"/>
    </row>
    <row r="2855" spans="1:9" ht="16">
      <c r="A2855" s="496"/>
      <c r="B2855" s="1012"/>
      <c r="C2855" s="787">
        <v>2021</v>
      </c>
      <c r="D2855" s="202" t="s">
        <v>2507</v>
      </c>
      <c r="E2855" s="202" t="s">
        <v>2511</v>
      </c>
      <c r="F2855" s="817"/>
      <c r="G2855" s="501"/>
      <c r="H2855" s="501"/>
      <c r="I2855" s="501"/>
    </row>
    <row r="2856" spans="1:9" ht="16">
      <c r="A2856" s="496"/>
      <c r="B2856" s="1012"/>
      <c r="C2856" s="787">
        <v>2021</v>
      </c>
      <c r="D2856" s="204" t="s">
        <v>2508</v>
      </c>
      <c r="E2856" s="204" t="s">
        <v>2511</v>
      </c>
      <c r="F2856" s="818"/>
      <c r="G2856" s="501"/>
      <c r="H2856" s="501"/>
      <c r="I2856" s="501"/>
    </row>
    <row r="2857" spans="1:9" ht="16">
      <c r="A2857" s="496"/>
      <c r="B2857" s="1012"/>
      <c r="C2857" s="787">
        <v>2021</v>
      </c>
      <c r="D2857" s="202" t="s">
        <v>2509</v>
      </c>
      <c r="E2857" s="202" t="s">
        <v>2511</v>
      </c>
      <c r="F2857" s="817"/>
      <c r="G2857" s="501"/>
      <c r="H2857" s="501"/>
      <c r="I2857" s="501"/>
    </row>
    <row r="2858" spans="1:9" ht="16">
      <c r="A2858" s="496"/>
      <c r="B2858" s="1012"/>
      <c r="C2858" s="787">
        <v>2021</v>
      </c>
      <c r="D2858" s="204" t="s">
        <v>2510</v>
      </c>
      <c r="E2858" s="204" t="s">
        <v>2511</v>
      </c>
      <c r="F2858" s="818"/>
      <c r="G2858" s="501"/>
      <c r="H2858" s="501"/>
      <c r="I2858" s="501"/>
    </row>
    <row r="2859" spans="1:9" ht="16">
      <c r="A2859" s="496"/>
      <c r="B2859" s="1012"/>
      <c r="C2859" s="787">
        <v>2021</v>
      </c>
      <c r="D2859" s="202" t="s">
        <v>2495</v>
      </c>
      <c r="E2859" s="202" t="s">
        <v>2496</v>
      </c>
      <c r="F2859" s="207"/>
      <c r="G2859" s="501"/>
      <c r="H2859" s="501"/>
      <c r="I2859" s="501"/>
    </row>
    <row r="2860" spans="1:9" ht="16">
      <c r="A2860" s="496"/>
      <c r="B2860" s="1012"/>
      <c r="C2860" s="787">
        <v>2021</v>
      </c>
      <c r="D2860" s="204" t="s">
        <v>2498</v>
      </c>
      <c r="E2860" s="204" t="s">
        <v>2496</v>
      </c>
      <c r="F2860" s="206"/>
      <c r="G2860" s="501"/>
      <c r="H2860" s="501"/>
      <c r="I2860" s="501"/>
    </row>
    <row r="2861" spans="1:9" ht="16">
      <c r="A2861" s="496"/>
      <c r="B2861" s="1012"/>
      <c r="C2861" s="787">
        <v>2021</v>
      </c>
      <c r="D2861" s="202" t="s">
        <v>2499</v>
      </c>
      <c r="E2861" s="202" t="s">
        <v>2496</v>
      </c>
      <c r="F2861" s="207"/>
      <c r="G2861" s="501"/>
      <c r="H2861" s="501"/>
      <c r="I2861" s="501"/>
    </row>
    <row r="2862" spans="1:9" ht="16">
      <c r="A2862" s="496"/>
      <c r="B2862" s="1012"/>
      <c r="C2862" s="787">
        <v>2021</v>
      </c>
      <c r="D2862" s="204" t="s">
        <v>2500</v>
      </c>
      <c r="E2862" s="204" t="s">
        <v>2496</v>
      </c>
      <c r="F2862" s="206"/>
      <c r="G2862" s="501"/>
      <c r="H2862" s="501"/>
      <c r="I2862" s="501"/>
    </row>
    <row r="2863" spans="1:9" ht="16">
      <c r="A2863" s="496"/>
      <c r="B2863" s="1012"/>
      <c r="C2863" s="787">
        <v>2021</v>
      </c>
      <c r="D2863" s="202" t="s">
        <v>2501</v>
      </c>
      <c r="E2863" s="202" t="s">
        <v>2496</v>
      </c>
      <c r="F2863" s="207"/>
      <c r="G2863" s="501"/>
      <c r="H2863" s="501"/>
      <c r="I2863" s="501"/>
    </row>
    <row r="2864" spans="1:9" ht="16">
      <c r="A2864" s="496"/>
      <c r="B2864" s="1012"/>
      <c r="C2864" s="787">
        <v>2021</v>
      </c>
      <c r="D2864" s="204" t="s">
        <v>2502</v>
      </c>
      <c r="E2864" s="204" t="s">
        <v>2496</v>
      </c>
      <c r="F2864" s="206"/>
      <c r="G2864" s="501"/>
      <c r="H2864" s="501"/>
      <c r="I2864" s="501"/>
    </row>
    <row r="2865" spans="1:9" ht="16">
      <c r="A2865" s="496"/>
      <c r="B2865" s="1012"/>
      <c r="C2865" s="787">
        <v>2021</v>
      </c>
      <c r="D2865" s="202" t="s">
        <v>2503</v>
      </c>
      <c r="E2865" s="202" t="s">
        <v>2496</v>
      </c>
      <c r="F2865" s="207"/>
      <c r="G2865" s="501"/>
      <c r="H2865" s="501"/>
      <c r="I2865" s="501"/>
    </row>
    <row r="2866" spans="1:9" ht="16">
      <c r="A2866" s="496"/>
      <c r="B2866" s="1012"/>
      <c r="C2866" s="787">
        <v>2021</v>
      </c>
      <c r="D2866" s="204" t="s">
        <v>2504</v>
      </c>
      <c r="E2866" s="204" t="s">
        <v>2496</v>
      </c>
      <c r="F2866" s="206"/>
      <c r="G2866" s="501"/>
      <c r="H2866" s="501"/>
      <c r="I2866" s="501"/>
    </row>
    <row r="2867" spans="1:9" ht="16">
      <c r="A2867" s="496"/>
      <c r="B2867" s="1012"/>
      <c r="C2867" s="787">
        <v>2021</v>
      </c>
      <c r="D2867" s="202" t="s">
        <v>2505</v>
      </c>
      <c r="E2867" s="202" t="s">
        <v>2496</v>
      </c>
      <c r="F2867" s="207"/>
      <c r="G2867" s="501"/>
      <c r="H2867" s="501"/>
      <c r="I2867" s="501"/>
    </row>
    <row r="2868" spans="1:9" ht="16">
      <c r="A2868" s="496"/>
      <c r="B2868" s="1012"/>
      <c r="C2868" s="787">
        <v>2021</v>
      </c>
      <c r="D2868" s="204" t="s">
        <v>2506</v>
      </c>
      <c r="E2868" s="204" t="s">
        <v>2496</v>
      </c>
      <c r="F2868" s="206"/>
      <c r="G2868" s="501"/>
      <c r="H2868" s="501"/>
      <c r="I2868" s="501"/>
    </row>
    <row r="2869" spans="1:9" ht="16">
      <c r="A2869" s="496"/>
      <c r="B2869" s="1012"/>
      <c r="C2869" s="787">
        <v>2021</v>
      </c>
      <c r="D2869" s="202" t="s">
        <v>2507</v>
      </c>
      <c r="E2869" s="202" t="s">
        <v>2496</v>
      </c>
      <c r="F2869" s="207"/>
      <c r="G2869" s="501"/>
      <c r="H2869" s="501"/>
      <c r="I2869" s="501"/>
    </row>
    <row r="2870" spans="1:9" ht="16">
      <c r="A2870" s="496"/>
      <c r="B2870" s="1012"/>
      <c r="C2870" s="787">
        <v>2021</v>
      </c>
      <c r="D2870" s="204" t="s">
        <v>2508</v>
      </c>
      <c r="E2870" s="204" t="s">
        <v>2496</v>
      </c>
      <c r="F2870" s="206"/>
      <c r="G2870" s="501"/>
      <c r="H2870" s="501"/>
      <c r="I2870" s="501"/>
    </row>
    <row r="2871" spans="1:9" ht="16">
      <c r="A2871" s="496"/>
      <c r="B2871" s="1012"/>
      <c r="C2871" s="787">
        <v>2021</v>
      </c>
      <c r="D2871" s="202" t="s">
        <v>2509</v>
      </c>
      <c r="E2871" s="202" t="s">
        <v>2496</v>
      </c>
      <c r="F2871" s="207"/>
      <c r="G2871" s="501"/>
      <c r="H2871" s="501"/>
      <c r="I2871" s="501"/>
    </row>
    <row r="2872" spans="1:9" ht="16">
      <c r="A2872" s="496"/>
      <c r="B2872" s="1012"/>
      <c r="C2872" s="787">
        <v>2021</v>
      </c>
      <c r="D2872" s="204" t="s">
        <v>2510</v>
      </c>
      <c r="E2872" s="204" t="s">
        <v>2496</v>
      </c>
      <c r="F2872" s="206"/>
      <c r="G2872" s="501"/>
      <c r="H2872" s="501"/>
      <c r="I2872" s="501"/>
    </row>
    <row r="2873" spans="1:9" ht="16">
      <c r="A2873" s="496"/>
      <c r="B2873" s="1012"/>
      <c r="C2873" s="787">
        <v>2021</v>
      </c>
      <c r="D2873" s="202" t="s">
        <v>2495</v>
      </c>
      <c r="E2873" s="202" t="s">
        <v>2511</v>
      </c>
      <c r="F2873" s="817"/>
      <c r="G2873" s="501"/>
      <c r="H2873" s="501"/>
      <c r="I2873" s="501"/>
    </row>
    <row r="2874" spans="1:9" ht="16">
      <c r="A2874" s="496"/>
      <c r="B2874" s="1012"/>
      <c r="C2874" s="787">
        <v>2021</v>
      </c>
      <c r="D2874" s="204" t="s">
        <v>2498</v>
      </c>
      <c r="E2874" s="204" t="s">
        <v>2511</v>
      </c>
      <c r="F2874" s="818"/>
      <c r="G2874" s="501"/>
      <c r="H2874" s="501"/>
      <c r="I2874" s="501"/>
    </row>
    <row r="2875" spans="1:9" ht="16">
      <c r="A2875" s="496"/>
      <c r="B2875" s="1012"/>
      <c r="C2875" s="787">
        <v>2021</v>
      </c>
      <c r="D2875" s="202" t="s">
        <v>2499</v>
      </c>
      <c r="E2875" s="202" t="s">
        <v>2511</v>
      </c>
      <c r="F2875" s="817"/>
      <c r="G2875" s="501"/>
      <c r="H2875" s="501"/>
      <c r="I2875" s="501"/>
    </row>
    <row r="2876" spans="1:9" ht="16">
      <c r="A2876" s="496"/>
      <c r="B2876" s="1012"/>
      <c r="C2876" s="787">
        <v>2021</v>
      </c>
      <c r="D2876" s="204" t="s">
        <v>2500</v>
      </c>
      <c r="E2876" s="204" t="s">
        <v>2511</v>
      </c>
      <c r="F2876" s="818"/>
      <c r="G2876" s="501"/>
      <c r="H2876" s="501"/>
      <c r="I2876" s="501"/>
    </row>
    <row r="2877" spans="1:9" ht="16">
      <c r="A2877" s="496"/>
      <c r="B2877" s="1012"/>
      <c r="C2877" s="787">
        <v>2021</v>
      </c>
      <c r="D2877" s="202" t="s">
        <v>2501</v>
      </c>
      <c r="E2877" s="202" t="s">
        <v>2511</v>
      </c>
      <c r="F2877" s="817"/>
      <c r="G2877" s="501"/>
      <c r="H2877" s="501"/>
      <c r="I2877" s="501"/>
    </row>
    <row r="2878" spans="1:9" ht="16">
      <c r="A2878" s="496"/>
      <c r="B2878" s="1012"/>
      <c r="C2878" s="787">
        <v>2021</v>
      </c>
      <c r="D2878" s="204" t="s">
        <v>2502</v>
      </c>
      <c r="E2878" s="204" t="s">
        <v>2511</v>
      </c>
      <c r="F2878" s="818"/>
      <c r="G2878" s="501"/>
      <c r="H2878" s="501"/>
      <c r="I2878" s="501"/>
    </row>
    <row r="2879" spans="1:9" ht="16">
      <c r="A2879" s="496"/>
      <c r="B2879" s="1012"/>
      <c r="C2879" s="787">
        <v>2021</v>
      </c>
      <c r="D2879" s="202" t="s">
        <v>2503</v>
      </c>
      <c r="E2879" s="202" t="s">
        <v>2511</v>
      </c>
      <c r="F2879" s="817"/>
      <c r="G2879" s="501"/>
      <c r="H2879" s="501"/>
      <c r="I2879" s="501"/>
    </row>
    <row r="2880" spans="1:9" ht="16">
      <c r="A2880" s="496"/>
      <c r="B2880" s="1012"/>
      <c r="C2880" s="787">
        <v>2021</v>
      </c>
      <c r="D2880" s="204" t="s">
        <v>2504</v>
      </c>
      <c r="E2880" s="204" t="s">
        <v>2511</v>
      </c>
      <c r="F2880" s="818"/>
      <c r="G2880" s="501"/>
      <c r="H2880" s="501"/>
      <c r="I2880" s="501"/>
    </row>
    <row r="2881" spans="1:9" ht="16">
      <c r="A2881" s="496"/>
      <c r="B2881" s="1012"/>
      <c r="C2881" s="787">
        <v>2021</v>
      </c>
      <c r="D2881" s="202" t="s">
        <v>2505</v>
      </c>
      <c r="E2881" s="202" t="s">
        <v>2511</v>
      </c>
      <c r="F2881" s="817"/>
      <c r="G2881" s="501"/>
      <c r="H2881" s="501"/>
      <c r="I2881" s="501"/>
    </row>
    <row r="2882" spans="1:9" ht="16">
      <c r="A2882" s="496"/>
      <c r="B2882" s="1012"/>
      <c r="C2882" s="787">
        <v>2021</v>
      </c>
      <c r="D2882" s="204" t="s">
        <v>2506</v>
      </c>
      <c r="E2882" s="204" t="s">
        <v>2511</v>
      </c>
      <c r="F2882" s="818"/>
      <c r="G2882" s="501"/>
      <c r="H2882" s="501"/>
      <c r="I2882" s="501"/>
    </row>
    <row r="2883" spans="1:9" ht="16">
      <c r="A2883" s="496"/>
      <c r="B2883" s="1012"/>
      <c r="C2883" s="787">
        <v>2021</v>
      </c>
      <c r="D2883" s="202" t="s">
        <v>2507</v>
      </c>
      <c r="E2883" s="202" t="s">
        <v>2511</v>
      </c>
      <c r="F2883" s="817"/>
      <c r="G2883" s="501"/>
      <c r="H2883" s="501"/>
      <c r="I2883" s="501"/>
    </row>
    <row r="2884" spans="1:9" ht="16">
      <c r="A2884" s="496"/>
      <c r="B2884" s="1012"/>
      <c r="C2884" s="787">
        <v>2021</v>
      </c>
      <c r="D2884" s="204" t="s">
        <v>2508</v>
      </c>
      <c r="E2884" s="204" t="s">
        <v>2511</v>
      </c>
      <c r="F2884" s="818"/>
      <c r="G2884" s="501"/>
      <c r="H2884" s="501"/>
      <c r="I2884" s="501"/>
    </row>
    <row r="2885" spans="1:9" ht="16">
      <c r="A2885" s="496"/>
      <c r="B2885" s="1012"/>
      <c r="C2885" s="787">
        <v>2021</v>
      </c>
      <c r="D2885" s="202" t="s">
        <v>2509</v>
      </c>
      <c r="E2885" s="202" t="s">
        <v>2511</v>
      </c>
      <c r="F2885" s="817"/>
      <c r="G2885" s="501"/>
      <c r="H2885" s="501"/>
      <c r="I2885" s="501"/>
    </row>
    <row r="2886" spans="1:9" ht="16">
      <c r="A2886" s="496"/>
      <c r="B2886" s="1012"/>
      <c r="C2886" s="787">
        <v>2021</v>
      </c>
      <c r="D2886" s="204" t="s">
        <v>2510</v>
      </c>
      <c r="E2886" s="204" t="s">
        <v>2511</v>
      </c>
      <c r="F2886" s="818"/>
      <c r="G2886" s="501"/>
      <c r="H2886" s="501"/>
      <c r="I2886" s="501"/>
    </row>
    <row r="2887" spans="1:9" ht="16">
      <c r="A2887" s="496"/>
      <c r="B2887" s="1012"/>
      <c r="C2887" s="787">
        <v>2021</v>
      </c>
      <c r="D2887" s="202" t="s">
        <v>2495</v>
      </c>
      <c r="E2887" s="202" t="s">
        <v>2496</v>
      </c>
      <c r="F2887" s="207"/>
      <c r="G2887" s="501"/>
      <c r="H2887" s="501"/>
      <c r="I2887" s="501"/>
    </row>
    <row r="2888" spans="1:9" ht="16">
      <c r="A2888" s="496"/>
      <c r="B2888" s="1012"/>
      <c r="C2888" s="787">
        <v>2021</v>
      </c>
      <c r="D2888" s="204" t="s">
        <v>2498</v>
      </c>
      <c r="E2888" s="204" t="s">
        <v>2496</v>
      </c>
      <c r="F2888" s="206"/>
      <c r="G2888" s="501"/>
      <c r="H2888" s="501"/>
      <c r="I2888" s="501"/>
    </row>
    <row r="2889" spans="1:9" ht="16">
      <c r="A2889" s="496"/>
      <c r="B2889" s="1012"/>
      <c r="C2889" s="787">
        <v>2021</v>
      </c>
      <c r="D2889" s="202" t="s">
        <v>2499</v>
      </c>
      <c r="E2889" s="202" t="s">
        <v>2496</v>
      </c>
      <c r="F2889" s="207"/>
      <c r="G2889" s="501"/>
      <c r="H2889" s="501"/>
      <c r="I2889" s="501"/>
    </row>
    <row r="2890" spans="1:9" ht="16">
      <c r="A2890" s="496"/>
      <c r="B2890" s="1012"/>
      <c r="C2890" s="787">
        <v>2021</v>
      </c>
      <c r="D2890" s="204" t="s">
        <v>2500</v>
      </c>
      <c r="E2890" s="204" t="s">
        <v>2496</v>
      </c>
      <c r="F2890" s="206"/>
      <c r="G2890" s="501"/>
      <c r="H2890" s="501"/>
      <c r="I2890" s="501"/>
    </row>
    <row r="2891" spans="1:9" ht="16">
      <c r="A2891" s="496"/>
      <c r="B2891" s="1012"/>
      <c r="C2891" s="787">
        <v>2021</v>
      </c>
      <c r="D2891" s="202" t="s">
        <v>2501</v>
      </c>
      <c r="E2891" s="202" t="s">
        <v>2496</v>
      </c>
      <c r="F2891" s="207"/>
      <c r="G2891" s="501"/>
      <c r="H2891" s="501"/>
      <c r="I2891" s="501"/>
    </row>
    <row r="2892" spans="1:9" ht="16">
      <c r="A2892" s="496"/>
      <c r="B2892" s="1012"/>
      <c r="C2892" s="787">
        <v>2021</v>
      </c>
      <c r="D2892" s="204" t="s">
        <v>2502</v>
      </c>
      <c r="E2892" s="204" t="s">
        <v>2496</v>
      </c>
      <c r="F2892" s="206"/>
      <c r="G2892" s="501"/>
      <c r="H2892" s="501"/>
      <c r="I2892" s="501"/>
    </row>
    <row r="2893" spans="1:9" ht="16">
      <c r="A2893" s="496"/>
      <c r="B2893" s="1012"/>
      <c r="C2893" s="787">
        <v>2021</v>
      </c>
      <c r="D2893" s="202" t="s">
        <v>2503</v>
      </c>
      <c r="E2893" s="202" t="s">
        <v>2496</v>
      </c>
      <c r="F2893" s="207"/>
      <c r="G2893" s="501"/>
      <c r="H2893" s="501"/>
      <c r="I2893" s="501"/>
    </row>
    <row r="2894" spans="1:9" ht="16">
      <c r="A2894" s="496"/>
      <c r="B2894" s="1012"/>
      <c r="C2894" s="787">
        <v>2021</v>
      </c>
      <c r="D2894" s="204" t="s">
        <v>2504</v>
      </c>
      <c r="E2894" s="204" t="s">
        <v>2496</v>
      </c>
      <c r="F2894" s="206"/>
      <c r="G2894" s="501"/>
      <c r="H2894" s="501"/>
      <c r="I2894" s="501"/>
    </row>
    <row r="2895" spans="1:9" ht="16">
      <c r="A2895" s="496"/>
      <c r="B2895" s="1012"/>
      <c r="C2895" s="787">
        <v>2021</v>
      </c>
      <c r="D2895" s="202" t="s">
        <v>2505</v>
      </c>
      <c r="E2895" s="202" t="s">
        <v>2496</v>
      </c>
      <c r="F2895" s="207"/>
      <c r="G2895" s="501"/>
      <c r="H2895" s="501"/>
      <c r="I2895" s="501"/>
    </row>
    <row r="2896" spans="1:9" ht="16">
      <c r="A2896" s="496"/>
      <c r="B2896" s="1012"/>
      <c r="C2896" s="787">
        <v>2021</v>
      </c>
      <c r="D2896" s="204" t="s">
        <v>2506</v>
      </c>
      <c r="E2896" s="204" t="s">
        <v>2496</v>
      </c>
      <c r="F2896" s="206"/>
      <c r="G2896" s="501"/>
      <c r="H2896" s="501"/>
      <c r="I2896" s="501"/>
    </row>
    <row r="2897" spans="1:9" ht="16">
      <c r="A2897" s="496"/>
      <c r="B2897" s="1012"/>
      <c r="C2897" s="787">
        <v>2021</v>
      </c>
      <c r="D2897" s="202" t="s">
        <v>2507</v>
      </c>
      <c r="E2897" s="202" t="s">
        <v>2496</v>
      </c>
      <c r="F2897" s="207"/>
      <c r="G2897" s="501"/>
      <c r="H2897" s="501"/>
      <c r="I2897" s="501"/>
    </row>
    <row r="2898" spans="1:9" ht="16">
      <c r="A2898" s="496"/>
      <c r="B2898" s="1012"/>
      <c r="C2898" s="787">
        <v>2021</v>
      </c>
      <c r="D2898" s="204" t="s">
        <v>2508</v>
      </c>
      <c r="E2898" s="204" t="s">
        <v>2496</v>
      </c>
      <c r="F2898" s="206"/>
      <c r="G2898" s="501"/>
      <c r="H2898" s="501"/>
      <c r="I2898" s="501"/>
    </row>
    <row r="2899" spans="1:9" ht="16">
      <c r="A2899" s="496"/>
      <c r="B2899" s="1012"/>
      <c r="C2899" s="787">
        <v>2021</v>
      </c>
      <c r="D2899" s="202" t="s">
        <v>2509</v>
      </c>
      <c r="E2899" s="202" t="s">
        <v>2496</v>
      </c>
      <c r="F2899" s="207"/>
      <c r="G2899" s="501"/>
      <c r="H2899" s="501"/>
      <c r="I2899" s="501"/>
    </row>
    <row r="2900" spans="1:9" ht="16">
      <c r="A2900" s="496"/>
      <c r="B2900" s="1012"/>
      <c r="C2900" s="787">
        <v>2021</v>
      </c>
      <c r="D2900" s="204" t="s">
        <v>2510</v>
      </c>
      <c r="E2900" s="204" t="s">
        <v>2496</v>
      </c>
      <c r="F2900" s="206"/>
      <c r="G2900" s="501"/>
      <c r="H2900" s="501"/>
      <c r="I2900" s="501"/>
    </row>
    <row r="2901" spans="1:9" ht="16">
      <c r="A2901" s="496"/>
      <c r="B2901" s="1012"/>
      <c r="C2901" s="787">
        <v>2021</v>
      </c>
      <c r="D2901" s="202" t="s">
        <v>2495</v>
      </c>
      <c r="E2901" s="202" t="s">
        <v>2511</v>
      </c>
      <c r="F2901" s="817"/>
      <c r="G2901" s="501"/>
      <c r="H2901" s="501"/>
      <c r="I2901" s="501"/>
    </row>
    <row r="2902" spans="1:9" ht="16">
      <c r="A2902" s="496"/>
      <c r="B2902" s="1012"/>
      <c r="C2902" s="787">
        <v>2021</v>
      </c>
      <c r="D2902" s="204" t="s">
        <v>2498</v>
      </c>
      <c r="E2902" s="204" t="s">
        <v>2511</v>
      </c>
      <c r="F2902" s="818"/>
      <c r="G2902" s="501"/>
      <c r="H2902" s="501"/>
      <c r="I2902" s="501"/>
    </row>
    <row r="2903" spans="1:9" ht="16">
      <c r="A2903" s="496"/>
      <c r="B2903" s="1012"/>
      <c r="C2903" s="787">
        <v>2021</v>
      </c>
      <c r="D2903" s="202" t="s">
        <v>2499</v>
      </c>
      <c r="E2903" s="202" t="s">
        <v>2511</v>
      </c>
      <c r="F2903" s="817"/>
      <c r="G2903" s="501"/>
      <c r="H2903" s="501"/>
      <c r="I2903" s="501"/>
    </row>
    <row r="2904" spans="1:9" ht="16">
      <c r="A2904" s="496"/>
      <c r="B2904" s="1012"/>
      <c r="C2904" s="787">
        <v>2021</v>
      </c>
      <c r="D2904" s="204" t="s">
        <v>2500</v>
      </c>
      <c r="E2904" s="204" t="s">
        <v>2511</v>
      </c>
      <c r="F2904" s="818"/>
      <c r="G2904" s="501"/>
      <c r="H2904" s="501"/>
      <c r="I2904" s="501"/>
    </row>
    <row r="2905" spans="1:9" ht="16">
      <c r="A2905" s="496"/>
      <c r="B2905" s="1012"/>
      <c r="C2905" s="787">
        <v>2021</v>
      </c>
      <c r="D2905" s="202" t="s">
        <v>2501</v>
      </c>
      <c r="E2905" s="202" t="s">
        <v>2511</v>
      </c>
      <c r="F2905" s="817"/>
      <c r="G2905" s="501"/>
      <c r="H2905" s="501"/>
      <c r="I2905" s="501"/>
    </row>
    <row r="2906" spans="1:9" ht="16">
      <c r="A2906" s="496"/>
      <c r="B2906" s="1012"/>
      <c r="C2906" s="787">
        <v>2021</v>
      </c>
      <c r="D2906" s="204" t="s">
        <v>2502</v>
      </c>
      <c r="E2906" s="204" t="s">
        <v>2511</v>
      </c>
      <c r="F2906" s="818"/>
      <c r="G2906" s="501"/>
      <c r="H2906" s="501"/>
      <c r="I2906" s="501"/>
    </row>
    <row r="2907" spans="1:9" ht="16">
      <c r="A2907" s="496"/>
      <c r="B2907" s="1012"/>
      <c r="C2907" s="787">
        <v>2021</v>
      </c>
      <c r="D2907" s="202" t="s">
        <v>2503</v>
      </c>
      <c r="E2907" s="202" t="s">
        <v>2511</v>
      </c>
      <c r="F2907" s="817"/>
      <c r="G2907" s="501"/>
      <c r="H2907" s="501"/>
      <c r="I2907" s="501"/>
    </row>
    <row r="2908" spans="1:9" ht="16">
      <c r="A2908" s="496"/>
      <c r="B2908" s="1012"/>
      <c r="C2908" s="787">
        <v>2021</v>
      </c>
      <c r="D2908" s="204" t="s">
        <v>2504</v>
      </c>
      <c r="E2908" s="204" t="s">
        <v>2511</v>
      </c>
      <c r="F2908" s="818"/>
      <c r="G2908" s="501"/>
      <c r="H2908" s="501"/>
      <c r="I2908" s="501"/>
    </row>
    <row r="2909" spans="1:9" ht="16">
      <c r="A2909" s="496"/>
      <c r="B2909" s="1012"/>
      <c r="C2909" s="787">
        <v>2021</v>
      </c>
      <c r="D2909" s="202" t="s">
        <v>2505</v>
      </c>
      <c r="E2909" s="202" t="s">
        <v>2511</v>
      </c>
      <c r="F2909" s="817"/>
      <c r="G2909" s="501"/>
      <c r="H2909" s="501"/>
      <c r="I2909" s="501"/>
    </row>
    <row r="2910" spans="1:9" ht="16">
      <c r="A2910" s="496"/>
      <c r="B2910" s="1012"/>
      <c r="C2910" s="787">
        <v>2021</v>
      </c>
      <c r="D2910" s="204" t="s">
        <v>2506</v>
      </c>
      <c r="E2910" s="204" t="s">
        <v>2511</v>
      </c>
      <c r="F2910" s="818"/>
      <c r="G2910" s="501"/>
      <c r="H2910" s="501"/>
      <c r="I2910" s="501"/>
    </row>
    <row r="2911" spans="1:9" ht="16">
      <c r="A2911" s="496"/>
      <c r="B2911" s="1012"/>
      <c r="C2911" s="787">
        <v>2021</v>
      </c>
      <c r="D2911" s="202" t="s">
        <v>2507</v>
      </c>
      <c r="E2911" s="202" t="s">
        <v>2511</v>
      </c>
      <c r="F2911" s="817"/>
      <c r="G2911" s="501"/>
      <c r="H2911" s="501"/>
      <c r="I2911" s="501"/>
    </row>
    <row r="2912" spans="1:9" ht="16">
      <c r="A2912" s="496"/>
      <c r="B2912" s="1012"/>
      <c r="C2912" s="787">
        <v>2021</v>
      </c>
      <c r="D2912" s="204" t="s">
        <v>2508</v>
      </c>
      <c r="E2912" s="204" t="s">
        <v>2511</v>
      </c>
      <c r="F2912" s="818"/>
      <c r="G2912" s="501"/>
      <c r="H2912" s="501"/>
      <c r="I2912" s="501"/>
    </row>
    <row r="2913" spans="1:9" ht="16">
      <c r="A2913" s="496"/>
      <c r="B2913" s="1012"/>
      <c r="C2913" s="787">
        <v>2021</v>
      </c>
      <c r="D2913" s="202" t="s">
        <v>2509</v>
      </c>
      <c r="E2913" s="202" t="s">
        <v>2511</v>
      </c>
      <c r="F2913" s="817"/>
      <c r="G2913" s="501"/>
      <c r="H2913" s="501"/>
      <c r="I2913" s="501"/>
    </row>
    <row r="2914" spans="1:9" ht="16">
      <c r="A2914" s="496"/>
      <c r="B2914" s="1012"/>
      <c r="C2914" s="787">
        <v>2021</v>
      </c>
      <c r="D2914" s="204" t="s">
        <v>2510</v>
      </c>
      <c r="E2914" s="204" t="s">
        <v>2511</v>
      </c>
      <c r="F2914" s="818"/>
      <c r="G2914" s="501"/>
      <c r="H2914" s="501"/>
      <c r="I2914" s="501"/>
    </row>
    <row r="2915" spans="1:9" ht="16">
      <c r="A2915" s="496"/>
      <c r="B2915" s="1012"/>
      <c r="C2915" s="787">
        <v>2021</v>
      </c>
      <c r="D2915" s="202" t="s">
        <v>2495</v>
      </c>
      <c r="E2915" s="202" t="s">
        <v>2496</v>
      </c>
      <c r="F2915" s="207"/>
      <c r="G2915" s="501"/>
      <c r="H2915" s="501"/>
      <c r="I2915" s="501"/>
    </row>
    <row r="2916" spans="1:9" ht="16">
      <c r="A2916" s="496"/>
      <c r="B2916" s="1012"/>
      <c r="C2916" s="787">
        <v>2021</v>
      </c>
      <c r="D2916" s="204" t="s">
        <v>2498</v>
      </c>
      <c r="E2916" s="204" t="s">
        <v>2496</v>
      </c>
      <c r="F2916" s="206"/>
      <c r="G2916" s="501"/>
      <c r="H2916" s="501"/>
      <c r="I2916" s="501"/>
    </row>
    <row r="2917" spans="1:9" ht="16">
      <c r="A2917" s="496"/>
      <c r="B2917" s="1012"/>
      <c r="C2917" s="787">
        <v>2021</v>
      </c>
      <c r="D2917" s="202" t="s">
        <v>2499</v>
      </c>
      <c r="E2917" s="202" t="s">
        <v>2496</v>
      </c>
      <c r="F2917" s="207"/>
      <c r="G2917" s="501"/>
      <c r="H2917" s="501"/>
      <c r="I2917" s="501"/>
    </row>
    <row r="2918" spans="1:9" ht="16">
      <c r="A2918" s="496"/>
      <c r="B2918" s="1012"/>
      <c r="C2918" s="787">
        <v>2021</v>
      </c>
      <c r="D2918" s="204" t="s">
        <v>2500</v>
      </c>
      <c r="E2918" s="204" t="s">
        <v>2496</v>
      </c>
      <c r="F2918" s="206"/>
      <c r="G2918" s="501"/>
      <c r="H2918" s="501"/>
      <c r="I2918" s="501"/>
    </row>
    <row r="2919" spans="1:9" ht="16">
      <c r="A2919" s="496"/>
      <c r="B2919" s="1012"/>
      <c r="C2919" s="787">
        <v>2021</v>
      </c>
      <c r="D2919" s="202" t="s">
        <v>2501</v>
      </c>
      <c r="E2919" s="202" t="s">
        <v>2496</v>
      </c>
      <c r="F2919" s="207"/>
      <c r="G2919" s="501"/>
      <c r="H2919" s="501"/>
      <c r="I2919" s="501"/>
    </row>
    <row r="2920" spans="1:9" ht="16">
      <c r="A2920" s="496"/>
      <c r="B2920" s="1012"/>
      <c r="C2920" s="787">
        <v>2021</v>
      </c>
      <c r="D2920" s="204" t="s">
        <v>2502</v>
      </c>
      <c r="E2920" s="204" t="s">
        <v>2496</v>
      </c>
      <c r="F2920" s="206"/>
      <c r="G2920" s="501"/>
      <c r="H2920" s="501"/>
      <c r="I2920" s="501"/>
    </row>
    <row r="2921" spans="1:9" ht="16">
      <c r="A2921" s="496"/>
      <c r="B2921" s="1012"/>
      <c r="C2921" s="787">
        <v>2021</v>
      </c>
      <c r="D2921" s="202" t="s">
        <v>2503</v>
      </c>
      <c r="E2921" s="202" t="s">
        <v>2496</v>
      </c>
      <c r="F2921" s="207"/>
      <c r="G2921" s="501"/>
      <c r="H2921" s="501"/>
      <c r="I2921" s="501"/>
    </row>
    <row r="2922" spans="1:9" ht="16">
      <c r="A2922" s="496"/>
      <c r="B2922" s="1012"/>
      <c r="C2922" s="787">
        <v>2021</v>
      </c>
      <c r="D2922" s="204" t="s">
        <v>2504</v>
      </c>
      <c r="E2922" s="204" t="s">
        <v>2496</v>
      </c>
      <c r="F2922" s="206"/>
      <c r="G2922" s="501"/>
      <c r="H2922" s="501"/>
      <c r="I2922" s="501"/>
    </row>
    <row r="2923" spans="1:9" ht="16">
      <c r="A2923" s="496"/>
      <c r="B2923" s="1012"/>
      <c r="C2923" s="787">
        <v>2021</v>
      </c>
      <c r="D2923" s="202" t="s">
        <v>2505</v>
      </c>
      <c r="E2923" s="202" t="s">
        <v>2496</v>
      </c>
      <c r="F2923" s="207"/>
      <c r="G2923" s="501"/>
      <c r="H2923" s="501"/>
      <c r="I2923" s="501"/>
    </row>
    <row r="2924" spans="1:9" ht="16">
      <c r="A2924" s="496"/>
      <c r="B2924" s="1012"/>
      <c r="C2924" s="787">
        <v>2021</v>
      </c>
      <c r="D2924" s="204" t="s">
        <v>2506</v>
      </c>
      <c r="E2924" s="204" t="s">
        <v>2496</v>
      </c>
      <c r="F2924" s="206"/>
      <c r="G2924" s="501"/>
      <c r="H2924" s="501"/>
      <c r="I2924" s="501"/>
    </row>
    <row r="2925" spans="1:9" ht="16">
      <c r="A2925" s="496"/>
      <c r="B2925" s="1012"/>
      <c r="C2925" s="787">
        <v>2021</v>
      </c>
      <c r="D2925" s="202" t="s">
        <v>2507</v>
      </c>
      <c r="E2925" s="202" t="s">
        <v>2496</v>
      </c>
      <c r="F2925" s="207"/>
      <c r="G2925" s="501"/>
      <c r="H2925" s="501"/>
      <c r="I2925" s="501"/>
    </row>
    <row r="2926" spans="1:9" ht="16">
      <c r="A2926" s="496"/>
      <c r="B2926" s="1012"/>
      <c r="C2926" s="787">
        <v>2021</v>
      </c>
      <c r="D2926" s="204" t="s">
        <v>2508</v>
      </c>
      <c r="E2926" s="204" t="s">
        <v>2496</v>
      </c>
      <c r="F2926" s="206"/>
      <c r="G2926" s="501"/>
      <c r="H2926" s="501"/>
      <c r="I2926" s="501"/>
    </row>
    <row r="2927" spans="1:9" ht="16">
      <c r="A2927" s="496"/>
      <c r="B2927" s="1012"/>
      <c r="C2927" s="787">
        <v>2021</v>
      </c>
      <c r="D2927" s="202" t="s">
        <v>2509</v>
      </c>
      <c r="E2927" s="202" t="s">
        <v>2496</v>
      </c>
      <c r="F2927" s="207"/>
      <c r="G2927" s="501"/>
      <c r="H2927" s="501"/>
      <c r="I2927" s="501"/>
    </row>
    <row r="2928" spans="1:9" ht="16">
      <c r="A2928" s="496"/>
      <c r="B2928" s="1012"/>
      <c r="C2928" s="787">
        <v>2021</v>
      </c>
      <c r="D2928" s="204" t="s">
        <v>2510</v>
      </c>
      <c r="E2928" s="204" t="s">
        <v>2496</v>
      </c>
      <c r="F2928" s="206"/>
      <c r="G2928" s="501"/>
      <c r="H2928" s="501"/>
      <c r="I2928" s="501"/>
    </row>
    <row r="2929" spans="1:9" ht="16">
      <c r="A2929" s="496"/>
      <c r="B2929" s="1012"/>
      <c r="C2929" s="787">
        <v>2021</v>
      </c>
      <c r="D2929" s="202" t="s">
        <v>2495</v>
      </c>
      <c r="E2929" s="202" t="s">
        <v>2511</v>
      </c>
      <c r="F2929" s="817"/>
      <c r="G2929" s="501"/>
      <c r="H2929" s="501"/>
      <c r="I2929" s="501"/>
    </row>
    <row r="2930" spans="1:9" ht="16">
      <c r="A2930" s="496"/>
      <c r="B2930" s="1012"/>
      <c r="C2930" s="787">
        <v>2021</v>
      </c>
      <c r="D2930" s="204" t="s">
        <v>2498</v>
      </c>
      <c r="E2930" s="204" t="s">
        <v>2511</v>
      </c>
      <c r="F2930" s="818"/>
      <c r="G2930" s="501"/>
      <c r="H2930" s="501"/>
      <c r="I2930" s="501"/>
    </row>
    <row r="2931" spans="1:9" ht="16">
      <c r="A2931" s="496"/>
      <c r="B2931" s="1012"/>
      <c r="C2931" s="787">
        <v>2021</v>
      </c>
      <c r="D2931" s="202" t="s">
        <v>2499</v>
      </c>
      <c r="E2931" s="202" t="s">
        <v>2511</v>
      </c>
      <c r="F2931" s="817"/>
      <c r="G2931" s="501"/>
      <c r="H2931" s="501"/>
      <c r="I2931" s="501"/>
    </row>
    <row r="2932" spans="1:9" ht="16">
      <c r="A2932" s="496"/>
      <c r="B2932" s="1012"/>
      <c r="C2932" s="787">
        <v>2021</v>
      </c>
      <c r="D2932" s="204" t="s">
        <v>2500</v>
      </c>
      <c r="E2932" s="204" t="s">
        <v>2511</v>
      </c>
      <c r="F2932" s="818"/>
      <c r="G2932" s="501"/>
      <c r="H2932" s="501"/>
      <c r="I2932" s="501"/>
    </row>
    <row r="2933" spans="1:9" ht="16">
      <c r="A2933" s="496"/>
      <c r="B2933" s="1012"/>
      <c r="C2933" s="787">
        <v>2021</v>
      </c>
      <c r="D2933" s="202" t="s">
        <v>2501</v>
      </c>
      <c r="E2933" s="202" t="s">
        <v>2511</v>
      </c>
      <c r="F2933" s="817"/>
      <c r="G2933" s="501"/>
      <c r="H2933" s="501"/>
      <c r="I2933" s="501"/>
    </row>
    <row r="2934" spans="1:9" ht="16">
      <c r="A2934" s="496"/>
      <c r="B2934" s="1012"/>
      <c r="C2934" s="787">
        <v>2021</v>
      </c>
      <c r="D2934" s="204" t="s">
        <v>2502</v>
      </c>
      <c r="E2934" s="204" t="s">
        <v>2511</v>
      </c>
      <c r="F2934" s="818"/>
      <c r="G2934" s="501"/>
      <c r="H2934" s="501"/>
      <c r="I2934" s="501"/>
    </row>
    <row r="2935" spans="1:9" ht="16">
      <c r="A2935" s="496"/>
      <c r="B2935" s="1012"/>
      <c r="C2935" s="787">
        <v>2021</v>
      </c>
      <c r="D2935" s="202" t="s">
        <v>2503</v>
      </c>
      <c r="E2935" s="202" t="s">
        <v>2511</v>
      </c>
      <c r="F2935" s="817"/>
      <c r="G2935" s="501"/>
      <c r="H2935" s="501"/>
      <c r="I2935" s="501"/>
    </row>
    <row r="2936" spans="1:9" ht="16">
      <c r="A2936" s="496"/>
      <c r="B2936" s="1012"/>
      <c r="C2936" s="787">
        <v>2021</v>
      </c>
      <c r="D2936" s="204" t="s">
        <v>2504</v>
      </c>
      <c r="E2936" s="204" t="s">
        <v>2511</v>
      </c>
      <c r="F2936" s="818"/>
      <c r="G2936" s="501"/>
      <c r="H2936" s="501"/>
      <c r="I2936" s="501"/>
    </row>
    <row r="2937" spans="1:9" ht="16">
      <c r="A2937" s="496"/>
      <c r="B2937" s="1012"/>
      <c r="C2937" s="787">
        <v>2021</v>
      </c>
      <c r="D2937" s="202" t="s">
        <v>2505</v>
      </c>
      <c r="E2937" s="202" t="s">
        <v>2511</v>
      </c>
      <c r="F2937" s="817"/>
      <c r="G2937" s="501"/>
      <c r="H2937" s="501"/>
      <c r="I2937" s="501"/>
    </row>
    <row r="2938" spans="1:9" ht="16">
      <c r="A2938" s="496"/>
      <c r="B2938" s="1012"/>
      <c r="C2938" s="787">
        <v>2021</v>
      </c>
      <c r="D2938" s="204" t="s">
        <v>2506</v>
      </c>
      <c r="E2938" s="204" t="s">
        <v>2511</v>
      </c>
      <c r="F2938" s="818"/>
      <c r="G2938" s="501"/>
      <c r="H2938" s="501"/>
      <c r="I2938" s="501"/>
    </row>
    <row r="2939" spans="1:9" ht="16">
      <c r="A2939" s="496"/>
      <c r="B2939" s="1012"/>
      <c r="C2939" s="787">
        <v>2021</v>
      </c>
      <c r="D2939" s="202" t="s">
        <v>2507</v>
      </c>
      <c r="E2939" s="202" t="s">
        <v>2511</v>
      </c>
      <c r="F2939" s="817"/>
      <c r="G2939" s="501"/>
      <c r="H2939" s="501"/>
      <c r="I2939" s="501"/>
    </row>
    <row r="2940" spans="1:9" ht="16">
      <c r="A2940" s="496"/>
      <c r="B2940" s="1012"/>
      <c r="C2940" s="787">
        <v>2021</v>
      </c>
      <c r="D2940" s="204" t="s">
        <v>2508</v>
      </c>
      <c r="E2940" s="204" t="s">
        <v>2511</v>
      </c>
      <c r="F2940" s="818"/>
      <c r="G2940" s="501"/>
      <c r="H2940" s="501"/>
      <c r="I2940" s="501"/>
    </row>
    <row r="2941" spans="1:9" ht="16">
      <c r="A2941" s="496"/>
      <c r="B2941" s="1012"/>
      <c r="C2941" s="787">
        <v>2021</v>
      </c>
      <c r="D2941" s="202" t="s">
        <v>2509</v>
      </c>
      <c r="E2941" s="202" t="s">
        <v>2511</v>
      </c>
      <c r="F2941" s="817"/>
      <c r="G2941" s="501"/>
      <c r="H2941" s="501"/>
      <c r="I2941" s="501"/>
    </row>
    <row r="2942" spans="1:9" ht="16">
      <c r="A2942" s="496"/>
      <c r="B2942" s="1012"/>
      <c r="C2942" s="787">
        <v>2021</v>
      </c>
      <c r="D2942" s="204" t="s">
        <v>2510</v>
      </c>
      <c r="E2942" s="204" t="s">
        <v>2511</v>
      </c>
      <c r="F2942" s="818"/>
      <c r="G2942" s="501"/>
      <c r="H2942" s="501"/>
      <c r="I2942" s="501"/>
    </row>
    <row r="2943" spans="1:9" ht="16">
      <c r="A2943" s="496"/>
      <c r="B2943" s="1012"/>
      <c r="C2943" s="787">
        <v>2021</v>
      </c>
      <c r="D2943" s="202" t="s">
        <v>2495</v>
      </c>
      <c r="E2943" s="202" t="s">
        <v>2496</v>
      </c>
      <c r="F2943" s="817"/>
      <c r="G2943" s="501"/>
      <c r="H2943" s="501"/>
      <c r="I2943" s="501"/>
    </row>
    <row r="2944" spans="1:9" ht="16">
      <c r="A2944" s="496"/>
      <c r="B2944" s="1012"/>
      <c r="C2944" s="787">
        <v>2021</v>
      </c>
      <c r="D2944" s="204" t="s">
        <v>2498</v>
      </c>
      <c r="E2944" s="204" t="s">
        <v>2496</v>
      </c>
      <c r="F2944" s="501"/>
      <c r="G2944" s="501"/>
      <c r="H2944" s="501"/>
      <c r="I2944" s="501"/>
    </row>
    <row r="2945" spans="1:9" ht="16">
      <c r="A2945" s="496"/>
      <c r="B2945" s="1012"/>
      <c r="C2945" s="787">
        <v>2021</v>
      </c>
      <c r="D2945" s="202" t="s">
        <v>2499</v>
      </c>
      <c r="E2945" s="202" t="s">
        <v>2496</v>
      </c>
      <c r="F2945" s="501"/>
      <c r="G2945" s="501"/>
      <c r="H2945" s="501"/>
      <c r="I2945" s="501"/>
    </row>
    <row r="2946" spans="1:9" ht="16">
      <c r="A2946" s="496"/>
      <c r="B2946" s="1012"/>
      <c r="C2946" s="787">
        <v>2021</v>
      </c>
      <c r="D2946" s="204" t="s">
        <v>2500</v>
      </c>
      <c r="E2946" s="204" t="s">
        <v>2496</v>
      </c>
      <c r="F2946" s="501"/>
      <c r="G2946" s="501"/>
      <c r="H2946" s="501"/>
      <c r="I2946" s="501"/>
    </row>
    <row r="2947" spans="1:9" ht="16">
      <c r="A2947" s="496"/>
      <c r="B2947" s="1012"/>
      <c r="C2947" s="787">
        <v>2021</v>
      </c>
      <c r="D2947" s="202" t="s">
        <v>2501</v>
      </c>
      <c r="E2947" s="202" t="s">
        <v>2496</v>
      </c>
      <c r="F2947" s="501"/>
      <c r="G2947" s="501"/>
      <c r="H2947" s="501"/>
      <c r="I2947" s="501"/>
    </row>
    <row r="2948" spans="1:9" ht="16">
      <c r="A2948" s="496"/>
      <c r="B2948" s="1012"/>
      <c r="C2948" s="787">
        <v>2021</v>
      </c>
      <c r="D2948" s="204" t="s">
        <v>2502</v>
      </c>
      <c r="E2948" s="204" t="s">
        <v>2496</v>
      </c>
      <c r="F2948" s="501"/>
      <c r="G2948" s="501"/>
      <c r="H2948" s="501"/>
      <c r="I2948" s="501"/>
    </row>
    <row r="2949" spans="1:9" ht="16">
      <c r="A2949" s="496"/>
      <c r="B2949" s="1012"/>
      <c r="C2949" s="787">
        <v>2021</v>
      </c>
      <c r="D2949" s="202" t="s">
        <v>2503</v>
      </c>
      <c r="E2949" s="202" t="s">
        <v>2496</v>
      </c>
      <c r="F2949" s="501"/>
      <c r="G2949" s="501"/>
      <c r="H2949" s="501"/>
      <c r="I2949" s="501"/>
    </row>
    <row r="2950" spans="1:9" ht="16">
      <c r="A2950" s="496"/>
      <c r="B2950" s="1012"/>
      <c r="C2950" s="787">
        <v>2021</v>
      </c>
      <c r="D2950" s="204" t="s">
        <v>2504</v>
      </c>
      <c r="E2950" s="204" t="s">
        <v>2496</v>
      </c>
      <c r="F2950" s="501"/>
      <c r="G2950" s="501"/>
      <c r="H2950" s="501"/>
      <c r="I2950" s="501"/>
    </row>
    <row r="2951" spans="1:9" ht="16">
      <c r="A2951" s="496"/>
      <c r="B2951" s="1012"/>
      <c r="C2951" s="787">
        <v>2021</v>
      </c>
      <c r="D2951" s="202" t="s">
        <v>2505</v>
      </c>
      <c r="E2951" s="202" t="s">
        <v>2496</v>
      </c>
      <c r="F2951" s="501"/>
      <c r="G2951" s="501"/>
      <c r="H2951" s="501"/>
      <c r="I2951" s="501"/>
    </row>
    <row r="2952" spans="1:9" ht="16">
      <c r="A2952" s="496"/>
      <c r="B2952" s="1012"/>
      <c r="C2952" s="787">
        <v>2021</v>
      </c>
      <c r="D2952" s="204" t="s">
        <v>2506</v>
      </c>
      <c r="E2952" s="204" t="s">
        <v>2496</v>
      </c>
      <c r="F2952" s="500"/>
      <c r="G2952" s="501"/>
      <c r="H2952" s="501"/>
      <c r="I2952" s="501"/>
    </row>
    <row r="2953" spans="1:9" ht="16">
      <c r="A2953" s="496"/>
      <c r="B2953" s="1012"/>
      <c r="C2953" s="787">
        <v>2021</v>
      </c>
      <c r="D2953" s="202" t="s">
        <v>2507</v>
      </c>
      <c r="E2953" s="202" t="s">
        <v>2496</v>
      </c>
      <c r="F2953" s="500"/>
      <c r="G2953" s="501"/>
      <c r="H2953" s="501"/>
      <c r="I2953" s="501"/>
    </row>
    <row r="2954" spans="1:9" ht="16">
      <c r="A2954" s="496"/>
      <c r="B2954" s="1012"/>
      <c r="C2954" s="787">
        <v>2021</v>
      </c>
      <c r="D2954" s="204" t="s">
        <v>2508</v>
      </c>
      <c r="E2954" s="204" t="s">
        <v>2496</v>
      </c>
      <c r="F2954" s="501"/>
      <c r="G2954" s="501"/>
      <c r="H2954" s="501"/>
      <c r="I2954" s="501"/>
    </row>
    <row r="2955" spans="1:9" ht="16">
      <c r="A2955" s="496"/>
      <c r="B2955" s="1012"/>
      <c r="C2955" s="787">
        <v>2021</v>
      </c>
      <c r="D2955" s="202" t="s">
        <v>2509</v>
      </c>
      <c r="E2955" s="202" t="s">
        <v>2496</v>
      </c>
      <c r="F2955" s="501"/>
      <c r="G2955" s="501"/>
      <c r="H2955" s="501"/>
      <c r="I2955" s="501"/>
    </row>
    <row r="2956" spans="1:9" ht="16">
      <c r="A2956" s="496"/>
      <c r="B2956" s="1012"/>
      <c r="C2956" s="787">
        <v>2021</v>
      </c>
      <c r="D2956" s="204" t="s">
        <v>2510</v>
      </c>
      <c r="E2956" s="204" t="s">
        <v>2496</v>
      </c>
      <c r="F2956" s="501"/>
      <c r="G2956" s="501"/>
      <c r="H2956" s="501"/>
      <c r="I2956" s="501"/>
    </row>
    <row r="2957" spans="1:9" ht="16">
      <c r="A2957" s="496"/>
      <c r="B2957" s="1012"/>
      <c r="C2957" s="787">
        <v>2021</v>
      </c>
      <c r="D2957" s="202" t="s">
        <v>2495</v>
      </c>
      <c r="E2957" s="202" t="s">
        <v>2511</v>
      </c>
      <c r="F2957" s="501"/>
      <c r="G2957" s="501"/>
      <c r="H2957" s="501"/>
      <c r="I2957" s="501"/>
    </row>
    <row r="2958" spans="1:9" ht="16">
      <c r="A2958" s="496"/>
      <c r="B2958" s="1012"/>
      <c r="C2958" s="787">
        <v>2021</v>
      </c>
      <c r="D2958" s="204" t="s">
        <v>2498</v>
      </c>
      <c r="E2958" s="204" t="s">
        <v>2511</v>
      </c>
      <c r="F2958" s="500"/>
      <c r="G2958" s="501"/>
      <c r="H2958" s="501"/>
      <c r="I2958" s="501"/>
    </row>
    <row r="2959" spans="1:9" ht="16">
      <c r="A2959" s="496"/>
      <c r="B2959" s="1012"/>
      <c r="C2959" s="787">
        <v>2021</v>
      </c>
      <c r="D2959" s="202" t="s">
        <v>2499</v>
      </c>
      <c r="E2959" s="202" t="s">
        <v>2511</v>
      </c>
      <c r="F2959" s="501"/>
      <c r="G2959" s="501"/>
      <c r="H2959" s="501"/>
      <c r="I2959" s="501"/>
    </row>
    <row r="2960" spans="1:9" ht="16">
      <c r="A2960" s="496"/>
      <c r="B2960" s="1012"/>
      <c r="C2960" s="787">
        <v>2021</v>
      </c>
      <c r="D2960" s="204" t="s">
        <v>2500</v>
      </c>
      <c r="E2960" s="204" t="s">
        <v>2511</v>
      </c>
      <c r="F2960" s="500"/>
      <c r="G2960" s="501"/>
      <c r="H2960" s="501"/>
      <c r="I2960" s="501"/>
    </row>
    <row r="2961" spans="1:9" ht="16">
      <c r="A2961" s="496"/>
      <c r="B2961" s="1012"/>
      <c r="C2961" s="787">
        <v>2021</v>
      </c>
      <c r="D2961" s="202" t="s">
        <v>2501</v>
      </c>
      <c r="E2961" s="202" t="s">
        <v>2511</v>
      </c>
      <c r="F2961" s="501"/>
      <c r="G2961" s="501"/>
      <c r="H2961" s="501"/>
      <c r="I2961" s="501"/>
    </row>
    <row r="2962" spans="1:9" ht="16">
      <c r="A2962" s="496"/>
      <c r="B2962" s="1012"/>
      <c r="C2962" s="787">
        <v>2021</v>
      </c>
      <c r="D2962" s="204" t="s">
        <v>2502</v>
      </c>
      <c r="E2962" s="204" t="s">
        <v>2511</v>
      </c>
      <c r="F2962" s="501"/>
      <c r="G2962" s="501"/>
      <c r="H2962" s="501"/>
      <c r="I2962" s="501"/>
    </row>
    <row r="2963" spans="1:9" ht="16">
      <c r="A2963" s="496"/>
      <c r="B2963" s="1012"/>
      <c r="C2963" s="787">
        <v>2021</v>
      </c>
      <c r="D2963" s="202" t="s">
        <v>2503</v>
      </c>
      <c r="E2963" s="202" t="s">
        <v>2511</v>
      </c>
      <c r="F2963" s="500"/>
      <c r="G2963" s="501"/>
      <c r="H2963" s="501"/>
      <c r="I2963" s="501"/>
    </row>
    <row r="2964" spans="1:9" ht="16">
      <c r="A2964" s="496"/>
      <c r="B2964" s="1012"/>
      <c r="C2964" s="787">
        <v>2021</v>
      </c>
      <c r="D2964" s="204" t="s">
        <v>2504</v>
      </c>
      <c r="E2964" s="204" t="s">
        <v>2511</v>
      </c>
      <c r="F2964" s="500"/>
      <c r="G2964" s="501"/>
      <c r="H2964" s="501"/>
      <c r="I2964" s="501"/>
    </row>
    <row r="2965" spans="1:9" ht="16">
      <c r="A2965" s="496"/>
      <c r="B2965" s="1012"/>
      <c r="C2965" s="787">
        <v>2021</v>
      </c>
      <c r="D2965" s="202" t="s">
        <v>2505</v>
      </c>
      <c r="E2965" s="202" t="s">
        <v>2511</v>
      </c>
      <c r="F2965" s="501"/>
      <c r="G2965" s="501"/>
      <c r="H2965" s="501"/>
      <c r="I2965" s="501"/>
    </row>
    <row r="2966" spans="1:9" ht="16">
      <c r="A2966" s="496"/>
      <c r="B2966" s="1012"/>
      <c r="C2966" s="787">
        <v>2021</v>
      </c>
      <c r="D2966" s="204" t="s">
        <v>2506</v>
      </c>
      <c r="E2966" s="204" t="s">
        <v>2511</v>
      </c>
      <c r="F2966" s="501"/>
      <c r="G2966" s="501"/>
      <c r="H2966" s="501"/>
      <c r="I2966" s="501"/>
    </row>
    <row r="2967" spans="1:9" ht="16">
      <c r="A2967" s="496"/>
      <c r="B2967" s="1012"/>
      <c r="C2967" s="787">
        <v>2021</v>
      </c>
      <c r="D2967" s="202" t="s">
        <v>2507</v>
      </c>
      <c r="E2967" s="202" t="s">
        <v>2511</v>
      </c>
      <c r="F2967" s="501"/>
      <c r="G2967" s="501"/>
      <c r="H2967" s="501"/>
      <c r="I2967" s="501"/>
    </row>
    <row r="2968" spans="1:9" ht="16">
      <c r="A2968" s="496"/>
      <c r="B2968" s="1012"/>
      <c r="C2968" s="787">
        <v>2021</v>
      </c>
      <c r="D2968" s="204" t="s">
        <v>2508</v>
      </c>
      <c r="E2968" s="204" t="s">
        <v>2511</v>
      </c>
      <c r="F2968" s="501"/>
      <c r="G2968" s="501"/>
      <c r="H2968" s="501"/>
      <c r="I2968" s="501"/>
    </row>
    <row r="2969" spans="1:9" ht="16">
      <c r="A2969" s="496"/>
      <c r="B2969" s="1012"/>
      <c r="C2969" s="787">
        <v>2021</v>
      </c>
      <c r="D2969" s="202" t="s">
        <v>2509</v>
      </c>
      <c r="E2969" s="202" t="s">
        <v>2511</v>
      </c>
      <c r="F2969" s="500"/>
      <c r="G2969" s="501"/>
      <c r="H2969" s="501"/>
      <c r="I2969" s="501"/>
    </row>
    <row r="2970" spans="1:9" ht="16">
      <c r="A2970" s="496"/>
      <c r="B2970" s="1012"/>
      <c r="C2970" s="787">
        <v>2021</v>
      </c>
      <c r="D2970" s="204" t="s">
        <v>2510</v>
      </c>
      <c r="E2970" s="204" t="s">
        <v>2511</v>
      </c>
      <c r="F2970" s="501"/>
      <c r="G2970" s="501"/>
      <c r="H2970" s="501"/>
      <c r="I2970" s="501"/>
    </row>
    <row r="2971" spans="1:9" ht="16">
      <c r="A2971" s="496"/>
      <c r="B2971" s="1012"/>
      <c r="C2971" s="787">
        <v>2021</v>
      </c>
      <c r="D2971" s="202" t="s">
        <v>2495</v>
      </c>
      <c r="E2971" s="202" t="s">
        <v>2496</v>
      </c>
      <c r="F2971" s="500"/>
      <c r="G2971" s="501"/>
      <c r="H2971" s="501"/>
      <c r="I2971" s="501"/>
    </row>
    <row r="2972" spans="1:9" ht="16">
      <c r="A2972" s="496"/>
      <c r="B2972" s="1012"/>
      <c r="C2972" s="787">
        <v>2021</v>
      </c>
      <c r="D2972" s="204" t="s">
        <v>2498</v>
      </c>
      <c r="E2972" s="204" t="s">
        <v>2496</v>
      </c>
      <c r="F2972" s="501"/>
      <c r="G2972" s="501"/>
      <c r="H2972" s="501"/>
      <c r="I2972" s="501"/>
    </row>
    <row r="2973" spans="1:9" ht="16">
      <c r="A2973" s="496"/>
      <c r="B2973" s="1012"/>
      <c r="C2973" s="787">
        <v>2021</v>
      </c>
      <c r="D2973" s="202" t="s">
        <v>2499</v>
      </c>
      <c r="E2973" s="202" t="s">
        <v>2496</v>
      </c>
      <c r="F2973" s="501"/>
      <c r="G2973" s="501"/>
      <c r="H2973" s="501"/>
      <c r="I2973" s="501"/>
    </row>
    <row r="2974" spans="1:9" ht="16">
      <c r="A2974" s="496"/>
      <c r="B2974" s="1012"/>
      <c r="C2974" s="787">
        <v>2021</v>
      </c>
      <c r="D2974" s="204" t="s">
        <v>2500</v>
      </c>
      <c r="E2974" s="204" t="s">
        <v>2496</v>
      </c>
      <c r="F2974" s="501"/>
      <c r="G2974" s="501"/>
      <c r="H2974" s="501"/>
      <c r="I2974" s="501"/>
    </row>
    <row r="2975" spans="1:9" ht="16">
      <c r="A2975" s="496"/>
      <c r="B2975" s="1012"/>
      <c r="C2975" s="787">
        <v>2021</v>
      </c>
      <c r="D2975" s="202" t="s">
        <v>2501</v>
      </c>
      <c r="E2975" s="202" t="s">
        <v>2496</v>
      </c>
      <c r="F2975" s="501"/>
      <c r="G2975" s="501"/>
      <c r="H2975" s="501"/>
      <c r="I2975" s="501"/>
    </row>
    <row r="2976" spans="1:9" ht="16">
      <c r="A2976" s="496"/>
      <c r="B2976" s="1012"/>
      <c r="C2976" s="787">
        <v>2021</v>
      </c>
      <c r="D2976" s="204" t="s">
        <v>2502</v>
      </c>
      <c r="E2976" s="204" t="s">
        <v>2496</v>
      </c>
      <c r="F2976" s="501"/>
      <c r="G2976" s="501"/>
      <c r="H2976" s="501"/>
      <c r="I2976" s="501"/>
    </row>
    <row r="2977" spans="1:9" ht="16">
      <c r="A2977" s="496"/>
      <c r="B2977" s="1012"/>
      <c r="C2977" s="787">
        <v>2021</v>
      </c>
      <c r="D2977" s="202" t="s">
        <v>2503</v>
      </c>
      <c r="E2977" s="202" t="s">
        <v>2496</v>
      </c>
      <c r="F2977" s="501"/>
      <c r="G2977" s="501"/>
      <c r="H2977" s="501"/>
      <c r="I2977" s="501"/>
    </row>
    <row r="2978" spans="1:9" ht="16">
      <c r="A2978" s="496"/>
      <c r="B2978" s="1012"/>
      <c r="C2978" s="787">
        <v>2021</v>
      </c>
      <c r="D2978" s="204" t="s">
        <v>2504</v>
      </c>
      <c r="E2978" s="204" t="s">
        <v>2496</v>
      </c>
      <c r="F2978" s="501"/>
      <c r="G2978" s="501"/>
      <c r="H2978" s="501"/>
      <c r="I2978" s="501"/>
    </row>
    <row r="2979" spans="1:9" ht="16">
      <c r="A2979" s="496"/>
      <c r="B2979" s="1012"/>
      <c r="C2979" s="787">
        <v>2021</v>
      </c>
      <c r="D2979" s="202" t="s">
        <v>2505</v>
      </c>
      <c r="E2979" s="202" t="s">
        <v>2496</v>
      </c>
      <c r="F2979" s="501"/>
      <c r="G2979" s="501"/>
      <c r="H2979" s="501"/>
      <c r="I2979" s="501"/>
    </row>
    <row r="2980" spans="1:9" ht="16">
      <c r="A2980" s="496"/>
      <c r="B2980" s="1012"/>
      <c r="C2980" s="787">
        <v>2021</v>
      </c>
      <c r="D2980" s="204" t="s">
        <v>2506</v>
      </c>
      <c r="E2980" s="204" t="s">
        <v>2496</v>
      </c>
      <c r="F2980" s="500"/>
      <c r="G2980" s="501"/>
      <c r="H2980" s="501"/>
      <c r="I2980" s="501"/>
    </row>
    <row r="2981" spans="1:9" ht="16">
      <c r="A2981" s="496"/>
      <c r="B2981" s="1012"/>
      <c r="C2981" s="787">
        <v>2021</v>
      </c>
      <c r="D2981" s="202" t="s">
        <v>2507</v>
      </c>
      <c r="E2981" s="202" t="s">
        <v>2496</v>
      </c>
      <c r="F2981" s="500"/>
      <c r="G2981" s="501"/>
      <c r="H2981" s="501"/>
      <c r="I2981" s="501"/>
    </row>
    <row r="2982" spans="1:9" ht="16">
      <c r="A2982" s="496"/>
      <c r="B2982" s="1012"/>
      <c r="C2982" s="787">
        <v>2021</v>
      </c>
      <c r="D2982" s="204" t="s">
        <v>2508</v>
      </c>
      <c r="E2982" s="204" t="s">
        <v>2496</v>
      </c>
      <c r="F2982" s="501"/>
      <c r="G2982" s="501"/>
      <c r="H2982" s="501"/>
      <c r="I2982" s="501"/>
    </row>
    <row r="2983" spans="1:9" ht="16">
      <c r="A2983" s="496"/>
      <c r="B2983" s="1012"/>
      <c r="C2983" s="787">
        <v>2021</v>
      </c>
      <c r="D2983" s="202" t="s">
        <v>2509</v>
      </c>
      <c r="E2983" s="202" t="s">
        <v>2496</v>
      </c>
      <c r="F2983" s="501"/>
      <c r="G2983" s="501"/>
      <c r="H2983" s="501"/>
      <c r="I2983" s="501"/>
    </row>
    <row r="2984" spans="1:9" ht="16">
      <c r="A2984" s="496"/>
      <c r="B2984" s="1012"/>
      <c r="C2984" s="787">
        <v>2021</v>
      </c>
      <c r="D2984" s="204" t="s">
        <v>2510</v>
      </c>
      <c r="E2984" s="204" t="s">
        <v>2496</v>
      </c>
      <c r="F2984" s="501"/>
      <c r="G2984" s="501"/>
      <c r="H2984" s="501"/>
      <c r="I2984" s="501"/>
    </row>
    <row r="2985" spans="1:9" ht="16">
      <c r="A2985" s="496"/>
      <c r="B2985" s="1012"/>
      <c r="C2985" s="787">
        <v>2021</v>
      </c>
      <c r="D2985" s="202" t="s">
        <v>2495</v>
      </c>
      <c r="E2985" s="202" t="s">
        <v>2511</v>
      </c>
      <c r="F2985" s="501"/>
      <c r="G2985" s="501"/>
      <c r="H2985" s="501"/>
      <c r="I2985" s="501"/>
    </row>
    <row r="2986" spans="1:9" ht="16">
      <c r="A2986" s="496"/>
      <c r="B2986" s="1012"/>
      <c r="C2986" s="787">
        <v>2021</v>
      </c>
      <c r="D2986" s="204" t="s">
        <v>2498</v>
      </c>
      <c r="E2986" s="204" t="s">
        <v>2511</v>
      </c>
      <c r="F2986" s="500"/>
      <c r="G2986" s="501"/>
      <c r="H2986" s="501"/>
      <c r="I2986" s="501"/>
    </row>
    <row r="2987" spans="1:9" ht="16">
      <c r="A2987" s="496"/>
      <c r="B2987" s="1012"/>
      <c r="C2987" s="787">
        <v>2021</v>
      </c>
      <c r="D2987" s="202" t="s">
        <v>2499</v>
      </c>
      <c r="E2987" s="202" t="s">
        <v>2511</v>
      </c>
      <c r="F2987" s="500"/>
      <c r="G2987" s="501"/>
      <c r="H2987" s="501"/>
      <c r="I2987" s="501"/>
    </row>
    <row r="2988" spans="1:9" ht="16">
      <c r="A2988" s="496"/>
      <c r="B2988" s="1012"/>
      <c r="C2988" s="787">
        <v>2021</v>
      </c>
      <c r="D2988" s="204" t="s">
        <v>2500</v>
      </c>
      <c r="E2988" s="204" t="s">
        <v>2511</v>
      </c>
      <c r="F2988" s="500"/>
      <c r="G2988" s="501"/>
      <c r="H2988" s="501"/>
      <c r="I2988" s="501"/>
    </row>
    <row r="2989" spans="1:9" ht="16">
      <c r="A2989" s="496"/>
      <c r="B2989" s="1012"/>
      <c r="C2989" s="787">
        <v>2021</v>
      </c>
      <c r="D2989" s="202" t="s">
        <v>2501</v>
      </c>
      <c r="E2989" s="202" t="s">
        <v>2511</v>
      </c>
      <c r="F2989" s="501"/>
      <c r="G2989" s="501"/>
      <c r="H2989" s="501"/>
      <c r="I2989" s="501"/>
    </row>
    <row r="2990" spans="1:9" ht="16">
      <c r="A2990" s="496"/>
      <c r="B2990" s="1012"/>
      <c r="C2990" s="787">
        <v>2021</v>
      </c>
      <c r="D2990" s="204" t="s">
        <v>2502</v>
      </c>
      <c r="E2990" s="204" t="s">
        <v>2511</v>
      </c>
      <c r="F2990" s="500"/>
      <c r="G2990" s="501"/>
      <c r="H2990" s="501"/>
      <c r="I2990" s="501"/>
    </row>
    <row r="2991" spans="1:9" ht="16">
      <c r="A2991" s="496"/>
      <c r="B2991" s="1012"/>
      <c r="C2991" s="787">
        <v>2021</v>
      </c>
      <c r="D2991" s="202" t="s">
        <v>2503</v>
      </c>
      <c r="E2991" s="202" t="s">
        <v>2511</v>
      </c>
      <c r="F2991" s="500"/>
      <c r="G2991" s="501"/>
      <c r="H2991" s="501"/>
      <c r="I2991" s="501"/>
    </row>
    <row r="2992" spans="1:9" ht="16">
      <c r="A2992" s="496"/>
      <c r="B2992" s="1012"/>
      <c r="C2992" s="787">
        <v>2021</v>
      </c>
      <c r="D2992" s="204" t="s">
        <v>2504</v>
      </c>
      <c r="E2992" s="204" t="s">
        <v>2511</v>
      </c>
      <c r="F2992" s="501"/>
      <c r="G2992" s="501"/>
      <c r="H2992" s="501"/>
      <c r="I2992" s="501"/>
    </row>
    <row r="2993" spans="1:10" ht="16">
      <c r="A2993" s="496"/>
      <c r="B2993" s="1012"/>
      <c r="C2993" s="787">
        <v>2021</v>
      </c>
      <c r="D2993" s="202" t="s">
        <v>2505</v>
      </c>
      <c r="E2993" s="202" t="s">
        <v>2511</v>
      </c>
      <c r="F2993" s="501"/>
      <c r="G2993" s="501"/>
      <c r="H2993" s="501"/>
      <c r="I2993" s="501"/>
    </row>
    <row r="2994" spans="1:10" ht="16">
      <c r="A2994" s="496"/>
      <c r="B2994" s="1012"/>
      <c r="C2994" s="787">
        <v>2021</v>
      </c>
      <c r="D2994" s="204" t="s">
        <v>2506</v>
      </c>
      <c r="E2994" s="204" t="s">
        <v>2511</v>
      </c>
      <c r="F2994" s="501"/>
      <c r="G2994" s="501"/>
      <c r="H2994" s="501"/>
      <c r="I2994" s="501"/>
    </row>
    <row r="2995" spans="1:10" ht="16">
      <c r="A2995" s="496"/>
      <c r="B2995" s="1012"/>
      <c r="C2995" s="787">
        <v>2021</v>
      </c>
      <c r="D2995" s="202" t="s">
        <v>2507</v>
      </c>
      <c r="E2995" s="202" t="s">
        <v>2511</v>
      </c>
      <c r="F2995" s="501"/>
      <c r="G2995" s="501"/>
      <c r="H2995" s="501"/>
      <c r="I2995" s="501"/>
    </row>
    <row r="2996" spans="1:10" ht="16">
      <c r="A2996" s="496"/>
      <c r="B2996" s="1012"/>
      <c r="C2996" s="787">
        <v>2021</v>
      </c>
      <c r="D2996" s="204" t="s">
        <v>2508</v>
      </c>
      <c r="E2996" s="204" t="s">
        <v>2511</v>
      </c>
      <c r="F2996" s="501"/>
      <c r="G2996" s="501"/>
      <c r="H2996" s="501"/>
      <c r="I2996" s="501"/>
    </row>
    <row r="2997" spans="1:10" ht="16">
      <c r="A2997" s="496"/>
      <c r="B2997" s="1012"/>
      <c r="C2997" s="787">
        <v>2021</v>
      </c>
      <c r="D2997" s="202" t="s">
        <v>2509</v>
      </c>
      <c r="E2997" s="202" t="s">
        <v>2511</v>
      </c>
      <c r="F2997" s="500"/>
      <c r="G2997" s="501"/>
      <c r="H2997" s="501"/>
      <c r="I2997" s="501"/>
    </row>
    <row r="2998" spans="1:10" ht="16">
      <c r="A2998" s="496"/>
      <c r="B2998" s="1012"/>
      <c r="C2998" s="787">
        <v>2021</v>
      </c>
      <c r="D2998" s="204" t="s">
        <v>2510</v>
      </c>
      <c r="E2998" s="204" t="s">
        <v>2511</v>
      </c>
      <c r="F2998" s="501"/>
      <c r="G2998" s="501"/>
      <c r="H2998" s="501"/>
      <c r="I2998" s="501"/>
    </row>
    <row r="2999" spans="1:10" s="501" customFormat="1" ht="16">
      <c r="A2999" s="496"/>
      <c r="B2999" s="1012"/>
      <c r="C2999" s="787">
        <v>2021</v>
      </c>
      <c r="D2999" s="202" t="s">
        <v>2495</v>
      </c>
      <c r="E2999" s="202" t="s">
        <v>2496</v>
      </c>
      <c r="F2999" s="207"/>
      <c r="G2999" s="202"/>
      <c r="H2999" s="202"/>
      <c r="I2999" s="202"/>
      <c r="J2999" s="217"/>
    </row>
    <row r="3000" spans="1:10" s="501" customFormat="1" ht="16">
      <c r="A3000" s="496"/>
      <c r="B3000" s="1012"/>
      <c r="C3000" s="787">
        <v>2021</v>
      </c>
      <c r="D3000" s="204" t="s">
        <v>2498</v>
      </c>
      <c r="E3000" s="204" t="s">
        <v>2496</v>
      </c>
      <c r="F3000" s="206"/>
      <c r="G3000" s="204"/>
      <c r="H3000" s="204"/>
      <c r="I3000" s="204"/>
      <c r="J3000" s="218"/>
    </row>
    <row r="3001" spans="1:10" s="501" customFormat="1" ht="16">
      <c r="A3001" s="496"/>
      <c r="B3001" s="1012"/>
      <c r="C3001" s="787">
        <v>2021</v>
      </c>
      <c r="D3001" s="202" t="s">
        <v>2499</v>
      </c>
      <c r="E3001" s="202" t="s">
        <v>2496</v>
      </c>
      <c r="F3001" s="207"/>
      <c r="G3001" s="202"/>
      <c r="H3001" s="202"/>
      <c r="I3001" s="202"/>
      <c r="J3001" s="217"/>
    </row>
    <row r="3002" spans="1:10" s="501" customFormat="1" ht="16">
      <c r="A3002" s="496"/>
      <c r="B3002" s="1012"/>
      <c r="C3002" s="787">
        <v>2021</v>
      </c>
      <c r="D3002" s="204" t="s">
        <v>2500</v>
      </c>
      <c r="E3002" s="204" t="s">
        <v>2496</v>
      </c>
      <c r="F3002" s="206"/>
      <c r="G3002" s="204"/>
      <c r="H3002" s="204"/>
      <c r="I3002" s="204"/>
      <c r="J3002" s="218"/>
    </row>
    <row r="3003" spans="1:10" s="501" customFormat="1" ht="16">
      <c r="A3003" s="496"/>
      <c r="B3003" s="1012"/>
      <c r="C3003" s="787">
        <v>2021</v>
      </c>
      <c r="D3003" s="202" t="s">
        <v>2501</v>
      </c>
      <c r="E3003" s="202" t="s">
        <v>2496</v>
      </c>
      <c r="F3003" s="207"/>
      <c r="G3003" s="202"/>
      <c r="H3003" s="202"/>
      <c r="I3003" s="202"/>
      <c r="J3003" s="217"/>
    </row>
    <row r="3004" spans="1:10" s="501" customFormat="1" ht="16">
      <c r="A3004" s="496"/>
      <c r="B3004" s="1012"/>
      <c r="C3004" s="787">
        <v>2021</v>
      </c>
      <c r="D3004" s="204" t="s">
        <v>2502</v>
      </c>
      <c r="E3004" s="204" t="s">
        <v>2496</v>
      </c>
      <c r="F3004" s="206"/>
      <c r="G3004" s="204"/>
      <c r="H3004" s="204"/>
      <c r="I3004" s="204"/>
      <c r="J3004" s="218"/>
    </row>
    <row r="3005" spans="1:10" s="501" customFormat="1" ht="16">
      <c r="A3005" s="496"/>
      <c r="B3005" s="1012"/>
      <c r="C3005" s="787">
        <v>2021</v>
      </c>
      <c r="D3005" s="202" t="s">
        <v>2503</v>
      </c>
      <c r="E3005" s="202" t="s">
        <v>2496</v>
      </c>
      <c r="F3005" s="207"/>
      <c r="G3005" s="202"/>
      <c r="H3005" s="202"/>
      <c r="I3005" s="202"/>
      <c r="J3005" s="217"/>
    </row>
    <row r="3006" spans="1:10" s="501" customFormat="1" ht="16">
      <c r="A3006" s="496"/>
      <c r="B3006" s="1012"/>
      <c r="C3006" s="787">
        <v>2021</v>
      </c>
      <c r="D3006" s="204" t="s">
        <v>2504</v>
      </c>
      <c r="E3006" s="204" t="s">
        <v>2496</v>
      </c>
      <c r="F3006" s="206"/>
      <c r="G3006" s="204"/>
      <c r="H3006" s="204"/>
      <c r="I3006" s="204"/>
      <c r="J3006" s="218"/>
    </row>
    <row r="3007" spans="1:10" s="501" customFormat="1" ht="16">
      <c r="A3007" s="496"/>
      <c r="B3007" s="1012"/>
      <c r="C3007" s="787">
        <v>2021</v>
      </c>
      <c r="D3007" s="202" t="s">
        <v>2505</v>
      </c>
      <c r="E3007" s="202" t="s">
        <v>2496</v>
      </c>
      <c r="F3007" s="207"/>
      <c r="G3007" s="202"/>
      <c r="H3007" s="202"/>
      <c r="I3007" s="202"/>
      <c r="J3007" s="217"/>
    </row>
    <row r="3008" spans="1:10" s="501" customFormat="1" ht="16">
      <c r="A3008" s="496"/>
      <c r="B3008" s="1012"/>
      <c r="C3008" s="787">
        <v>2021</v>
      </c>
      <c r="D3008" s="204" t="s">
        <v>2506</v>
      </c>
      <c r="E3008" s="204" t="s">
        <v>2496</v>
      </c>
      <c r="F3008" s="206"/>
      <c r="G3008" s="204"/>
      <c r="H3008" s="204"/>
      <c r="I3008" s="204"/>
      <c r="J3008" s="218"/>
    </row>
    <row r="3009" spans="1:10" s="501" customFormat="1" ht="16">
      <c r="A3009" s="496"/>
      <c r="B3009" s="1012"/>
      <c r="C3009" s="787">
        <v>2021</v>
      </c>
      <c r="D3009" s="202" t="s">
        <v>2507</v>
      </c>
      <c r="E3009" s="202" t="s">
        <v>2496</v>
      </c>
      <c r="F3009" s="207"/>
      <c r="G3009" s="202"/>
      <c r="H3009" s="202"/>
      <c r="I3009" s="202"/>
      <c r="J3009" s="217"/>
    </row>
    <row r="3010" spans="1:10" s="501" customFormat="1" ht="16">
      <c r="A3010" s="496"/>
      <c r="B3010" s="1012"/>
      <c r="C3010" s="787">
        <v>2021</v>
      </c>
      <c r="D3010" s="204" t="s">
        <v>2508</v>
      </c>
      <c r="E3010" s="204" t="s">
        <v>2496</v>
      </c>
      <c r="F3010" s="206"/>
      <c r="G3010" s="204"/>
      <c r="H3010" s="204"/>
      <c r="I3010" s="204"/>
      <c r="J3010" s="218"/>
    </row>
    <row r="3011" spans="1:10" s="501" customFormat="1" ht="16">
      <c r="A3011" s="496"/>
      <c r="B3011" s="1012"/>
      <c r="C3011" s="787">
        <v>2021</v>
      </c>
      <c r="D3011" s="202" t="s">
        <v>2509</v>
      </c>
      <c r="E3011" s="202" t="s">
        <v>2496</v>
      </c>
      <c r="F3011" s="207"/>
      <c r="G3011" s="202"/>
      <c r="H3011" s="202"/>
      <c r="I3011" s="202"/>
      <c r="J3011" s="217"/>
    </row>
    <row r="3012" spans="1:10" s="501" customFormat="1" ht="16">
      <c r="A3012" s="496"/>
      <c r="B3012" s="1012"/>
      <c r="C3012" s="787">
        <v>2021</v>
      </c>
      <c r="D3012" s="204" t="s">
        <v>2510</v>
      </c>
      <c r="E3012" s="204" t="s">
        <v>2496</v>
      </c>
      <c r="F3012" s="206"/>
      <c r="G3012" s="204"/>
      <c r="H3012" s="204"/>
      <c r="I3012" s="204"/>
      <c r="J3012" s="218"/>
    </row>
    <row r="3013" spans="1:10" s="501" customFormat="1" ht="16">
      <c r="A3013" s="496"/>
      <c r="B3013" s="1012"/>
      <c r="C3013" s="787">
        <v>2021</v>
      </c>
      <c r="D3013" s="202" t="s">
        <v>2495</v>
      </c>
      <c r="E3013" s="202" t="s">
        <v>2511</v>
      </c>
      <c r="F3013" s="210"/>
      <c r="G3013" s="202"/>
      <c r="H3013" s="202"/>
      <c r="I3013" s="202"/>
      <c r="J3013" s="217"/>
    </row>
    <row r="3014" spans="1:10" s="501" customFormat="1" ht="16">
      <c r="A3014" s="496"/>
      <c r="B3014" s="1012"/>
      <c r="C3014" s="787">
        <v>2021</v>
      </c>
      <c r="D3014" s="204" t="s">
        <v>2498</v>
      </c>
      <c r="E3014" s="204" t="s">
        <v>2511</v>
      </c>
      <c r="F3014" s="211"/>
      <c r="G3014" s="204"/>
      <c r="H3014" s="204"/>
      <c r="I3014" s="204"/>
      <c r="J3014" s="218"/>
    </row>
    <row r="3015" spans="1:10" s="501" customFormat="1" ht="16">
      <c r="A3015" s="496"/>
      <c r="B3015" s="1012"/>
      <c r="C3015" s="787">
        <v>2021</v>
      </c>
      <c r="D3015" s="202" t="s">
        <v>2499</v>
      </c>
      <c r="E3015" s="202" t="s">
        <v>2511</v>
      </c>
      <c r="F3015" s="210"/>
      <c r="G3015" s="202"/>
      <c r="H3015" s="202"/>
      <c r="I3015" s="202"/>
      <c r="J3015" s="217"/>
    </row>
    <row r="3016" spans="1:10" s="501" customFormat="1" ht="16">
      <c r="A3016" s="496"/>
      <c r="B3016" s="1012"/>
      <c r="C3016" s="787">
        <v>2021</v>
      </c>
      <c r="D3016" s="204" t="s">
        <v>2500</v>
      </c>
      <c r="E3016" s="204" t="s">
        <v>2511</v>
      </c>
      <c r="F3016" s="211"/>
      <c r="G3016" s="204"/>
      <c r="H3016" s="204"/>
      <c r="I3016" s="204"/>
      <c r="J3016" s="218"/>
    </row>
    <row r="3017" spans="1:10" s="501" customFormat="1" ht="16">
      <c r="A3017" s="496"/>
      <c r="B3017" s="1012"/>
      <c r="C3017" s="787">
        <v>2021</v>
      </c>
      <c r="D3017" s="202" t="s">
        <v>2501</v>
      </c>
      <c r="E3017" s="202" t="s">
        <v>2511</v>
      </c>
      <c r="F3017" s="210"/>
      <c r="G3017" s="202"/>
      <c r="H3017" s="202"/>
      <c r="I3017" s="202"/>
      <c r="J3017" s="217"/>
    </row>
    <row r="3018" spans="1:10" s="501" customFormat="1" ht="16">
      <c r="A3018" s="496"/>
      <c r="B3018" s="1012"/>
      <c r="C3018" s="787">
        <v>2021</v>
      </c>
      <c r="D3018" s="204" t="s">
        <v>2502</v>
      </c>
      <c r="E3018" s="204" t="s">
        <v>2511</v>
      </c>
      <c r="F3018" s="211"/>
      <c r="G3018" s="219"/>
      <c r="H3018" s="875"/>
      <c r="I3018" s="859"/>
      <c r="J3018" s="218"/>
    </row>
    <row r="3019" spans="1:10" s="501" customFormat="1" ht="16">
      <c r="A3019" s="496"/>
      <c r="B3019" s="1012"/>
      <c r="C3019" s="787">
        <v>2021</v>
      </c>
      <c r="D3019" s="202" t="s">
        <v>2503</v>
      </c>
      <c r="E3019" s="202" t="s">
        <v>2511</v>
      </c>
      <c r="F3019" s="210"/>
      <c r="G3019" s="202"/>
      <c r="H3019" s="202"/>
      <c r="I3019" s="202"/>
      <c r="J3019" s="217"/>
    </row>
    <row r="3020" spans="1:10" s="501" customFormat="1" ht="16">
      <c r="A3020" s="496"/>
      <c r="B3020" s="1012"/>
      <c r="C3020" s="787">
        <v>2021</v>
      </c>
      <c r="D3020" s="204" t="s">
        <v>2504</v>
      </c>
      <c r="E3020" s="204" t="s">
        <v>2511</v>
      </c>
      <c r="F3020" s="211"/>
      <c r="G3020" s="204"/>
      <c r="H3020" s="204"/>
      <c r="I3020" s="204"/>
      <c r="J3020" s="218"/>
    </row>
    <row r="3021" spans="1:10" s="501" customFormat="1" ht="16">
      <c r="A3021" s="496"/>
      <c r="B3021" s="1012"/>
      <c r="C3021" s="787">
        <v>2021</v>
      </c>
      <c r="D3021" s="202" t="s">
        <v>2505</v>
      </c>
      <c r="E3021" s="202" t="s">
        <v>2511</v>
      </c>
      <c r="F3021" s="210"/>
      <c r="G3021" s="202"/>
      <c r="H3021" s="202"/>
      <c r="I3021" s="202"/>
      <c r="J3021" s="217"/>
    </row>
    <row r="3022" spans="1:10" s="501" customFormat="1" ht="16">
      <c r="A3022" s="496"/>
      <c r="B3022" s="1012"/>
      <c r="C3022" s="787">
        <v>2021</v>
      </c>
      <c r="D3022" s="204" t="s">
        <v>2506</v>
      </c>
      <c r="E3022" s="204" t="s">
        <v>2511</v>
      </c>
      <c r="F3022" s="211"/>
      <c r="G3022" s="204"/>
      <c r="H3022" s="204"/>
      <c r="I3022" s="204"/>
      <c r="J3022" s="218"/>
    </row>
    <row r="3023" spans="1:10" s="501" customFormat="1" ht="16">
      <c r="A3023" s="496"/>
      <c r="B3023" s="1012"/>
      <c r="C3023" s="787">
        <v>2021</v>
      </c>
      <c r="D3023" s="202" t="s">
        <v>2507</v>
      </c>
      <c r="E3023" s="202" t="s">
        <v>2511</v>
      </c>
      <c r="F3023" s="210"/>
      <c r="G3023" s="202"/>
      <c r="H3023" s="202"/>
      <c r="I3023" s="202"/>
      <c r="J3023" s="217"/>
    </row>
    <row r="3024" spans="1:10" s="501" customFormat="1" ht="16">
      <c r="A3024" s="496"/>
      <c r="B3024" s="1012"/>
      <c r="C3024" s="787">
        <v>2021</v>
      </c>
      <c r="D3024" s="204" t="s">
        <v>2508</v>
      </c>
      <c r="E3024" s="204" t="s">
        <v>2511</v>
      </c>
      <c r="F3024" s="211"/>
      <c r="G3024" s="204"/>
      <c r="H3024" s="204"/>
      <c r="I3024" s="204"/>
      <c r="J3024" s="218"/>
    </row>
    <row r="3025" spans="1:10" s="501" customFormat="1" ht="16">
      <c r="A3025" s="496"/>
      <c r="B3025" s="1012"/>
      <c r="C3025" s="787">
        <v>2021</v>
      </c>
      <c r="D3025" s="202" t="s">
        <v>2509</v>
      </c>
      <c r="E3025" s="202" t="s">
        <v>2511</v>
      </c>
      <c r="F3025" s="210"/>
      <c r="G3025" s="202"/>
      <c r="H3025" s="202"/>
      <c r="I3025" s="202"/>
      <c r="J3025" s="217"/>
    </row>
    <row r="3026" spans="1:10" s="501" customFormat="1" ht="16">
      <c r="A3026" s="496"/>
      <c r="B3026" s="1012"/>
      <c r="C3026" s="787">
        <v>2021</v>
      </c>
      <c r="D3026" s="204" t="s">
        <v>2510</v>
      </c>
      <c r="E3026" s="204" t="s">
        <v>2511</v>
      </c>
      <c r="F3026" s="211"/>
      <c r="G3026" s="204"/>
      <c r="H3026" s="204"/>
      <c r="I3026" s="204"/>
      <c r="J3026" s="218"/>
    </row>
    <row r="3027" spans="1:10" s="501" customFormat="1" ht="16">
      <c r="A3027" s="496"/>
      <c r="B3027" s="1012"/>
      <c r="C3027" s="787">
        <v>2021</v>
      </c>
      <c r="D3027" s="202" t="s">
        <v>2495</v>
      </c>
      <c r="E3027" s="202" t="s">
        <v>2496</v>
      </c>
      <c r="J3027" s="930"/>
    </row>
    <row r="3028" spans="1:10" s="501" customFormat="1" ht="16">
      <c r="A3028" s="496"/>
      <c r="B3028" s="1012"/>
      <c r="C3028" s="787">
        <v>2021</v>
      </c>
      <c r="D3028" s="204" t="s">
        <v>2498</v>
      </c>
      <c r="E3028" s="204" t="s">
        <v>2496</v>
      </c>
      <c r="J3028" s="930"/>
    </row>
    <row r="3029" spans="1:10" s="501" customFormat="1" ht="16">
      <c r="A3029" s="496"/>
      <c r="B3029" s="1012"/>
      <c r="C3029" s="787">
        <v>2021</v>
      </c>
      <c r="D3029" s="202" t="s">
        <v>2499</v>
      </c>
      <c r="E3029" s="202" t="s">
        <v>2496</v>
      </c>
      <c r="J3029" s="930"/>
    </row>
    <row r="3030" spans="1:10" s="501" customFormat="1" ht="16">
      <c r="A3030" s="496"/>
      <c r="B3030" s="1012"/>
      <c r="C3030" s="787">
        <v>2021</v>
      </c>
      <c r="D3030" s="204" t="s">
        <v>2500</v>
      </c>
      <c r="E3030" s="204" t="s">
        <v>2496</v>
      </c>
      <c r="J3030" s="930"/>
    </row>
    <row r="3031" spans="1:10" s="501" customFormat="1" ht="16">
      <c r="A3031" s="496"/>
      <c r="B3031" s="1012"/>
      <c r="C3031" s="787">
        <v>2021</v>
      </c>
      <c r="D3031" s="202" t="s">
        <v>2501</v>
      </c>
      <c r="E3031" s="202" t="s">
        <v>2496</v>
      </c>
      <c r="J3031" s="930"/>
    </row>
    <row r="3032" spans="1:10" s="501" customFormat="1" ht="16">
      <c r="A3032" s="496"/>
      <c r="B3032" s="1012"/>
      <c r="C3032" s="787">
        <v>2021</v>
      </c>
      <c r="D3032" s="204" t="s">
        <v>2502</v>
      </c>
      <c r="E3032" s="204" t="s">
        <v>2496</v>
      </c>
      <c r="J3032" s="930"/>
    </row>
    <row r="3033" spans="1:10" s="501" customFormat="1" ht="16">
      <c r="A3033" s="496"/>
      <c r="B3033" s="1012"/>
      <c r="C3033" s="787">
        <v>2021</v>
      </c>
      <c r="D3033" s="202" t="s">
        <v>2503</v>
      </c>
      <c r="E3033" s="202" t="s">
        <v>2496</v>
      </c>
      <c r="J3033" s="930"/>
    </row>
    <row r="3034" spans="1:10" s="501" customFormat="1" ht="16">
      <c r="A3034" s="496"/>
      <c r="B3034" s="1012"/>
      <c r="C3034" s="787">
        <v>2021</v>
      </c>
      <c r="D3034" s="204" t="s">
        <v>2504</v>
      </c>
      <c r="E3034" s="204" t="s">
        <v>2496</v>
      </c>
      <c r="J3034" s="930"/>
    </row>
    <row r="3035" spans="1:10" s="501" customFormat="1" ht="16">
      <c r="A3035" s="496"/>
      <c r="B3035" s="1012"/>
      <c r="C3035" s="787">
        <v>2021</v>
      </c>
      <c r="D3035" s="202" t="s">
        <v>2505</v>
      </c>
      <c r="E3035" s="202" t="s">
        <v>2496</v>
      </c>
      <c r="J3035" s="930"/>
    </row>
    <row r="3036" spans="1:10" s="501" customFormat="1" ht="16">
      <c r="A3036" s="496"/>
      <c r="B3036" s="1012"/>
      <c r="C3036" s="787">
        <v>2021</v>
      </c>
      <c r="D3036" s="204" t="s">
        <v>2506</v>
      </c>
      <c r="E3036" s="204" t="s">
        <v>2496</v>
      </c>
      <c r="J3036" s="930"/>
    </row>
    <row r="3037" spans="1:10" s="501" customFormat="1" ht="16">
      <c r="A3037" s="496"/>
      <c r="B3037" s="1012"/>
      <c r="C3037" s="787">
        <v>2021</v>
      </c>
      <c r="D3037" s="202" t="s">
        <v>2507</v>
      </c>
      <c r="E3037" s="202" t="s">
        <v>2496</v>
      </c>
      <c r="J3037" s="930"/>
    </row>
    <row r="3038" spans="1:10" s="501" customFormat="1" ht="16">
      <c r="A3038" s="496"/>
      <c r="B3038" s="1012"/>
      <c r="C3038" s="787">
        <v>2021</v>
      </c>
      <c r="D3038" s="204" t="s">
        <v>2508</v>
      </c>
      <c r="E3038" s="204" t="s">
        <v>2496</v>
      </c>
      <c r="J3038" s="930"/>
    </row>
    <row r="3039" spans="1:10" s="501" customFormat="1" ht="16">
      <c r="A3039" s="496"/>
      <c r="B3039" s="1012"/>
      <c r="C3039" s="787">
        <v>2021</v>
      </c>
      <c r="D3039" s="202" t="s">
        <v>2509</v>
      </c>
      <c r="E3039" s="202" t="s">
        <v>2496</v>
      </c>
      <c r="J3039" s="930"/>
    </row>
    <row r="3040" spans="1:10" s="501" customFormat="1" ht="16">
      <c r="A3040" s="496"/>
      <c r="B3040" s="1012"/>
      <c r="C3040" s="787">
        <v>2021</v>
      </c>
      <c r="D3040" s="204" t="s">
        <v>2510</v>
      </c>
      <c r="E3040" s="204" t="s">
        <v>2496</v>
      </c>
      <c r="J3040" s="930"/>
    </row>
    <row r="3041" spans="1:10" s="501" customFormat="1" ht="16">
      <c r="A3041" s="496"/>
      <c r="B3041" s="1012"/>
      <c r="C3041" s="787">
        <v>2021</v>
      </c>
      <c r="D3041" s="202" t="s">
        <v>2495</v>
      </c>
      <c r="E3041" s="202" t="s">
        <v>2511</v>
      </c>
      <c r="J3041" s="930"/>
    </row>
    <row r="3042" spans="1:10" s="501" customFormat="1" ht="16">
      <c r="A3042" s="496"/>
      <c r="B3042" s="1012"/>
      <c r="C3042" s="787">
        <v>2021</v>
      </c>
      <c r="D3042" s="204" t="s">
        <v>2498</v>
      </c>
      <c r="E3042" s="204" t="s">
        <v>2511</v>
      </c>
      <c r="J3042" s="930"/>
    </row>
    <row r="3043" spans="1:10" s="501" customFormat="1" ht="16">
      <c r="A3043" s="496"/>
      <c r="B3043" s="1012"/>
      <c r="C3043" s="787">
        <v>2021</v>
      </c>
      <c r="D3043" s="202" t="s">
        <v>2499</v>
      </c>
      <c r="E3043" s="202" t="s">
        <v>2511</v>
      </c>
      <c r="J3043" s="930"/>
    </row>
    <row r="3044" spans="1:10" s="501" customFormat="1" ht="16">
      <c r="A3044" s="496"/>
      <c r="B3044" s="1012"/>
      <c r="C3044" s="787">
        <v>2021</v>
      </c>
      <c r="D3044" s="204" t="s">
        <v>2500</v>
      </c>
      <c r="E3044" s="204" t="s">
        <v>2511</v>
      </c>
      <c r="J3044" s="930"/>
    </row>
    <row r="3045" spans="1:10" s="501" customFormat="1" ht="16">
      <c r="A3045" s="496"/>
      <c r="B3045" s="1012"/>
      <c r="C3045" s="787">
        <v>2021</v>
      </c>
      <c r="D3045" s="202" t="s">
        <v>2501</v>
      </c>
      <c r="E3045" s="202" t="s">
        <v>2511</v>
      </c>
      <c r="J3045" s="930"/>
    </row>
    <row r="3046" spans="1:10" s="501" customFormat="1" ht="16">
      <c r="A3046" s="496"/>
      <c r="B3046" s="1012"/>
      <c r="C3046" s="787">
        <v>2021</v>
      </c>
      <c r="D3046" s="204" t="s">
        <v>2502</v>
      </c>
      <c r="E3046" s="204" t="s">
        <v>2511</v>
      </c>
      <c r="J3046" s="930"/>
    </row>
    <row r="3047" spans="1:10" s="501" customFormat="1" ht="16">
      <c r="A3047" s="496"/>
      <c r="B3047" s="1012"/>
      <c r="C3047" s="787">
        <v>2021</v>
      </c>
      <c r="D3047" s="202" t="s">
        <v>2503</v>
      </c>
      <c r="E3047" s="202" t="s">
        <v>2511</v>
      </c>
      <c r="J3047" s="930"/>
    </row>
    <row r="3048" spans="1:10" s="501" customFormat="1" ht="16">
      <c r="A3048" s="496"/>
      <c r="B3048" s="1012"/>
      <c r="C3048" s="787">
        <v>2021</v>
      </c>
      <c r="D3048" s="204" t="s">
        <v>2504</v>
      </c>
      <c r="E3048" s="204" t="s">
        <v>2511</v>
      </c>
      <c r="J3048" s="930"/>
    </row>
    <row r="3049" spans="1:10" s="501" customFormat="1" ht="16">
      <c r="A3049" s="496"/>
      <c r="B3049" s="1012"/>
      <c r="C3049" s="787">
        <v>2021</v>
      </c>
      <c r="D3049" s="202" t="s">
        <v>2505</v>
      </c>
      <c r="E3049" s="202" t="s">
        <v>2511</v>
      </c>
      <c r="J3049" s="930"/>
    </row>
    <row r="3050" spans="1:10" s="501" customFormat="1" ht="16">
      <c r="A3050" s="496"/>
      <c r="B3050" s="1012"/>
      <c r="C3050" s="787">
        <v>2021</v>
      </c>
      <c r="D3050" s="204" t="s">
        <v>2506</v>
      </c>
      <c r="E3050" s="204" t="s">
        <v>2511</v>
      </c>
      <c r="J3050" s="930"/>
    </row>
    <row r="3051" spans="1:10" s="501" customFormat="1" ht="16">
      <c r="A3051" s="496"/>
      <c r="B3051" s="1012"/>
      <c r="C3051" s="787">
        <v>2021</v>
      </c>
      <c r="D3051" s="202" t="s">
        <v>2507</v>
      </c>
      <c r="E3051" s="202" t="s">
        <v>2511</v>
      </c>
      <c r="J3051" s="930"/>
    </row>
    <row r="3052" spans="1:10" s="501" customFormat="1" ht="16">
      <c r="A3052" s="496"/>
      <c r="B3052" s="1012"/>
      <c r="C3052" s="787">
        <v>2021</v>
      </c>
      <c r="D3052" s="204" t="s">
        <v>2508</v>
      </c>
      <c r="E3052" s="204" t="s">
        <v>2511</v>
      </c>
      <c r="J3052" s="930"/>
    </row>
    <row r="3053" spans="1:10" s="501" customFormat="1" ht="16">
      <c r="A3053" s="496"/>
      <c r="B3053" s="1012"/>
      <c r="C3053" s="787">
        <v>2021</v>
      </c>
      <c r="D3053" s="202" t="s">
        <v>2509</v>
      </c>
      <c r="E3053" s="202" t="s">
        <v>2511</v>
      </c>
      <c r="J3053" s="930"/>
    </row>
    <row r="3054" spans="1:10" s="501" customFormat="1" ht="16">
      <c r="A3054" s="496"/>
      <c r="B3054" s="1012"/>
      <c r="C3054" s="787">
        <v>2021</v>
      </c>
      <c r="D3054" s="204" t="s">
        <v>2510</v>
      </c>
      <c r="E3054" s="204" t="s">
        <v>2511</v>
      </c>
      <c r="J3054" s="930"/>
    </row>
    <row r="3055" spans="1:10">
      <c r="A3055" s="501"/>
      <c r="B3055" s="1011"/>
      <c r="C3055" s="501"/>
      <c r="D3055" s="501"/>
      <c r="E3055" s="501"/>
      <c r="F3055" s="501"/>
      <c r="G3055" s="501"/>
      <c r="H3055" s="501"/>
      <c r="I3055" s="501"/>
    </row>
  </sheetData>
  <autoFilter ref="A1:J2664" xr:uid="{00000000-0009-0000-0000-000004000000}">
    <filterColumn colId="0">
      <filters>
        <filter val="Mitra Stania Prima"/>
      </filters>
    </filterColumn>
  </autoFilter>
  <dataValidations count="2">
    <dataValidation type="decimal" operator="notBetween" allowBlank="1" showInputMessage="1" showErrorMessage="1" errorTitle="Number" error="Please only input numbers in this cell" promptTitle="Revenue value" prompt="Please input the total figure of the reconciled revenue stream, as disclosed by government._x000a_" sqref="F2297" xr:uid="{00000000-0002-0000-0400-000000000000}">
      <formula1>0.1</formula1>
      <formula2>0.2</formula2>
    </dataValidation>
    <dataValidation type="textLength" allowBlank="1" showInputMessage="1" showErrorMessage="1" sqref="F1:J1 D1" xr:uid="{00000000-0002-0000-0400-000001000000}">
      <formula1>9999999</formula1>
      <formula2>99999999</formula2>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T255"/>
  <sheetViews>
    <sheetView zoomScale="60" zoomScaleNormal="60" workbookViewId="0">
      <selection activeCell="C10" sqref="C10"/>
    </sheetView>
  </sheetViews>
  <sheetFormatPr defaultColWidth="18.5" defaultRowHeight="15.5"/>
  <cols>
    <col min="1" max="1" width="13.5" style="1021" customWidth="1"/>
    <col min="2" max="2" width="22.33203125" style="494" customWidth="1"/>
    <col min="3" max="3" width="18.5" style="761"/>
    <col min="4" max="4" width="21.33203125" style="703" customWidth="1"/>
    <col min="5" max="5" width="21.33203125" style="689" customWidth="1"/>
    <col min="6" max="6" width="18.5" style="494"/>
    <col min="7" max="7" width="26.08203125" style="494" customWidth="1"/>
    <col min="8" max="9" width="18.5" style="494"/>
    <col min="10" max="10" width="25.08203125" style="494" customWidth="1"/>
    <col min="11" max="11" width="20.33203125" style="494" customWidth="1"/>
    <col min="12" max="12" width="32.83203125" style="703" customWidth="1"/>
    <col min="13" max="13" width="18.5" style="494"/>
    <col min="14" max="14" width="27.33203125" style="494" customWidth="1"/>
    <col min="15" max="15" width="18.5" style="494" customWidth="1"/>
    <col min="16" max="16" width="18.5" style="703"/>
    <col min="17" max="17" width="18.5" style="494"/>
    <col min="18" max="18" width="25.58203125" style="494" customWidth="1"/>
    <col min="19" max="19" width="23.5" style="494" customWidth="1"/>
    <col min="20" max="16384" width="18.5" style="494"/>
  </cols>
  <sheetData>
    <row r="2" spans="1:20" ht="77.5">
      <c r="A2" s="1016" t="s">
        <v>2576</v>
      </c>
      <c r="B2" s="490" t="s">
        <v>2</v>
      </c>
      <c r="C2" s="491" t="s">
        <v>3</v>
      </c>
      <c r="D2" s="490" t="s">
        <v>2577</v>
      </c>
      <c r="E2" s="492" t="s">
        <v>2578</v>
      </c>
      <c r="F2" s="490" t="s">
        <v>2579</v>
      </c>
      <c r="G2" s="490" t="s">
        <v>2580</v>
      </c>
      <c r="H2" s="490" t="s">
        <v>2581</v>
      </c>
      <c r="I2" s="490" t="s">
        <v>2582</v>
      </c>
      <c r="J2" s="490" t="s">
        <v>2583</v>
      </c>
      <c r="K2" s="490" t="s">
        <v>2584</v>
      </c>
      <c r="L2" s="490" t="s">
        <v>2585</v>
      </c>
      <c r="M2" s="490" t="s">
        <v>2586</v>
      </c>
      <c r="N2" s="490" t="s">
        <v>2587</v>
      </c>
      <c r="O2" s="490" t="s">
        <v>2588</v>
      </c>
      <c r="P2" s="493" t="s">
        <v>2589</v>
      </c>
      <c r="Q2" s="493" t="s">
        <v>2590</v>
      </c>
      <c r="R2" s="493" t="s">
        <v>2591</v>
      </c>
      <c r="S2" s="493" t="s">
        <v>2592</v>
      </c>
      <c r="T2" s="490" t="s">
        <v>2593</v>
      </c>
    </row>
    <row r="3" spans="1:20" s="503" customFormat="1">
      <c r="A3" s="704" t="s">
        <v>20</v>
      </c>
      <c r="B3" s="496" t="s">
        <v>2494</v>
      </c>
      <c r="C3" s="497">
        <v>2021</v>
      </c>
      <c r="D3" s="498" t="s">
        <v>2594</v>
      </c>
      <c r="E3" s="499">
        <v>43151814</v>
      </c>
      <c r="F3" s="500"/>
      <c r="G3" s="500"/>
      <c r="H3" s="501"/>
      <c r="I3" s="500"/>
      <c r="J3" s="501"/>
      <c r="K3" s="500"/>
      <c r="L3" s="501" t="s">
        <v>2595</v>
      </c>
      <c r="M3" s="502">
        <v>47551978.140000001</v>
      </c>
      <c r="O3" s="502">
        <v>3236390163.3499999</v>
      </c>
      <c r="P3" s="501" t="s">
        <v>18</v>
      </c>
      <c r="Q3" s="502">
        <v>47551978.140000001</v>
      </c>
      <c r="S3" s="502">
        <v>3236390163.3499999</v>
      </c>
      <c r="T3" s="504"/>
    </row>
    <row r="4" spans="1:20" s="503" customFormat="1">
      <c r="A4" s="704"/>
      <c r="B4" s="496"/>
      <c r="C4" s="497"/>
      <c r="D4" s="498" t="s">
        <v>2596</v>
      </c>
      <c r="E4" s="499"/>
      <c r="F4" s="500"/>
      <c r="G4" s="500"/>
      <c r="H4" s="501"/>
      <c r="I4" s="500"/>
      <c r="J4" s="501"/>
      <c r="K4" s="500"/>
      <c r="M4" s="505"/>
      <c r="N4" s="506"/>
      <c r="O4" s="507"/>
      <c r="P4" s="501"/>
      <c r="Q4" s="504"/>
      <c r="R4" s="504"/>
      <c r="S4" s="504"/>
      <c r="T4" s="504"/>
    </row>
    <row r="5" spans="1:20" s="503" customFormat="1">
      <c r="A5" s="704"/>
      <c r="B5" s="496"/>
      <c r="C5" s="497"/>
      <c r="D5" s="498" t="s">
        <v>2597</v>
      </c>
      <c r="E5" s="499"/>
      <c r="F5" s="500"/>
      <c r="G5" s="500"/>
      <c r="H5" s="501"/>
      <c r="I5" s="500"/>
      <c r="J5" s="501"/>
      <c r="K5" s="500"/>
      <c r="L5" s="501"/>
      <c r="M5" s="505"/>
      <c r="N5" s="506"/>
      <c r="O5" s="507"/>
      <c r="P5" s="501"/>
      <c r="Q5" s="504"/>
      <c r="R5" s="504"/>
      <c r="S5" s="504"/>
      <c r="T5" s="504"/>
    </row>
    <row r="6" spans="1:20" s="503" customFormat="1" ht="15.65" customHeight="1">
      <c r="A6" s="704" t="s">
        <v>20</v>
      </c>
      <c r="B6" s="496" t="s">
        <v>1042</v>
      </c>
      <c r="C6" s="497">
        <v>2021</v>
      </c>
      <c r="D6" s="508" t="s">
        <v>2598</v>
      </c>
      <c r="E6" s="308"/>
      <c r="F6" s="500"/>
      <c r="G6" s="500"/>
      <c r="I6" s="509">
        <v>49200</v>
      </c>
      <c r="J6" s="501"/>
      <c r="K6" s="510">
        <v>2628264</v>
      </c>
      <c r="L6" s="501" t="s">
        <v>2599</v>
      </c>
      <c r="M6" s="510">
        <v>49200</v>
      </c>
      <c r="N6" s="511"/>
      <c r="O6" s="510">
        <v>2628264</v>
      </c>
      <c r="P6" s="501" t="s">
        <v>230</v>
      </c>
      <c r="Q6" s="510">
        <v>49200</v>
      </c>
      <c r="R6" s="511"/>
      <c r="S6" s="510">
        <v>2628264</v>
      </c>
      <c r="T6" s="504"/>
    </row>
    <row r="7" spans="1:20" s="503" customFormat="1">
      <c r="A7" s="704"/>
      <c r="B7" s="496"/>
      <c r="C7" s="497"/>
      <c r="D7" s="508" t="s">
        <v>2600</v>
      </c>
      <c r="F7" s="308">
        <v>7518</v>
      </c>
      <c r="G7" s="500">
        <v>8615537784</v>
      </c>
      <c r="I7" s="509">
        <v>1356267</v>
      </c>
      <c r="J7" s="501"/>
      <c r="K7" s="510">
        <v>125744977.15254936</v>
      </c>
      <c r="L7" s="501" t="s">
        <v>2599</v>
      </c>
      <c r="M7" s="510">
        <f>1356267+7518</f>
        <v>1363785</v>
      </c>
      <c r="N7" s="510">
        <v>8615537784</v>
      </c>
      <c r="O7" s="510">
        <v>125744977.15254936</v>
      </c>
      <c r="P7" s="501"/>
      <c r="Q7" s="510">
        <f>1356267+7518</f>
        <v>1363785</v>
      </c>
      <c r="R7" s="510">
        <v>8615537784</v>
      </c>
      <c r="S7" s="510">
        <v>125744977.15254936</v>
      </c>
      <c r="T7" s="504"/>
    </row>
    <row r="8" spans="1:20" s="503" customFormat="1">
      <c r="A8" s="704"/>
      <c r="B8" s="496"/>
      <c r="C8" s="497"/>
      <c r="D8" s="508" t="s">
        <v>2601</v>
      </c>
      <c r="E8" s="308"/>
      <c r="F8" s="500"/>
      <c r="G8" s="500"/>
      <c r="H8" s="501"/>
      <c r="I8" s="500"/>
      <c r="J8" s="501"/>
      <c r="K8" s="500"/>
      <c r="L8" s="501"/>
      <c r="M8" s="505"/>
      <c r="N8" s="506"/>
      <c r="O8" s="507"/>
      <c r="P8" s="501"/>
      <c r="Q8" s="504"/>
      <c r="R8" s="504"/>
      <c r="S8" s="504"/>
      <c r="T8" s="504"/>
    </row>
    <row r="9" spans="1:20" s="503" customFormat="1">
      <c r="A9" s="704" t="s">
        <v>20</v>
      </c>
      <c r="B9" s="496" t="s">
        <v>1044</v>
      </c>
      <c r="C9" s="497">
        <v>2021</v>
      </c>
      <c r="D9" s="498" t="s">
        <v>2594</v>
      </c>
      <c r="E9" s="499"/>
      <c r="F9" s="500"/>
      <c r="G9" s="500"/>
      <c r="H9" s="501"/>
      <c r="I9" s="500"/>
      <c r="J9" s="501"/>
      <c r="K9" s="500"/>
      <c r="L9" s="501"/>
      <c r="M9" s="505"/>
      <c r="N9" s="506"/>
      <c r="O9" s="507"/>
      <c r="P9" s="501"/>
      <c r="Q9" s="504"/>
      <c r="R9" s="504"/>
      <c r="S9" s="504"/>
      <c r="T9" s="504"/>
    </row>
    <row r="10" spans="1:20" s="503" customFormat="1">
      <c r="A10" s="704"/>
      <c r="B10" s="496"/>
      <c r="C10" s="497"/>
      <c r="D10" s="498" t="s">
        <v>2596</v>
      </c>
      <c r="E10" s="307">
        <v>3837956</v>
      </c>
      <c r="F10" s="500"/>
      <c r="G10" s="500"/>
      <c r="H10" s="501"/>
      <c r="I10" s="500"/>
      <c r="J10" s="501"/>
      <c r="K10" s="500"/>
      <c r="L10" s="501" t="s">
        <v>2602</v>
      </c>
      <c r="M10" s="512">
        <v>3780052.111</v>
      </c>
      <c r="N10" s="513">
        <v>3645655116660</v>
      </c>
      <c r="O10" s="507"/>
      <c r="P10" s="501" t="s">
        <v>230</v>
      </c>
      <c r="Q10" s="504"/>
      <c r="R10" s="504"/>
      <c r="S10" s="504"/>
      <c r="T10" s="504"/>
    </row>
    <row r="11" spans="1:20" s="503" customFormat="1">
      <c r="A11" s="704"/>
      <c r="B11" s="496"/>
      <c r="C11" s="497"/>
      <c r="D11" s="498" t="s">
        <v>2597</v>
      </c>
      <c r="E11" s="499"/>
      <c r="F11" s="500"/>
      <c r="G11" s="500"/>
      <c r="H11" s="501"/>
      <c r="I11" s="500"/>
      <c r="J11" s="501"/>
      <c r="K11" s="500"/>
      <c r="L11" s="501"/>
      <c r="M11" s="505"/>
      <c r="N11" s="506"/>
      <c r="O11" s="507"/>
      <c r="P11" s="501"/>
      <c r="Q11" s="504"/>
      <c r="R11" s="504"/>
      <c r="S11" s="504"/>
      <c r="T11" s="504"/>
    </row>
    <row r="12" spans="1:20" s="503" customFormat="1">
      <c r="A12" s="704" t="s">
        <v>298</v>
      </c>
      <c r="B12" s="496" t="s">
        <v>2603</v>
      </c>
      <c r="C12" s="497">
        <v>2021</v>
      </c>
      <c r="D12" s="498" t="s">
        <v>2604</v>
      </c>
      <c r="E12" s="307" t="s">
        <v>2605</v>
      </c>
      <c r="F12" s="308"/>
      <c r="G12" s="500"/>
      <c r="H12" s="501"/>
      <c r="I12" s="307" t="s">
        <v>2606</v>
      </c>
      <c r="J12" s="512">
        <v>502807428431.55927</v>
      </c>
      <c r="K12" s="514"/>
      <c r="L12" s="515" t="s">
        <v>2607</v>
      </c>
      <c r="M12" s="516" t="s">
        <v>2608</v>
      </c>
      <c r="N12" s="512">
        <v>611282334996</v>
      </c>
      <c r="O12" s="517"/>
      <c r="P12" s="515" t="s">
        <v>2607</v>
      </c>
      <c r="Q12" s="504" t="s">
        <v>2608</v>
      </c>
      <c r="R12" s="504">
        <v>611282334996</v>
      </c>
      <c r="S12" s="504"/>
      <c r="T12" s="504"/>
    </row>
    <row r="13" spans="1:20" s="503" customFormat="1">
      <c r="A13" s="704"/>
      <c r="B13" s="496"/>
      <c r="C13" s="497"/>
      <c r="D13" s="498" t="s">
        <v>2609</v>
      </c>
      <c r="E13" s="518" t="s">
        <v>2610</v>
      </c>
      <c r="F13" s="519"/>
      <c r="G13" s="520"/>
      <c r="H13" s="501"/>
      <c r="K13" s="521"/>
      <c r="L13" s="522" t="s">
        <v>2611</v>
      </c>
      <c r="M13" s="516" t="s">
        <v>2612</v>
      </c>
      <c r="N13" s="512">
        <v>3457739500511.7266</v>
      </c>
      <c r="O13" s="523"/>
      <c r="P13" s="522" t="s">
        <v>2611</v>
      </c>
      <c r="Q13" s="524" t="s">
        <v>2612</v>
      </c>
      <c r="R13" s="524">
        <v>3457739500511.7266</v>
      </c>
      <c r="S13" s="524"/>
      <c r="T13" s="524"/>
    </row>
    <row r="14" spans="1:20" s="503" customFormat="1">
      <c r="A14" s="704"/>
      <c r="B14" s="496"/>
      <c r="C14" s="497"/>
      <c r="D14" s="498" t="s">
        <v>2613</v>
      </c>
      <c r="E14" s="307" t="s">
        <v>2614</v>
      </c>
      <c r="F14" s="308"/>
      <c r="G14" s="500"/>
      <c r="H14" s="501"/>
      <c r="I14" s="307" t="s">
        <v>2615</v>
      </c>
      <c r="J14" s="512">
        <v>6356301424674.1172</v>
      </c>
      <c r="K14" s="500"/>
      <c r="L14" s="522" t="s">
        <v>2616</v>
      </c>
      <c r="M14" s="516" t="s">
        <v>2617</v>
      </c>
      <c r="N14" s="512">
        <v>6356301424674.1172</v>
      </c>
      <c r="O14" s="507"/>
      <c r="P14" s="522" t="s">
        <v>2616</v>
      </c>
      <c r="Q14" s="504" t="s">
        <v>2617</v>
      </c>
      <c r="R14" s="504">
        <v>6356301424674.1172</v>
      </c>
      <c r="S14" s="504"/>
      <c r="T14" s="504"/>
    </row>
    <row r="15" spans="1:20" s="503" customFormat="1">
      <c r="A15" s="704"/>
      <c r="B15" s="496"/>
      <c r="C15" s="497"/>
      <c r="D15" s="498" t="s">
        <v>2618</v>
      </c>
      <c r="E15" s="307" t="s">
        <v>2619</v>
      </c>
      <c r="F15" s="308"/>
      <c r="G15" s="500"/>
      <c r="H15" s="501"/>
      <c r="I15" s="307" t="s">
        <v>2620</v>
      </c>
      <c r="J15" s="512">
        <v>910520993962</v>
      </c>
      <c r="K15" s="500"/>
      <c r="L15" s="501"/>
      <c r="M15" s="505"/>
      <c r="N15" s="506"/>
      <c r="O15" s="507"/>
      <c r="P15" s="522" t="s">
        <v>2621</v>
      </c>
      <c r="Q15" s="504" t="s">
        <v>2622</v>
      </c>
      <c r="R15" s="504">
        <v>910520993962</v>
      </c>
      <c r="S15" s="504"/>
      <c r="T15" s="504"/>
    </row>
    <row r="16" spans="1:20" s="503" customFormat="1">
      <c r="A16" s="704"/>
      <c r="B16" s="496"/>
      <c r="C16" s="497"/>
      <c r="D16" s="498" t="s">
        <v>2623</v>
      </c>
      <c r="E16" s="307" t="s">
        <v>2624</v>
      </c>
      <c r="F16" s="308"/>
      <c r="G16" s="500"/>
      <c r="H16" s="501"/>
      <c r="I16" s="307" t="s">
        <v>2625</v>
      </c>
      <c r="J16" s="512">
        <v>88187245841</v>
      </c>
      <c r="K16" s="500"/>
      <c r="L16" s="501"/>
      <c r="M16" s="505"/>
      <c r="N16" s="506"/>
      <c r="O16" s="507"/>
      <c r="P16" s="515" t="s">
        <v>2621</v>
      </c>
      <c r="Q16" s="504" t="s">
        <v>2626</v>
      </c>
      <c r="R16" s="504">
        <v>88187245841</v>
      </c>
      <c r="S16" s="504"/>
      <c r="T16" s="504"/>
    </row>
    <row r="17" spans="1:20" s="503" customFormat="1">
      <c r="A17" s="704"/>
      <c r="B17" s="496"/>
      <c r="C17" s="497"/>
      <c r="D17" s="522" t="s">
        <v>2627</v>
      </c>
      <c r="E17" s="499"/>
      <c r="F17" s="500"/>
      <c r="G17" s="500"/>
      <c r="H17" s="501"/>
      <c r="I17" s="500"/>
      <c r="J17" s="501"/>
      <c r="K17" s="500"/>
      <c r="L17" s="515" t="s">
        <v>2628</v>
      </c>
      <c r="M17" s="516" t="s">
        <v>2629</v>
      </c>
      <c r="N17" s="512">
        <v>24776635091681</v>
      </c>
      <c r="O17" s="507"/>
      <c r="P17" s="501"/>
      <c r="Q17" s="504"/>
      <c r="R17" s="504"/>
      <c r="S17" s="504"/>
      <c r="T17" s="504"/>
    </row>
    <row r="18" spans="1:20" s="503" customFormat="1">
      <c r="A18" s="704"/>
      <c r="B18" s="496"/>
      <c r="C18" s="497"/>
      <c r="D18" s="522" t="s">
        <v>2630</v>
      </c>
      <c r="E18" s="499"/>
      <c r="F18" s="500"/>
      <c r="G18" s="500"/>
      <c r="H18" s="501"/>
      <c r="I18" s="500"/>
      <c r="J18" s="501"/>
      <c r="K18" s="500"/>
      <c r="L18" s="522" t="s">
        <v>2628</v>
      </c>
      <c r="M18" s="516" t="s">
        <v>2622</v>
      </c>
      <c r="N18" s="512">
        <v>910520993962</v>
      </c>
      <c r="O18" s="507"/>
      <c r="P18" s="501"/>
      <c r="Q18" s="504"/>
      <c r="R18" s="504"/>
      <c r="S18" s="504"/>
      <c r="T18" s="504"/>
    </row>
    <row r="19" spans="1:20" s="503" customFormat="1">
      <c r="A19" s="704"/>
      <c r="B19" s="496"/>
      <c r="C19" s="497"/>
      <c r="D19" s="522" t="s">
        <v>2631</v>
      </c>
      <c r="E19" s="499"/>
      <c r="F19" s="500"/>
      <c r="G19" s="500"/>
      <c r="H19" s="501"/>
      <c r="I19" s="500"/>
      <c r="J19" s="501"/>
      <c r="K19" s="500"/>
      <c r="L19" s="515" t="s">
        <v>2628</v>
      </c>
      <c r="M19" s="525" t="s">
        <v>2632</v>
      </c>
      <c r="N19" s="512">
        <v>27367986869</v>
      </c>
      <c r="O19" s="507"/>
      <c r="P19" s="501"/>
      <c r="Q19" s="504"/>
      <c r="R19" s="504"/>
      <c r="S19" s="504"/>
      <c r="T19" s="504"/>
    </row>
    <row r="20" spans="1:20" s="503" customFormat="1">
      <c r="A20" s="704"/>
      <c r="B20" s="496"/>
      <c r="C20" s="497"/>
      <c r="D20" s="522" t="s">
        <v>2633</v>
      </c>
      <c r="E20" s="499"/>
      <c r="F20" s="500"/>
      <c r="G20" s="500"/>
      <c r="H20" s="501"/>
      <c r="I20" s="500"/>
      <c r="J20" s="501"/>
      <c r="K20" s="500"/>
      <c r="L20" s="515" t="s">
        <v>2628</v>
      </c>
      <c r="M20" s="525" t="s">
        <v>2626</v>
      </c>
      <c r="N20" s="512">
        <v>88187245841</v>
      </c>
      <c r="O20" s="507"/>
      <c r="P20" s="501"/>
      <c r="Q20" s="504"/>
      <c r="R20" s="504"/>
      <c r="S20" s="504"/>
      <c r="T20" s="504"/>
    </row>
    <row r="21" spans="1:20" s="503" customFormat="1">
      <c r="A21" s="704"/>
      <c r="B21" s="496"/>
      <c r="C21" s="497"/>
      <c r="D21" s="522" t="s">
        <v>2634</v>
      </c>
      <c r="E21" s="499"/>
      <c r="F21" s="500"/>
      <c r="G21" s="500"/>
      <c r="H21" s="501"/>
      <c r="I21" s="500"/>
      <c r="J21" s="501"/>
      <c r="K21" s="500"/>
      <c r="L21" s="515" t="s">
        <v>2628</v>
      </c>
      <c r="M21" s="525" t="s">
        <v>2635</v>
      </c>
      <c r="N21" s="512">
        <v>4204000</v>
      </c>
      <c r="O21" s="507"/>
      <c r="P21" s="501"/>
      <c r="Q21" s="504"/>
      <c r="R21" s="504"/>
      <c r="S21" s="504"/>
      <c r="T21" s="504"/>
    </row>
    <row r="22" spans="1:20" s="503" customFormat="1">
      <c r="A22" s="704"/>
      <c r="B22" s="496"/>
      <c r="C22" s="497"/>
      <c r="D22" s="522" t="s">
        <v>2636</v>
      </c>
      <c r="E22" s="499"/>
      <c r="F22" s="500"/>
      <c r="G22" s="500"/>
      <c r="H22" s="501"/>
      <c r="I22" s="500"/>
      <c r="J22" s="501"/>
      <c r="K22" s="500"/>
      <c r="L22" s="515" t="s">
        <v>2628</v>
      </c>
      <c r="M22" s="525" t="s">
        <v>2637</v>
      </c>
      <c r="N22" s="512">
        <v>539820278</v>
      </c>
      <c r="O22" s="507"/>
      <c r="P22" s="501"/>
      <c r="Q22" s="504"/>
      <c r="R22" s="504"/>
      <c r="S22" s="504"/>
      <c r="T22" s="504"/>
    </row>
    <row r="23" spans="1:20" s="503" customFormat="1">
      <c r="A23" s="704" t="s">
        <v>20</v>
      </c>
      <c r="B23" s="496" t="s">
        <v>1051</v>
      </c>
      <c r="C23" s="497">
        <v>2021</v>
      </c>
      <c r="D23" s="498" t="s">
        <v>2594</v>
      </c>
      <c r="E23" s="526">
        <v>93135</v>
      </c>
      <c r="F23" s="500"/>
      <c r="G23" s="500"/>
      <c r="H23" s="501"/>
      <c r="I23" s="527">
        <v>93135</v>
      </c>
      <c r="J23" s="501"/>
      <c r="K23" s="528">
        <v>5659210</v>
      </c>
      <c r="L23" s="529" t="s">
        <v>2638</v>
      </c>
      <c r="M23" s="530">
        <v>93135</v>
      </c>
      <c r="N23" s="531"/>
      <c r="O23" s="528">
        <v>5659210</v>
      </c>
      <c r="P23" s="501" t="s">
        <v>18</v>
      </c>
      <c r="Q23" s="530">
        <v>93135</v>
      </c>
      <c r="R23" s="531"/>
      <c r="S23" s="528">
        <v>5659210</v>
      </c>
      <c r="T23" s="504"/>
    </row>
    <row r="24" spans="1:20" s="503" customFormat="1">
      <c r="A24" s="704"/>
      <c r="B24" s="496"/>
      <c r="C24" s="497"/>
      <c r="D24" s="498" t="s">
        <v>2596</v>
      </c>
      <c r="E24" s="532">
        <v>3504932</v>
      </c>
      <c r="F24" s="500"/>
      <c r="G24" s="500"/>
      <c r="H24" s="501"/>
      <c r="I24" s="527">
        <v>1711909</v>
      </c>
      <c r="J24" s="501"/>
      <c r="K24" s="528">
        <v>95842543</v>
      </c>
      <c r="L24" s="529" t="s">
        <v>2638</v>
      </c>
      <c r="M24" s="533">
        <v>3115390</v>
      </c>
      <c r="N24" s="534">
        <v>831798080094</v>
      </c>
      <c r="O24" s="528">
        <v>94666537</v>
      </c>
      <c r="P24" s="501" t="s">
        <v>18</v>
      </c>
      <c r="Q24" s="528">
        <v>3411779</v>
      </c>
      <c r="R24" s="535">
        <v>959533996114</v>
      </c>
      <c r="S24" s="536">
        <v>95842543</v>
      </c>
      <c r="T24" s="537">
        <v>1688258</v>
      </c>
    </row>
    <row r="25" spans="1:20" s="503" customFormat="1">
      <c r="A25" s="704"/>
      <c r="B25" s="496"/>
      <c r="C25" s="497"/>
      <c r="D25" s="498" t="s">
        <v>2596</v>
      </c>
      <c r="E25" s="538"/>
      <c r="F25" s="539"/>
      <c r="G25" s="539"/>
      <c r="H25" s="501"/>
      <c r="I25" s="539"/>
      <c r="J25" s="540"/>
      <c r="K25" s="539"/>
      <c r="L25" s="529" t="s">
        <v>2639</v>
      </c>
      <c r="M25" s="541">
        <f>24805+271585</f>
        <v>296390</v>
      </c>
      <c r="N25" s="534">
        <v>127735916020</v>
      </c>
      <c r="O25" s="528">
        <v>1176006</v>
      </c>
      <c r="P25" s="501"/>
      <c r="Q25" s="542"/>
      <c r="R25" s="542"/>
      <c r="S25" s="542"/>
      <c r="T25" s="542"/>
    </row>
    <row r="26" spans="1:20" s="503" customFormat="1">
      <c r="A26" s="704"/>
      <c r="B26" s="496"/>
      <c r="C26" s="497"/>
      <c r="D26" s="498" t="s">
        <v>2597</v>
      </c>
      <c r="E26" s="538"/>
      <c r="F26" s="539"/>
      <c r="G26" s="539"/>
      <c r="H26" s="501"/>
      <c r="I26" s="539"/>
      <c r="J26" s="540"/>
      <c r="K26" s="539"/>
      <c r="L26" s="501"/>
      <c r="M26" s="543"/>
      <c r="N26" s="544"/>
      <c r="O26" s="545"/>
      <c r="P26" s="501"/>
      <c r="Q26" s="542"/>
      <c r="R26" s="542"/>
      <c r="S26" s="542"/>
      <c r="T26" s="542"/>
    </row>
    <row r="27" spans="1:20" s="503" customFormat="1">
      <c r="A27" s="704" t="s">
        <v>20</v>
      </c>
      <c r="B27" s="496" t="s">
        <v>2512</v>
      </c>
      <c r="C27" s="497">
        <v>2021</v>
      </c>
      <c r="D27" s="498" t="s">
        <v>2594</v>
      </c>
      <c r="E27" s="538"/>
      <c r="F27" s="539"/>
      <c r="G27" s="539"/>
      <c r="H27" s="501"/>
      <c r="I27" s="539">
        <v>6288456.3899999997</v>
      </c>
      <c r="J27" s="540"/>
      <c r="K27" s="546">
        <v>329946503.43282998</v>
      </c>
      <c r="L27" s="501" t="s">
        <v>2640</v>
      </c>
      <c r="M27" s="543">
        <v>10316938.84</v>
      </c>
      <c r="N27" s="544">
        <v>2310648331650.3623</v>
      </c>
      <c r="O27" s="545">
        <v>329946503.43282998</v>
      </c>
      <c r="P27" s="501" t="s">
        <v>18</v>
      </c>
      <c r="Q27" s="543">
        <v>10316938.84</v>
      </c>
      <c r="R27" s="544">
        <v>2310648331650.3623</v>
      </c>
      <c r="S27" s="545">
        <v>329946503.43282998</v>
      </c>
      <c r="T27" s="542">
        <v>4028482.45</v>
      </c>
    </row>
    <row r="28" spans="1:20" s="503" customFormat="1">
      <c r="A28" s="704"/>
      <c r="B28" s="496"/>
      <c r="C28" s="497"/>
      <c r="D28" s="498" t="s">
        <v>2596</v>
      </c>
      <c r="E28" s="538"/>
      <c r="F28" s="539"/>
      <c r="G28" s="539"/>
      <c r="H28" s="501"/>
      <c r="I28" s="539"/>
      <c r="J28" s="540"/>
      <c r="K28" s="539"/>
      <c r="L28" s="501"/>
      <c r="M28" s="543"/>
      <c r="N28" s="544"/>
      <c r="O28" s="545"/>
      <c r="P28" s="501"/>
      <c r="Q28" s="542"/>
      <c r="R28" s="542"/>
      <c r="S28" s="542"/>
      <c r="T28" s="542"/>
    </row>
    <row r="29" spans="1:20" s="503" customFormat="1">
      <c r="A29" s="704"/>
      <c r="B29" s="496"/>
      <c r="C29" s="497"/>
      <c r="D29" s="498" t="s">
        <v>2597</v>
      </c>
      <c r="E29" s="538"/>
      <c r="F29" s="539"/>
      <c r="G29" s="539"/>
      <c r="H29" s="501"/>
      <c r="I29" s="539"/>
      <c r="J29" s="540"/>
      <c r="K29" s="539"/>
      <c r="L29" s="501"/>
      <c r="M29" s="543"/>
      <c r="N29" s="544"/>
      <c r="O29" s="545"/>
      <c r="P29" s="501"/>
      <c r="Q29" s="542"/>
      <c r="R29" s="542"/>
      <c r="S29" s="542"/>
      <c r="T29" s="542"/>
    </row>
    <row r="30" spans="1:20" s="503" customFormat="1">
      <c r="A30" s="704" t="s">
        <v>20</v>
      </c>
      <c r="B30" s="547" t="s">
        <v>1068</v>
      </c>
      <c r="C30" s="497">
        <v>2021</v>
      </c>
      <c r="D30" s="498" t="s">
        <v>2594</v>
      </c>
      <c r="E30" s="538">
        <v>1250000</v>
      </c>
      <c r="F30" s="539"/>
      <c r="G30" s="539"/>
      <c r="H30" s="548"/>
      <c r="I30" s="539">
        <v>882218</v>
      </c>
      <c r="J30" s="540"/>
      <c r="K30" s="539"/>
      <c r="L30" s="540"/>
      <c r="M30" s="539"/>
      <c r="N30" s="544"/>
      <c r="O30" s="539"/>
      <c r="P30" s="501"/>
      <c r="Q30" s="539"/>
      <c r="R30" s="544"/>
      <c r="S30" s="539"/>
      <c r="T30" s="542">
        <v>329070</v>
      </c>
    </row>
    <row r="31" spans="1:20" s="503" customFormat="1">
      <c r="A31" s="704"/>
      <c r="B31" s="547"/>
      <c r="C31" s="497"/>
      <c r="D31" s="498" t="s">
        <v>2596</v>
      </c>
      <c r="E31" s="538"/>
      <c r="F31" s="539"/>
      <c r="G31" s="539"/>
      <c r="H31" s="548"/>
      <c r="I31" s="539"/>
      <c r="J31" s="540"/>
      <c r="K31" s="539"/>
      <c r="L31" s="540"/>
      <c r="M31" s="539"/>
      <c r="N31" s="544"/>
      <c r="O31" s="539"/>
      <c r="P31" s="501"/>
      <c r="Q31" s="539"/>
      <c r="R31" s="544"/>
      <c r="S31" s="539"/>
      <c r="T31" s="542"/>
    </row>
    <row r="32" spans="1:20" s="503" customFormat="1">
      <c r="A32" s="704"/>
      <c r="B32" s="547"/>
      <c r="C32" s="497"/>
      <c r="D32" s="498" t="s">
        <v>2597</v>
      </c>
      <c r="E32" s="538"/>
      <c r="F32" s="539"/>
      <c r="G32" s="539"/>
      <c r="H32" s="501"/>
      <c r="I32" s="539"/>
      <c r="J32" s="540"/>
      <c r="K32" s="539"/>
      <c r="L32" s="540"/>
      <c r="M32" s="543"/>
      <c r="N32" s="544"/>
      <c r="O32" s="544"/>
      <c r="P32" s="540"/>
      <c r="Q32" s="542"/>
      <c r="R32" s="542"/>
      <c r="S32" s="544"/>
      <c r="T32" s="542"/>
    </row>
    <row r="33" spans="1:20" s="503" customFormat="1">
      <c r="A33" s="704" t="s">
        <v>20</v>
      </c>
      <c r="B33" s="547" t="s">
        <v>2447</v>
      </c>
      <c r="C33" s="497">
        <v>2021</v>
      </c>
      <c r="D33" s="498" t="s">
        <v>2594</v>
      </c>
      <c r="E33" s="549">
        <v>19484640.288999997</v>
      </c>
      <c r="F33" s="539"/>
      <c r="G33" s="539"/>
      <c r="H33" s="501"/>
      <c r="I33" s="549">
        <v>4528319</v>
      </c>
      <c r="J33" s="540"/>
      <c r="K33" s="502">
        <v>239165034.24999997</v>
      </c>
      <c r="L33" s="550" t="s">
        <v>2641</v>
      </c>
      <c r="M33" s="551">
        <v>4810069</v>
      </c>
      <c r="N33" s="502">
        <v>725174749910.51953</v>
      </c>
      <c r="O33" s="502">
        <v>159065427.42999992</v>
      </c>
      <c r="P33" s="776" t="s">
        <v>18</v>
      </c>
      <c r="Q33" s="948">
        <v>19484640.288999997</v>
      </c>
      <c r="R33" s="949">
        <v>6111950935368.1426</v>
      </c>
      <c r="S33" s="949">
        <v>239165034.24999997</v>
      </c>
      <c r="T33" s="551">
        <v>6240379.0309999986</v>
      </c>
    </row>
    <row r="34" spans="1:20" s="503" customFormat="1">
      <c r="A34" s="704"/>
      <c r="B34" s="547"/>
      <c r="C34" s="497"/>
      <c r="L34" s="550" t="s">
        <v>2642</v>
      </c>
      <c r="M34" s="551">
        <v>2928296.4609999964</v>
      </c>
      <c r="N34" s="502">
        <v>1443898960387.6206</v>
      </c>
      <c r="O34" s="509">
        <v>0</v>
      </c>
      <c r="P34" s="936"/>
      <c r="Q34" s="936"/>
      <c r="R34" s="936"/>
      <c r="S34" s="936"/>
    </row>
    <row r="35" spans="1:20" s="503" customFormat="1">
      <c r="A35" s="704"/>
      <c r="B35" s="547"/>
      <c r="C35" s="497"/>
      <c r="L35" s="550" t="s">
        <v>2643</v>
      </c>
      <c r="M35" s="551">
        <v>8435894.6479999963</v>
      </c>
      <c r="N35" s="502">
        <v>2843669686344.5142</v>
      </c>
      <c r="O35" s="509">
        <v>0</v>
      </c>
      <c r="P35" s="936"/>
      <c r="Q35" s="936"/>
      <c r="R35" s="936"/>
      <c r="S35" s="936"/>
    </row>
    <row r="36" spans="1:20" s="503" customFormat="1">
      <c r="A36" s="704"/>
      <c r="B36" s="547"/>
      <c r="C36" s="497"/>
      <c r="D36" s="552"/>
      <c r="E36" s="538"/>
      <c r="F36" s="539"/>
      <c r="G36" s="539"/>
      <c r="H36" s="501"/>
      <c r="I36" s="539"/>
      <c r="J36" s="540"/>
      <c r="K36" s="539"/>
      <c r="L36" s="550" t="s">
        <v>2644</v>
      </c>
      <c r="M36" s="551">
        <v>1715138.8450000016</v>
      </c>
      <c r="N36" s="502">
        <v>855341994784.495</v>
      </c>
      <c r="O36" s="509">
        <v>0</v>
      </c>
      <c r="P36" s="936"/>
      <c r="Q36" s="937"/>
      <c r="R36" s="937"/>
      <c r="S36" s="937"/>
      <c r="T36" s="947"/>
    </row>
    <row r="37" spans="1:20" s="503" customFormat="1">
      <c r="A37" s="704"/>
      <c r="B37" s="547"/>
      <c r="C37" s="497"/>
      <c r="D37" s="552"/>
      <c r="E37" s="538"/>
      <c r="F37" s="539"/>
      <c r="G37" s="539"/>
      <c r="H37" s="501"/>
      <c r="I37" s="539"/>
      <c r="J37" s="540"/>
      <c r="K37" s="539"/>
      <c r="L37" s="550" t="s">
        <v>2645</v>
      </c>
      <c r="M37" s="551">
        <v>1101524</v>
      </c>
      <c r="N37" s="502">
        <v>0</v>
      </c>
      <c r="O37" s="509">
        <v>80099606.820000023</v>
      </c>
      <c r="P37" s="936"/>
      <c r="Q37" s="937"/>
      <c r="R37" s="937"/>
      <c r="S37" s="937"/>
      <c r="T37" s="947"/>
    </row>
    <row r="38" spans="1:20" s="503" customFormat="1">
      <c r="A38" s="704"/>
      <c r="B38" s="547"/>
      <c r="C38" s="497"/>
      <c r="D38" s="552"/>
      <c r="E38" s="538"/>
      <c r="F38" s="539"/>
      <c r="G38" s="539"/>
      <c r="H38" s="539"/>
      <c r="I38" s="539"/>
      <c r="J38" s="540"/>
      <c r="K38" s="539"/>
      <c r="L38" s="550" t="s">
        <v>2646</v>
      </c>
      <c r="M38" s="551">
        <v>399907.33499999996</v>
      </c>
      <c r="N38" s="502">
        <v>207821371061.69388</v>
      </c>
      <c r="O38" s="509">
        <v>0</v>
      </c>
      <c r="P38" s="936"/>
      <c r="Q38" s="937"/>
      <c r="R38" s="937"/>
      <c r="S38" s="937"/>
      <c r="T38" s="947"/>
    </row>
    <row r="39" spans="1:20" s="503" customFormat="1">
      <c r="A39" s="704"/>
      <c r="B39" s="547"/>
      <c r="C39" s="497"/>
      <c r="D39" s="552"/>
      <c r="E39" s="538"/>
      <c r="F39" s="539"/>
      <c r="G39" s="539"/>
      <c r="H39" s="501"/>
      <c r="I39" s="539"/>
      <c r="J39" s="540"/>
      <c r="K39" s="539"/>
      <c r="L39" s="550" t="s">
        <v>2647</v>
      </c>
      <c r="M39" s="551">
        <v>53810</v>
      </c>
      <c r="N39" s="502">
        <v>29975945885.412754</v>
      </c>
      <c r="O39" s="509">
        <v>0</v>
      </c>
      <c r="P39" s="936"/>
      <c r="Q39" s="937"/>
      <c r="R39" s="937"/>
      <c r="S39" s="937"/>
      <c r="T39" s="947"/>
    </row>
    <row r="40" spans="1:20" s="503" customFormat="1">
      <c r="A40" s="704"/>
      <c r="B40" s="547"/>
      <c r="C40" s="497"/>
      <c r="D40" s="552"/>
      <c r="E40" s="538"/>
      <c r="F40" s="539"/>
      <c r="G40" s="539"/>
      <c r="H40" s="501"/>
      <c r="I40" s="539"/>
      <c r="J40" s="540"/>
      <c r="K40" s="539"/>
      <c r="L40" s="550" t="s">
        <v>2648</v>
      </c>
      <c r="M40" s="551">
        <v>40000</v>
      </c>
      <c r="N40" s="502">
        <v>6068226993.8999987</v>
      </c>
      <c r="O40" s="509">
        <v>0</v>
      </c>
      <c r="P40" s="936"/>
      <c r="Q40" s="937"/>
      <c r="R40" s="937"/>
      <c r="S40" s="937"/>
      <c r="T40" s="947"/>
    </row>
    <row r="41" spans="1:20" s="503" customFormat="1">
      <c r="A41" s="704"/>
      <c r="B41" s="547"/>
      <c r="C41" s="497"/>
      <c r="D41" s="498" t="s">
        <v>2596</v>
      </c>
      <c r="E41" s="553">
        <v>0</v>
      </c>
      <c r="F41" s="539"/>
      <c r="G41" s="539"/>
      <c r="H41" s="501"/>
      <c r="I41" s="553">
        <v>0</v>
      </c>
      <c r="J41" s="540"/>
      <c r="K41" s="510">
        <v>0</v>
      </c>
      <c r="L41" s="550" t="s">
        <v>2645</v>
      </c>
      <c r="M41" s="551">
        <v>0</v>
      </c>
      <c r="N41" s="502">
        <v>0</v>
      </c>
      <c r="O41" s="509">
        <v>0</v>
      </c>
      <c r="P41" s="936" t="s">
        <v>18</v>
      </c>
      <c r="Q41" s="938">
        <v>0</v>
      </c>
      <c r="R41" s="939">
        <v>0</v>
      </c>
      <c r="S41" s="939">
        <v>0</v>
      </c>
      <c r="T41" s="947"/>
    </row>
    <row r="42" spans="1:20" s="503" customFormat="1">
      <c r="A42" s="704"/>
      <c r="B42" s="547"/>
      <c r="C42" s="497"/>
      <c r="L42" s="550" t="s">
        <v>2647</v>
      </c>
      <c r="M42" s="551">
        <v>0</v>
      </c>
      <c r="N42" s="502">
        <v>0</v>
      </c>
      <c r="O42" s="509">
        <v>0</v>
      </c>
      <c r="P42" s="936"/>
      <c r="Q42" s="936"/>
      <c r="R42" s="936"/>
      <c r="S42" s="936"/>
    </row>
    <row r="43" spans="1:20" s="503" customFormat="1">
      <c r="A43" s="704"/>
      <c r="B43" s="547"/>
      <c r="C43" s="497"/>
      <c r="D43" s="498" t="s">
        <v>2597</v>
      </c>
      <c r="E43" s="549">
        <v>2669992.0000000005</v>
      </c>
      <c r="F43" s="539"/>
      <c r="G43" s="539"/>
      <c r="H43" s="501"/>
      <c r="I43" s="549">
        <v>2172589</v>
      </c>
      <c r="J43" s="540"/>
      <c r="K43" s="502">
        <v>241805358.52999991</v>
      </c>
      <c r="L43" s="550" t="s">
        <v>2645</v>
      </c>
      <c r="M43" s="551">
        <v>2447139</v>
      </c>
      <c r="N43" s="502">
        <v>631683394265.1145</v>
      </c>
      <c r="O43" s="509">
        <v>240699096.02999994</v>
      </c>
      <c r="P43" s="936" t="s">
        <v>18</v>
      </c>
      <c r="Q43" s="938">
        <v>2669992.0000000005</v>
      </c>
      <c r="R43" s="939">
        <v>1001737264557.1052</v>
      </c>
      <c r="S43" s="939">
        <v>241805358.52999991</v>
      </c>
      <c r="T43" s="947"/>
    </row>
    <row r="44" spans="1:20" s="503" customFormat="1">
      <c r="A44" s="704"/>
      <c r="B44" s="547"/>
      <c r="C44" s="497"/>
      <c r="D44" s="552"/>
      <c r="E44" s="538"/>
      <c r="F44" s="539"/>
      <c r="G44" s="539"/>
      <c r="H44" s="501"/>
      <c r="I44" s="539"/>
      <c r="J44" s="540"/>
      <c r="K44" s="539"/>
      <c r="L44" s="550" t="s">
        <v>2646</v>
      </c>
      <c r="M44" s="551">
        <v>150836</v>
      </c>
      <c r="N44" s="502">
        <v>227592965917.96762</v>
      </c>
      <c r="O44" s="509">
        <v>-2.3283064365386963E-10</v>
      </c>
      <c r="P44" s="936"/>
      <c r="Q44" s="937"/>
      <c r="R44" s="937"/>
      <c r="S44" s="937"/>
      <c r="T44" s="947"/>
    </row>
    <row r="45" spans="1:20" s="503" customFormat="1">
      <c r="A45" s="704"/>
      <c r="B45" s="547"/>
      <c r="C45" s="497"/>
      <c r="D45" s="552"/>
      <c r="E45" s="538"/>
      <c r="F45" s="539"/>
      <c r="G45" s="539"/>
      <c r="H45" s="501"/>
      <c r="I45" s="539"/>
      <c r="J45" s="540"/>
      <c r="K45" s="539"/>
      <c r="L45" s="550" t="s">
        <v>2647</v>
      </c>
      <c r="M45" s="551">
        <v>11750</v>
      </c>
      <c r="N45" s="502">
        <v>0</v>
      </c>
      <c r="O45" s="509">
        <v>1106262.5</v>
      </c>
      <c r="P45" s="936"/>
      <c r="Q45" s="937"/>
      <c r="R45" s="937"/>
      <c r="S45" s="937"/>
      <c r="T45" s="947"/>
    </row>
    <row r="46" spans="1:20" s="503" customFormat="1">
      <c r="A46" s="704"/>
      <c r="B46" s="547"/>
      <c r="C46" s="497"/>
      <c r="D46" s="552"/>
      <c r="E46" s="538"/>
      <c r="F46" s="539"/>
      <c r="G46" s="539"/>
      <c r="H46" s="539"/>
      <c r="I46" s="539"/>
      <c r="J46" s="539"/>
      <c r="K46" s="539"/>
      <c r="L46" s="550" t="s">
        <v>2648</v>
      </c>
      <c r="M46" s="551">
        <v>60266.999999999993</v>
      </c>
      <c r="N46" s="502">
        <v>142460904374.02325</v>
      </c>
      <c r="O46" s="509">
        <v>0</v>
      </c>
      <c r="P46" s="936"/>
      <c r="Q46" s="940"/>
      <c r="R46" s="941"/>
      <c r="S46" s="942"/>
      <c r="T46" s="947"/>
    </row>
    <row r="47" spans="1:20" s="503" customFormat="1" ht="15.65" customHeight="1">
      <c r="A47" s="704" t="s">
        <v>20</v>
      </c>
      <c r="B47" s="547" t="s">
        <v>2448</v>
      </c>
      <c r="C47" s="497">
        <v>2021</v>
      </c>
      <c r="D47" s="498" t="s">
        <v>2594</v>
      </c>
      <c r="E47" s="538"/>
      <c r="F47" s="539"/>
      <c r="G47" s="539"/>
      <c r="H47" s="539"/>
      <c r="I47" s="539"/>
      <c r="J47" s="539"/>
      <c r="K47" s="539"/>
      <c r="L47" s="554"/>
      <c r="M47" s="543"/>
      <c r="N47" s="544"/>
      <c r="O47" s="945"/>
      <c r="P47" s="936"/>
      <c r="Q47" s="940"/>
      <c r="R47" s="941"/>
      <c r="S47" s="942"/>
      <c r="T47" s="947"/>
    </row>
    <row r="48" spans="1:20" s="503" customFormat="1">
      <c r="A48" s="704"/>
      <c r="B48" s="547"/>
      <c r="C48" s="497"/>
      <c r="D48" s="498" t="s">
        <v>2596</v>
      </c>
      <c r="E48" s="503">
        <v>1459517.5719159101</v>
      </c>
      <c r="L48" s="511" t="s">
        <v>2649</v>
      </c>
      <c r="M48" s="555">
        <v>1481265</v>
      </c>
      <c r="N48" s="502">
        <v>1453706167892</v>
      </c>
      <c r="P48" s="936" t="s">
        <v>230</v>
      </c>
      <c r="Q48" s="936"/>
      <c r="R48" s="936"/>
      <c r="S48" s="936"/>
      <c r="T48" s="308">
        <v>182006</v>
      </c>
    </row>
    <row r="49" spans="1:20" s="503" customFormat="1">
      <c r="A49" s="704"/>
      <c r="B49" s="547"/>
      <c r="C49" s="497"/>
      <c r="D49" s="498" t="s">
        <v>2597</v>
      </c>
      <c r="E49" s="538"/>
      <c r="F49" s="539"/>
      <c r="G49" s="539"/>
      <c r="H49" s="539"/>
      <c r="I49" s="539"/>
      <c r="J49" s="539"/>
      <c r="K49" s="539"/>
      <c r="L49" s="554"/>
      <c r="M49" s="543"/>
      <c r="N49" s="544"/>
      <c r="O49" s="945"/>
      <c r="P49" s="936"/>
      <c r="Q49" s="940"/>
      <c r="R49" s="941"/>
      <c r="S49" s="942"/>
      <c r="T49" s="947"/>
    </row>
    <row r="50" spans="1:20" s="503" customFormat="1" ht="15.65" customHeight="1">
      <c r="A50" s="704" t="s">
        <v>20</v>
      </c>
      <c r="B50" s="547" t="s">
        <v>2449</v>
      </c>
      <c r="C50" s="497">
        <v>2021</v>
      </c>
      <c r="D50" s="498" t="s">
        <v>2594</v>
      </c>
      <c r="E50" s="538"/>
      <c r="F50" s="539"/>
      <c r="G50" s="539"/>
      <c r="H50" s="501"/>
      <c r="I50" s="539"/>
      <c r="J50" s="540"/>
      <c r="K50" s="539"/>
      <c r="L50" s="554"/>
      <c r="M50" s="543"/>
      <c r="N50" s="543"/>
      <c r="O50" s="946"/>
      <c r="P50" s="936"/>
      <c r="Q50" s="940"/>
      <c r="R50" s="940"/>
      <c r="S50" s="940"/>
      <c r="T50" s="947"/>
    </row>
    <row r="51" spans="1:20" s="503" customFormat="1">
      <c r="A51" s="704"/>
      <c r="B51" s="547"/>
      <c r="C51" s="497"/>
      <c r="D51" s="498" t="s">
        <v>2596</v>
      </c>
      <c r="E51" s="538"/>
      <c r="F51" s="539"/>
      <c r="G51" s="539"/>
      <c r="H51" s="501"/>
      <c r="I51" s="539"/>
      <c r="J51" s="540"/>
      <c r="K51" s="539"/>
      <c r="L51" s="554"/>
      <c r="M51" s="543"/>
      <c r="N51" s="544"/>
      <c r="O51" s="945"/>
      <c r="P51" s="936"/>
      <c r="Q51" s="940"/>
      <c r="R51" s="941"/>
      <c r="S51" s="942"/>
      <c r="T51" s="573">
        <v>49285.89</v>
      </c>
    </row>
    <row r="52" spans="1:20" s="503" customFormat="1">
      <c r="A52" s="704"/>
      <c r="B52" s="547"/>
      <c r="C52" s="497"/>
      <c r="D52" s="498" t="s">
        <v>2597</v>
      </c>
      <c r="E52" s="538">
        <v>4450694.1160000004</v>
      </c>
      <c r="F52" s="539"/>
      <c r="G52" s="539"/>
      <c r="H52" s="501"/>
      <c r="I52" s="539">
        <v>4269471.1940000001</v>
      </c>
      <c r="J52" s="540"/>
      <c r="K52" s="539">
        <v>427801013.63880002</v>
      </c>
      <c r="L52" s="556" t="s">
        <v>2650</v>
      </c>
      <c r="M52" s="502">
        <v>4874756</v>
      </c>
      <c r="N52" s="511"/>
      <c r="O52" s="587">
        <f>M52*95.92</f>
        <v>467586595.51999998</v>
      </c>
      <c r="P52" s="936" t="s">
        <v>18</v>
      </c>
      <c r="Q52" s="939">
        <v>4874756</v>
      </c>
      <c r="R52" s="943"/>
      <c r="S52" s="944">
        <f t="shared" ref="S52" si="0">Q52*95.92</f>
        <v>467586595.51999998</v>
      </c>
      <c r="T52" s="573">
        <v>517500</v>
      </c>
    </row>
    <row r="53" spans="1:20" s="503" customFormat="1">
      <c r="A53" s="704" t="s">
        <v>20</v>
      </c>
      <c r="B53" s="547" t="s">
        <v>2516</v>
      </c>
      <c r="C53" s="497">
        <v>2021</v>
      </c>
      <c r="D53" s="498" t="s">
        <v>2594</v>
      </c>
      <c r="E53" s="538"/>
      <c r="F53" s="539"/>
      <c r="G53" s="539"/>
      <c r="H53" s="501"/>
      <c r="I53" s="539"/>
      <c r="J53" s="540"/>
      <c r="K53" s="539"/>
      <c r="L53" s="556"/>
      <c r="M53" s="543"/>
      <c r="N53" s="544"/>
      <c r="O53" s="545"/>
      <c r="P53" s="540"/>
      <c r="Q53" s="543"/>
      <c r="R53" s="544"/>
      <c r="S53" s="545"/>
      <c r="T53" s="542"/>
    </row>
    <row r="54" spans="1:20" s="503" customFormat="1">
      <c r="A54" s="704"/>
      <c r="B54" s="547"/>
      <c r="C54" s="497"/>
      <c r="D54" s="498" t="s">
        <v>2596</v>
      </c>
      <c r="E54" s="538">
        <v>514557.1</v>
      </c>
      <c r="F54" s="539"/>
      <c r="G54" s="539"/>
      <c r="H54" s="501"/>
      <c r="I54" s="557">
        <v>300443.98299999995</v>
      </c>
      <c r="J54" s="512">
        <v>300974189416</v>
      </c>
      <c r="K54" s="539"/>
      <c r="L54" s="556" t="s">
        <v>2651</v>
      </c>
      <c r="M54" s="558">
        <v>457810.98299999995</v>
      </c>
      <c r="N54" s="512">
        <v>425734090323</v>
      </c>
      <c r="O54" s="545"/>
      <c r="P54" s="540" t="s">
        <v>392</v>
      </c>
      <c r="Q54" s="558">
        <v>457810.98299999995</v>
      </c>
      <c r="R54" s="512">
        <v>425734090323</v>
      </c>
      <c r="S54" s="545"/>
      <c r="T54" s="542">
        <v>157367</v>
      </c>
    </row>
    <row r="55" spans="1:20" s="503" customFormat="1">
      <c r="A55" s="704"/>
      <c r="B55" s="547"/>
      <c r="C55" s="497"/>
      <c r="D55" s="498" t="s">
        <v>2597</v>
      </c>
      <c r="E55" s="538"/>
      <c r="F55" s="539"/>
      <c r="G55" s="539"/>
      <c r="H55" s="501"/>
      <c r="I55" s="539"/>
      <c r="J55" s="540"/>
      <c r="K55" s="539"/>
      <c r="L55" s="556"/>
      <c r="M55" s="543"/>
      <c r="N55" s="544"/>
      <c r="O55" s="545"/>
      <c r="P55" s="950"/>
      <c r="Q55" s="543"/>
      <c r="R55" s="544"/>
      <c r="S55" s="545"/>
      <c r="T55" s="542"/>
    </row>
    <row r="56" spans="1:20" s="503" customFormat="1">
      <c r="A56" s="704" t="s">
        <v>20</v>
      </c>
      <c r="B56" s="547" t="s">
        <v>2515</v>
      </c>
      <c r="C56" s="497">
        <v>2021</v>
      </c>
      <c r="D56" s="498" t="s">
        <v>2594</v>
      </c>
      <c r="E56" s="538"/>
      <c r="F56" s="539"/>
      <c r="G56" s="539"/>
      <c r="H56" s="501"/>
      <c r="I56" s="539"/>
      <c r="J56" s="539"/>
      <c r="K56" s="539"/>
      <c r="L56" s="540"/>
      <c r="M56" s="543"/>
      <c r="N56" s="544"/>
      <c r="O56" s="945"/>
      <c r="P56" s="936"/>
      <c r="Q56" s="947"/>
      <c r="R56" s="542"/>
      <c r="S56" s="542"/>
      <c r="T56" s="542">
        <v>3210212</v>
      </c>
    </row>
    <row r="57" spans="1:20" s="503" customFormat="1">
      <c r="A57" s="704"/>
      <c r="B57" s="547"/>
      <c r="C57" s="497"/>
      <c r="D57" s="498" t="s">
        <v>2596</v>
      </c>
      <c r="E57" s="559">
        <v>25023200.929000001</v>
      </c>
      <c r="F57" s="549">
        <f>2998269.196+10960948.369</f>
        <v>13959217.565000001</v>
      </c>
      <c r="G57" s="502">
        <f>3161401106926-4045512233</f>
        <v>3157355594693</v>
      </c>
      <c r="H57" s="510">
        <v>353625018.06999999</v>
      </c>
      <c r="I57" s="549">
        <v>12793399.716</v>
      </c>
      <c r="J57" s="511"/>
      <c r="K57" s="510">
        <v>633369224.40999997</v>
      </c>
      <c r="L57" s="560" t="s">
        <v>2652</v>
      </c>
      <c r="M57" s="551">
        <v>1849415.6329999999</v>
      </c>
      <c r="N57" s="502">
        <v>962778110966</v>
      </c>
      <c r="O57" s="553">
        <v>18231955.98</v>
      </c>
      <c r="P57" s="936" t="s">
        <v>230</v>
      </c>
      <c r="Q57" s="947">
        <v>26752617.281000003</v>
      </c>
      <c r="R57" s="542">
        <v>3157355594693</v>
      </c>
      <c r="S57" s="542">
        <v>986994242.48000002</v>
      </c>
      <c r="T57" s="542"/>
    </row>
    <row r="58" spans="1:20" s="503" customFormat="1">
      <c r="A58" s="704"/>
      <c r="B58" s="547"/>
      <c r="C58" s="497"/>
      <c r="E58" s="538"/>
      <c r="F58" s="539"/>
      <c r="G58" s="539"/>
      <c r="H58" s="501"/>
      <c r="I58" s="539"/>
      <c r="J58" s="540"/>
      <c r="K58" s="539"/>
      <c r="L58" s="560" t="s">
        <v>2653</v>
      </c>
      <c r="M58" s="551">
        <v>0</v>
      </c>
      <c r="N58" s="502">
        <v>0</v>
      </c>
      <c r="O58" s="561" t="s">
        <v>749</v>
      </c>
      <c r="P58" s="540"/>
      <c r="Q58" s="542"/>
      <c r="R58" s="542"/>
      <c r="S58" s="542"/>
      <c r="T58" s="542"/>
    </row>
    <row r="59" spans="1:20" s="503" customFormat="1">
      <c r="A59" s="704"/>
      <c r="B59" s="547"/>
      <c r="C59" s="497"/>
      <c r="D59" s="552"/>
      <c r="E59" s="538"/>
      <c r="F59" s="539"/>
      <c r="G59" s="539"/>
      <c r="H59" s="501"/>
      <c r="I59" s="539"/>
      <c r="J59" s="539"/>
      <c r="K59" s="539"/>
      <c r="L59" s="560" t="s">
        <v>2654</v>
      </c>
      <c r="M59" s="551">
        <v>124525.97200000001</v>
      </c>
      <c r="N59" s="502">
        <v>0</v>
      </c>
      <c r="O59" s="561">
        <v>3688412.98</v>
      </c>
      <c r="P59" s="540"/>
      <c r="Q59" s="542"/>
      <c r="R59" s="542"/>
      <c r="S59" s="542"/>
      <c r="T59" s="542"/>
    </row>
    <row r="60" spans="1:20" s="503" customFormat="1">
      <c r="A60" s="704"/>
      <c r="B60" s="547"/>
      <c r="C60" s="497"/>
      <c r="D60" s="552"/>
      <c r="E60" s="538"/>
      <c r="F60" s="539"/>
      <c r="G60" s="539"/>
      <c r="H60" s="501"/>
      <c r="I60" s="539"/>
      <c r="J60" s="540"/>
      <c r="K60" s="539"/>
      <c r="L60" s="560" t="s">
        <v>2655</v>
      </c>
      <c r="M60" s="551">
        <v>13803251.981000001</v>
      </c>
      <c r="N60" s="502">
        <v>1636289495187</v>
      </c>
      <c r="O60" s="510">
        <f>240077000.56+212408738.76</f>
        <v>452485739.31999999</v>
      </c>
      <c r="P60" s="540"/>
      <c r="Q60" s="542"/>
      <c r="R60" s="542"/>
      <c r="S60" s="542"/>
      <c r="T60" s="542"/>
    </row>
    <row r="61" spans="1:20" s="503" customFormat="1">
      <c r="A61" s="704"/>
      <c r="B61" s="547"/>
      <c r="C61" s="497"/>
      <c r="D61" s="552"/>
      <c r="E61" s="538"/>
      <c r="F61" s="539"/>
      <c r="G61" s="539"/>
      <c r="H61" s="501"/>
      <c r="I61" s="539"/>
      <c r="J61" s="539"/>
      <c r="K61" s="539"/>
      <c r="L61" s="560" t="s">
        <v>2656</v>
      </c>
      <c r="M61" s="551">
        <v>10975423.695</v>
      </c>
      <c r="N61" s="502">
        <v>558287988540</v>
      </c>
      <c r="O61" s="510">
        <f>375060267.87+137527866.33</f>
        <v>512588134.20000005</v>
      </c>
      <c r="P61" s="540"/>
      <c r="Q61" s="542"/>
      <c r="R61" s="542"/>
      <c r="S61" s="542"/>
      <c r="T61" s="542"/>
    </row>
    <row r="62" spans="1:20" s="503" customFormat="1">
      <c r="A62" s="704"/>
      <c r="B62" s="547"/>
      <c r="C62" s="497"/>
      <c r="D62" s="498" t="s">
        <v>2597</v>
      </c>
      <c r="E62" s="538"/>
      <c r="F62" s="539"/>
      <c r="G62" s="539"/>
      <c r="H62" s="501"/>
      <c r="I62" s="539"/>
      <c r="J62" s="540"/>
      <c r="K62" s="539"/>
      <c r="L62" s="540"/>
      <c r="M62" s="543"/>
      <c r="N62" s="544"/>
      <c r="O62" s="545"/>
      <c r="P62" s="540"/>
      <c r="Q62" s="542"/>
      <c r="R62" s="542"/>
      <c r="S62" s="542"/>
      <c r="T62" s="542"/>
    </row>
    <row r="63" spans="1:20" s="503" customFormat="1">
      <c r="A63" s="704" t="s">
        <v>20</v>
      </c>
      <c r="B63" s="547" t="s">
        <v>2517</v>
      </c>
      <c r="C63" s="497">
        <v>2021</v>
      </c>
      <c r="D63" s="498" t="s">
        <v>2594</v>
      </c>
      <c r="E63" s="510">
        <v>3356543.6179999965</v>
      </c>
      <c r="F63" s="539"/>
      <c r="G63" s="539"/>
      <c r="H63" s="501"/>
      <c r="I63" s="562">
        <v>3214881</v>
      </c>
      <c r="J63" s="510">
        <v>2789995191197.9697</v>
      </c>
      <c r="K63" s="510">
        <v>194703843.00999999</v>
      </c>
      <c r="L63" s="563" t="s">
        <v>2657</v>
      </c>
      <c r="M63" s="510">
        <v>2217767.9390000002</v>
      </c>
      <c r="N63" s="510">
        <v>1896504688141.0959</v>
      </c>
      <c r="O63" s="510">
        <v>132357509.40631065</v>
      </c>
      <c r="P63" s="540" t="s">
        <v>230</v>
      </c>
      <c r="Q63" s="510">
        <v>3355909.11</v>
      </c>
      <c r="R63" s="510">
        <v>2869776069970.688</v>
      </c>
      <c r="S63" s="510">
        <v>200282348.65449035</v>
      </c>
      <c r="T63" s="542"/>
    </row>
    <row r="64" spans="1:20" s="503" customFormat="1">
      <c r="A64" s="704"/>
      <c r="B64" s="547"/>
      <c r="C64" s="497"/>
      <c r="E64" s="538"/>
      <c r="F64" s="539"/>
      <c r="G64" s="539"/>
      <c r="H64" s="501"/>
      <c r="I64" s="539"/>
      <c r="J64" s="540"/>
      <c r="K64" s="539"/>
      <c r="L64" s="563" t="s">
        <v>2658</v>
      </c>
      <c r="M64" s="510">
        <v>66986.59</v>
      </c>
      <c r="N64" s="510">
        <v>57282991490.475075</v>
      </c>
      <c r="O64" s="510">
        <v>3997793.4842089326</v>
      </c>
      <c r="P64" s="540"/>
      <c r="Q64" s="542"/>
      <c r="R64" s="542"/>
      <c r="S64" s="542"/>
      <c r="T64" s="542"/>
    </row>
    <row r="65" spans="1:20" s="503" customFormat="1">
      <c r="A65" s="704"/>
      <c r="B65" s="547"/>
      <c r="C65" s="497"/>
      <c r="E65" s="538"/>
      <c r="F65" s="539"/>
      <c r="G65" s="539"/>
      <c r="H65" s="501"/>
      <c r="I65" s="539"/>
      <c r="J65" s="540"/>
      <c r="K65" s="539"/>
      <c r="L65" s="511" t="s">
        <v>2659</v>
      </c>
      <c r="M65" s="510">
        <v>1071154.5809999998</v>
      </c>
      <c r="N65" s="510">
        <v>915988390339.11682</v>
      </c>
      <c r="O65" s="510">
        <v>63927045.763970792</v>
      </c>
      <c r="P65" s="540"/>
      <c r="Q65" s="542"/>
      <c r="R65" s="542"/>
      <c r="S65" s="542"/>
      <c r="T65" s="542"/>
    </row>
    <row r="66" spans="1:20" s="503" customFormat="1">
      <c r="A66" s="704"/>
      <c r="B66" s="547"/>
      <c r="C66" s="497"/>
      <c r="D66" s="498" t="s">
        <v>2596</v>
      </c>
      <c r="E66" s="538"/>
      <c r="F66" s="539"/>
      <c r="G66" s="539"/>
      <c r="H66" s="501"/>
      <c r="I66" s="539"/>
      <c r="J66" s="539"/>
      <c r="K66" s="539"/>
      <c r="L66" s="540"/>
      <c r="M66" s="543"/>
      <c r="N66" s="544"/>
      <c r="O66" s="545"/>
      <c r="P66" s="540"/>
      <c r="Q66" s="542"/>
      <c r="R66" s="542"/>
      <c r="S66" s="542"/>
      <c r="T66" s="542"/>
    </row>
    <row r="67" spans="1:20" s="503" customFormat="1">
      <c r="A67" s="704"/>
      <c r="B67" s="547"/>
      <c r="C67" s="497"/>
      <c r="D67" s="498" t="s">
        <v>2597</v>
      </c>
      <c r="E67" s="538"/>
      <c r="F67" s="539"/>
      <c r="G67" s="539"/>
      <c r="H67" s="501"/>
      <c r="I67" s="539"/>
      <c r="J67" s="540"/>
      <c r="K67" s="539"/>
      <c r="L67" s="540"/>
      <c r="M67" s="543"/>
      <c r="N67" s="544"/>
      <c r="O67" s="545"/>
      <c r="P67" s="540"/>
      <c r="Q67" s="542"/>
      <c r="R67" s="542"/>
      <c r="S67" s="542"/>
      <c r="T67" s="542"/>
    </row>
    <row r="68" spans="1:20" s="503" customFormat="1">
      <c r="A68" s="704" t="s">
        <v>298</v>
      </c>
      <c r="B68" s="547" t="s">
        <v>2518</v>
      </c>
      <c r="C68" s="497">
        <v>2021</v>
      </c>
      <c r="D68" s="552" t="s">
        <v>2660</v>
      </c>
      <c r="E68" s="538">
        <v>2361565.35</v>
      </c>
      <c r="F68" s="539"/>
      <c r="G68" s="539"/>
      <c r="H68" s="501"/>
      <c r="I68" s="539"/>
      <c r="J68" s="539"/>
      <c r="K68" s="539"/>
      <c r="L68" s="540" t="s">
        <v>2661</v>
      </c>
      <c r="M68" s="564">
        <v>2361565.35</v>
      </c>
      <c r="N68" s="502">
        <v>659533529279.93994</v>
      </c>
      <c r="O68" s="502">
        <v>46140585.509999998</v>
      </c>
      <c r="P68" s="540" t="s">
        <v>2662</v>
      </c>
      <c r="Q68" s="564">
        <v>2361565.35</v>
      </c>
      <c r="R68" s="502">
        <v>659533529279.93994</v>
      </c>
      <c r="S68" s="502">
        <v>46140585.509999998</v>
      </c>
      <c r="T68" s="542"/>
    </row>
    <row r="69" spans="1:20" s="503" customFormat="1">
      <c r="A69" s="704" t="s">
        <v>20</v>
      </c>
      <c r="B69" s="547" t="s">
        <v>2523</v>
      </c>
      <c r="C69" s="497">
        <v>2021</v>
      </c>
      <c r="D69" s="498" t="s">
        <v>2594</v>
      </c>
      <c r="E69" s="538"/>
      <c r="F69" s="539"/>
      <c r="G69" s="539"/>
      <c r="H69" s="501"/>
      <c r="I69" s="565">
        <v>4078042</v>
      </c>
      <c r="J69" s="511"/>
      <c r="K69" s="566">
        <v>378361581.19</v>
      </c>
      <c r="L69" s="511" t="s">
        <v>2663</v>
      </c>
      <c r="M69" s="567">
        <v>7179167</v>
      </c>
      <c r="N69" s="566">
        <v>1877815150410.5701</v>
      </c>
      <c r="O69" s="566">
        <v>378361581.19</v>
      </c>
      <c r="P69" s="511" t="s">
        <v>2664</v>
      </c>
      <c r="Q69" s="567">
        <v>7179167</v>
      </c>
      <c r="R69" s="566">
        <v>1877815150410.5701</v>
      </c>
      <c r="S69" s="566">
        <v>378361581.19</v>
      </c>
      <c r="T69" s="567">
        <v>3101125</v>
      </c>
    </row>
    <row r="70" spans="1:20" s="503" customFormat="1">
      <c r="A70" s="704"/>
      <c r="B70" s="547"/>
      <c r="C70" s="497"/>
      <c r="D70" s="498" t="s">
        <v>2596</v>
      </c>
      <c r="E70" s="538"/>
      <c r="F70" s="539"/>
      <c r="G70" s="539"/>
      <c r="H70" s="539"/>
      <c r="I70" s="565">
        <v>18918760</v>
      </c>
      <c r="J70" s="511"/>
      <c r="K70" s="566">
        <v>1602191167.77</v>
      </c>
      <c r="L70" s="508" t="s">
        <v>2663</v>
      </c>
      <c r="M70" s="567">
        <v>21395205</v>
      </c>
      <c r="N70" s="566">
        <v>1756415520028.03</v>
      </c>
      <c r="O70" s="566">
        <v>1602191167.77</v>
      </c>
      <c r="P70" s="511" t="s">
        <v>2664</v>
      </c>
      <c r="Q70" s="567">
        <v>21395205</v>
      </c>
      <c r="R70" s="566">
        <v>1756415520028.03</v>
      </c>
      <c r="S70" s="566">
        <v>1602191167.77</v>
      </c>
      <c r="T70" s="567">
        <v>2476445</v>
      </c>
    </row>
    <row r="71" spans="1:20" s="503" customFormat="1">
      <c r="A71" s="704"/>
      <c r="B71" s="547"/>
      <c r="C71" s="497"/>
      <c r="D71" s="498" t="s">
        <v>2597</v>
      </c>
      <c r="E71" s="538"/>
      <c r="F71" s="539"/>
      <c r="G71" s="539"/>
      <c r="H71" s="501"/>
      <c r="I71" s="539"/>
      <c r="J71" s="539"/>
      <c r="K71" s="539"/>
      <c r="L71" s="540"/>
      <c r="M71" s="543"/>
      <c r="N71" s="544"/>
      <c r="O71" s="545"/>
      <c r="P71" s="540"/>
      <c r="Q71" s="542"/>
      <c r="R71" s="542"/>
      <c r="S71" s="542"/>
      <c r="T71" s="542"/>
    </row>
    <row r="72" spans="1:20" s="503" customFormat="1">
      <c r="A72" s="704" t="s">
        <v>20</v>
      </c>
      <c r="B72" s="547" t="s">
        <v>2454</v>
      </c>
      <c r="C72" s="497">
        <v>2021</v>
      </c>
      <c r="D72" s="498" t="s">
        <v>2594</v>
      </c>
      <c r="E72" s="538"/>
      <c r="F72" s="539"/>
      <c r="G72" s="539"/>
      <c r="H72" s="539"/>
      <c r="I72" s="539"/>
      <c r="J72" s="539"/>
      <c r="K72" s="539"/>
      <c r="L72" s="554"/>
      <c r="M72" s="543"/>
      <c r="N72" s="544"/>
      <c r="O72" s="545"/>
      <c r="P72" s="540"/>
      <c r="Q72" s="542"/>
      <c r="R72" s="542"/>
      <c r="S72" s="542"/>
      <c r="T72" s="542"/>
    </row>
    <row r="73" spans="1:20" s="503" customFormat="1">
      <c r="A73" s="704"/>
      <c r="B73" s="547"/>
      <c r="C73" s="497"/>
      <c r="D73" s="498" t="s">
        <v>2596</v>
      </c>
      <c r="E73" s="568">
        <v>5032685.93</v>
      </c>
      <c r="F73" s="569">
        <v>1883698.34</v>
      </c>
      <c r="G73" s="568">
        <v>3307263478091.4199</v>
      </c>
      <c r="H73" s="501"/>
      <c r="I73" s="569">
        <v>5024636</v>
      </c>
      <c r="J73" s="570" t="s">
        <v>2544</v>
      </c>
      <c r="K73" s="568">
        <v>597061941.64999998</v>
      </c>
      <c r="L73" s="571" t="s">
        <v>2665</v>
      </c>
      <c r="M73" s="568">
        <v>6908334.3399999999</v>
      </c>
      <c r="N73" s="568">
        <v>3307263478091.4199</v>
      </c>
      <c r="O73" s="568">
        <v>597061941.64999998</v>
      </c>
      <c r="P73" s="571" t="s">
        <v>230</v>
      </c>
      <c r="Q73" s="568">
        <v>6908334.3399999999</v>
      </c>
      <c r="R73" s="568">
        <v>3307263478091.4199</v>
      </c>
      <c r="S73" s="568">
        <v>597061941.64999998</v>
      </c>
      <c r="T73" s="542"/>
    </row>
    <row r="74" spans="1:20" s="503" customFormat="1">
      <c r="A74" s="704"/>
      <c r="B74" s="547"/>
      <c r="C74" s="497"/>
      <c r="D74" s="498" t="s">
        <v>2597</v>
      </c>
      <c r="E74" s="538"/>
      <c r="F74" s="539"/>
      <c r="G74" s="539"/>
      <c r="H74" s="501"/>
      <c r="I74" s="539"/>
      <c r="J74" s="540"/>
      <c r="K74" s="539"/>
      <c r="L74" s="540"/>
      <c r="M74" s="543"/>
      <c r="N74" s="544"/>
      <c r="O74" s="545"/>
      <c r="P74" s="540"/>
      <c r="Q74" s="542"/>
      <c r="R74" s="542"/>
      <c r="S74" s="542"/>
      <c r="T74" s="542"/>
    </row>
    <row r="75" spans="1:20" s="503" customFormat="1">
      <c r="A75" s="704" t="s">
        <v>20</v>
      </c>
      <c r="B75" s="547" t="s">
        <v>2520</v>
      </c>
      <c r="C75" s="497">
        <v>2021</v>
      </c>
      <c r="D75" s="498" t="s">
        <v>2594</v>
      </c>
      <c r="E75" s="538">
        <v>7146012</v>
      </c>
      <c r="F75" s="539"/>
      <c r="G75" s="539"/>
      <c r="H75" s="501"/>
      <c r="I75" s="553">
        <v>4402051</v>
      </c>
      <c r="J75" s="511"/>
      <c r="K75" s="510">
        <v>249400034.75</v>
      </c>
      <c r="L75" s="540" t="s">
        <v>2666</v>
      </c>
      <c r="M75" s="551">
        <v>7102904.2819999997</v>
      </c>
      <c r="N75" s="510">
        <v>1605957890982.8601</v>
      </c>
      <c r="O75" s="510">
        <v>249400034.75</v>
      </c>
      <c r="P75" s="540" t="s">
        <v>18</v>
      </c>
      <c r="Q75" s="551">
        <v>7102904.2819999997</v>
      </c>
      <c r="R75" s="510">
        <v>1605957890982.8601</v>
      </c>
      <c r="S75" s="510">
        <v>249400034.75</v>
      </c>
      <c r="T75" s="542">
        <v>2718421.2880000002</v>
      </c>
    </row>
    <row r="76" spans="1:20" s="503" customFormat="1">
      <c r="A76" s="704"/>
      <c r="B76" s="547"/>
      <c r="C76" s="497"/>
      <c r="D76" s="498" t="s">
        <v>2596</v>
      </c>
      <c r="E76" s="538"/>
      <c r="F76" s="539"/>
      <c r="G76" s="539"/>
      <c r="H76" s="501"/>
      <c r="I76" s="539"/>
      <c r="J76" s="540"/>
      <c r="K76" s="539"/>
      <c r="L76" s="554"/>
      <c r="M76" s="539"/>
      <c r="N76" s="540"/>
      <c r="O76" s="539"/>
      <c r="P76" s="540"/>
      <c r="Q76" s="539"/>
      <c r="R76" s="540"/>
      <c r="S76" s="539"/>
      <c r="T76" s="542"/>
    </row>
    <row r="77" spans="1:20" s="503" customFormat="1">
      <c r="A77" s="704"/>
      <c r="B77" s="547"/>
      <c r="C77" s="497"/>
      <c r="D77" s="498" t="s">
        <v>2597</v>
      </c>
      <c r="E77" s="538"/>
      <c r="F77" s="539"/>
      <c r="G77" s="539"/>
      <c r="H77" s="501"/>
      <c r="I77" s="539"/>
      <c r="J77" s="540"/>
      <c r="K77" s="539"/>
      <c r="L77" s="554"/>
      <c r="M77" s="539"/>
      <c r="N77" s="540"/>
      <c r="O77" s="539"/>
      <c r="P77" s="540"/>
      <c r="Q77" s="539"/>
      <c r="R77" s="540"/>
      <c r="S77" s="539"/>
      <c r="T77" s="542"/>
    </row>
    <row r="78" spans="1:20" s="503" customFormat="1" ht="15.65" customHeight="1">
      <c r="A78" s="704" t="s">
        <v>298</v>
      </c>
      <c r="B78" s="547" t="s">
        <v>2667</v>
      </c>
      <c r="C78" s="497">
        <v>2021</v>
      </c>
      <c r="D78" s="552" t="s">
        <v>2668</v>
      </c>
      <c r="E78" s="538">
        <v>6244236</v>
      </c>
      <c r="F78" s="539"/>
      <c r="G78" s="539"/>
      <c r="H78" s="501"/>
      <c r="I78" s="539"/>
      <c r="J78" s="540"/>
      <c r="K78" s="539"/>
      <c r="L78" s="572" t="s">
        <v>2669</v>
      </c>
      <c r="M78" s="502">
        <v>6068786</v>
      </c>
      <c r="N78" s="502">
        <v>2957515762794</v>
      </c>
      <c r="O78" s="502">
        <v>206221250</v>
      </c>
      <c r="P78" s="540" t="s">
        <v>2670</v>
      </c>
      <c r="Q78" s="502">
        <v>6068786</v>
      </c>
      <c r="R78" s="502">
        <v>2957515762794</v>
      </c>
      <c r="S78" s="502">
        <v>206221250</v>
      </c>
      <c r="T78" s="542"/>
    </row>
    <row r="79" spans="1:20" s="503" customFormat="1">
      <c r="A79" s="704" t="s">
        <v>20</v>
      </c>
      <c r="B79" s="547" t="s">
        <v>2671</v>
      </c>
      <c r="C79" s="497">
        <v>2021</v>
      </c>
      <c r="D79" s="498" t="s">
        <v>2594</v>
      </c>
      <c r="E79" s="538">
        <v>25447525.333000001</v>
      </c>
      <c r="F79" s="539"/>
      <c r="G79" s="539"/>
      <c r="H79" s="501"/>
      <c r="I79" s="573">
        <v>16079119</v>
      </c>
      <c r="J79" s="502"/>
      <c r="K79" s="502">
        <v>908096613.70000005</v>
      </c>
      <c r="L79" s="554" t="s">
        <v>2672</v>
      </c>
      <c r="M79" s="502">
        <v>25287416.713999994</v>
      </c>
      <c r="N79" s="502">
        <v>5717110863390.4551</v>
      </c>
      <c r="O79" s="502">
        <v>908096613.70000005</v>
      </c>
      <c r="P79" s="540" t="s">
        <v>18</v>
      </c>
      <c r="Q79" s="502">
        <v>25287416.713999994</v>
      </c>
      <c r="R79" s="502">
        <v>5717110863390.4551</v>
      </c>
      <c r="S79" s="502">
        <v>908096613.70000005</v>
      </c>
      <c r="T79" s="542">
        <v>9208297.7139999904</v>
      </c>
    </row>
    <row r="80" spans="1:20" s="503" customFormat="1">
      <c r="A80" s="1017"/>
      <c r="B80" s="547"/>
      <c r="C80" s="497"/>
      <c r="D80" s="498" t="s">
        <v>2596</v>
      </c>
      <c r="E80" s="538"/>
      <c r="F80" s="539"/>
      <c r="G80" s="539"/>
      <c r="H80" s="539"/>
      <c r="I80" s="539"/>
      <c r="J80" s="574"/>
      <c r="K80" s="539"/>
      <c r="L80" s="540"/>
      <c r="M80" s="575"/>
      <c r="N80" s="576"/>
      <c r="O80" s="577"/>
      <c r="P80" s="540"/>
      <c r="Q80" s="542"/>
      <c r="R80" s="542"/>
      <c r="S80" s="542"/>
      <c r="T80" s="542"/>
    </row>
    <row r="81" spans="1:20" s="503" customFormat="1">
      <c r="A81" s="1017"/>
      <c r="B81" s="547"/>
      <c r="C81" s="497"/>
      <c r="D81" s="498" t="s">
        <v>2597</v>
      </c>
      <c r="E81" s="538"/>
      <c r="F81" s="539"/>
      <c r="G81" s="539"/>
      <c r="H81" s="539"/>
      <c r="I81" s="539"/>
      <c r="J81" s="540"/>
      <c r="K81" s="539"/>
      <c r="L81" s="540"/>
      <c r="M81" s="575"/>
      <c r="N81" s="576"/>
      <c r="O81" s="577"/>
      <c r="P81" s="540"/>
      <c r="Q81" s="575"/>
      <c r="R81" s="576"/>
      <c r="S81" s="577"/>
      <c r="T81" s="542"/>
    </row>
    <row r="82" spans="1:20" s="503" customFormat="1">
      <c r="A82" s="1017" t="s">
        <v>20</v>
      </c>
      <c r="B82" s="547" t="s">
        <v>2450</v>
      </c>
      <c r="C82" s="497">
        <v>2021</v>
      </c>
      <c r="D82" s="498" t="s">
        <v>2594</v>
      </c>
      <c r="E82" s="996">
        <v>29264866</v>
      </c>
      <c r="F82" s="539"/>
      <c r="G82" s="539"/>
      <c r="H82" s="539"/>
      <c r="I82" s="308">
        <v>9582855.1999999993</v>
      </c>
      <c r="J82" s="578" t="s">
        <v>749</v>
      </c>
      <c r="K82" s="579">
        <v>870271779</v>
      </c>
      <c r="L82" s="511" t="s">
        <v>2673</v>
      </c>
      <c r="M82" s="512">
        <v>2092416.73</v>
      </c>
      <c r="N82" s="512">
        <v>928988.31939502002</v>
      </c>
      <c r="O82" s="512">
        <v>0</v>
      </c>
      <c r="P82" s="540"/>
      <c r="Q82" s="558">
        <v>25180037.66</v>
      </c>
      <c r="R82" s="512">
        <v>11281032.743483476</v>
      </c>
      <c r="S82" s="558">
        <v>870271778.52999997</v>
      </c>
      <c r="T82" s="512">
        <v>15597182.460000001</v>
      </c>
    </row>
    <row r="83" spans="1:20" s="503" customFormat="1">
      <c r="A83" s="1017"/>
      <c r="B83" s="547"/>
      <c r="C83" s="497"/>
      <c r="E83" s="997"/>
      <c r="F83" s="539"/>
      <c r="G83" s="539"/>
      <c r="H83" s="539"/>
      <c r="J83" s="578" t="s">
        <v>749</v>
      </c>
      <c r="L83" s="511" t="s">
        <v>2674</v>
      </c>
      <c r="M83" s="512">
        <v>17903890.039999999</v>
      </c>
      <c r="N83" s="512">
        <v>8768258.0189464558</v>
      </c>
      <c r="O83" s="512">
        <v>552221361.95000005</v>
      </c>
      <c r="P83" s="540"/>
      <c r="T83" s="512"/>
    </row>
    <row r="84" spans="1:20" s="503" customFormat="1">
      <c r="A84" s="1017"/>
      <c r="B84" s="547"/>
      <c r="C84" s="497"/>
      <c r="E84" s="997"/>
      <c r="F84" s="539"/>
      <c r="G84" s="539"/>
      <c r="H84" s="539"/>
      <c r="J84" s="578" t="s">
        <v>749</v>
      </c>
      <c r="L84" s="511" t="s">
        <v>2675</v>
      </c>
      <c r="M84" s="512">
        <v>5183730.8899999987</v>
      </c>
      <c r="N84" s="512">
        <v>1583786.4051420009</v>
      </c>
      <c r="O84" s="512">
        <v>318050416.57999998</v>
      </c>
      <c r="P84" s="540"/>
      <c r="T84" s="512"/>
    </row>
    <row r="85" spans="1:20" s="503" customFormat="1">
      <c r="A85" s="1017"/>
      <c r="B85" s="547"/>
      <c r="C85" s="497"/>
      <c r="D85" s="498" t="s">
        <v>2596</v>
      </c>
      <c r="E85" s="997"/>
      <c r="F85" s="539"/>
      <c r="G85" s="539"/>
      <c r="H85" s="539"/>
      <c r="I85" s="308">
        <v>1466899</v>
      </c>
      <c r="J85" s="501"/>
      <c r="K85" s="579">
        <v>171567600</v>
      </c>
      <c r="L85" s="511" t="s">
        <v>2673</v>
      </c>
      <c r="M85" s="501"/>
      <c r="N85" s="501"/>
      <c r="O85" s="577"/>
      <c r="P85" s="540"/>
      <c r="Q85" s="558">
        <v>1619149.78</v>
      </c>
      <c r="R85" s="512">
        <v>337881.743884</v>
      </c>
      <c r="S85" s="558">
        <v>171567600.38</v>
      </c>
      <c r="T85" s="512">
        <v>152250.78</v>
      </c>
    </row>
    <row r="86" spans="1:20" s="501" customFormat="1">
      <c r="A86" s="1018"/>
      <c r="B86" s="580"/>
      <c r="C86" s="581"/>
      <c r="E86" s="997"/>
      <c r="F86" s="554"/>
      <c r="G86" s="554"/>
      <c r="L86" s="511" t="s">
        <v>2674</v>
      </c>
      <c r="M86" s="512">
        <v>1519387.78</v>
      </c>
      <c r="N86" s="512">
        <v>337881.743884</v>
      </c>
      <c r="O86" s="512">
        <v>163478957.94999999</v>
      </c>
    </row>
    <row r="87" spans="1:20" s="501" customFormat="1">
      <c r="A87" s="1018"/>
      <c r="B87" s="580"/>
      <c r="C87" s="581"/>
      <c r="D87" s="582"/>
      <c r="E87" s="997"/>
      <c r="F87" s="583"/>
      <c r="G87" s="583"/>
      <c r="I87" s="583"/>
      <c r="K87" s="583"/>
      <c r="L87" s="511" t="s">
        <v>2675</v>
      </c>
      <c r="M87" s="512">
        <v>99762</v>
      </c>
      <c r="N87" s="512">
        <v>0</v>
      </c>
      <c r="O87" s="512">
        <v>8088642.4299999997</v>
      </c>
      <c r="P87" s="554"/>
      <c r="Q87" s="584"/>
      <c r="R87" s="584"/>
      <c r="S87" s="584"/>
    </row>
    <row r="88" spans="1:20" s="501" customFormat="1">
      <c r="A88" s="1018"/>
      <c r="B88" s="580"/>
      <c r="C88" s="581"/>
      <c r="D88" s="498" t="s">
        <v>2597</v>
      </c>
      <c r="E88" s="997"/>
      <c r="F88" s="554"/>
      <c r="G88" s="554"/>
      <c r="I88" s="308">
        <v>630719</v>
      </c>
      <c r="K88" s="579">
        <v>81759201</v>
      </c>
      <c r="L88" s="511" t="s">
        <v>2673</v>
      </c>
      <c r="M88" s="554"/>
      <c r="N88" s="554"/>
      <c r="O88" s="554"/>
      <c r="P88" s="554"/>
      <c r="Q88" s="558">
        <v>793902.21</v>
      </c>
      <c r="R88" s="512">
        <v>259447.35250599985</v>
      </c>
      <c r="S88" s="558">
        <v>81759201.240000069</v>
      </c>
      <c r="T88" s="512">
        <v>163183.21</v>
      </c>
    </row>
    <row r="89" spans="1:20" s="501" customFormat="1">
      <c r="A89" s="1018"/>
      <c r="B89" s="580"/>
      <c r="C89" s="585"/>
      <c r="D89" s="582"/>
      <c r="E89" s="997"/>
      <c r="F89" s="554"/>
      <c r="G89" s="554"/>
      <c r="I89" s="554"/>
      <c r="K89" s="554"/>
      <c r="L89" s="511" t="s">
        <v>2674</v>
      </c>
      <c r="M89" s="512">
        <v>696323.21</v>
      </c>
      <c r="N89" s="512">
        <v>225999.17182999977</v>
      </c>
      <c r="O89" s="512">
        <v>72079517.599999994</v>
      </c>
      <c r="P89" s="554"/>
      <c r="Q89" s="554"/>
      <c r="R89" s="554"/>
      <c r="S89" s="554"/>
    </row>
    <row r="90" spans="1:20" s="501" customFormat="1">
      <c r="A90" s="1018"/>
      <c r="B90" s="580"/>
      <c r="C90" s="585"/>
      <c r="D90" s="582"/>
      <c r="E90" s="998"/>
      <c r="F90" s="586"/>
      <c r="G90" s="583"/>
      <c r="I90" s="586"/>
      <c r="K90" s="583"/>
      <c r="L90" s="511" t="s">
        <v>2675</v>
      </c>
      <c r="M90" s="512">
        <v>97579</v>
      </c>
      <c r="N90" s="512">
        <v>33448.180675999989</v>
      </c>
      <c r="O90" s="512">
        <v>9679683.640000077</v>
      </c>
      <c r="P90" s="554"/>
      <c r="Q90" s="584"/>
      <c r="R90" s="584"/>
      <c r="S90" s="584"/>
    </row>
    <row r="91" spans="1:20" s="501" customFormat="1">
      <c r="A91" s="1018" t="s">
        <v>20</v>
      </c>
      <c r="B91" s="580" t="s">
        <v>2525</v>
      </c>
      <c r="C91" s="585">
        <v>2021</v>
      </c>
      <c r="D91" s="498" t="s">
        <v>2594</v>
      </c>
      <c r="E91" s="499">
        <v>610950.005</v>
      </c>
      <c r="F91" s="554"/>
      <c r="G91" s="554"/>
      <c r="I91" s="587">
        <v>483186.72599999997</v>
      </c>
      <c r="J91" s="588">
        <v>731375549349.70007</v>
      </c>
      <c r="K91" s="511"/>
      <c r="L91" s="511" t="s">
        <v>2676</v>
      </c>
      <c r="M91" s="546">
        <v>315195.64600000001</v>
      </c>
      <c r="N91" s="999">
        <v>752389504911.19995</v>
      </c>
      <c r="O91" s="554"/>
      <c r="P91" s="554" t="s">
        <v>698</v>
      </c>
      <c r="Q91" s="554">
        <v>500842.88099999994</v>
      </c>
      <c r="R91" s="554">
        <v>752389504911.20007</v>
      </c>
      <c r="S91" s="554"/>
      <c r="T91" s="501">
        <v>17656.154999999999</v>
      </c>
    </row>
    <row r="92" spans="1:20" s="501" customFormat="1">
      <c r="A92" s="1018"/>
      <c r="B92" s="589"/>
      <c r="C92" s="581"/>
      <c r="D92" s="582"/>
      <c r="E92" s="499"/>
      <c r="F92" s="590"/>
      <c r="G92" s="591"/>
      <c r="I92" s="590"/>
      <c r="K92" s="590"/>
      <c r="L92" s="508" t="s">
        <v>2677</v>
      </c>
      <c r="M92" s="546">
        <v>142668.71400000001</v>
      </c>
      <c r="N92" s="1000"/>
      <c r="O92" s="584"/>
      <c r="P92" s="554"/>
      <c r="Q92" s="584"/>
      <c r="R92" s="592"/>
      <c r="S92" s="584"/>
      <c r="T92" s="590"/>
    </row>
    <row r="93" spans="1:20" s="501" customFormat="1">
      <c r="A93" s="1018"/>
      <c r="B93" s="589"/>
      <c r="C93" s="581"/>
      <c r="D93" s="582"/>
      <c r="E93" s="499"/>
      <c r="F93" s="554"/>
      <c r="G93" s="591"/>
      <c r="I93" s="554"/>
      <c r="K93" s="590"/>
      <c r="L93" s="508" t="s">
        <v>2678</v>
      </c>
      <c r="M93" s="546">
        <v>40825.670999999995</v>
      </c>
      <c r="N93" s="1000"/>
      <c r="O93" s="554"/>
      <c r="P93" s="554"/>
      <c r="Q93" s="554"/>
      <c r="R93" s="554"/>
      <c r="S93" s="554"/>
      <c r="T93" s="590"/>
    </row>
    <row r="94" spans="1:20" s="501" customFormat="1">
      <c r="A94" s="1018"/>
      <c r="B94" s="589"/>
      <c r="C94" s="581"/>
      <c r="D94" s="582"/>
      <c r="E94" s="499"/>
      <c r="F94" s="554"/>
      <c r="G94" s="591"/>
      <c r="I94" s="554"/>
      <c r="K94" s="590"/>
      <c r="L94" s="508" t="s">
        <v>2679</v>
      </c>
      <c r="M94" s="546">
        <v>2152.85</v>
      </c>
      <c r="N94" s="1001"/>
      <c r="O94" s="554"/>
      <c r="P94" s="554"/>
      <c r="Q94" s="554"/>
      <c r="R94" s="554"/>
      <c r="S94" s="554"/>
      <c r="T94" s="590"/>
    </row>
    <row r="95" spans="1:20" s="501" customFormat="1">
      <c r="A95" s="1018"/>
      <c r="B95" s="589"/>
      <c r="C95" s="581"/>
      <c r="D95" s="498" t="s">
        <v>2596</v>
      </c>
      <c r="E95" s="499"/>
      <c r="F95" s="590"/>
      <c r="G95" s="591"/>
      <c r="I95" s="590"/>
      <c r="K95" s="590"/>
      <c r="L95" s="554"/>
      <c r="M95" s="584"/>
      <c r="N95" s="593"/>
      <c r="O95" s="584"/>
      <c r="P95" s="554"/>
      <c r="Q95" s="584"/>
      <c r="R95" s="593"/>
      <c r="S95" s="590"/>
      <c r="T95" s="590"/>
    </row>
    <row r="96" spans="1:20" s="501" customFormat="1">
      <c r="A96" s="1018"/>
      <c r="B96" s="589"/>
      <c r="C96" s="581"/>
      <c r="D96" s="498" t="s">
        <v>2597</v>
      </c>
      <c r="E96" s="499"/>
      <c r="F96" s="590"/>
      <c r="G96" s="591"/>
      <c r="I96" s="554"/>
      <c r="K96" s="590"/>
      <c r="L96" s="554"/>
      <c r="M96" s="554"/>
      <c r="N96" s="554"/>
      <c r="O96" s="554"/>
      <c r="P96" s="554"/>
      <c r="Q96" s="554"/>
      <c r="R96" s="554"/>
      <c r="S96" s="590"/>
      <c r="T96" s="590"/>
    </row>
    <row r="97" spans="1:20" s="501" customFormat="1">
      <c r="A97" s="1018" t="s">
        <v>298</v>
      </c>
      <c r="B97" s="589" t="s">
        <v>2680</v>
      </c>
      <c r="C97" s="581">
        <v>2021</v>
      </c>
      <c r="D97" s="582" t="s">
        <v>2681</v>
      </c>
      <c r="E97" s="499"/>
      <c r="F97" s="590"/>
      <c r="G97" s="591"/>
      <c r="I97" s="594">
        <v>3442</v>
      </c>
      <c r="J97" s="515"/>
      <c r="K97" s="510">
        <v>196852541.18939999</v>
      </c>
      <c r="L97" s="515" t="s">
        <v>2682</v>
      </c>
      <c r="M97" s="595">
        <v>3442</v>
      </c>
      <c r="N97" s="515"/>
      <c r="O97" s="510">
        <v>196852541.18939999</v>
      </c>
      <c r="P97" s="515" t="s">
        <v>2683</v>
      </c>
      <c r="Q97" s="595">
        <v>3442</v>
      </c>
      <c r="R97" s="515"/>
      <c r="S97" s="510">
        <v>196852541.18939999</v>
      </c>
      <c r="T97" s="590"/>
    </row>
    <row r="98" spans="1:20" s="501" customFormat="1">
      <c r="A98" s="1018"/>
      <c r="B98" s="589"/>
      <c r="C98" s="581"/>
      <c r="D98" s="596" t="s">
        <v>2684</v>
      </c>
      <c r="E98" s="499"/>
      <c r="F98" s="554"/>
      <c r="G98" s="554"/>
      <c r="I98" s="594">
        <v>23800</v>
      </c>
      <c r="J98" s="515"/>
      <c r="K98" s="510">
        <v>18586135.679494996</v>
      </c>
      <c r="L98" s="515" t="s">
        <v>2682</v>
      </c>
      <c r="M98" s="595">
        <v>23800</v>
      </c>
      <c r="N98" s="515"/>
      <c r="O98" s="510">
        <v>18586135.679494996</v>
      </c>
      <c r="P98" s="515" t="s">
        <v>2683</v>
      </c>
      <c r="Q98" s="595">
        <v>23800</v>
      </c>
      <c r="R98" s="515"/>
      <c r="S98" s="510">
        <v>18586135.679494996</v>
      </c>
    </row>
    <row r="99" spans="1:20" s="501" customFormat="1" ht="15.65" customHeight="1">
      <c r="A99" s="1018" t="s">
        <v>20</v>
      </c>
      <c r="B99" s="589" t="s">
        <v>2527</v>
      </c>
      <c r="C99" s="581">
        <v>2021</v>
      </c>
      <c r="D99" s="498" t="s">
        <v>2594</v>
      </c>
      <c r="E99" s="597">
        <v>685087.29</v>
      </c>
      <c r="F99" s="554"/>
      <c r="G99" s="554"/>
      <c r="I99" s="598">
        <v>577344.26</v>
      </c>
      <c r="J99" s="599">
        <v>558461866258</v>
      </c>
      <c r="K99" s="600"/>
      <c r="L99" s="601" t="s">
        <v>2685</v>
      </c>
      <c r="M99" s="602">
        <v>772083.84900000005</v>
      </c>
      <c r="N99" s="603">
        <v>692371151035</v>
      </c>
      <c r="O99" s="554"/>
      <c r="P99" s="604" t="s">
        <v>2686</v>
      </c>
      <c r="Q99" s="602">
        <v>772083.84900000005</v>
      </c>
      <c r="R99" s="603">
        <v>692371151035</v>
      </c>
      <c r="S99" s="605"/>
      <c r="T99" s="501">
        <v>194739.59</v>
      </c>
    </row>
    <row r="100" spans="1:20" s="501" customFormat="1">
      <c r="A100" s="1018"/>
      <c r="B100" s="589"/>
      <c r="C100" s="581"/>
      <c r="D100" s="498" t="s">
        <v>2596</v>
      </c>
      <c r="E100" s="499"/>
      <c r="F100" s="600"/>
      <c r="G100" s="600"/>
      <c r="I100" s="606" t="s">
        <v>749</v>
      </c>
      <c r="J100" s="607" t="s">
        <v>749</v>
      </c>
      <c r="K100" s="608"/>
      <c r="L100" s="554"/>
      <c r="M100" s="554"/>
      <c r="N100" s="554"/>
      <c r="O100" s="554"/>
      <c r="P100" s="604"/>
      <c r="Q100" s="605"/>
      <c r="R100" s="605"/>
      <c r="S100" s="609"/>
    </row>
    <row r="101" spans="1:20" s="501" customFormat="1">
      <c r="A101" s="1018"/>
      <c r="B101" s="589"/>
      <c r="C101" s="581"/>
      <c r="D101" s="498" t="s">
        <v>2597</v>
      </c>
      <c r="E101" s="499"/>
      <c r="F101" s="604"/>
      <c r="G101" s="604"/>
      <c r="I101" s="606" t="s">
        <v>749</v>
      </c>
      <c r="J101" s="607" t="s">
        <v>749</v>
      </c>
      <c r="K101" s="600"/>
      <c r="L101" s="554"/>
      <c r="M101" s="554"/>
      <c r="N101" s="554"/>
      <c r="O101" s="554"/>
      <c r="P101" s="604"/>
      <c r="Q101" s="605"/>
      <c r="R101" s="604"/>
      <c r="S101" s="605"/>
    </row>
    <row r="102" spans="1:20" s="501" customFormat="1">
      <c r="A102" s="1018" t="s">
        <v>20</v>
      </c>
      <c r="B102" s="589" t="s">
        <v>2528</v>
      </c>
      <c r="C102" s="581">
        <v>2021</v>
      </c>
      <c r="D102" s="498" t="s">
        <v>2594</v>
      </c>
      <c r="E102" s="597">
        <v>500528.37</v>
      </c>
      <c r="F102" s="610"/>
      <c r="G102" s="583"/>
      <c r="I102" s="611">
        <v>433230.19</v>
      </c>
      <c r="J102" s="599">
        <v>303521308270</v>
      </c>
      <c r="K102" s="583"/>
      <c r="L102" s="601" t="s">
        <v>2685</v>
      </c>
      <c r="M102" s="602">
        <v>578573.52399999998</v>
      </c>
      <c r="N102" s="602">
        <v>460142272400</v>
      </c>
      <c r="O102" s="583"/>
      <c r="P102" s="604" t="s">
        <v>2686</v>
      </c>
      <c r="Q102" s="602">
        <v>578573.52399999998</v>
      </c>
      <c r="R102" s="602">
        <v>460142272400</v>
      </c>
      <c r="S102" s="583"/>
      <c r="T102" s="602">
        <v>145343.34</v>
      </c>
    </row>
    <row r="103" spans="1:20" s="501" customFormat="1">
      <c r="A103" s="1018"/>
      <c r="B103" s="589"/>
      <c r="C103" s="581"/>
      <c r="D103" s="498" t="s">
        <v>2596</v>
      </c>
      <c r="E103" s="499"/>
      <c r="F103" s="612"/>
      <c r="G103" s="612"/>
      <c r="I103" s="612"/>
      <c r="K103" s="612"/>
      <c r="L103" s="613"/>
      <c r="M103" s="583"/>
      <c r="N103" s="583"/>
      <c r="O103" s="583"/>
      <c r="P103" s="613"/>
      <c r="Q103" s="612"/>
      <c r="R103" s="612"/>
      <c r="S103" s="612"/>
    </row>
    <row r="104" spans="1:20" s="501" customFormat="1">
      <c r="A104" s="1018"/>
      <c r="B104" s="589"/>
      <c r="C104" s="581"/>
      <c r="D104" s="498" t="s">
        <v>2597</v>
      </c>
      <c r="E104" s="499"/>
      <c r="F104" s="612"/>
      <c r="G104" s="612"/>
      <c r="I104" s="612"/>
      <c r="K104" s="612"/>
      <c r="L104" s="613"/>
      <c r="M104" s="612"/>
      <c r="N104" s="612"/>
      <c r="O104" s="612"/>
      <c r="P104" s="613"/>
      <c r="Q104" s="612"/>
      <c r="R104" s="612"/>
      <c r="S104" s="612"/>
    </row>
    <row r="105" spans="1:20" s="501" customFormat="1" ht="15.65" customHeight="1">
      <c r="A105" s="1018" t="s">
        <v>20</v>
      </c>
      <c r="B105" s="580" t="s">
        <v>2451</v>
      </c>
      <c r="C105" s="581">
        <v>2021</v>
      </c>
      <c r="D105" s="498" t="s">
        <v>2594</v>
      </c>
      <c r="E105" s="499"/>
      <c r="F105" s="610"/>
      <c r="G105" s="583"/>
      <c r="I105" s="610"/>
      <c r="K105" s="583"/>
      <c r="L105" s="613"/>
      <c r="M105" s="583"/>
      <c r="N105" s="583"/>
      <c r="O105" s="583"/>
      <c r="P105" s="613"/>
      <c r="Q105" s="583"/>
      <c r="R105" s="583"/>
      <c r="S105" s="583"/>
    </row>
    <row r="106" spans="1:20" s="501" customFormat="1">
      <c r="A106" s="1018"/>
      <c r="B106" s="580"/>
      <c r="C106" s="581"/>
      <c r="D106" s="498" t="s">
        <v>2596</v>
      </c>
      <c r="E106" s="499"/>
      <c r="F106" s="613"/>
      <c r="G106" s="612"/>
      <c r="I106" s="613"/>
      <c r="K106" s="612"/>
      <c r="L106" s="613"/>
      <c r="M106" s="612"/>
      <c r="N106" s="612"/>
      <c r="O106" s="612"/>
      <c r="P106" s="613"/>
      <c r="Q106" s="612"/>
      <c r="R106" s="612"/>
      <c r="S106" s="612"/>
    </row>
    <row r="107" spans="1:20" s="501" customFormat="1">
      <c r="A107" s="1018"/>
      <c r="B107" s="580"/>
      <c r="C107" s="581"/>
      <c r="D107" s="498" t="s">
        <v>2597</v>
      </c>
      <c r="E107" s="499">
        <v>502861</v>
      </c>
      <c r="F107" s="613"/>
      <c r="G107" s="612"/>
      <c r="I107" s="553">
        <f>455050-7350</f>
        <v>447700</v>
      </c>
      <c r="J107" s="511"/>
      <c r="K107" s="510">
        <f>47748329.49-905986.41</f>
        <v>46842343.080000006</v>
      </c>
      <c r="L107" s="511" t="s">
        <v>2687</v>
      </c>
      <c r="M107" s="510">
        <v>455050</v>
      </c>
      <c r="N107" s="511"/>
      <c r="O107" s="510">
        <v>47748329.490000002</v>
      </c>
      <c r="P107" s="511" t="s">
        <v>2688</v>
      </c>
      <c r="Q107" s="510">
        <v>455050</v>
      </c>
      <c r="R107" s="511"/>
      <c r="S107" s="510">
        <v>47748329.490000002</v>
      </c>
      <c r="T107" s="510">
        <v>7350</v>
      </c>
    </row>
    <row r="108" spans="1:20" s="501" customFormat="1">
      <c r="A108" s="1018" t="s">
        <v>20</v>
      </c>
      <c r="B108" s="589" t="s">
        <v>2530</v>
      </c>
      <c r="C108" s="581">
        <v>2021</v>
      </c>
      <c r="D108" s="498" t="s">
        <v>2594</v>
      </c>
      <c r="E108" s="499"/>
      <c r="F108" s="554"/>
      <c r="G108" s="554"/>
      <c r="I108" s="554"/>
      <c r="K108" s="554"/>
      <c r="L108" s="554"/>
      <c r="M108" s="554"/>
      <c r="N108" s="554"/>
      <c r="O108" s="554"/>
      <c r="P108" s="554"/>
      <c r="Q108" s="554"/>
      <c r="R108" s="554"/>
      <c r="S108" s="554"/>
    </row>
    <row r="109" spans="1:20" s="501" customFormat="1">
      <c r="A109" s="1018"/>
      <c r="B109" s="589"/>
      <c r="C109" s="581"/>
      <c r="D109" s="498" t="s">
        <v>2596</v>
      </c>
      <c r="E109" s="614">
        <v>6999997.3849999998</v>
      </c>
      <c r="F109" s="614">
        <v>3802380.24</v>
      </c>
      <c r="G109" s="502">
        <v>898050289673.91357</v>
      </c>
      <c r="H109" s="510">
        <v>99009483.67791</v>
      </c>
      <c r="I109" s="614">
        <v>3255838</v>
      </c>
      <c r="J109" s="615"/>
      <c r="K109" s="616">
        <v>187116845.19999999</v>
      </c>
      <c r="L109" s="498" t="s">
        <v>2689</v>
      </c>
      <c r="M109" s="617">
        <f>994095+634863.662</f>
        <v>1628958.662</v>
      </c>
      <c r="N109" s="618">
        <v>107290679881.49001</v>
      </c>
      <c r="O109" s="619">
        <f>56318657.77+18606294.3471</f>
        <v>74924952.1171</v>
      </c>
      <c r="P109" s="554" t="s">
        <v>2690</v>
      </c>
      <c r="Q109" s="554">
        <v>7058218.2400000002</v>
      </c>
      <c r="R109" s="554">
        <v>898050289673.91357</v>
      </c>
      <c r="S109" s="554">
        <v>286126328.87791002</v>
      </c>
      <c r="T109" s="501">
        <v>1374745.62</v>
      </c>
    </row>
    <row r="110" spans="1:20" s="501" customFormat="1">
      <c r="A110" s="1018"/>
      <c r="B110" s="589"/>
      <c r="C110" s="581"/>
      <c r="E110" s="499"/>
      <c r="F110" s="554"/>
      <c r="G110" s="554"/>
      <c r="I110" s="554"/>
      <c r="K110" s="554"/>
      <c r="L110" s="498" t="s">
        <v>2691</v>
      </c>
      <c r="M110" s="617">
        <f>1044407+2125604.58</f>
        <v>3170011.58</v>
      </c>
      <c r="N110" s="618">
        <v>251717465462.42358</v>
      </c>
      <c r="O110" s="619">
        <f>61553651.29+70930989.63835</f>
        <v>132484640.92835</v>
      </c>
      <c r="P110" s="554"/>
      <c r="Q110" s="554"/>
      <c r="R110" s="554"/>
      <c r="S110" s="554"/>
    </row>
    <row r="111" spans="1:20" s="501" customFormat="1">
      <c r="A111" s="1018"/>
      <c r="B111" s="589"/>
      <c r="C111" s="581"/>
      <c r="D111" s="582"/>
      <c r="E111" s="499"/>
      <c r="F111" s="554"/>
      <c r="G111" s="554"/>
      <c r="I111" s="554"/>
      <c r="K111" s="554"/>
      <c r="L111" s="498" t="s">
        <v>2652</v>
      </c>
      <c r="M111" s="617">
        <f>392880+691860</f>
        <v>1084740</v>
      </c>
      <c r="N111" s="618">
        <v>462487636830</v>
      </c>
      <c r="O111" s="619">
        <v>14965073.439999999</v>
      </c>
      <c r="P111" s="554"/>
      <c r="Q111" s="554"/>
      <c r="R111" s="554"/>
      <c r="S111" s="554"/>
    </row>
    <row r="112" spans="1:20" s="501" customFormat="1">
      <c r="A112" s="1018"/>
      <c r="B112" s="589"/>
      <c r="C112" s="581"/>
      <c r="D112" s="582"/>
      <c r="E112" s="499"/>
      <c r="F112" s="554"/>
      <c r="G112" s="554"/>
      <c r="I112" s="600"/>
      <c r="K112" s="583"/>
      <c r="L112" s="498" t="s">
        <v>2692</v>
      </c>
      <c r="M112" s="617">
        <v>14900</v>
      </c>
      <c r="N112" s="618">
        <v>15431467500</v>
      </c>
      <c r="O112" s="619"/>
      <c r="P112" s="554"/>
      <c r="Q112" s="554"/>
      <c r="R112" s="554"/>
      <c r="S112" s="554"/>
    </row>
    <row r="113" spans="1:20" s="501" customFormat="1">
      <c r="A113" s="1018"/>
      <c r="B113" s="589"/>
      <c r="C113" s="581"/>
      <c r="D113" s="582"/>
      <c r="E113" s="499"/>
      <c r="F113" s="554"/>
      <c r="G113" s="554"/>
      <c r="I113" s="554"/>
      <c r="K113" s="554"/>
      <c r="L113" s="511" t="s">
        <v>2693</v>
      </c>
      <c r="M113" s="617">
        <v>597370</v>
      </c>
      <c r="N113" s="618"/>
      <c r="O113" s="619">
        <v>41766980.980000004</v>
      </c>
      <c r="P113" s="554"/>
      <c r="Q113" s="554"/>
      <c r="R113" s="554"/>
      <c r="S113" s="554"/>
    </row>
    <row r="114" spans="1:20" s="501" customFormat="1">
      <c r="A114" s="1018"/>
      <c r="B114" s="589"/>
      <c r="C114" s="581"/>
      <c r="D114" s="582"/>
      <c r="E114" s="499"/>
      <c r="F114" s="620"/>
      <c r="G114" s="621"/>
      <c r="H114" s="621"/>
      <c r="I114" s="620"/>
      <c r="K114" s="621"/>
      <c r="L114" s="511" t="s">
        <v>2654</v>
      </c>
      <c r="M114" s="617">
        <f>227086+335151.998</f>
        <v>562237.99800000002</v>
      </c>
      <c r="N114" s="618">
        <v>61123040000</v>
      </c>
      <c r="O114" s="619">
        <f>12512481.72+9472199.69246</f>
        <v>21984681.412459999</v>
      </c>
      <c r="P114" s="612"/>
      <c r="Q114" s="622"/>
      <c r="R114" s="622"/>
      <c r="S114" s="622"/>
      <c r="T114" s="620"/>
    </row>
    <row r="115" spans="1:20" s="501" customFormat="1">
      <c r="A115" s="1018"/>
      <c r="B115" s="589"/>
      <c r="C115" s="581"/>
      <c r="D115" s="498" t="s">
        <v>2597</v>
      </c>
      <c r="E115" s="499"/>
      <c r="F115" s="620"/>
      <c r="G115" s="621"/>
      <c r="H115" s="621"/>
      <c r="I115" s="620"/>
      <c r="K115" s="621"/>
      <c r="L115" s="612"/>
      <c r="M115" s="622"/>
      <c r="N115" s="622"/>
      <c r="O115" s="622"/>
      <c r="P115" s="612"/>
      <c r="Q115" s="622"/>
      <c r="R115" s="622"/>
      <c r="S115" s="622"/>
      <c r="T115" s="620"/>
    </row>
    <row r="116" spans="1:20" s="501" customFormat="1">
      <c r="A116" s="1018" t="s">
        <v>20</v>
      </c>
      <c r="B116" s="589" t="s">
        <v>2531</v>
      </c>
      <c r="C116" s="581">
        <v>2021</v>
      </c>
      <c r="D116" s="498" t="s">
        <v>2594</v>
      </c>
      <c r="E116" s="499"/>
      <c r="F116" s="620"/>
      <c r="G116" s="621"/>
      <c r="H116" s="621"/>
      <c r="I116" s="620"/>
      <c r="K116" s="621"/>
      <c r="L116" s="612"/>
      <c r="M116" s="622"/>
      <c r="N116" s="622"/>
      <c r="O116" s="622"/>
      <c r="P116" s="612"/>
      <c r="Q116" s="622"/>
      <c r="R116" s="622"/>
      <c r="S116" s="622"/>
      <c r="T116" s="620"/>
    </row>
    <row r="117" spans="1:20" s="501" customFormat="1">
      <c r="A117" s="1018"/>
      <c r="B117" s="580"/>
      <c r="C117" s="581"/>
      <c r="D117" s="498" t="s">
        <v>2596</v>
      </c>
      <c r="E117" s="499">
        <v>1779735.5349999999</v>
      </c>
      <c r="F117" s="623"/>
      <c r="G117" s="621"/>
      <c r="I117" s="624">
        <v>3194088</v>
      </c>
      <c r="J117" s="511"/>
      <c r="K117" s="625">
        <v>342970230.83999997</v>
      </c>
      <c r="L117" s="626" t="s">
        <v>2694</v>
      </c>
      <c r="M117" s="627">
        <v>3194088</v>
      </c>
      <c r="N117" s="511"/>
      <c r="O117" s="625">
        <v>342970230.83999997</v>
      </c>
      <c r="P117" s="626" t="s">
        <v>230</v>
      </c>
      <c r="Q117" s="627">
        <v>3194088</v>
      </c>
      <c r="R117" s="511"/>
      <c r="S117" s="625">
        <v>342970230.83999997</v>
      </c>
      <c r="T117" s="620"/>
    </row>
    <row r="118" spans="1:20" s="501" customFormat="1">
      <c r="A118" s="1018"/>
      <c r="B118" s="580"/>
      <c r="C118" s="581"/>
      <c r="D118" s="498" t="s">
        <v>2597</v>
      </c>
      <c r="E118" s="499"/>
      <c r="F118" s="623"/>
      <c r="G118" s="621"/>
      <c r="I118" s="624">
        <v>325116</v>
      </c>
      <c r="J118" s="511"/>
      <c r="K118" s="625">
        <v>50191359.719999999</v>
      </c>
      <c r="L118" s="626" t="s">
        <v>2694</v>
      </c>
      <c r="M118" s="627">
        <v>325116</v>
      </c>
      <c r="N118" s="511"/>
      <c r="O118" s="625">
        <v>50191359.719999999</v>
      </c>
      <c r="P118" s="626" t="s">
        <v>230</v>
      </c>
      <c r="Q118" s="627">
        <v>325116</v>
      </c>
      <c r="R118" s="511"/>
      <c r="S118" s="625">
        <v>50191359.719999999</v>
      </c>
      <c r="T118" s="620"/>
    </row>
    <row r="119" spans="1:20" s="501" customFormat="1">
      <c r="A119" s="1018" t="s">
        <v>298</v>
      </c>
      <c r="B119" s="580" t="s">
        <v>2452</v>
      </c>
      <c r="C119" s="581">
        <v>2021</v>
      </c>
      <c r="D119" s="628" t="s">
        <v>2695</v>
      </c>
      <c r="E119" s="498" t="s">
        <v>2696</v>
      </c>
      <c r="F119" s="623"/>
      <c r="G119" s="612"/>
      <c r="I119" s="509" t="s">
        <v>2697</v>
      </c>
      <c r="J119" s="515">
        <v>0</v>
      </c>
      <c r="K119" s="564">
        <v>3141074191</v>
      </c>
      <c r="L119" s="515" t="s">
        <v>2698</v>
      </c>
      <c r="M119" s="629" t="s">
        <v>2699</v>
      </c>
      <c r="N119" s="515">
        <v>0</v>
      </c>
      <c r="O119" s="564">
        <v>5277076386</v>
      </c>
      <c r="P119" s="515" t="s">
        <v>2700</v>
      </c>
      <c r="Q119" s="629" t="s">
        <v>2699</v>
      </c>
      <c r="R119" s="515">
        <v>0</v>
      </c>
      <c r="S119" s="564">
        <v>5277076386</v>
      </c>
      <c r="T119" s="620"/>
    </row>
    <row r="120" spans="1:20" s="501" customFormat="1">
      <c r="A120" s="1018"/>
      <c r="B120" s="589"/>
      <c r="C120" s="581"/>
      <c r="D120" s="628" t="s">
        <v>2701</v>
      </c>
      <c r="E120" s="498" t="s">
        <v>2702</v>
      </c>
      <c r="F120" s="583"/>
      <c r="G120" s="623"/>
      <c r="I120" s="509" t="s">
        <v>2703</v>
      </c>
      <c r="J120" s="515">
        <v>0</v>
      </c>
      <c r="K120" s="564">
        <v>1381566869</v>
      </c>
      <c r="L120" s="515" t="s">
        <v>2698</v>
      </c>
      <c r="M120" s="629" t="s">
        <v>2704</v>
      </c>
      <c r="N120" s="515">
        <v>0</v>
      </c>
      <c r="O120" s="564">
        <v>2326902331</v>
      </c>
      <c r="P120" s="515" t="s">
        <v>2700</v>
      </c>
      <c r="Q120" s="629" t="s">
        <v>2704</v>
      </c>
      <c r="R120" s="515">
        <v>0</v>
      </c>
      <c r="S120" s="564">
        <v>2326902331</v>
      </c>
      <c r="T120" s="612"/>
    </row>
    <row r="121" spans="1:20" s="501" customFormat="1">
      <c r="A121" s="1018"/>
      <c r="B121" s="589"/>
      <c r="C121" s="581"/>
      <c r="D121" s="628" t="s">
        <v>2705</v>
      </c>
      <c r="E121" s="498" t="s">
        <v>2706</v>
      </c>
      <c r="F121" s="583"/>
      <c r="G121" s="623"/>
      <c r="I121" s="509" t="s">
        <v>2707</v>
      </c>
      <c r="J121" s="515">
        <v>0</v>
      </c>
      <c r="K121" s="564">
        <v>86273928</v>
      </c>
      <c r="L121" s="515" t="s">
        <v>2698</v>
      </c>
      <c r="M121" s="629" t="s">
        <v>2708</v>
      </c>
      <c r="N121" s="515">
        <v>0</v>
      </c>
      <c r="O121" s="564">
        <v>136595996</v>
      </c>
      <c r="P121" s="515" t="s">
        <v>2700</v>
      </c>
      <c r="Q121" s="629" t="s">
        <v>2708</v>
      </c>
      <c r="R121" s="515">
        <v>0</v>
      </c>
      <c r="S121" s="564">
        <v>136595996</v>
      </c>
      <c r="T121" s="583"/>
    </row>
    <row r="122" spans="1:20" s="501" customFormat="1">
      <c r="A122" s="1018" t="s">
        <v>298</v>
      </c>
      <c r="B122" s="589" t="s">
        <v>2432</v>
      </c>
      <c r="C122" s="581">
        <v>2021</v>
      </c>
      <c r="D122" s="582" t="s">
        <v>2533</v>
      </c>
      <c r="E122" s="499"/>
      <c r="F122" s="612"/>
      <c r="G122" s="612"/>
      <c r="I122" s="623"/>
      <c r="K122" s="621"/>
      <c r="L122" s="612" t="s">
        <v>2709</v>
      </c>
      <c r="M122" s="502">
        <v>3000760.4899999998</v>
      </c>
      <c r="N122" s="502">
        <v>1769188518127</v>
      </c>
      <c r="O122" s="515"/>
      <c r="P122" s="612" t="s">
        <v>2710</v>
      </c>
      <c r="Q122" s="502">
        <v>3000760.4899999998</v>
      </c>
      <c r="R122" s="502">
        <v>1769188518127</v>
      </c>
      <c r="S122" s="515"/>
      <c r="T122" s="612"/>
    </row>
    <row r="123" spans="1:20" s="501" customFormat="1" ht="15.65" customHeight="1">
      <c r="A123" s="1018" t="s">
        <v>20</v>
      </c>
      <c r="B123" s="580" t="s">
        <v>2711</v>
      </c>
      <c r="C123" s="581">
        <v>2021</v>
      </c>
      <c r="D123" s="498" t="s">
        <v>2594</v>
      </c>
      <c r="E123" s="499"/>
      <c r="F123" s="630">
        <v>58193.642999999996</v>
      </c>
      <c r="G123" s="631">
        <v>3089490746</v>
      </c>
      <c r="H123" s="546">
        <v>387727.98</v>
      </c>
      <c r="I123" s="623"/>
      <c r="K123" s="621"/>
      <c r="L123" s="511" t="s">
        <v>2712</v>
      </c>
      <c r="M123" s="632">
        <v>13540.505000000001</v>
      </c>
      <c r="N123" s="631">
        <v>3089490746</v>
      </c>
      <c r="O123" s="546"/>
      <c r="P123" s="511" t="s">
        <v>230</v>
      </c>
      <c r="Q123" s="632">
        <v>58193.642999999996</v>
      </c>
      <c r="R123" s="631">
        <v>3089490746</v>
      </c>
      <c r="S123" s="546">
        <v>387727.98</v>
      </c>
      <c r="T123" s="612"/>
    </row>
    <row r="124" spans="1:20" s="501" customFormat="1">
      <c r="A124" s="1018"/>
      <c r="B124" s="580"/>
      <c r="C124" s="581"/>
      <c r="I124" s="554"/>
      <c r="K124" s="554"/>
      <c r="L124" s="511" t="s">
        <v>2713</v>
      </c>
      <c r="M124" s="632">
        <v>44653.137999999999</v>
      </c>
      <c r="N124" s="631"/>
      <c r="O124" s="546">
        <v>387727.98</v>
      </c>
      <c r="P124" s="511"/>
      <c r="Q124" s="632"/>
      <c r="R124" s="631"/>
      <c r="S124" s="546"/>
      <c r="T124" s="583"/>
    </row>
    <row r="125" spans="1:20" s="501" customFormat="1">
      <c r="A125" s="1018"/>
      <c r="B125" s="580"/>
      <c r="C125" s="581"/>
      <c r="D125" s="498" t="s">
        <v>2596</v>
      </c>
      <c r="E125" s="499"/>
      <c r="F125" s="630"/>
      <c r="G125" s="631"/>
      <c r="H125" s="546"/>
      <c r="I125" s="554"/>
      <c r="K125" s="554"/>
      <c r="T125" s="612"/>
    </row>
    <row r="126" spans="1:20" s="501" customFormat="1">
      <c r="A126" s="1018"/>
      <c r="B126" s="589"/>
      <c r="C126" s="581"/>
      <c r="D126" s="498" t="s">
        <v>2597</v>
      </c>
      <c r="E126" s="499"/>
      <c r="F126" s="630">
        <v>111495.211</v>
      </c>
      <c r="G126" s="631"/>
      <c r="H126" s="546">
        <v>4944072.1899999995</v>
      </c>
      <c r="I126" s="554"/>
      <c r="K126" s="554"/>
      <c r="L126" s="511" t="s">
        <v>2713</v>
      </c>
      <c r="M126" s="632">
        <v>111495.21100000001</v>
      </c>
      <c r="N126" s="631"/>
      <c r="O126" s="546">
        <v>4944072.1899999995</v>
      </c>
      <c r="P126" s="511" t="s">
        <v>230</v>
      </c>
      <c r="Q126" s="632">
        <v>111495.211</v>
      </c>
      <c r="R126" s="631"/>
      <c r="S126" s="546">
        <v>4944072.1899999995</v>
      </c>
    </row>
    <row r="127" spans="1:20" s="501" customFormat="1">
      <c r="A127" s="1018" t="s">
        <v>20</v>
      </c>
      <c r="B127" s="580" t="s">
        <v>2434</v>
      </c>
      <c r="C127" s="581">
        <v>2021</v>
      </c>
      <c r="D127" s="498" t="s">
        <v>2594</v>
      </c>
      <c r="E127" s="633">
        <v>769999.16999999981</v>
      </c>
      <c r="F127" s="612"/>
      <c r="G127" s="613"/>
      <c r="H127" s="613"/>
      <c r="I127" s="633">
        <v>709594</v>
      </c>
      <c r="J127" s="511"/>
      <c r="K127" s="634">
        <v>61246476.359999999</v>
      </c>
      <c r="L127" s="511" t="s">
        <v>2714</v>
      </c>
      <c r="M127" s="631">
        <v>811806.51</v>
      </c>
      <c r="N127" s="511"/>
      <c r="O127" s="631">
        <v>65051266</v>
      </c>
      <c r="P127" s="511" t="s">
        <v>2715</v>
      </c>
      <c r="Q127" s="631">
        <v>811806.51</v>
      </c>
      <c r="R127" s="511"/>
      <c r="S127" s="631">
        <v>65051266</v>
      </c>
      <c r="T127" s="501">
        <v>101335.69</v>
      </c>
    </row>
    <row r="128" spans="1:20" s="501" customFormat="1">
      <c r="A128" s="1018"/>
      <c r="B128" s="589"/>
      <c r="C128" s="581"/>
      <c r="D128" s="498" t="s">
        <v>2596</v>
      </c>
      <c r="I128" s="612"/>
      <c r="J128" s="613"/>
      <c r="K128" s="613"/>
      <c r="L128" s="612"/>
      <c r="M128" s="612"/>
      <c r="N128" s="612"/>
      <c r="O128" s="612"/>
      <c r="P128" s="554"/>
      <c r="Q128" s="554"/>
      <c r="R128" s="554"/>
      <c r="S128" s="554"/>
    </row>
    <row r="129" spans="1:20" s="501" customFormat="1">
      <c r="A129" s="1018"/>
      <c r="B129" s="589"/>
      <c r="C129" s="581"/>
      <c r="D129" s="498" t="s">
        <v>2597</v>
      </c>
      <c r="E129" s="499"/>
      <c r="F129" s="583"/>
      <c r="G129" s="635"/>
      <c r="H129" s="636"/>
      <c r="I129" s="583"/>
      <c r="J129" s="635"/>
      <c r="K129" s="636"/>
      <c r="L129" s="612"/>
      <c r="M129" s="637"/>
      <c r="N129" s="638"/>
      <c r="O129" s="639"/>
      <c r="P129" s="554"/>
      <c r="Q129" s="554"/>
      <c r="R129" s="554"/>
      <c r="S129" s="554"/>
    </row>
    <row r="130" spans="1:20" s="501" customFormat="1">
      <c r="A130" s="1018" t="s">
        <v>20</v>
      </c>
      <c r="B130" s="589" t="s">
        <v>2440</v>
      </c>
      <c r="C130" s="581">
        <v>2021</v>
      </c>
      <c r="D130" s="498" t="s">
        <v>2594</v>
      </c>
      <c r="E130" s="499"/>
      <c r="F130" s="612"/>
      <c r="G130" s="613"/>
      <c r="H130" s="613"/>
      <c r="I130" s="612"/>
      <c r="J130" s="613"/>
      <c r="K130" s="613"/>
      <c r="L130" s="612"/>
      <c r="M130" s="612"/>
      <c r="N130" s="612"/>
      <c r="O130" s="612"/>
      <c r="P130" s="554"/>
      <c r="Q130" s="554"/>
      <c r="R130" s="554"/>
      <c r="S130" s="554"/>
    </row>
    <row r="131" spans="1:20" s="501" customFormat="1">
      <c r="A131" s="1018"/>
      <c r="B131" s="580"/>
      <c r="C131" s="581"/>
      <c r="D131" s="498" t="s">
        <v>2596</v>
      </c>
      <c r="E131" s="308">
        <v>7327765.2766752597</v>
      </c>
      <c r="F131" s="554"/>
      <c r="G131" s="554"/>
      <c r="I131" s="553">
        <v>6827435</v>
      </c>
      <c r="J131" s="511"/>
      <c r="K131" s="510">
        <v>605837378.11000001</v>
      </c>
      <c r="L131" s="511" t="s">
        <v>2716</v>
      </c>
      <c r="M131" s="510">
        <v>8883820.5639999993</v>
      </c>
      <c r="N131" s="510">
        <v>2208942581386.3501</v>
      </c>
      <c r="O131" s="510">
        <v>605837378.11000001</v>
      </c>
      <c r="P131" s="511" t="s">
        <v>230</v>
      </c>
      <c r="Q131" s="510">
        <v>8883820.5639999993</v>
      </c>
      <c r="R131" s="510">
        <v>2208942581386.3501</v>
      </c>
      <c r="S131" s="510">
        <v>605837378.11000001</v>
      </c>
      <c r="T131" s="546">
        <v>293912.21000000002</v>
      </c>
    </row>
    <row r="132" spans="1:20" s="501" customFormat="1">
      <c r="A132" s="1018"/>
      <c r="B132" s="580"/>
      <c r="C132" s="581"/>
      <c r="D132" s="498" t="s">
        <v>2597</v>
      </c>
      <c r="E132" s="499"/>
      <c r="F132" s="554"/>
      <c r="G132" s="554"/>
      <c r="I132" s="554"/>
      <c r="K132" s="554"/>
      <c r="L132" s="554"/>
      <c r="M132" s="554"/>
      <c r="N132" s="554"/>
      <c r="O132" s="554"/>
      <c r="P132" s="554"/>
      <c r="Q132" s="554"/>
      <c r="R132" s="554"/>
      <c r="S132" s="554"/>
    </row>
    <row r="133" spans="1:20" s="501" customFormat="1">
      <c r="A133" s="1018" t="s">
        <v>20</v>
      </c>
      <c r="B133" s="580" t="s">
        <v>2435</v>
      </c>
      <c r="C133" s="581">
        <v>2021</v>
      </c>
      <c r="D133" s="498" t="s">
        <v>2594</v>
      </c>
      <c r="E133" s="519">
        <v>94600</v>
      </c>
      <c r="F133" s="554"/>
      <c r="G133" s="554"/>
      <c r="I133" s="508">
        <v>92900</v>
      </c>
      <c r="J133" s="511"/>
      <c r="K133" s="640">
        <v>7084267</v>
      </c>
      <c r="L133" s="511" t="s">
        <v>2717</v>
      </c>
      <c r="M133" s="511">
        <v>23100</v>
      </c>
      <c r="N133" s="511">
        <v>708330500</v>
      </c>
      <c r="O133" s="640">
        <v>1924112</v>
      </c>
      <c r="P133" s="511" t="s">
        <v>230</v>
      </c>
      <c r="Q133" s="511">
        <v>94600</v>
      </c>
      <c r="R133" s="511">
        <v>708330500</v>
      </c>
      <c r="S133" s="511">
        <v>7084267</v>
      </c>
      <c r="T133" s="511">
        <v>1700</v>
      </c>
    </row>
    <row r="134" spans="1:20" s="501" customFormat="1">
      <c r="A134" s="1018"/>
      <c r="B134" s="589"/>
      <c r="C134" s="581"/>
      <c r="L134" s="508" t="s">
        <v>2718</v>
      </c>
      <c r="M134" s="511">
        <v>71500</v>
      </c>
      <c r="N134" s="511"/>
      <c r="O134" s="640">
        <v>5160155</v>
      </c>
      <c r="S134" s="640">
        <v>29373619.75</v>
      </c>
    </row>
    <row r="135" spans="1:20" s="501" customFormat="1">
      <c r="A135" s="1018"/>
      <c r="B135" s="589"/>
      <c r="C135" s="581"/>
      <c r="D135" s="498" t="s">
        <v>2596</v>
      </c>
      <c r="E135" s="519">
        <v>261532</v>
      </c>
      <c r="F135" s="612"/>
      <c r="G135" s="612"/>
      <c r="I135" s="508">
        <v>475075</v>
      </c>
      <c r="J135" s="511"/>
      <c r="K135" s="640">
        <v>29373619.75</v>
      </c>
      <c r="L135" s="511" t="s">
        <v>2717</v>
      </c>
      <c r="M135" s="511">
        <v>16000</v>
      </c>
      <c r="N135" s="511"/>
      <c r="O135" s="640">
        <v>1217360</v>
      </c>
      <c r="P135" s="511" t="s">
        <v>230</v>
      </c>
      <c r="Q135" s="511">
        <v>475075</v>
      </c>
      <c r="R135" s="511">
        <v>0</v>
      </c>
      <c r="S135" s="623"/>
    </row>
    <row r="136" spans="1:20" s="501" customFormat="1">
      <c r="A136" s="1018"/>
      <c r="B136" s="589"/>
      <c r="C136" s="581"/>
      <c r="L136" s="508" t="s">
        <v>2718</v>
      </c>
      <c r="M136" s="511">
        <v>459075</v>
      </c>
      <c r="N136" s="511"/>
      <c r="O136" s="640">
        <v>28156259.75</v>
      </c>
      <c r="P136" s="612"/>
      <c r="Q136" s="612"/>
      <c r="R136" s="612"/>
      <c r="S136" s="612"/>
    </row>
    <row r="137" spans="1:20" s="501" customFormat="1">
      <c r="A137" s="1018"/>
      <c r="B137" s="580"/>
      <c r="C137" s="581"/>
      <c r="D137" s="498" t="s">
        <v>2597</v>
      </c>
      <c r="E137" s="519">
        <v>0</v>
      </c>
      <c r="F137" s="583"/>
      <c r="G137" s="623"/>
      <c r="I137" s="508">
        <v>0</v>
      </c>
      <c r="J137" s="511"/>
      <c r="K137" s="511">
        <v>0</v>
      </c>
      <c r="L137" s="612"/>
      <c r="M137" s="612"/>
      <c r="N137" s="612"/>
      <c r="O137" s="623"/>
      <c r="P137" s="612"/>
      <c r="Q137" s="612"/>
      <c r="R137" s="612"/>
      <c r="S137" s="612"/>
    </row>
    <row r="138" spans="1:20" s="501" customFormat="1" ht="14.5" customHeight="1">
      <c r="A138" s="1018" t="s">
        <v>20</v>
      </c>
      <c r="B138" s="580" t="s">
        <v>2441</v>
      </c>
      <c r="C138" s="581">
        <v>2021</v>
      </c>
      <c r="D138" s="498" t="s">
        <v>2594</v>
      </c>
      <c r="E138" s="499"/>
      <c r="F138" s="583"/>
      <c r="G138" s="623"/>
      <c r="I138" s="583"/>
      <c r="K138" s="583"/>
      <c r="L138" s="612"/>
      <c r="M138" s="583"/>
      <c r="N138" s="623"/>
      <c r="O138" s="623"/>
      <c r="P138" s="612"/>
      <c r="Q138" s="623"/>
      <c r="R138" s="623"/>
      <c r="S138" s="623"/>
    </row>
    <row r="139" spans="1:20" s="501" customFormat="1">
      <c r="A139" s="1018"/>
      <c r="B139" s="580"/>
      <c r="C139" s="581"/>
      <c r="D139" s="498" t="s">
        <v>2596</v>
      </c>
      <c r="E139" s="308">
        <v>4364457.3879500907</v>
      </c>
      <c r="F139" s="612"/>
      <c r="G139" s="612"/>
      <c r="I139" s="307">
        <v>4614304</v>
      </c>
      <c r="J139" s="502">
        <v>0</v>
      </c>
      <c r="K139" s="502">
        <v>374220011.12</v>
      </c>
      <c r="L139" s="511" t="s">
        <v>2719</v>
      </c>
      <c r="M139" s="512">
        <v>6136405</v>
      </c>
      <c r="N139" s="502">
        <v>1581968541581</v>
      </c>
      <c r="O139" s="502">
        <v>374220011.12</v>
      </c>
      <c r="P139" s="511" t="s">
        <v>230</v>
      </c>
      <c r="Q139" s="512">
        <v>6136405</v>
      </c>
      <c r="R139" s="502">
        <v>1581968541581</v>
      </c>
      <c r="S139" s="502">
        <v>374220011.12</v>
      </c>
      <c r="T139" s="512">
        <v>1307795</v>
      </c>
    </row>
    <row r="140" spans="1:20" s="501" customFormat="1">
      <c r="A140" s="1018"/>
      <c r="B140" s="580"/>
      <c r="C140" s="581"/>
      <c r="D140" s="498" t="s">
        <v>2597</v>
      </c>
      <c r="E140" s="499"/>
      <c r="F140" s="554"/>
      <c r="G140" s="554"/>
      <c r="I140" s="583"/>
      <c r="K140" s="583"/>
      <c r="L140" s="641"/>
      <c r="M140" s="583"/>
      <c r="N140" s="642"/>
      <c r="O140" s="623"/>
      <c r="P140" s="641"/>
      <c r="Q140" s="643"/>
      <c r="R140" s="644"/>
      <c r="S140" s="645"/>
    </row>
    <row r="141" spans="1:20" s="501" customFormat="1">
      <c r="A141" s="1018" t="s">
        <v>20</v>
      </c>
      <c r="B141" s="580" t="s">
        <v>2442</v>
      </c>
      <c r="C141" s="581">
        <v>2021</v>
      </c>
      <c r="D141" s="498" t="s">
        <v>2594</v>
      </c>
      <c r="E141" s="646">
        <v>946173.93</v>
      </c>
      <c r="F141" s="647">
        <v>582098.69999999995</v>
      </c>
      <c r="G141" s="648">
        <v>443557590506.90002</v>
      </c>
      <c r="I141" s="647">
        <v>485679</v>
      </c>
      <c r="J141" s="511"/>
      <c r="K141" s="648">
        <v>26678286.59</v>
      </c>
      <c r="L141" s="511" t="s">
        <v>2720</v>
      </c>
      <c r="M141" s="648">
        <v>1067777.7</v>
      </c>
      <c r="N141" s="648">
        <v>443557590506.90002</v>
      </c>
      <c r="O141" s="648">
        <v>26678286.59</v>
      </c>
      <c r="P141" s="511" t="s">
        <v>18</v>
      </c>
      <c r="Q141" s="648">
        <v>1067777.7</v>
      </c>
      <c r="R141" s="648">
        <v>443557590506.90002</v>
      </c>
      <c r="S141" s="648">
        <v>26678286.59</v>
      </c>
    </row>
    <row r="142" spans="1:20" s="501" customFormat="1">
      <c r="A142" s="1018"/>
      <c r="B142" s="580"/>
      <c r="C142" s="581"/>
      <c r="D142" s="498" t="s">
        <v>2596</v>
      </c>
      <c r="E142" s="499"/>
      <c r="F142" s="554"/>
      <c r="G142" s="554"/>
      <c r="I142" s="583"/>
      <c r="K142" s="583"/>
      <c r="L142" s="554"/>
      <c r="M142" s="583"/>
      <c r="N142" s="554"/>
      <c r="O142" s="623"/>
      <c r="P142" s="554"/>
      <c r="Q142" s="554"/>
      <c r="R142" s="554"/>
      <c r="S142" s="554"/>
    </row>
    <row r="143" spans="1:20" s="501" customFormat="1">
      <c r="A143" s="1018"/>
      <c r="B143" s="580"/>
      <c r="C143" s="581"/>
      <c r="D143" s="498" t="s">
        <v>2597</v>
      </c>
      <c r="E143" s="499"/>
      <c r="F143" s="554"/>
      <c r="G143" s="554"/>
      <c r="I143" s="583"/>
      <c r="J143" s="554"/>
      <c r="K143" s="583"/>
      <c r="L143" s="641"/>
      <c r="M143" s="583"/>
      <c r="N143" s="554"/>
      <c r="O143" s="623"/>
      <c r="P143" s="554"/>
      <c r="Q143" s="643"/>
      <c r="R143" s="645"/>
      <c r="S143" s="645"/>
    </row>
    <row r="144" spans="1:20" s="501" customFormat="1">
      <c r="A144" s="1018" t="s">
        <v>20</v>
      </c>
      <c r="B144" s="580" t="s">
        <v>2721</v>
      </c>
      <c r="C144" s="581">
        <v>2021</v>
      </c>
      <c r="D144" s="498" t="s">
        <v>2594</v>
      </c>
      <c r="E144" s="499"/>
      <c r="F144" s="554"/>
      <c r="G144" s="554"/>
      <c r="I144" s="583"/>
      <c r="J144" s="554"/>
      <c r="K144" s="583"/>
      <c r="L144" s="641"/>
      <c r="M144" s="583"/>
      <c r="N144" s="554"/>
      <c r="O144" s="623"/>
      <c r="P144" s="554"/>
      <c r="Q144" s="643"/>
      <c r="R144" s="645"/>
      <c r="S144" s="645"/>
    </row>
    <row r="145" spans="1:20" s="501" customFormat="1">
      <c r="A145" s="1018"/>
      <c r="B145" s="580"/>
      <c r="C145" s="581"/>
      <c r="D145" s="498" t="s">
        <v>2596</v>
      </c>
      <c r="E145" s="649">
        <v>126251.15</v>
      </c>
      <c r="I145" s="553">
        <v>37342</v>
      </c>
      <c r="J145" s="502">
        <v>88180477150.360001</v>
      </c>
      <c r="K145" s="583"/>
      <c r="L145" s="511" t="s">
        <v>2722</v>
      </c>
      <c r="M145" s="510">
        <v>7300</v>
      </c>
      <c r="N145" s="502">
        <v>13954439683.999998</v>
      </c>
      <c r="O145" s="554"/>
      <c r="P145" s="511" t="s">
        <v>18</v>
      </c>
      <c r="Q145" s="510">
        <v>115330.863</v>
      </c>
      <c r="R145" s="502">
        <v>194454816639.92871</v>
      </c>
      <c r="S145" s="554"/>
    </row>
    <row r="146" spans="1:20" s="501" customFormat="1">
      <c r="A146" s="1018"/>
      <c r="B146" s="580"/>
      <c r="C146" s="581"/>
      <c r="D146" s="498" t="s">
        <v>2596</v>
      </c>
      <c r="E146" s="499"/>
      <c r="F146" s="554"/>
      <c r="G146" s="554"/>
      <c r="I146" s="583"/>
      <c r="J146" s="583"/>
      <c r="K146" s="583"/>
      <c r="L146" s="511" t="s">
        <v>2723</v>
      </c>
      <c r="M146" s="510">
        <v>108030.863</v>
      </c>
      <c r="N146" s="502">
        <v>180500379854.07849</v>
      </c>
      <c r="O146" s="645"/>
      <c r="P146" s="554"/>
      <c r="Q146" s="650"/>
      <c r="R146" s="583"/>
      <c r="S146" s="645"/>
    </row>
    <row r="147" spans="1:20" s="501" customFormat="1">
      <c r="A147" s="1018"/>
      <c r="B147" s="580"/>
      <c r="C147" s="581"/>
      <c r="D147" s="498" t="s">
        <v>2597</v>
      </c>
      <c r="E147" s="499"/>
      <c r="F147" s="554"/>
      <c r="G147" s="554"/>
      <c r="I147" s="583"/>
      <c r="J147" s="583"/>
      <c r="K147" s="583"/>
      <c r="L147" s="554"/>
      <c r="M147" s="650"/>
      <c r="N147" s="583"/>
      <c r="O147" s="645"/>
      <c r="P147" s="554"/>
      <c r="Q147" s="650"/>
      <c r="R147" s="583"/>
      <c r="S147" s="645"/>
    </row>
    <row r="148" spans="1:20" s="501" customFormat="1">
      <c r="A148" s="1018" t="s">
        <v>20</v>
      </c>
      <c r="B148" s="580" t="s">
        <v>2439</v>
      </c>
      <c r="C148" s="581">
        <v>2021</v>
      </c>
      <c r="D148" s="498"/>
      <c r="E148" s="499"/>
      <c r="F148" s="554"/>
      <c r="G148" s="554"/>
      <c r="I148" s="509">
        <v>1361570</v>
      </c>
      <c r="J148" s="515"/>
      <c r="K148" s="651">
        <v>95588177.079999998</v>
      </c>
      <c r="L148" s="554"/>
      <c r="M148" s="554"/>
      <c r="N148" s="583"/>
      <c r="O148" s="652"/>
      <c r="P148" s="515" t="s">
        <v>2724</v>
      </c>
      <c r="Q148" s="502">
        <v>1411970</v>
      </c>
      <c r="R148" s="515"/>
      <c r="S148" s="651">
        <v>95588177.079999998</v>
      </c>
    </row>
    <row r="149" spans="1:20" s="501" customFormat="1">
      <c r="A149" s="1018"/>
      <c r="P149" s="515" t="s">
        <v>2724</v>
      </c>
      <c r="Q149" s="502">
        <v>50400</v>
      </c>
      <c r="R149" s="653">
        <v>8690220000</v>
      </c>
      <c r="S149" s="515"/>
    </row>
    <row r="150" spans="1:20" s="501" customFormat="1">
      <c r="A150" s="1018" t="s">
        <v>20</v>
      </c>
      <c r="B150" s="580" t="s">
        <v>2437</v>
      </c>
      <c r="C150" s="581">
        <v>2021</v>
      </c>
      <c r="D150" s="498" t="s">
        <v>2594</v>
      </c>
      <c r="E150" s="654">
        <v>36600.6</v>
      </c>
      <c r="F150" s="554"/>
      <c r="G150" s="554"/>
      <c r="I150" s="654">
        <v>33233.199999999997</v>
      </c>
      <c r="J150" s="511"/>
      <c r="K150" s="502">
        <v>2593168278.1599994</v>
      </c>
      <c r="L150" s="511" t="s">
        <v>2725</v>
      </c>
      <c r="M150" s="546">
        <f>N163+M156</f>
        <v>1650440214125.76</v>
      </c>
      <c r="N150" s="655">
        <v>6256042196483.7764</v>
      </c>
      <c r="O150" s="655">
        <f>O156</f>
        <v>0</v>
      </c>
      <c r="P150" s="511" t="s">
        <v>230</v>
      </c>
      <c r="Q150" s="546">
        <f>Q136+R157</f>
        <v>427851300400</v>
      </c>
      <c r="R150" s="655">
        <v>6256042196483.7764</v>
      </c>
      <c r="S150" s="588">
        <f>S136</f>
        <v>0</v>
      </c>
      <c r="T150" s="656">
        <v>8006.3</v>
      </c>
    </row>
    <row r="151" spans="1:20" s="501" customFormat="1">
      <c r="A151" s="1018"/>
      <c r="B151" s="580"/>
      <c r="C151" s="581"/>
      <c r="D151" s="498" t="s">
        <v>2596</v>
      </c>
      <c r="E151" s="654">
        <v>17099.2</v>
      </c>
      <c r="F151" s="554"/>
      <c r="G151" s="554"/>
      <c r="I151" s="654">
        <v>9616.1</v>
      </c>
      <c r="J151" s="511"/>
      <c r="K151" s="502">
        <v>1026890594.2299999</v>
      </c>
      <c r="L151" s="511" t="s">
        <v>2725</v>
      </c>
      <c r="M151" s="546">
        <f>N164+M157</f>
        <v>1134709.3970000001</v>
      </c>
      <c r="N151" s="655">
        <v>5060800389345.1943</v>
      </c>
      <c r="O151" s="655">
        <f>O157</f>
        <v>0</v>
      </c>
      <c r="P151" s="511" t="s">
        <v>230</v>
      </c>
      <c r="Q151" s="546">
        <f>Q137+R158</f>
        <v>0</v>
      </c>
      <c r="R151" s="655">
        <v>5060800389345.1943</v>
      </c>
      <c r="S151" s="588">
        <f>S137</f>
        <v>0</v>
      </c>
      <c r="T151" s="656">
        <v>6251.9</v>
      </c>
    </row>
    <row r="152" spans="1:20" s="501" customFormat="1">
      <c r="A152" s="1018"/>
      <c r="B152" s="580"/>
      <c r="C152" s="581"/>
      <c r="D152" s="498" t="s">
        <v>2597</v>
      </c>
      <c r="E152" s="654">
        <v>2710.9</v>
      </c>
      <c r="F152" s="554"/>
      <c r="G152" s="554"/>
      <c r="I152" s="654">
        <v>0</v>
      </c>
      <c r="J152" s="511"/>
      <c r="K152" s="502"/>
      <c r="L152" s="511" t="s">
        <v>2725</v>
      </c>
      <c r="M152" s="546">
        <f>N165+M158</f>
        <v>0</v>
      </c>
      <c r="N152" s="655">
        <f>N158</f>
        <v>0</v>
      </c>
      <c r="O152" s="655">
        <f>O158</f>
        <v>0</v>
      </c>
      <c r="P152" s="511" t="s">
        <v>230</v>
      </c>
      <c r="Q152" s="511">
        <v>0</v>
      </c>
      <c r="R152" s="511">
        <v>0</v>
      </c>
      <c r="S152" s="511">
        <v>0</v>
      </c>
      <c r="T152" s="656">
        <v>0</v>
      </c>
    </row>
    <row r="153" spans="1:20" s="501" customFormat="1">
      <c r="A153" s="1018" t="s">
        <v>20</v>
      </c>
      <c r="B153" s="580" t="s">
        <v>2443</v>
      </c>
      <c r="C153" s="581">
        <v>2021</v>
      </c>
      <c r="D153" s="498" t="s">
        <v>2594</v>
      </c>
      <c r="E153" s="499"/>
      <c r="F153" s="554"/>
      <c r="G153" s="554"/>
      <c r="I153" s="657"/>
      <c r="J153" s="554"/>
      <c r="K153" s="658"/>
      <c r="L153" s="554"/>
      <c r="M153" s="658"/>
      <c r="N153" s="554"/>
      <c r="O153" s="658"/>
      <c r="P153" s="554"/>
      <c r="Q153" s="658"/>
      <c r="R153" s="554"/>
      <c r="S153" s="658"/>
    </row>
    <row r="154" spans="1:20" s="501" customFormat="1">
      <c r="A154" s="1018"/>
      <c r="B154" s="580"/>
      <c r="C154" s="581"/>
      <c r="D154" s="498" t="s">
        <v>2596</v>
      </c>
      <c r="E154" s="499"/>
      <c r="F154" s="554"/>
      <c r="G154" s="554"/>
      <c r="I154" s="560"/>
      <c r="J154" s="554"/>
      <c r="K154" s="554"/>
      <c r="L154" s="554"/>
      <c r="M154" s="554"/>
      <c r="N154" s="554"/>
      <c r="O154" s="554"/>
      <c r="P154" s="554"/>
      <c r="Q154" s="554"/>
      <c r="R154" s="554"/>
      <c r="S154" s="554"/>
    </row>
    <row r="155" spans="1:20" s="501" customFormat="1">
      <c r="A155" s="1018"/>
      <c r="B155" s="580"/>
      <c r="C155" s="581"/>
      <c r="D155" s="498" t="s">
        <v>2597</v>
      </c>
      <c r="E155" s="499">
        <v>346906</v>
      </c>
      <c r="I155" s="307">
        <v>274511</v>
      </c>
      <c r="J155" s="511"/>
      <c r="K155" s="659">
        <v>36616085</v>
      </c>
      <c r="L155" s="511" t="s">
        <v>2726</v>
      </c>
      <c r="M155" s="511">
        <v>31851.17</v>
      </c>
      <c r="N155" s="660">
        <v>33950426032.599998</v>
      </c>
      <c r="O155" s="554"/>
      <c r="P155" s="554"/>
      <c r="Q155" s="554"/>
      <c r="R155" s="554"/>
      <c r="S155" s="554"/>
      <c r="T155" s="501">
        <v>10310</v>
      </c>
    </row>
    <row r="156" spans="1:20" s="501" customFormat="1">
      <c r="A156" s="1018" t="s">
        <v>20</v>
      </c>
      <c r="B156" s="580" t="s">
        <v>2444</v>
      </c>
      <c r="C156" s="581">
        <v>2021</v>
      </c>
      <c r="D156" s="498" t="s">
        <v>2594</v>
      </c>
      <c r="E156" s="499"/>
      <c r="F156" s="554"/>
      <c r="G156" s="554"/>
      <c r="I156" s="661"/>
      <c r="J156" s="554"/>
      <c r="K156" s="625"/>
      <c r="L156" s="554"/>
      <c r="M156" s="625"/>
      <c r="N156" s="554"/>
      <c r="O156" s="625"/>
      <c r="P156" s="554"/>
      <c r="Q156" s="625"/>
      <c r="R156" s="554"/>
      <c r="S156" s="625"/>
    </row>
    <row r="157" spans="1:20" s="501" customFormat="1">
      <c r="A157" s="1018"/>
      <c r="B157" s="580"/>
      <c r="C157" s="581"/>
      <c r="D157" s="498" t="s">
        <v>2596</v>
      </c>
      <c r="E157" s="662">
        <v>1096277.2945999999</v>
      </c>
      <c r="F157" s="554"/>
      <c r="G157" s="554"/>
      <c r="I157" s="553">
        <v>55389.24</v>
      </c>
      <c r="J157" s="502">
        <v>18832341600</v>
      </c>
      <c r="K157" s="511"/>
      <c r="L157" s="511" t="s">
        <v>2727</v>
      </c>
      <c r="M157" s="510">
        <v>1134709.3970000001</v>
      </c>
      <c r="N157" s="296">
        <v>427851300400</v>
      </c>
      <c r="O157" s="554"/>
      <c r="P157" s="511" t="s">
        <v>2728</v>
      </c>
      <c r="Q157" s="510">
        <v>1134709.3970000001</v>
      </c>
      <c r="R157" s="296">
        <v>427851300400</v>
      </c>
      <c r="S157" s="554"/>
      <c r="T157" s="510">
        <v>1079320.1569999999</v>
      </c>
    </row>
    <row r="158" spans="1:20" s="501" customFormat="1">
      <c r="A158" s="1018"/>
      <c r="B158" s="580"/>
      <c r="C158" s="581"/>
      <c r="D158" s="498" t="s">
        <v>2597</v>
      </c>
      <c r="E158" s="663"/>
      <c r="F158" s="560"/>
      <c r="G158" s="554"/>
      <c r="I158" s="560"/>
      <c r="J158" s="554"/>
      <c r="K158" s="554"/>
      <c r="L158" s="554"/>
      <c r="M158" s="554"/>
      <c r="N158" s="554"/>
      <c r="O158" s="554"/>
      <c r="P158" s="554"/>
      <c r="Q158" s="554"/>
      <c r="R158" s="554"/>
      <c r="S158" s="554"/>
      <c r="T158" s="554"/>
    </row>
    <row r="159" spans="1:20" s="501" customFormat="1">
      <c r="A159" s="1018" t="s">
        <v>20</v>
      </c>
      <c r="B159" s="580" t="s">
        <v>2438</v>
      </c>
      <c r="C159" s="581">
        <v>2021</v>
      </c>
      <c r="D159" s="498" t="s">
        <v>2594</v>
      </c>
      <c r="E159" s="663"/>
      <c r="F159" s="560"/>
      <c r="G159" s="554"/>
      <c r="I159" s="560"/>
      <c r="J159" s="554"/>
      <c r="K159" s="554"/>
      <c r="L159" s="554"/>
      <c r="M159" s="554"/>
      <c r="N159" s="554"/>
      <c r="O159" s="554"/>
      <c r="P159" s="554"/>
      <c r="Q159" s="554"/>
      <c r="R159" s="554"/>
      <c r="S159" s="554"/>
      <c r="T159" s="554"/>
    </row>
    <row r="160" spans="1:20" s="501" customFormat="1">
      <c r="A160" s="1018"/>
      <c r="B160" s="580"/>
      <c r="C160" s="581"/>
      <c r="D160" s="498" t="s">
        <v>2596</v>
      </c>
      <c r="E160" s="308">
        <v>384951</v>
      </c>
      <c r="F160" s="664"/>
      <c r="G160" s="665"/>
      <c r="I160" s="307">
        <v>409157</v>
      </c>
      <c r="J160" s="512"/>
      <c r="K160" s="512">
        <v>36470468</v>
      </c>
      <c r="L160" s="554"/>
      <c r="M160" s="645"/>
      <c r="N160" s="554"/>
      <c r="O160" s="645"/>
      <c r="P160" s="511" t="s">
        <v>230</v>
      </c>
      <c r="Q160" s="512">
        <v>409157</v>
      </c>
      <c r="R160" s="512"/>
      <c r="S160" s="512">
        <v>36470468</v>
      </c>
      <c r="T160" s="512">
        <v>100000</v>
      </c>
    </row>
    <row r="161" spans="1:20" s="501" customFormat="1">
      <c r="A161" s="1018"/>
      <c r="B161" s="580"/>
      <c r="C161" s="581"/>
      <c r="D161" s="498" t="s">
        <v>2597</v>
      </c>
      <c r="E161" s="663"/>
      <c r="F161" s="664"/>
      <c r="G161" s="665"/>
      <c r="I161" s="664"/>
      <c r="J161" s="554"/>
      <c r="K161" s="666"/>
      <c r="L161" s="554"/>
      <c r="M161" s="645"/>
      <c r="N161" s="665"/>
      <c r="O161" s="667"/>
      <c r="P161" s="554"/>
      <c r="Q161" s="554"/>
      <c r="R161" s="554"/>
      <c r="S161" s="554"/>
    </row>
    <row r="162" spans="1:20" s="501" customFormat="1">
      <c r="A162" s="1018" t="s">
        <v>20</v>
      </c>
      <c r="B162" s="580" t="s">
        <v>2445</v>
      </c>
      <c r="C162" s="581">
        <v>2021</v>
      </c>
      <c r="D162" s="668" t="s">
        <v>2594</v>
      </c>
      <c r="E162" s="663"/>
      <c r="F162" s="560"/>
      <c r="G162" s="554"/>
      <c r="I162" s="554"/>
      <c r="K162" s="554"/>
      <c r="O162" s="554"/>
      <c r="P162" s="554"/>
      <c r="Q162" s="554"/>
      <c r="R162" s="554"/>
      <c r="S162" s="554"/>
      <c r="T162" s="554"/>
    </row>
    <row r="163" spans="1:20" s="501" customFormat="1">
      <c r="A163" s="1018"/>
      <c r="B163" s="580"/>
      <c r="C163" s="581"/>
      <c r="D163" s="668" t="s">
        <v>2596</v>
      </c>
      <c r="E163" s="663">
        <v>1425470.76</v>
      </c>
      <c r="F163" s="568">
        <v>1218455</v>
      </c>
      <c r="G163" s="568">
        <v>1650440214125.76</v>
      </c>
      <c r="H163" s="570" t="s">
        <v>2544</v>
      </c>
      <c r="I163" s="568">
        <v>123761</v>
      </c>
      <c r="J163" s="570" t="s">
        <v>2544</v>
      </c>
      <c r="K163" s="568">
        <v>9595289.6799999997</v>
      </c>
      <c r="L163" s="571" t="s">
        <v>2729</v>
      </c>
      <c r="M163" s="568">
        <v>1342216</v>
      </c>
      <c r="N163" s="568">
        <v>1650440214125.76</v>
      </c>
      <c r="O163" s="568">
        <v>9595289.6799999997</v>
      </c>
      <c r="P163" s="511" t="s">
        <v>230</v>
      </c>
      <c r="Q163" s="568">
        <v>1342216</v>
      </c>
      <c r="R163" s="568">
        <v>1650440214125.76</v>
      </c>
      <c r="S163" s="568">
        <v>9595289.6799999997</v>
      </c>
      <c r="T163" s="554">
        <v>364500</v>
      </c>
    </row>
    <row r="164" spans="1:20" s="501" customFormat="1">
      <c r="A164" s="1018"/>
      <c r="B164" s="580"/>
      <c r="C164" s="581"/>
      <c r="D164" s="668" t="s">
        <v>2597</v>
      </c>
      <c r="E164" s="663"/>
      <c r="F164" s="664"/>
      <c r="G164" s="665"/>
      <c r="I164" s="664"/>
      <c r="J164" s="554"/>
      <c r="K164" s="667"/>
      <c r="L164" s="554"/>
      <c r="M164" s="600"/>
      <c r="N164" s="600"/>
      <c r="O164" s="600"/>
      <c r="P164" s="554"/>
      <c r="Q164" s="645"/>
      <c r="R164" s="645"/>
      <c r="S164" s="645"/>
      <c r="T164" s="583"/>
    </row>
    <row r="165" spans="1:20" s="501" customFormat="1">
      <c r="A165" s="1018" t="s">
        <v>20</v>
      </c>
      <c r="B165" s="580" t="s">
        <v>2457</v>
      </c>
      <c r="C165" s="581">
        <v>2021</v>
      </c>
      <c r="D165" s="498" t="s">
        <v>2594</v>
      </c>
      <c r="E165" s="508" t="s">
        <v>2730</v>
      </c>
      <c r="F165" s="554"/>
      <c r="G165" s="554"/>
      <c r="I165" s="508" t="s">
        <v>2731</v>
      </c>
      <c r="J165" s="511"/>
      <c r="K165" s="510">
        <v>63543482.429999992</v>
      </c>
      <c r="L165" s="511" t="s">
        <v>2732</v>
      </c>
      <c r="M165" s="669" t="s">
        <v>2733</v>
      </c>
      <c r="N165" s="511"/>
      <c r="O165" s="510">
        <v>82220575.25</v>
      </c>
      <c r="P165" s="511" t="s">
        <v>230</v>
      </c>
      <c r="Q165" s="669" t="s">
        <v>2733</v>
      </c>
      <c r="R165" s="511"/>
      <c r="S165" s="510">
        <v>82220575.25</v>
      </c>
      <c r="T165" s="510">
        <v>477127.63299999997</v>
      </c>
    </row>
    <row r="166" spans="1:20" s="501" customFormat="1">
      <c r="A166" s="1018"/>
      <c r="B166" s="580"/>
      <c r="C166" s="581"/>
      <c r="D166" s="498" t="s">
        <v>2596</v>
      </c>
      <c r="E166" s="508" t="s">
        <v>2734</v>
      </c>
      <c r="F166" s="670"/>
      <c r="G166" s="583"/>
      <c r="H166" s="583"/>
      <c r="I166" s="508" t="s">
        <v>2735</v>
      </c>
      <c r="J166" s="511"/>
      <c r="K166" s="510">
        <v>85257658.429999992</v>
      </c>
      <c r="L166" s="511" t="s">
        <v>2732</v>
      </c>
      <c r="M166" s="671" t="s">
        <v>2736</v>
      </c>
      <c r="N166" s="511"/>
      <c r="O166" s="510">
        <v>89559396.159999996</v>
      </c>
      <c r="P166" s="511" t="s">
        <v>230</v>
      </c>
      <c r="Q166" s="671" t="s">
        <v>2736</v>
      </c>
      <c r="R166" s="511"/>
      <c r="S166" s="510">
        <v>89559396.159999996</v>
      </c>
      <c r="T166" s="510">
        <v>104763.04700000001</v>
      </c>
    </row>
    <row r="167" spans="1:20" s="501" customFormat="1">
      <c r="A167" s="1018"/>
      <c r="B167" s="580"/>
      <c r="C167" s="581"/>
      <c r="D167" s="498" t="s">
        <v>2597</v>
      </c>
      <c r="E167" s="663"/>
      <c r="F167" s="672"/>
      <c r="G167" s="583"/>
      <c r="H167" s="583"/>
      <c r="I167" s="554"/>
      <c r="K167" s="554"/>
      <c r="L167" s="554"/>
      <c r="M167" s="583"/>
      <c r="N167" s="583"/>
      <c r="O167" s="583"/>
      <c r="P167" s="554"/>
      <c r="Q167" s="583"/>
      <c r="R167" s="583"/>
      <c r="S167" s="583"/>
      <c r="T167" s="583"/>
    </row>
    <row r="168" spans="1:20" s="501" customFormat="1">
      <c r="A168" s="1018" t="s">
        <v>20</v>
      </c>
      <c r="B168" s="580" t="s">
        <v>2455</v>
      </c>
      <c r="C168" s="581">
        <v>2021</v>
      </c>
      <c r="D168" s="498" t="s">
        <v>2594</v>
      </c>
      <c r="E168" s="663"/>
      <c r="F168" s="670"/>
      <c r="G168" s="583"/>
      <c r="H168" s="583"/>
      <c r="I168" s="554"/>
      <c r="K168" s="554"/>
      <c r="L168" s="554"/>
      <c r="M168" s="583"/>
      <c r="N168" s="583"/>
      <c r="O168" s="583"/>
      <c r="P168" s="554"/>
      <c r="Q168" s="583"/>
      <c r="R168" s="583"/>
      <c r="S168" s="583"/>
      <c r="T168" s="583"/>
    </row>
    <row r="169" spans="1:20" s="501" customFormat="1">
      <c r="A169" s="1018"/>
      <c r="B169" s="580"/>
      <c r="C169" s="581"/>
      <c r="D169" s="498" t="s">
        <v>2596</v>
      </c>
      <c r="E169" s="499"/>
      <c r="F169" s="554"/>
      <c r="G169" s="554"/>
      <c r="I169" s="554">
        <v>2701856</v>
      </c>
      <c r="K169" s="554">
        <v>235725250.77999997</v>
      </c>
      <c r="L169" s="554"/>
      <c r="M169" s="554"/>
      <c r="N169" s="554"/>
      <c r="O169" s="554"/>
      <c r="P169" s="554"/>
      <c r="Q169" s="554"/>
      <c r="R169" s="554"/>
      <c r="S169" s="554"/>
      <c r="T169" s="501">
        <v>450000</v>
      </c>
    </row>
    <row r="170" spans="1:20" s="501" customFormat="1">
      <c r="A170" s="1018"/>
      <c r="B170" s="580"/>
      <c r="C170" s="581"/>
      <c r="D170" s="498" t="s">
        <v>2597</v>
      </c>
      <c r="E170" s="499"/>
      <c r="F170" s="554"/>
      <c r="G170" s="554"/>
      <c r="I170" s="554">
        <v>343135</v>
      </c>
      <c r="K170" s="554">
        <v>49031003.020000003</v>
      </c>
      <c r="L170" s="554"/>
      <c r="M170" s="554"/>
      <c r="N170" s="554"/>
      <c r="O170" s="554"/>
      <c r="P170" s="554"/>
      <c r="Q170" s="554"/>
      <c r="R170" s="554"/>
      <c r="S170" s="554"/>
    </row>
    <row r="171" spans="1:20" s="501" customFormat="1" ht="31">
      <c r="A171" s="1018" t="s">
        <v>298</v>
      </c>
      <c r="B171" s="580" t="s">
        <v>2737</v>
      </c>
      <c r="C171" s="581">
        <v>2021</v>
      </c>
      <c r="D171" s="582" t="s">
        <v>2738</v>
      </c>
      <c r="E171" s="499">
        <v>2155101</v>
      </c>
      <c r="F171" s="554"/>
      <c r="G171" s="554"/>
      <c r="I171" s="554"/>
      <c r="K171" s="554"/>
      <c r="L171" s="554" t="s">
        <v>2739</v>
      </c>
      <c r="M171" s="673">
        <v>2155101</v>
      </c>
      <c r="N171" s="554" t="s">
        <v>2740</v>
      </c>
      <c r="O171" s="554"/>
      <c r="P171" s="554" t="s">
        <v>2741</v>
      </c>
      <c r="Q171" s="673">
        <v>2155101</v>
      </c>
      <c r="R171" s="554" t="s">
        <v>2740</v>
      </c>
      <c r="S171" s="554"/>
    </row>
    <row r="172" spans="1:20" s="503" customFormat="1" ht="15.65" customHeight="1">
      <c r="A172" s="1017" t="s">
        <v>20</v>
      </c>
      <c r="B172" s="547" t="s">
        <v>2458</v>
      </c>
      <c r="C172" s="497">
        <v>2021</v>
      </c>
      <c r="D172" s="498" t="s">
        <v>2594</v>
      </c>
      <c r="E172" s="674"/>
      <c r="F172" s="539"/>
      <c r="G172" s="539"/>
      <c r="H172" s="539"/>
      <c r="I172" s="501"/>
      <c r="J172" s="501"/>
      <c r="K172" s="501"/>
      <c r="L172" s="540"/>
      <c r="M172" s="501"/>
      <c r="N172" s="501"/>
      <c r="O172" s="577"/>
      <c r="P172" s="540"/>
      <c r="Q172" s="501"/>
      <c r="R172" s="501"/>
      <c r="S172" s="577"/>
      <c r="T172" s="501"/>
    </row>
    <row r="173" spans="1:20" s="681" customFormat="1">
      <c r="A173" s="704"/>
      <c r="B173" s="675"/>
      <c r="C173" s="676"/>
      <c r="D173" s="498" t="s">
        <v>2596</v>
      </c>
      <c r="E173" s="677">
        <v>1699985.726</v>
      </c>
      <c r="F173" s="678">
        <v>336541.69300000003</v>
      </c>
      <c r="G173" s="679">
        <v>218276726233.25348</v>
      </c>
      <c r="H173" s="495"/>
      <c r="I173" s="678">
        <v>1354833.365</v>
      </c>
      <c r="J173" s="679">
        <v>1249653097269.5901</v>
      </c>
      <c r="K173" s="495"/>
      <c r="L173" s="675"/>
      <c r="M173" s="495"/>
      <c r="N173" s="495"/>
      <c r="O173" s="495"/>
      <c r="P173" s="675"/>
      <c r="Q173" s="495"/>
      <c r="R173" s="495"/>
      <c r="S173" s="495"/>
      <c r="T173" s="680">
        <v>327896.92200000002</v>
      </c>
    </row>
    <row r="174" spans="1:20" s="681" customFormat="1">
      <c r="A174" s="704"/>
      <c r="B174" s="675"/>
      <c r="C174" s="676"/>
      <c r="D174" s="498" t="s">
        <v>2597</v>
      </c>
      <c r="E174" s="677"/>
      <c r="F174" s="495"/>
      <c r="G174" s="495"/>
      <c r="H174" s="495"/>
      <c r="I174" s="495"/>
      <c r="J174" s="495"/>
      <c r="K174" s="495"/>
      <c r="L174" s="675"/>
      <c r="M174" s="495"/>
      <c r="N174" s="495"/>
      <c r="O174" s="495"/>
      <c r="P174" s="675"/>
      <c r="Q174" s="495"/>
      <c r="R174" s="495"/>
      <c r="S174" s="495"/>
      <c r="T174" s="495"/>
    </row>
    <row r="175" spans="1:20">
      <c r="A175" s="704" t="s">
        <v>20</v>
      </c>
      <c r="B175" s="682" t="s">
        <v>2459</v>
      </c>
      <c r="C175" s="676">
        <v>2021</v>
      </c>
      <c r="D175" s="498" t="s">
        <v>2594</v>
      </c>
      <c r="E175" s="683"/>
      <c r="F175" s="495"/>
      <c r="G175" s="495"/>
      <c r="H175" s="684"/>
      <c r="I175" s="495"/>
      <c r="J175" s="684"/>
      <c r="K175" s="495"/>
      <c r="L175" s="685"/>
      <c r="M175" s="684"/>
      <c r="N175" s="684"/>
      <c r="O175" s="684"/>
      <c r="P175" s="685"/>
      <c r="Q175" s="684"/>
      <c r="R175" s="684"/>
      <c r="S175" s="684"/>
      <c r="T175" s="684"/>
    </row>
    <row r="176" spans="1:20">
      <c r="A176" s="704"/>
      <c r="B176" s="682"/>
      <c r="C176" s="676"/>
      <c r="D176" s="498" t="s">
        <v>2596</v>
      </c>
      <c r="E176" s="683">
        <v>7399999.04</v>
      </c>
      <c r="F176" s="686"/>
      <c r="G176" s="686"/>
      <c r="H176" s="686"/>
      <c r="I176" s="553">
        <v>7453467</v>
      </c>
      <c r="J176" s="511"/>
      <c r="K176" s="510">
        <v>638796792.10000002</v>
      </c>
      <c r="L176" s="511" t="s">
        <v>2742</v>
      </c>
      <c r="M176" s="510">
        <v>7453467</v>
      </c>
      <c r="N176" s="511"/>
      <c r="O176" s="510">
        <v>638796792.10000002</v>
      </c>
      <c r="P176" s="685" t="s">
        <v>2688</v>
      </c>
      <c r="Q176" s="510">
        <v>7453467</v>
      </c>
      <c r="R176" s="511"/>
      <c r="S176" s="510">
        <v>638796792.10000002</v>
      </c>
      <c r="T176" s="684">
        <v>84000</v>
      </c>
    </row>
    <row r="177" spans="1:20">
      <c r="A177" s="704"/>
      <c r="B177" s="682"/>
      <c r="C177" s="676"/>
      <c r="D177" s="498" t="s">
        <v>2597</v>
      </c>
      <c r="E177" s="677"/>
      <c r="F177" s="686"/>
      <c r="G177" s="495"/>
      <c r="H177" s="686"/>
      <c r="I177" s="686"/>
      <c r="J177" s="686"/>
      <c r="K177" s="686"/>
      <c r="L177" s="687"/>
      <c r="M177" s="495"/>
      <c r="N177" s="495"/>
      <c r="O177" s="495"/>
      <c r="P177" s="687"/>
      <c r="Q177" s="686"/>
      <c r="R177" s="495"/>
      <c r="S177" s="495"/>
      <c r="T177" s="495"/>
    </row>
    <row r="178" spans="1:20">
      <c r="A178" s="704" t="s">
        <v>20</v>
      </c>
      <c r="B178" s="682" t="s">
        <v>2460</v>
      </c>
      <c r="C178" s="676">
        <v>2021</v>
      </c>
      <c r="D178" s="511" t="s">
        <v>2594</v>
      </c>
      <c r="E178" s="688"/>
      <c r="F178" s="686"/>
      <c r="G178" s="495"/>
      <c r="H178" s="686"/>
      <c r="I178" s="686"/>
      <c r="J178" s="686"/>
      <c r="K178" s="686"/>
      <c r="L178" s="675"/>
      <c r="M178" s="495"/>
      <c r="N178" s="495"/>
      <c r="O178" s="495"/>
      <c r="P178" s="687"/>
      <c r="Q178" s="686"/>
      <c r="R178" s="686"/>
      <c r="S178" s="686"/>
      <c r="T178" s="686"/>
    </row>
    <row r="179" spans="1:20">
      <c r="A179" s="704"/>
      <c r="B179" s="682"/>
      <c r="C179" s="676"/>
      <c r="D179" s="511" t="s">
        <v>2596</v>
      </c>
      <c r="E179" s="688"/>
      <c r="F179" s="686"/>
      <c r="G179" s="495"/>
      <c r="H179" s="686"/>
      <c r="I179" s="686"/>
      <c r="J179" s="686"/>
      <c r="K179" s="686"/>
      <c r="L179" s="675"/>
      <c r="M179" s="495"/>
      <c r="N179" s="495"/>
      <c r="O179" s="495"/>
      <c r="P179" s="687"/>
      <c r="Q179" s="686"/>
      <c r="R179" s="686"/>
      <c r="S179" s="686"/>
      <c r="T179" s="686"/>
    </row>
    <row r="180" spans="1:20" ht="31">
      <c r="A180" s="704"/>
      <c r="B180" s="682"/>
      <c r="C180" s="676"/>
      <c r="D180" s="511" t="s">
        <v>2597</v>
      </c>
      <c r="E180" s="688">
        <v>1540883.55</v>
      </c>
      <c r="F180" s="686"/>
      <c r="G180" s="686"/>
      <c r="H180" s="686"/>
      <c r="I180" s="509">
        <v>1143965</v>
      </c>
      <c r="J180" s="511"/>
      <c r="K180" s="510">
        <v>165979966.63</v>
      </c>
      <c r="L180" s="511" t="s">
        <v>2743</v>
      </c>
      <c r="M180" s="502">
        <v>1143965</v>
      </c>
      <c r="N180" s="502"/>
      <c r="O180" s="502">
        <v>165979966.63</v>
      </c>
      <c r="P180" s="687" t="s">
        <v>2715</v>
      </c>
      <c r="Q180" s="495">
        <v>1547044</v>
      </c>
      <c r="R180" s="495">
        <v>811597888127</v>
      </c>
      <c r="S180" s="495">
        <v>165979966.63</v>
      </c>
      <c r="T180" s="495">
        <v>325000</v>
      </c>
    </row>
    <row r="181" spans="1:20">
      <c r="A181" s="704"/>
      <c r="B181" s="682"/>
      <c r="C181" s="676"/>
      <c r="D181" s="511" t="s">
        <v>2597</v>
      </c>
      <c r="L181" s="511" t="s">
        <v>2744</v>
      </c>
      <c r="M181" s="502">
        <v>403079</v>
      </c>
      <c r="N181" s="502">
        <v>811597888127</v>
      </c>
      <c r="O181" s="502"/>
      <c r="P181" s="687"/>
      <c r="Q181" s="686"/>
      <c r="R181" s="686"/>
      <c r="S181" s="686"/>
      <c r="T181" s="686"/>
    </row>
    <row r="182" spans="1:20" ht="31">
      <c r="A182" s="704" t="s">
        <v>20</v>
      </c>
      <c r="B182" s="682" t="s">
        <v>2461</v>
      </c>
      <c r="C182" s="676">
        <v>2021</v>
      </c>
      <c r="D182" s="508" t="s">
        <v>2594</v>
      </c>
      <c r="E182" s="683" t="s">
        <v>2745</v>
      </c>
      <c r="F182" s="686"/>
      <c r="G182" s="686"/>
      <c r="H182" s="686"/>
      <c r="I182" s="686" t="s">
        <v>2746</v>
      </c>
      <c r="J182" s="502">
        <v>759308926104</v>
      </c>
      <c r="K182" s="686"/>
      <c r="L182" s="675" t="s">
        <v>2747</v>
      </c>
      <c r="M182" s="502">
        <v>1083994048</v>
      </c>
      <c r="N182" s="502">
        <v>1106518125157</v>
      </c>
      <c r="O182" s="495"/>
      <c r="P182" s="687" t="s">
        <v>2715</v>
      </c>
      <c r="Q182" s="502">
        <v>1083994048</v>
      </c>
      <c r="R182" s="502">
        <v>1106518125157</v>
      </c>
      <c r="S182" s="686"/>
      <c r="T182" s="686">
        <v>350430.68300000002</v>
      </c>
    </row>
    <row r="183" spans="1:20">
      <c r="A183" s="704"/>
      <c r="B183" s="690"/>
      <c r="C183" s="691"/>
      <c r="D183" s="508" t="s">
        <v>2596</v>
      </c>
      <c r="E183" s="683"/>
      <c r="F183" s="687"/>
      <c r="G183" s="495"/>
      <c r="H183" s="692"/>
      <c r="I183" s="692"/>
      <c r="J183" s="692"/>
      <c r="K183" s="692"/>
      <c r="L183" s="675"/>
      <c r="M183" s="495"/>
      <c r="N183" s="495"/>
      <c r="O183" s="692"/>
      <c r="P183" s="687"/>
      <c r="Q183" s="495"/>
      <c r="R183" s="495"/>
      <c r="S183" s="495"/>
      <c r="T183" s="495"/>
    </row>
    <row r="184" spans="1:20">
      <c r="A184" s="704"/>
      <c r="B184" s="690"/>
      <c r="C184" s="691"/>
      <c r="D184" s="508" t="s">
        <v>2597</v>
      </c>
      <c r="E184" s="683"/>
      <c r="F184" s="687"/>
      <c r="G184" s="495"/>
      <c r="H184" s="692"/>
      <c r="I184" s="692"/>
      <c r="J184" s="692"/>
      <c r="K184" s="692"/>
      <c r="L184" s="675"/>
      <c r="M184" s="495"/>
      <c r="N184" s="495"/>
      <c r="O184" s="692"/>
      <c r="P184" s="687"/>
      <c r="Q184" s="495"/>
      <c r="R184" s="495"/>
      <c r="S184" s="495"/>
      <c r="T184" s="495"/>
    </row>
    <row r="185" spans="1:20">
      <c r="A185" s="704" t="s">
        <v>20</v>
      </c>
      <c r="B185" s="690" t="s">
        <v>2462</v>
      </c>
      <c r="C185" s="691">
        <v>2021</v>
      </c>
      <c r="D185" s="498" t="s">
        <v>2594</v>
      </c>
      <c r="E185" s="693">
        <v>46456</v>
      </c>
      <c r="F185" s="687"/>
      <c r="G185" s="687"/>
      <c r="H185" s="686"/>
      <c r="I185" s="694">
        <v>39410</v>
      </c>
      <c r="J185" s="511">
        <v>0</v>
      </c>
      <c r="K185" s="579">
        <v>1558895</v>
      </c>
      <c r="L185" s="511" t="s">
        <v>2748</v>
      </c>
      <c r="M185" s="579">
        <v>46457</v>
      </c>
      <c r="N185" s="695">
        <v>3523500500</v>
      </c>
      <c r="O185" s="695">
        <v>1558895</v>
      </c>
      <c r="P185" s="511" t="s">
        <v>18</v>
      </c>
      <c r="Q185" s="579">
        <v>46457</v>
      </c>
      <c r="R185" s="695">
        <v>3523500500</v>
      </c>
      <c r="S185" s="695">
        <v>1558895</v>
      </c>
      <c r="T185" s="579">
        <v>7047</v>
      </c>
    </row>
    <row r="186" spans="1:20">
      <c r="A186" s="704"/>
      <c r="B186" s="690"/>
      <c r="C186" s="691"/>
      <c r="D186" s="498" t="s">
        <v>2596</v>
      </c>
      <c r="E186" s="693">
        <v>2003974</v>
      </c>
      <c r="F186" s="686"/>
      <c r="G186" s="686"/>
      <c r="H186" s="686"/>
      <c r="I186" s="694">
        <v>1117505</v>
      </c>
      <c r="J186" s="511">
        <v>0</v>
      </c>
      <c r="K186" s="579">
        <v>66840340</v>
      </c>
      <c r="L186" s="511" t="s">
        <v>2748</v>
      </c>
      <c r="M186" s="579">
        <v>2040173</v>
      </c>
      <c r="N186" s="695">
        <v>786372056035</v>
      </c>
      <c r="O186" s="695">
        <v>66840340</v>
      </c>
      <c r="P186" s="511" t="s">
        <v>18</v>
      </c>
      <c r="Q186" s="579">
        <v>2040173</v>
      </c>
      <c r="R186" s="695">
        <v>786372056035</v>
      </c>
      <c r="S186" s="695">
        <v>66840340</v>
      </c>
      <c r="T186" s="579">
        <v>882597</v>
      </c>
    </row>
    <row r="187" spans="1:20">
      <c r="A187" s="704"/>
      <c r="B187" s="690"/>
      <c r="C187" s="691"/>
      <c r="D187" s="498" t="s">
        <v>2597</v>
      </c>
      <c r="E187" s="696">
        <v>0</v>
      </c>
      <c r="F187" s="692"/>
      <c r="G187" s="692"/>
      <c r="H187" s="692"/>
      <c r="I187" s="697">
        <v>0</v>
      </c>
      <c r="J187" s="511">
        <v>0</v>
      </c>
      <c r="K187" s="579">
        <v>0</v>
      </c>
      <c r="L187" s="511" t="s">
        <v>749</v>
      </c>
      <c r="M187" s="579">
        <v>0</v>
      </c>
      <c r="N187" s="695">
        <v>0</v>
      </c>
      <c r="O187" s="695">
        <v>0</v>
      </c>
      <c r="P187" s="511" t="s">
        <v>749</v>
      </c>
      <c r="Q187" s="579">
        <v>0</v>
      </c>
      <c r="R187" s="695">
        <v>0</v>
      </c>
      <c r="S187" s="695">
        <v>0</v>
      </c>
      <c r="T187" s="579">
        <v>0</v>
      </c>
    </row>
    <row r="188" spans="1:20">
      <c r="A188" s="704" t="s">
        <v>298</v>
      </c>
      <c r="B188" s="690" t="s">
        <v>2463</v>
      </c>
      <c r="C188" s="691">
        <v>2021</v>
      </c>
      <c r="D188" s="687" t="s">
        <v>2571</v>
      </c>
      <c r="E188" s="683">
        <v>4911.402</v>
      </c>
      <c r="F188" s="692"/>
      <c r="G188" s="692"/>
      <c r="H188" s="692"/>
      <c r="I188" s="698">
        <v>4911.402</v>
      </c>
      <c r="J188" s="510">
        <v>2125390691713.55</v>
      </c>
      <c r="K188" s="699">
        <v>148537544.59200001</v>
      </c>
      <c r="L188" s="675"/>
      <c r="M188" s="692"/>
      <c r="N188" s="692"/>
      <c r="O188" s="692"/>
      <c r="P188" s="687"/>
      <c r="Q188" s="686"/>
      <c r="R188" s="686"/>
      <c r="S188" s="686"/>
      <c r="T188" s="692"/>
    </row>
    <row r="189" spans="1:20">
      <c r="A189" s="704" t="s">
        <v>298</v>
      </c>
      <c r="B189" s="690" t="s">
        <v>2464</v>
      </c>
      <c r="C189" s="691">
        <v>2021</v>
      </c>
      <c r="D189" s="498" t="s">
        <v>2749</v>
      </c>
      <c r="E189" s="700">
        <v>4100.9652999999998</v>
      </c>
      <c r="F189" s="692"/>
      <c r="G189" s="692"/>
      <c r="H189" s="692"/>
      <c r="L189" s="675"/>
      <c r="M189" s="692"/>
      <c r="N189" s="692"/>
      <c r="O189" s="692"/>
      <c r="P189" s="687"/>
      <c r="Q189" s="686"/>
      <c r="R189" s="686"/>
      <c r="S189" s="686"/>
      <c r="T189" s="692"/>
    </row>
    <row r="190" spans="1:20">
      <c r="A190" s="704"/>
      <c r="B190" s="690"/>
      <c r="C190" s="691"/>
      <c r="D190" s="498" t="s">
        <v>2750</v>
      </c>
      <c r="E190" s="700">
        <v>3093.2736</v>
      </c>
      <c r="F190" s="692"/>
      <c r="G190" s="692"/>
      <c r="H190" s="692"/>
      <c r="I190" s="701">
        <v>3093.2736</v>
      </c>
      <c r="J190" s="515"/>
      <c r="K190" s="702">
        <v>99514874.879999995</v>
      </c>
      <c r="L190" s="687"/>
      <c r="M190" s="692"/>
      <c r="N190" s="692"/>
      <c r="O190" s="692"/>
      <c r="P190" s="687"/>
      <c r="Q190" s="686"/>
      <c r="R190" s="686"/>
      <c r="S190" s="686"/>
      <c r="T190" s="686"/>
    </row>
    <row r="191" spans="1:20">
      <c r="A191" s="704"/>
      <c r="B191" s="690" t="s">
        <v>2465</v>
      </c>
      <c r="C191" s="691">
        <v>2021</v>
      </c>
      <c r="D191" s="498" t="s">
        <v>2594</v>
      </c>
      <c r="E191" s="633">
        <v>1586721</v>
      </c>
      <c r="F191" s="614">
        <v>336925.88199999998</v>
      </c>
      <c r="G191" s="634">
        <v>427521199817</v>
      </c>
      <c r="H191" s="615">
        <v>0</v>
      </c>
      <c r="I191" s="614">
        <v>813578</v>
      </c>
      <c r="J191" s="511"/>
      <c r="K191" s="510">
        <v>63846599.07</v>
      </c>
      <c r="L191" s="511" t="s">
        <v>2675</v>
      </c>
      <c r="M191" s="615">
        <f>310278+257846.152</f>
        <v>568124.152</v>
      </c>
      <c r="N191" s="634">
        <v>337161424277</v>
      </c>
      <c r="O191" s="616">
        <v>25428051.77</v>
      </c>
      <c r="P191" s="563" t="s">
        <v>698</v>
      </c>
      <c r="Q191" s="686">
        <v>1150503.882</v>
      </c>
      <c r="R191" s="686">
        <v>427521199817</v>
      </c>
      <c r="S191" s="686">
        <v>63846599.069999993</v>
      </c>
      <c r="T191" s="686">
        <v>336925.88199999998</v>
      </c>
    </row>
    <row r="192" spans="1:20">
      <c r="A192" s="704"/>
      <c r="B192" s="690"/>
      <c r="C192" s="691"/>
      <c r="L192" s="508" t="s">
        <v>2751</v>
      </c>
      <c r="M192" s="615">
        <f>86843+30720.583</f>
        <v>117563.583</v>
      </c>
      <c r="N192" s="634">
        <v>24215300941</v>
      </c>
      <c r="O192" s="616">
        <v>4896164.24</v>
      </c>
    </row>
    <row r="193" spans="1:20">
      <c r="A193" s="704"/>
      <c r="B193" s="682"/>
      <c r="C193" s="691"/>
      <c r="K193" s="495"/>
      <c r="L193" s="511" t="s">
        <v>2752</v>
      </c>
      <c r="M193" s="615">
        <f>416457+48359.147</f>
        <v>464816.147</v>
      </c>
      <c r="N193" s="634">
        <v>66144474599</v>
      </c>
      <c r="O193" s="616">
        <v>33522383.059999999</v>
      </c>
      <c r="P193" s="675"/>
      <c r="Q193" s="495"/>
      <c r="R193" s="686"/>
      <c r="S193" s="495"/>
      <c r="T193" s="686"/>
    </row>
    <row r="194" spans="1:20">
      <c r="A194" s="704"/>
      <c r="B194" s="682"/>
      <c r="C194" s="691"/>
      <c r="D194" s="498" t="s">
        <v>2596</v>
      </c>
      <c r="E194" s="633">
        <v>349483.29000000004</v>
      </c>
      <c r="F194" s="614">
        <v>240919.141</v>
      </c>
      <c r="G194" s="634">
        <v>258277569119</v>
      </c>
      <c r="H194" s="615">
        <v>0</v>
      </c>
      <c r="I194" s="614">
        <v>677516</v>
      </c>
      <c r="J194" s="511"/>
      <c r="K194" s="510">
        <v>52261320.859999999</v>
      </c>
      <c r="L194" s="511" t="s">
        <v>2675</v>
      </c>
      <c r="M194" s="615">
        <f>259314+217107.94</f>
        <v>476421.94</v>
      </c>
      <c r="N194" s="634">
        <v>233614818749</v>
      </c>
      <c r="O194" s="616">
        <v>19431472.809999999</v>
      </c>
      <c r="P194" s="563" t="s">
        <v>698</v>
      </c>
      <c r="Q194" s="686">
        <v>918435.14100000006</v>
      </c>
      <c r="R194" s="686">
        <v>258277569119</v>
      </c>
      <c r="S194" s="686">
        <v>52261320.859999999</v>
      </c>
      <c r="T194" s="686">
        <v>240919.141</v>
      </c>
    </row>
    <row r="195" spans="1:20">
      <c r="A195" s="704"/>
      <c r="B195" s="682"/>
      <c r="C195" s="691"/>
      <c r="E195" s="683"/>
      <c r="F195" s="686"/>
      <c r="G195" s="686"/>
      <c r="H195" s="686"/>
      <c r="I195" s="495"/>
      <c r="J195" s="495"/>
      <c r="K195" s="495"/>
      <c r="L195" s="508" t="s">
        <v>2751</v>
      </c>
      <c r="M195" s="615">
        <f>78674+23811.201</f>
        <v>102485.201</v>
      </c>
      <c r="N195" s="634">
        <v>24662750370</v>
      </c>
      <c r="O195" s="616">
        <v>4092621.09</v>
      </c>
      <c r="P195" s="675"/>
      <c r="Q195" s="495"/>
      <c r="R195" s="686"/>
      <c r="S195" s="495"/>
      <c r="T195" s="686"/>
    </row>
    <row r="196" spans="1:20">
      <c r="A196" s="704"/>
      <c r="B196" s="682"/>
      <c r="C196" s="691"/>
      <c r="D196" s="687"/>
      <c r="E196" s="683"/>
      <c r="F196" s="686"/>
      <c r="G196" s="686"/>
      <c r="H196" s="686"/>
      <c r="I196" s="495"/>
      <c r="J196" s="704"/>
      <c r="K196" s="495"/>
      <c r="L196" s="511" t="s">
        <v>2752</v>
      </c>
      <c r="M196" s="615">
        <v>339528</v>
      </c>
      <c r="N196" s="510">
        <v>0</v>
      </c>
      <c r="O196" s="616">
        <v>28737226.960000001</v>
      </c>
      <c r="P196" s="705"/>
      <c r="Q196" s="495"/>
      <c r="R196" s="686"/>
      <c r="S196" s="495"/>
      <c r="T196" s="686"/>
    </row>
    <row r="197" spans="1:20">
      <c r="A197" s="704"/>
      <c r="B197" s="682"/>
      <c r="C197" s="691"/>
      <c r="D197" s="498" t="s">
        <v>2597</v>
      </c>
      <c r="E197" s="683"/>
      <c r="F197" s="686"/>
      <c r="G197" s="686"/>
      <c r="H197" s="686"/>
      <c r="I197" s="495"/>
      <c r="J197" s="495"/>
      <c r="K197" s="704"/>
      <c r="L197" s="675"/>
      <c r="M197" s="495"/>
      <c r="N197" s="495"/>
      <c r="O197" s="495"/>
      <c r="P197" s="705"/>
      <c r="Q197" s="704"/>
      <c r="R197" s="686"/>
      <c r="S197" s="704"/>
      <c r="T197" s="495"/>
    </row>
    <row r="198" spans="1:20">
      <c r="A198" s="704" t="s">
        <v>20</v>
      </c>
      <c r="B198" s="682" t="s">
        <v>2466</v>
      </c>
      <c r="C198" s="691">
        <v>2021</v>
      </c>
      <c r="D198" s="498" t="s">
        <v>2594</v>
      </c>
      <c r="E198" s="683">
        <v>1250000</v>
      </c>
      <c r="F198" s="686"/>
      <c r="G198" s="686"/>
      <c r="H198" s="686"/>
      <c r="I198" s="704">
        <v>1055600</v>
      </c>
      <c r="J198" s="704"/>
      <c r="K198" s="686"/>
      <c r="L198" s="675"/>
      <c r="M198" s="686"/>
      <c r="N198" s="686"/>
      <c r="O198" s="704"/>
      <c r="P198" s="705"/>
      <c r="Q198" s="704"/>
      <c r="R198" s="686"/>
      <c r="S198" s="704"/>
      <c r="T198" s="686">
        <v>295250</v>
      </c>
    </row>
    <row r="199" spans="1:20">
      <c r="A199" s="704"/>
      <c r="B199" s="682"/>
      <c r="C199" s="691"/>
      <c r="D199" s="498" t="s">
        <v>2596</v>
      </c>
      <c r="E199" s="683"/>
      <c r="F199" s="686"/>
      <c r="G199" s="686"/>
      <c r="H199" s="686"/>
      <c r="I199" s="704"/>
      <c r="J199" s="704"/>
      <c r="K199" s="686"/>
      <c r="L199" s="675"/>
      <c r="M199" s="495"/>
      <c r="N199" s="686"/>
      <c r="O199" s="704"/>
      <c r="P199" s="705"/>
      <c r="Q199" s="704"/>
      <c r="R199" s="686"/>
      <c r="S199" s="495"/>
      <c r="T199" s="686"/>
    </row>
    <row r="200" spans="1:20">
      <c r="A200" s="704"/>
      <c r="B200" s="682"/>
      <c r="C200" s="691"/>
      <c r="D200" s="498" t="s">
        <v>2597</v>
      </c>
      <c r="E200" s="683"/>
      <c r="F200" s="686"/>
      <c r="G200" s="686"/>
      <c r="H200" s="686"/>
      <c r="I200" s="704"/>
      <c r="J200" s="704"/>
      <c r="K200" s="495"/>
      <c r="L200" s="675"/>
      <c r="M200" s="495"/>
      <c r="N200" s="686"/>
      <c r="O200" s="495"/>
      <c r="P200" s="705"/>
      <c r="Q200" s="704"/>
      <c r="R200" s="686"/>
      <c r="S200" s="704"/>
      <c r="T200" s="686"/>
    </row>
    <row r="201" spans="1:20">
      <c r="A201" s="704" t="s">
        <v>20</v>
      </c>
      <c r="B201" s="682" t="s">
        <v>2467</v>
      </c>
      <c r="C201" s="691">
        <v>2021</v>
      </c>
      <c r="D201" s="508" t="s">
        <v>2594</v>
      </c>
      <c r="E201" s="683"/>
      <c r="F201" s="686"/>
      <c r="G201" s="686"/>
      <c r="H201" s="686"/>
      <c r="I201" s="704"/>
      <c r="J201" s="704"/>
      <c r="K201" s="686"/>
      <c r="L201" s="675"/>
      <c r="M201" s="495"/>
      <c r="N201" s="686"/>
      <c r="O201" s="495"/>
      <c r="P201" s="705"/>
      <c r="Q201" s="704"/>
      <c r="R201" s="686"/>
      <c r="S201" s="704"/>
      <c r="T201" s="686"/>
    </row>
    <row r="202" spans="1:20">
      <c r="A202" s="704"/>
      <c r="B202" s="682"/>
      <c r="C202" s="691"/>
      <c r="D202" s="508" t="s">
        <v>2596</v>
      </c>
      <c r="E202" s="683">
        <v>1119093.9029999999</v>
      </c>
      <c r="F202" s="630">
        <v>171186.739</v>
      </c>
      <c r="G202" s="631"/>
      <c r="H202" s="546">
        <v>19476387.59</v>
      </c>
      <c r="I202" s="630">
        <v>1197281</v>
      </c>
      <c r="J202" s="631"/>
      <c r="K202" s="546">
        <v>92511686.489999995</v>
      </c>
      <c r="L202" s="511" t="s">
        <v>2753</v>
      </c>
      <c r="M202" s="632">
        <v>639571</v>
      </c>
      <c r="N202" s="631"/>
      <c r="O202" s="546">
        <v>58864114.590000004</v>
      </c>
      <c r="P202" s="706" t="s">
        <v>192</v>
      </c>
      <c r="Q202" s="632">
        <f>1197281+171186.739</f>
        <v>1368467.7390000001</v>
      </c>
      <c r="R202" s="631"/>
      <c r="S202" s="546">
        <f>S188+S181</f>
        <v>0</v>
      </c>
      <c r="T202" s="686"/>
    </row>
    <row r="203" spans="1:20">
      <c r="A203" s="704"/>
      <c r="B203" s="682"/>
      <c r="C203" s="691"/>
      <c r="E203" s="683"/>
      <c r="F203" s="495"/>
      <c r="G203" s="495"/>
      <c r="H203" s="686"/>
      <c r="I203" s="704"/>
      <c r="J203" s="704"/>
      <c r="K203" s="686"/>
      <c r="L203" s="511" t="s">
        <v>2754</v>
      </c>
      <c r="M203" s="632">
        <f>549910+171186.739</f>
        <v>721096.73900000006</v>
      </c>
      <c r="N203" s="631"/>
      <c r="O203" s="546">
        <f>19476387.59+32969439.9</f>
        <v>52445827.489999995</v>
      </c>
      <c r="P203" s="705"/>
      <c r="Q203" s="704"/>
      <c r="R203" s="686"/>
      <c r="S203" s="704"/>
      <c r="T203" s="686"/>
    </row>
    <row r="204" spans="1:20">
      <c r="A204" s="704"/>
      <c r="B204" s="682"/>
      <c r="C204" s="691"/>
      <c r="D204" s="687"/>
      <c r="E204" s="683"/>
      <c r="F204" s="686"/>
      <c r="G204" s="686"/>
      <c r="H204" s="686"/>
      <c r="I204" s="686"/>
      <c r="J204" s="686"/>
      <c r="K204" s="686"/>
      <c r="L204" s="511" t="s">
        <v>2755</v>
      </c>
      <c r="M204" s="632">
        <v>7800</v>
      </c>
      <c r="N204" s="631"/>
      <c r="O204" s="546">
        <v>678132</v>
      </c>
      <c r="P204" s="675"/>
      <c r="Q204" s="495"/>
      <c r="R204" s="495"/>
      <c r="S204" s="704"/>
      <c r="T204" s="495"/>
    </row>
    <row r="205" spans="1:20">
      <c r="A205" s="704"/>
      <c r="B205" s="682"/>
      <c r="C205" s="691"/>
      <c r="D205" s="508" t="s">
        <v>2597</v>
      </c>
      <c r="E205" s="683"/>
      <c r="F205" s="686"/>
      <c r="G205" s="686"/>
      <c r="H205" s="686"/>
      <c r="I205" s="686"/>
      <c r="J205" s="686"/>
      <c r="K205" s="704"/>
      <c r="L205" s="675"/>
      <c r="M205" s="495"/>
      <c r="N205" s="495"/>
      <c r="O205" s="495"/>
      <c r="P205" s="675"/>
      <c r="Q205" s="495"/>
      <c r="R205" s="495"/>
      <c r="S205" s="495"/>
      <c r="T205" s="495"/>
    </row>
    <row r="206" spans="1:20" ht="31">
      <c r="A206" s="704" t="s">
        <v>20</v>
      </c>
      <c r="B206" s="682" t="s">
        <v>2468</v>
      </c>
      <c r="C206" s="691">
        <v>2021</v>
      </c>
      <c r="D206" s="508" t="s">
        <v>2594</v>
      </c>
      <c r="E206" s="683"/>
      <c r="F206" s="495"/>
      <c r="G206" s="495"/>
      <c r="H206" s="686"/>
      <c r="I206" s="495"/>
      <c r="J206" s="495"/>
      <c r="K206" s="704"/>
      <c r="L206" s="675"/>
      <c r="M206" s="495"/>
      <c r="N206" s="495"/>
      <c r="O206" s="495"/>
      <c r="P206" s="675"/>
      <c r="Q206" s="495"/>
      <c r="R206" s="495"/>
      <c r="S206" s="495"/>
      <c r="T206" s="495"/>
    </row>
    <row r="207" spans="1:20">
      <c r="A207" s="704"/>
      <c r="B207" s="682"/>
      <c r="C207" s="691"/>
      <c r="D207" s="508" t="s">
        <v>2596</v>
      </c>
      <c r="F207" s="707">
        <v>69494.379000000001</v>
      </c>
      <c r="G207" s="502">
        <v>74270639028</v>
      </c>
      <c r="I207" s="707">
        <v>360111.06199999998</v>
      </c>
      <c r="J207" s="502">
        <v>456048990194</v>
      </c>
      <c r="K207" s="704"/>
      <c r="L207" s="511" t="s">
        <v>2675</v>
      </c>
      <c r="M207" s="707">
        <v>226553.696</v>
      </c>
      <c r="N207" s="502">
        <v>381619503326</v>
      </c>
      <c r="O207" s="502"/>
      <c r="P207" s="675" t="s">
        <v>698</v>
      </c>
      <c r="Q207" s="708">
        <v>429605.44099999999</v>
      </c>
      <c r="R207" s="502">
        <v>530319629222</v>
      </c>
      <c r="S207" s="704"/>
      <c r="T207" s="686">
        <v>69494.379000000001</v>
      </c>
    </row>
    <row r="208" spans="1:20">
      <c r="A208" s="1019"/>
      <c r="B208" s="682"/>
      <c r="C208" s="691"/>
      <c r="E208" s="683"/>
      <c r="F208" s="686"/>
      <c r="G208" s="686"/>
      <c r="H208" s="686"/>
      <c r="I208" s="704"/>
      <c r="J208" s="704"/>
      <c r="K208" s="704"/>
      <c r="L208" s="511" t="s">
        <v>2751</v>
      </c>
      <c r="M208" s="707">
        <v>203051.74500000002</v>
      </c>
      <c r="N208" s="502">
        <v>148700125896</v>
      </c>
      <c r="O208" s="502"/>
      <c r="P208" s="675"/>
      <c r="Q208" s="704"/>
      <c r="R208" s="686"/>
      <c r="S208" s="704"/>
      <c r="T208" s="686"/>
    </row>
    <row r="209" spans="1:20">
      <c r="A209" s="1019"/>
      <c r="B209" s="682"/>
      <c r="C209" s="691"/>
      <c r="D209" s="508" t="s">
        <v>2597</v>
      </c>
      <c r="E209" s="683"/>
      <c r="F209" s="686"/>
      <c r="G209" s="495"/>
      <c r="H209" s="686"/>
      <c r="I209" s="495"/>
      <c r="J209" s="495"/>
      <c r="K209" s="495"/>
      <c r="L209" s="675"/>
      <c r="M209" s="495"/>
      <c r="N209" s="495"/>
      <c r="O209" s="495"/>
      <c r="P209" s="675"/>
      <c r="Q209" s="495"/>
      <c r="R209" s="495"/>
      <c r="S209" s="704"/>
      <c r="T209" s="686"/>
    </row>
    <row r="210" spans="1:20">
      <c r="A210" s="704" t="s">
        <v>20</v>
      </c>
      <c r="B210" s="682" t="s">
        <v>2469</v>
      </c>
      <c r="C210" s="691">
        <v>2021</v>
      </c>
      <c r="D210" s="498" t="s">
        <v>2594</v>
      </c>
      <c r="E210" s="683"/>
      <c r="F210" s="686"/>
      <c r="G210" s="686"/>
      <c r="H210" s="686"/>
      <c r="I210" s="495">
        <v>2593561.16</v>
      </c>
      <c r="J210" s="495"/>
      <c r="K210" s="495">
        <v>181211456</v>
      </c>
      <c r="L210" s="675" t="s">
        <v>2756</v>
      </c>
      <c r="M210" s="495">
        <v>3236979.16</v>
      </c>
      <c r="N210" s="495"/>
      <c r="O210" s="495">
        <v>210944955</v>
      </c>
      <c r="P210" s="687" t="s">
        <v>230</v>
      </c>
      <c r="Q210" s="495">
        <v>3236979.16</v>
      </c>
      <c r="R210" s="495"/>
      <c r="S210" s="704">
        <v>210944955</v>
      </c>
      <c r="T210" s="686">
        <v>643415</v>
      </c>
    </row>
    <row r="211" spans="1:20">
      <c r="A211" s="704"/>
      <c r="B211" s="682"/>
      <c r="C211" s="691"/>
      <c r="D211" s="498" t="s">
        <v>2596</v>
      </c>
      <c r="E211" s="683"/>
      <c r="F211" s="495"/>
      <c r="G211" s="495"/>
      <c r="H211" s="686"/>
      <c r="I211" s="495"/>
      <c r="J211" s="495"/>
      <c r="K211" s="495"/>
      <c r="L211" s="675"/>
      <c r="M211" s="495"/>
      <c r="N211" s="495"/>
      <c r="O211" s="495"/>
      <c r="P211" s="687"/>
      <c r="Q211" s="495"/>
      <c r="R211" s="495"/>
      <c r="S211" s="704"/>
      <c r="T211" s="686"/>
    </row>
    <row r="212" spans="1:20">
      <c r="A212" s="704"/>
      <c r="B212" s="682"/>
      <c r="C212" s="691"/>
      <c r="D212" s="498" t="s">
        <v>2597</v>
      </c>
      <c r="E212" s="683"/>
      <c r="F212" s="686"/>
      <c r="G212" s="686"/>
      <c r="H212" s="686"/>
      <c r="I212" s="686"/>
      <c r="J212" s="686"/>
      <c r="K212" s="687"/>
      <c r="L212" s="675"/>
      <c r="M212" s="495"/>
      <c r="N212" s="495"/>
      <c r="O212" s="495"/>
      <c r="P212" s="687"/>
      <c r="Q212" s="495"/>
      <c r="R212" s="495"/>
      <c r="S212" s="495"/>
      <c r="T212" s="686"/>
    </row>
    <row r="213" spans="1:20">
      <c r="A213" s="704" t="s">
        <v>20</v>
      </c>
      <c r="B213" s="682" t="s">
        <v>2470</v>
      </c>
      <c r="C213" s="691">
        <v>2021</v>
      </c>
      <c r="D213" s="498" t="s">
        <v>2594</v>
      </c>
      <c r="E213" s="683">
        <v>4539593</v>
      </c>
      <c r="F213" s="686"/>
      <c r="G213" s="686"/>
      <c r="H213" s="686"/>
      <c r="I213" s="549">
        <v>237948</v>
      </c>
      <c r="J213" s="511"/>
      <c r="K213" s="510">
        <v>13575776.32</v>
      </c>
      <c r="L213" s="511" t="s">
        <v>2757</v>
      </c>
      <c r="M213" s="551">
        <v>237948</v>
      </c>
      <c r="N213" s="511"/>
      <c r="O213" s="510">
        <v>13575776.32</v>
      </c>
      <c r="P213" s="511" t="s">
        <v>18</v>
      </c>
      <c r="Q213" s="551">
        <v>237948</v>
      </c>
      <c r="R213" s="511"/>
      <c r="S213" s="510">
        <v>13575776.32</v>
      </c>
      <c r="T213" s="686"/>
    </row>
    <row r="214" spans="1:20">
      <c r="A214" s="704"/>
      <c r="B214" s="682"/>
      <c r="C214" s="691"/>
      <c r="D214" s="498" t="s">
        <v>2596</v>
      </c>
      <c r="E214" s="683"/>
      <c r="F214" s="495"/>
      <c r="G214" s="495"/>
      <c r="H214" s="495"/>
      <c r="I214" s="549">
        <f>3373878-I213</f>
        <v>3135930</v>
      </c>
      <c r="J214" s="511"/>
      <c r="K214" s="510">
        <v>212660151.40000001</v>
      </c>
      <c r="L214" s="511" t="s">
        <v>2757</v>
      </c>
      <c r="M214" s="551">
        <f>3373878-M213</f>
        <v>3135930</v>
      </c>
      <c r="N214" s="511"/>
      <c r="O214" s="510">
        <v>212660151.40000001</v>
      </c>
      <c r="P214" s="511" t="s">
        <v>18</v>
      </c>
      <c r="Q214" s="551">
        <f>(3373878-Q213)+1176752.288</f>
        <v>4312682.2879999997</v>
      </c>
      <c r="R214" s="510">
        <v>545755536109.46002</v>
      </c>
      <c r="S214" s="510">
        <v>212660151.40000001</v>
      </c>
      <c r="T214" s="551">
        <v>1176752.2879999999</v>
      </c>
    </row>
    <row r="215" spans="1:20">
      <c r="A215" s="704"/>
      <c r="B215" s="682"/>
      <c r="C215" s="691"/>
      <c r="D215" s="498" t="s">
        <v>2596</v>
      </c>
      <c r="E215" s="683"/>
      <c r="F215" s="686"/>
      <c r="G215" s="686"/>
      <c r="H215" s="687"/>
      <c r="I215" s="686"/>
      <c r="J215" s="687"/>
      <c r="K215" s="495"/>
      <c r="L215" s="511" t="s">
        <v>2758</v>
      </c>
      <c r="M215" s="551">
        <v>1176752.2879999999</v>
      </c>
      <c r="N215" s="510">
        <v>545755536109.46002</v>
      </c>
      <c r="O215" s="510"/>
      <c r="P215" s="675"/>
      <c r="Q215" s="495"/>
      <c r="R215" s="495"/>
      <c r="S215" s="686"/>
      <c r="T215" s="495"/>
    </row>
    <row r="216" spans="1:20">
      <c r="A216" s="704"/>
      <c r="B216" s="682"/>
      <c r="C216" s="691"/>
      <c r="D216" s="498" t="s">
        <v>2597</v>
      </c>
      <c r="E216" s="683"/>
      <c r="F216" s="686"/>
      <c r="G216" s="686"/>
      <c r="H216" s="686"/>
      <c r="I216" s="709"/>
      <c r="J216" s="554"/>
      <c r="K216" s="710"/>
      <c r="L216" s="675"/>
      <c r="M216" s="710"/>
      <c r="N216" s="711"/>
      <c r="O216" s="710"/>
      <c r="P216" s="675"/>
      <c r="Q216" s="710"/>
      <c r="R216" s="711"/>
      <c r="S216" s="710"/>
      <c r="T216" s="686"/>
    </row>
    <row r="217" spans="1:20" ht="31">
      <c r="A217" s="704" t="s">
        <v>20</v>
      </c>
      <c r="B217" s="682" t="s">
        <v>2759</v>
      </c>
      <c r="C217" s="691">
        <v>2021</v>
      </c>
      <c r="D217" s="498" t="s">
        <v>2594</v>
      </c>
      <c r="E217" s="683"/>
      <c r="F217" s="686"/>
      <c r="G217" s="686"/>
      <c r="H217" s="686"/>
      <c r="I217" s="710"/>
      <c r="J217" s="710"/>
      <c r="K217" s="710"/>
      <c r="L217" s="675"/>
      <c r="M217" s="710"/>
      <c r="N217" s="710"/>
      <c r="O217" s="710"/>
      <c r="P217" s="675"/>
      <c r="Q217" s="710"/>
      <c r="R217" s="710"/>
      <c r="S217" s="710"/>
      <c r="T217" s="686"/>
    </row>
    <row r="218" spans="1:20">
      <c r="A218" s="704"/>
      <c r="B218" s="712"/>
      <c r="C218" s="691"/>
      <c r="D218" s="498" t="s">
        <v>2596</v>
      </c>
      <c r="E218" s="683"/>
      <c r="F218" s="686"/>
      <c r="G218" s="686"/>
      <c r="H218" s="686"/>
      <c r="I218" s="713"/>
      <c r="J218" s="554"/>
      <c r="K218" s="714"/>
      <c r="L218" s="675"/>
      <c r="M218" s="715"/>
      <c r="N218" s="554"/>
      <c r="O218" s="716"/>
      <c r="P218" s="675"/>
      <c r="Q218" s="717"/>
      <c r="R218" s="554"/>
      <c r="S218" s="714"/>
      <c r="T218" s="686"/>
    </row>
    <row r="219" spans="1:20">
      <c r="A219" s="704"/>
      <c r="B219" s="712"/>
      <c r="C219" s="691"/>
      <c r="D219" s="498" t="s">
        <v>2597</v>
      </c>
      <c r="E219" s="562">
        <v>2942476</v>
      </c>
      <c r="F219" s="686"/>
      <c r="G219" s="686"/>
      <c r="H219" s="686"/>
      <c r="I219" s="562">
        <f>'[135]Operation SMM'!$P$26</f>
        <v>2229811</v>
      </c>
      <c r="J219" s="510"/>
      <c r="K219" s="510">
        <f>'[135]Operation SMM'!$P$6</f>
        <v>304253809.59403288</v>
      </c>
      <c r="L219" s="675"/>
      <c r="M219" s="715"/>
      <c r="N219" s="554"/>
      <c r="O219" s="716"/>
      <c r="P219" s="675" t="s">
        <v>2760</v>
      </c>
      <c r="Q219" s="655">
        <v>2362385.3089999999</v>
      </c>
      <c r="R219" s="510"/>
      <c r="S219" s="655">
        <v>326337602.59823287</v>
      </c>
      <c r="T219" s="686">
        <v>132574.30900000001</v>
      </c>
    </row>
    <row r="220" spans="1:20" s="724" customFormat="1" ht="16" customHeight="1">
      <c r="A220" s="1020" t="s">
        <v>298</v>
      </c>
      <c r="B220" s="496" t="s">
        <v>2472</v>
      </c>
      <c r="C220" s="719">
        <v>2021</v>
      </c>
      <c r="D220" s="682" t="s">
        <v>2738</v>
      </c>
      <c r="E220" s="720">
        <v>383634.22</v>
      </c>
      <c r="F220" s="721"/>
      <c r="G220" s="721"/>
      <c r="H220" s="721"/>
      <c r="I220" s="722"/>
      <c r="J220" s="721"/>
      <c r="K220" s="721"/>
      <c r="L220" s="723"/>
      <c r="O220" s="725"/>
      <c r="P220" s="723" t="s">
        <v>2741</v>
      </c>
      <c r="Q220" s="725">
        <v>343648.44699999999</v>
      </c>
      <c r="R220" s="726">
        <v>466908230410.65997</v>
      </c>
      <c r="S220" s="721"/>
      <c r="T220" s="718"/>
    </row>
    <row r="221" spans="1:20">
      <c r="A221" s="704" t="s">
        <v>20</v>
      </c>
      <c r="B221" s="496" t="s">
        <v>2473</v>
      </c>
      <c r="C221" s="691">
        <v>2021</v>
      </c>
      <c r="D221" s="498" t="s">
        <v>2594</v>
      </c>
      <c r="E221" s="683"/>
      <c r="F221" s="686"/>
      <c r="G221" s="686"/>
      <c r="H221" s="686"/>
      <c r="I221" s="604"/>
      <c r="J221" s="604"/>
      <c r="K221" s="604"/>
      <c r="L221" s="596"/>
      <c r="M221" s="727"/>
      <c r="N221" s="728"/>
      <c r="O221" s="728"/>
      <c r="P221" s="596"/>
      <c r="Q221" s="729"/>
      <c r="R221" s="728"/>
      <c r="S221" s="728"/>
      <c r="T221" s="686"/>
    </row>
    <row r="222" spans="1:20">
      <c r="A222" s="704"/>
      <c r="B222" s="496"/>
      <c r="C222" s="691"/>
      <c r="D222" s="498" t="s">
        <v>2596</v>
      </c>
      <c r="E222" s="683">
        <v>1574048.64</v>
      </c>
      <c r="F222" s="686"/>
      <c r="G222" s="686"/>
      <c r="H222" s="686"/>
      <c r="I222" s="307">
        <v>1343301</v>
      </c>
      <c r="J222" s="511"/>
      <c r="K222" s="512">
        <v>141953137</v>
      </c>
      <c r="L222" s="596"/>
      <c r="M222" s="727"/>
      <c r="N222" s="728"/>
      <c r="O222" s="728"/>
      <c r="P222" s="687" t="s">
        <v>230</v>
      </c>
      <c r="Q222" s="512">
        <v>1653504</v>
      </c>
      <c r="R222" s="511"/>
      <c r="S222" s="512">
        <v>194946447</v>
      </c>
      <c r="T222" s="512">
        <v>310203</v>
      </c>
    </row>
    <row r="223" spans="1:20">
      <c r="A223" s="704"/>
      <c r="B223" s="496"/>
      <c r="C223" s="691"/>
      <c r="D223" s="498" t="s">
        <v>2597</v>
      </c>
      <c r="E223" s="683"/>
      <c r="F223" s="727"/>
      <c r="G223" s="728"/>
      <c r="H223" s="730"/>
      <c r="I223" s="686"/>
      <c r="J223" s="728"/>
      <c r="K223" s="728"/>
      <c r="L223" s="596"/>
      <c r="M223" s="727"/>
      <c r="N223" s="728"/>
      <c r="O223" s="728"/>
      <c r="P223" s="596"/>
      <c r="Q223" s="729"/>
      <c r="R223" s="728"/>
      <c r="S223" s="728"/>
      <c r="T223" s="686"/>
    </row>
    <row r="224" spans="1:20">
      <c r="A224" s="704" t="s">
        <v>20</v>
      </c>
      <c r="B224" s="496" t="s">
        <v>2474</v>
      </c>
      <c r="C224" s="691">
        <v>2021</v>
      </c>
      <c r="D224" s="498" t="s">
        <v>2594</v>
      </c>
      <c r="E224" s="553">
        <v>6441542</v>
      </c>
      <c r="F224" s="686"/>
      <c r="G224" s="686"/>
      <c r="H224" s="686"/>
      <c r="I224" s="549">
        <v>112800</v>
      </c>
      <c r="J224" s="511"/>
      <c r="K224" s="510">
        <v>7032542</v>
      </c>
      <c r="L224" s="511" t="s">
        <v>2757</v>
      </c>
      <c r="M224" s="551">
        <f>112800+41600</f>
        <v>154400</v>
      </c>
      <c r="N224" s="510">
        <v>21840189288</v>
      </c>
      <c r="O224" s="510">
        <v>7032542</v>
      </c>
      <c r="P224" s="511" t="s">
        <v>18</v>
      </c>
      <c r="Q224" s="551">
        <f>112800+41600</f>
        <v>154400</v>
      </c>
      <c r="R224" s="510">
        <v>21840189288</v>
      </c>
      <c r="S224" s="510">
        <v>7032542</v>
      </c>
      <c r="T224" s="549">
        <v>41600</v>
      </c>
    </row>
    <row r="225" spans="1:20">
      <c r="A225" s="704"/>
      <c r="B225" s="496"/>
      <c r="C225" s="691"/>
      <c r="D225" s="498" t="s">
        <v>2596</v>
      </c>
      <c r="E225" s="683"/>
      <c r="F225" s="686"/>
      <c r="G225" s="686"/>
      <c r="H225" s="686"/>
      <c r="I225" s="549">
        <v>5045772</v>
      </c>
      <c r="J225" s="511"/>
      <c r="K225" s="546">
        <f>283955688.36+5985284.4</f>
        <v>289940972.75999999</v>
      </c>
      <c r="L225" s="511" t="s">
        <v>2757</v>
      </c>
      <c r="M225" s="551">
        <f>5045772+1195340</f>
        <v>6241112</v>
      </c>
      <c r="N225" s="510">
        <v>650495599051.25</v>
      </c>
      <c r="O225" s="546">
        <f>283955688.36+5985284.4</f>
        <v>289940972.75999999</v>
      </c>
      <c r="P225" s="511" t="s">
        <v>18</v>
      </c>
      <c r="Q225" s="551">
        <f>Q217+Q218</f>
        <v>0</v>
      </c>
      <c r="R225" s="510">
        <v>793238907320.5</v>
      </c>
      <c r="S225" s="546">
        <f>283955688.36+5985284.4</f>
        <v>289940972.75999999</v>
      </c>
      <c r="T225" s="549">
        <f>1541253.038-T224</f>
        <v>1499653.0379999999</v>
      </c>
    </row>
    <row r="226" spans="1:20">
      <c r="A226" s="704"/>
      <c r="B226" s="496"/>
      <c r="C226" s="691"/>
      <c r="E226" s="683"/>
      <c r="F226" s="686"/>
      <c r="G226" s="686"/>
      <c r="H226" s="687"/>
      <c r="I226" s="686"/>
      <c r="J226" s="686"/>
      <c r="K226" s="727"/>
      <c r="L226" s="511" t="s">
        <v>2758</v>
      </c>
      <c r="M226" s="551">
        <v>304313.038</v>
      </c>
      <c r="N226" s="510">
        <v>142743308269.25</v>
      </c>
      <c r="O226" s="546"/>
      <c r="P226" s="675"/>
      <c r="Q226" s="728"/>
      <c r="R226" s="686"/>
      <c r="S226" s="495"/>
      <c r="T226" s="686"/>
    </row>
    <row r="227" spans="1:20">
      <c r="A227" s="704"/>
      <c r="B227" s="496"/>
      <c r="C227" s="691"/>
      <c r="D227" s="498" t="s">
        <v>2597</v>
      </c>
      <c r="E227" s="683"/>
      <c r="F227" s="686"/>
      <c r="G227" s="686"/>
      <c r="H227" s="687"/>
      <c r="I227" s="728"/>
      <c r="J227" s="554"/>
      <c r="K227" s="728"/>
      <c r="L227" s="731"/>
      <c r="M227" s="728"/>
      <c r="N227" s="728"/>
      <c r="O227" s="728"/>
      <c r="P227" s="675"/>
      <c r="Q227" s="728"/>
      <c r="R227" s="728"/>
      <c r="S227" s="728"/>
      <c r="T227" s="686"/>
    </row>
    <row r="228" spans="1:20">
      <c r="A228" s="704" t="s">
        <v>20</v>
      </c>
      <c r="B228" s="496" t="s">
        <v>2761</v>
      </c>
      <c r="C228" s="691">
        <v>2021</v>
      </c>
      <c r="D228" s="498" t="s">
        <v>2594</v>
      </c>
      <c r="E228" s="732"/>
      <c r="F228" s="728"/>
      <c r="G228" s="727"/>
      <c r="H228" s="728"/>
      <c r="I228" s="686"/>
      <c r="J228" s="687"/>
      <c r="K228" s="604"/>
      <c r="L228" s="733"/>
      <c r="M228" s="728"/>
      <c r="N228" s="728"/>
      <c r="O228" s="686"/>
      <c r="P228" s="675"/>
      <c r="Q228" s="728"/>
      <c r="R228" s="728"/>
      <c r="S228" s="686"/>
      <c r="T228" s="584"/>
    </row>
    <row r="229" spans="1:20">
      <c r="A229" s="704"/>
      <c r="B229" s="496"/>
      <c r="C229" s="691"/>
      <c r="D229" s="498" t="s">
        <v>2596</v>
      </c>
      <c r="E229" s="624">
        <v>1344266.6010000003</v>
      </c>
      <c r="F229" s="624">
        <v>8120.3580000000002</v>
      </c>
      <c r="G229" s="511"/>
      <c r="H229" s="625">
        <v>916057.59</v>
      </c>
      <c r="I229" s="624">
        <v>1659444</v>
      </c>
      <c r="J229" s="511"/>
      <c r="K229" s="625">
        <v>133411344.64</v>
      </c>
      <c r="L229" s="626" t="s">
        <v>2694</v>
      </c>
      <c r="M229" s="627">
        <f>1659444+8120.358</f>
        <v>1667564.358</v>
      </c>
      <c r="N229" s="511"/>
      <c r="O229" s="625">
        <f>133411344.64+916057.59</f>
        <v>134327402.22999999</v>
      </c>
      <c r="P229" s="734" t="s">
        <v>192</v>
      </c>
      <c r="Q229" s="627">
        <f>1659444+8120.358</f>
        <v>1667564.358</v>
      </c>
      <c r="R229" s="511"/>
      <c r="S229" s="625">
        <f>133411344.64+916057.59</f>
        <v>134327402.22999999</v>
      </c>
      <c r="T229" s="686"/>
    </row>
    <row r="230" spans="1:20">
      <c r="A230" s="704"/>
      <c r="B230" s="496"/>
      <c r="C230" s="691"/>
      <c r="D230" s="498" t="s">
        <v>2597</v>
      </c>
      <c r="E230" s="732"/>
      <c r="F230" s="624">
        <v>167822.728</v>
      </c>
      <c r="G230" s="511"/>
      <c r="H230" s="625">
        <v>28946210.48</v>
      </c>
      <c r="I230" s="624">
        <v>491292</v>
      </c>
      <c r="J230" s="511"/>
      <c r="K230" s="625">
        <v>51807850.499999993</v>
      </c>
      <c r="L230" s="626" t="s">
        <v>2694</v>
      </c>
      <c r="M230" s="627">
        <f>491292+167822.728</f>
        <v>659114.728</v>
      </c>
      <c r="N230" s="511"/>
      <c r="O230" s="625">
        <f>51807850.5+28946210.48</f>
        <v>80754060.980000004</v>
      </c>
      <c r="P230" s="734" t="s">
        <v>192</v>
      </c>
      <c r="Q230" s="627">
        <f>491292+167822.728</f>
        <v>659114.728</v>
      </c>
      <c r="R230" s="511"/>
      <c r="S230" s="625">
        <f>51807850.5+28946210.48</f>
        <v>80754060.980000004</v>
      </c>
      <c r="T230" s="686"/>
    </row>
    <row r="231" spans="1:20">
      <c r="A231" s="704" t="s">
        <v>20</v>
      </c>
      <c r="B231" s="496" t="s">
        <v>2476</v>
      </c>
      <c r="C231" s="691">
        <v>2021</v>
      </c>
      <c r="D231" s="498" t="s">
        <v>2594</v>
      </c>
      <c r="E231" s="732"/>
      <c r="F231" s="592"/>
      <c r="G231" s="727"/>
      <c r="H231" s="727"/>
      <c r="I231" s="704"/>
      <c r="J231" s="495"/>
      <c r="K231" s="495"/>
      <c r="L231" s="508"/>
      <c r="M231" s="688"/>
      <c r="N231" s="495"/>
      <c r="O231" s="704"/>
      <c r="P231" s="675"/>
      <c r="Q231" s="704"/>
      <c r="R231" s="686"/>
      <c r="S231" s="686"/>
      <c r="T231" s="686"/>
    </row>
    <row r="232" spans="1:20">
      <c r="A232" s="704"/>
      <c r="B232" s="496"/>
      <c r="C232" s="691"/>
      <c r="D232" s="498" t="s">
        <v>2596</v>
      </c>
      <c r="E232" s="736"/>
      <c r="F232" s="307"/>
      <c r="G232" s="512"/>
      <c r="H232" s="733"/>
      <c r="I232" s="553">
        <v>532514.09499999997</v>
      </c>
      <c r="J232" s="510">
        <v>575587222694.46106</v>
      </c>
      <c r="K232" s="510">
        <v>40338301.401251704</v>
      </c>
      <c r="L232" s="508"/>
      <c r="M232" s="508"/>
      <c r="N232" s="512"/>
      <c r="O232" s="512"/>
      <c r="P232" s="511" t="s">
        <v>2760</v>
      </c>
      <c r="Q232" s="510">
        <v>532514.09499999997</v>
      </c>
      <c r="R232" s="510">
        <v>575587222694.46106</v>
      </c>
      <c r="S232" s="510">
        <v>40338301.401251704</v>
      </c>
      <c r="T232" s="307"/>
    </row>
    <row r="233" spans="1:20">
      <c r="A233" s="704"/>
      <c r="B233" s="496"/>
      <c r="C233" s="691"/>
      <c r="D233" s="498" t="s">
        <v>2597</v>
      </c>
      <c r="E233" s="737">
        <v>144585.47</v>
      </c>
      <c r="F233" s="307"/>
      <c r="G233" s="512"/>
      <c r="H233" s="733"/>
      <c r="I233" s="307"/>
      <c r="J233" s="308"/>
      <c r="K233" s="512"/>
      <c r="L233" s="508"/>
      <c r="M233" s="508"/>
      <c r="N233" s="512"/>
      <c r="O233" s="512"/>
      <c r="P233" s="675"/>
      <c r="Q233" s="558"/>
      <c r="R233" s="558"/>
      <c r="S233" s="558"/>
      <c r="T233" s="307"/>
    </row>
    <row r="234" spans="1:20">
      <c r="A234" s="704" t="s">
        <v>298</v>
      </c>
      <c r="B234" s="496" t="s">
        <v>2477</v>
      </c>
      <c r="C234" s="691">
        <v>2021</v>
      </c>
      <c r="D234" s="498" t="s">
        <v>2762</v>
      </c>
      <c r="E234" s="736"/>
      <c r="F234" s="508"/>
      <c r="G234" s="511"/>
      <c r="H234" s="510"/>
      <c r="I234" s="509">
        <v>24260</v>
      </c>
      <c r="J234" s="502">
        <v>6976187420200.875</v>
      </c>
      <c r="K234" s="510">
        <v>786379200</v>
      </c>
      <c r="L234" s="515" t="s">
        <v>2763</v>
      </c>
      <c r="M234" s="502">
        <v>21740</v>
      </c>
      <c r="N234" s="502">
        <v>6343538922069.625</v>
      </c>
      <c r="O234" s="510">
        <v>706044850</v>
      </c>
      <c r="P234" s="515" t="s">
        <v>2764</v>
      </c>
      <c r="Q234" s="502">
        <v>21740</v>
      </c>
      <c r="R234" s="502">
        <v>6343538922069.625</v>
      </c>
      <c r="S234" s="510">
        <v>706044850</v>
      </c>
      <c r="T234" s="553"/>
    </row>
    <row r="235" spans="1:20">
      <c r="A235" s="704"/>
      <c r="B235" s="496"/>
      <c r="C235" s="691"/>
      <c r="D235" s="498"/>
      <c r="E235" s="736"/>
      <c r="F235" s="508"/>
      <c r="G235" s="511"/>
      <c r="H235" s="510"/>
      <c r="I235" s="307"/>
      <c r="J235" s="307"/>
      <c r="K235" s="510"/>
      <c r="L235" s="515" t="s">
        <v>2765</v>
      </c>
      <c r="M235" s="502">
        <v>2520</v>
      </c>
      <c r="N235" s="502">
        <v>632648498131.25</v>
      </c>
      <c r="O235" s="510">
        <v>80334350</v>
      </c>
      <c r="P235" s="515" t="s">
        <v>2766</v>
      </c>
      <c r="Q235" s="502">
        <v>2520</v>
      </c>
      <c r="R235" s="502">
        <v>632648498131.25</v>
      </c>
      <c r="S235" s="510">
        <v>80334350</v>
      </c>
      <c r="T235" s="553"/>
    </row>
    <row r="236" spans="1:20">
      <c r="A236" s="704" t="s">
        <v>20</v>
      </c>
      <c r="B236" s="496" t="s">
        <v>2478</v>
      </c>
      <c r="C236" s="691">
        <v>2021</v>
      </c>
      <c r="D236" s="498" t="s">
        <v>2594</v>
      </c>
      <c r="E236" s="509">
        <v>1271751</v>
      </c>
      <c r="F236" s="508"/>
      <c r="G236" s="688"/>
      <c r="H236" s="510"/>
      <c r="I236" s="508"/>
      <c r="J236" s="688"/>
      <c r="K236" s="510"/>
      <c r="L236" s="511" t="s">
        <v>2767</v>
      </c>
      <c r="M236" s="502">
        <v>1123278</v>
      </c>
      <c r="N236" s="502">
        <f>508273589516</f>
        <v>508273589516</v>
      </c>
      <c r="O236" s="546"/>
      <c r="P236" s="511" t="s">
        <v>698</v>
      </c>
      <c r="Q236" s="502">
        <v>1123278</v>
      </c>
      <c r="R236" s="502">
        <f>508273589516</f>
        <v>508273589516</v>
      </c>
      <c r="S236" s="546"/>
      <c r="T236" s="553">
        <v>488724</v>
      </c>
    </row>
    <row r="237" spans="1:20">
      <c r="A237" s="704"/>
      <c r="B237" s="496"/>
      <c r="C237" s="691"/>
      <c r="D237" s="498" t="s">
        <v>2596</v>
      </c>
      <c r="E237" s="736"/>
      <c r="F237" s="508"/>
      <c r="G237" s="688"/>
      <c r="H237" s="510"/>
      <c r="I237" s="508"/>
      <c r="J237" s="688"/>
      <c r="K237" s="510"/>
      <c r="L237" s="508"/>
      <c r="M237" s="671"/>
      <c r="N237" s="495"/>
      <c r="O237" s="510"/>
      <c r="P237" s="675"/>
      <c r="Q237" s="671"/>
      <c r="R237" s="686"/>
      <c r="S237" s="510"/>
      <c r="T237" s="553"/>
    </row>
    <row r="238" spans="1:20">
      <c r="A238" s="704"/>
      <c r="B238" s="496"/>
      <c r="C238" s="691"/>
      <c r="D238" s="498" t="s">
        <v>2597</v>
      </c>
      <c r="E238" s="736"/>
      <c r="F238" s="509"/>
      <c r="G238" s="573"/>
      <c r="H238" s="727"/>
      <c r="I238" s="704"/>
      <c r="J238" s="495"/>
      <c r="K238" s="495"/>
      <c r="L238" s="733"/>
      <c r="M238" s="502"/>
      <c r="N238" s="495"/>
      <c r="O238" s="502"/>
      <c r="P238" s="738"/>
      <c r="Q238" s="588"/>
      <c r="R238" s="588"/>
      <c r="S238" s="588"/>
      <c r="T238" s="686"/>
    </row>
    <row r="239" spans="1:20" ht="15.65" customHeight="1">
      <c r="A239" s="704" t="s">
        <v>20</v>
      </c>
      <c r="B239" s="496" t="s">
        <v>2479</v>
      </c>
      <c r="C239" s="691">
        <v>2021</v>
      </c>
      <c r="D239" s="498" t="s">
        <v>2594</v>
      </c>
      <c r="E239" s="573">
        <v>3600</v>
      </c>
      <c r="F239" s="739"/>
      <c r="G239" s="739"/>
      <c r="H239" s="727"/>
      <c r="I239" s="740">
        <v>845384</v>
      </c>
      <c r="J239" s="511"/>
      <c r="K239" s="741">
        <v>53814187.679999992</v>
      </c>
      <c r="L239" s="511" t="s">
        <v>2768</v>
      </c>
      <c r="M239" s="741">
        <v>848984</v>
      </c>
      <c r="N239" s="511"/>
      <c r="O239" s="741">
        <v>53916538.839999989</v>
      </c>
      <c r="P239" s="511" t="s">
        <v>230</v>
      </c>
      <c r="Q239" s="741">
        <v>848984</v>
      </c>
      <c r="R239" s="511"/>
      <c r="S239" s="741">
        <v>53916538.839999989</v>
      </c>
      <c r="T239" s="686">
        <v>3600</v>
      </c>
    </row>
    <row r="240" spans="1:20">
      <c r="A240" s="704"/>
      <c r="B240" s="496"/>
      <c r="C240" s="691"/>
      <c r="D240" s="498" t="s">
        <v>2596</v>
      </c>
      <c r="E240" s="732"/>
      <c r="F240" s="592"/>
      <c r="G240" s="727"/>
      <c r="H240" s="727"/>
      <c r="I240" s="704"/>
      <c r="J240" s="495"/>
      <c r="K240" s="495"/>
      <c r="L240" s="733"/>
      <c r="M240" s="502"/>
      <c r="N240" s="588"/>
      <c r="O240" s="704"/>
      <c r="P240" s="687"/>
      <c r="Q240" s="704"/>
      <c r="R240" s="686"/>
      <c r="S240" s="686"/>
      <c r="T240" s="686"/>
    </row>
    <row r="241" spans="1:20">
      <c r="A241" s="704"/>
      <c r="B241" s="496"/>
      <c r="C241" s="691"/>
      <c r="D241" s="498" t="s">
        <v>2597</v>
      </c>
      <c r="E241" s="742"/>
      <c r="I241" s="508"/>
      <c r="J241" s="688"/>
      <c r="K241" s="510"/>
      <c r="L241" s="733"/>
      <c r="M241" s="495"/>
      <c r="N241" s="495"/>
      <c r="O241" s="704"/>
      <c r="P241" s="738"/>
      <c r="Q241" s="588"/>
      <c r="R241" s="686"/>
      <c r="S241" s="686"/>
      <c r="T241" s="686"/>
    </row>
    <row r="242" spans="1:20">
      <c r="A242" s="704" t="s">
        <v>20</v>
      </c>
      <c r="B242" s="496" t="s">
        <v>2480</v>
      </c>
      <c r="C242" s="691">
        <v>2021</v>
      </c>
      <c r="D242" s="498" t="s">
        <v>2594</v>
      </c>
      <c r="E242" s="736"/>
      <c r="F242" s="508"/>
      <c r="G242" s="688"/>
      <c r="H242" s="510"/>
      <c r="I242" s="508"/>
      <c r="J242" s="688"/>
      <c r="K242" s="510"/>
      <c r="L242" s="733"/>
      <c r="M242" s="495"/>
      <c r="N242" s="495"/>
      <c r="O242" s="704"/>
      <c r="P242" s="687"/>
      <c r="Q242" s="704"/>
      <c r="R242" s="686"/>
      <c r="S242" s="686"/>
      <c r="T242" s="686"/>
    </row>
    <row r="243" spans="1:20">
      <c r="A243" s="704"/>
      <c r="B243" s="735"/>
      <c r="C243" s="743"/>
      <c r="D243" s="498" t="s">
        <v>2596</v>
      </c>
      <c r="E243" s="307"/>
      <c r="F243" s="744"/>
      <c r="G243" s="745"/>
      <c r="H243" s="745"/>
      <c r="I243" s="704"/>
      <c r="J243" s="495"/>
      <c r="K243" s="495"/>
      <c r="L243" s="733"/>
      <c r="M243" s="745"/>
      <c r="N243" s="745"/>
      <c r="O243" s="745"/>
      <c r="P243" s="687"/>
      <c r="Q243" s="745"/>
      <c r="R243" s="745"/>
      <c r="S243" s="745"/>
      <c r="T243" s="745"/>
    </row>
    <row r="244" spans="1:20">
      <c r="A244" s="704"/>
      <c r="B244" s="496"/>
      <c r="C244" s="691"/>
      <c r="D244" s="498" t="s">
        <v>2597</v>
      </c>
      <c r="E244" s="746">
        <v>3851101.61</v>
      </c>
      <c r="F244" s="747">
        <v>2335080.48</v>
      </c>
      <c r="G244" s="748">
        <v>4739198472096</v>
      </c>
      <c r="H244" s="511"/>
      <c r="I244" s="747">
        <v>2656719</v>
      </c>
      <c r="J244" s="511"/>
      <c r="K244" s="748">
        <v>345698680.12</v>
      </c>
      <c r="L244" s="749" t="s">
        <v>2769</v>
      </c>
      <c r="M244" s="748">
        <v>4991799.4800000004</v>
      </c>
      <c r="N244" s="748">
        <v>4739198472096</v>
      </c>
      <c r="O244" s="746">
        <v>345698680.12</v>
      </c>
      <c r="P244" s="511" t="s">
        <v>230</v>
      </c>
      <c r="Q244" s="748">
        <v>4991799.4800000004</v>
      </c>
      <c r="R244" s="748">
        <v>4739198472096</v>
      </c>
      <c r="S244" s="746">
        <v>345698680.12</v>
      </c>
      <c r="T244" s="745"/>
    </row>
    <row r="245" spans="1:20">
      <c r="A245" s="704" t="s">
        <v>298</v>
      </c>
      <c r="B245" s="496" t="s">
        <v>2481</v>
      </c>
      <c r="C245" s="691">
        <v>2021</v>
      </c>
      <c r="D245" s="498" t="s">
        <v>2770</v>
      </c>
      <c r="E245" s="750">
        <v>66615</v>
      </c>
      <c r="F245" s="751"/>
      <c r="G245" s="510"/>
      <c r="H245" s="511"/>
      <c r="I245" s="509">
        <v>66615</v>
      </c>
      <c r="J245" s="752"/>
      <c r="K245" s="502">
        <v>953173742</v>
      </c>
      <c r="L245" s="515" t="s">
        <v>2771</v>
      </c>
      <c r="M245" s="502">
        <v>66615</v>
      </c>
      <c r="N245" s="752"/>
      <c r="O245" s="502">
        <v>953173742</v>
      </c>
      <c r="P245" s="515" t="s">
        <v>2772</v>
      </c>
      <c r="Q245" s="502">
        <v>66615</v>
      </c>
      <c r="R245" s="752"/>
      <c r="S245" s="502">
        <v>953173742</v>
      </c>
      <c r="T245" s="745"/>
    </row>
    <row r="246" spans="1:20">
      <c r="A246" s="704" t="s">
        <v>298</v>
      </c>
      <c r="B246" s="496" t="s">
        <v>2482</v>
      </c>
      <c r="C246" s="691">
        <v>2021</v>
      </c>
      <c r="D246" s="498" t="s">
        <v>2773</v>
      </c>
      <c r="E246" s="646">
        <v>3299908.2</v>
      </c>
      <c r="F246" s="519"/>
      <c r="G246" s="748"/>
      <c r="H246" s="511"/>
      <c r="I246" s="594">
        <v>3299908.2</v>
      </c>
      <c r="J246" s="595">
        <v>1362583850685.76</v>
      </c>
      <c r="K246" s="753">
        <v>95088585.011999995</v>
      </c>
      <c r="L246" s="749"/>
      <c r="M246" s="748"/>
      <c r="N246" s="748"/>
      <c r="O246" s="746"/>
      <c r="P246" s="511"/>
      <c r="Q246" s="748"/>
      <c r="R246" s="748"/>
      <c r="S246" s="746"/>
      <c r="T246" s="745"/>
    </row>
    <row r="247" spans="1:20">
      <c r="A247" s="704"/>
      <c r="B247" s="496"/>
      <c r="C247" s="691"/>
      <c r="D247" s="498" t="s">
        <v>2774</v>
      </c>
      <c r="E247" s="646">
        <v>1731069.2</v>
      </c>
      <c r="F247" s="519"/>
      <c r="G247" s="748"/>
      <c r="H247" s="511"/>
      <c r="I247" s="747"/>
      <c r="J247" s="511"/>
      <c r="K247" s="748"/>
      <c r="L247" s="749"/>
      <c r="M247" s="748"/>
      <c r="N247" s="748"/>
      <c r="O247" s="746"/>
      <c r="P247" s="511"/>
      <c r="Q247" s="748"/>
      <c r="R247" s="748"/>
      <c r="S247" s="746"/>
      <c r="T247" s="745"/>
    </row>
    <row r="248" spans="1:20" ht="31">
      <c r="A248" s="704"/>
      <c r="B248" s="496" t="s">
        <v>2483</v>
      </c>
      <c r="C248" s="691">
        <v>2021</v>
      </c>
      <c r="D248" s="498" t="s">
        <v>2594</v>
      </c>
      <c r="E248" s="754"/>
      <c r="F248" s="747"/>
      <c r="G248" s="748"/>
      <c r="H248" s="511"/>
      <c r="I248" s="747"/>
      <c r="J248" s="511"/>
      <c r="K248" s="748"/>
      <c r="L248" s="749"/>
      <c r="M248" s="748"/>
      <c r="N248" s="748"/>
      <c r="O248" s="746"/>
      <c r="P248" s="511"/>
      <c r="Q248" s="748"/>
      <c r="R248" s="748"/>
      <c r="S248" s="746"/>
      <c r="T248" s="745"/>
    </row>
    <row r="249" spans="1:20">
      <c r="A249" s="704"/>
      <c r="B249" s="496"/>
      <c r="C249" s="691"/>
      <c r="D249" s="498" t="s">
        <v>2596</v>
      </c>
      <c r="E249" s="754"/>
      <c r="F249" s="747"/>
      <c r="G249" s="748"/>
      <c r="H249" s="511"/>
      <c r="I249" s="747"/>
      <c r="J249" s="511"/>
      <c r="K249" s="748"/>
      <c r="L249" s="749"/>
      <c r="M249" s="748"/>
      <c r="N249" s="748"/>
      <c r="O249" s="746"/>
      <c r="P249" s="511"/>
      <c r="Q249" s="748"/>
      <c r="R249" s="748"/>
      <c r="S249" s="746"/>
      <c r="T249" s="745"/>
    </row>
    <row r="250" spans="1:20">
      <c r="A250" s="704"/>
      <c r="B250" s="496"/>
      <c r="C250" s="691"/>
      <c r="D250" s="498" t="s">
        <v>2597</v>
      </c>
      <c r="E250" s="624">
        <v>1300031.9309999999</v>
      </c>
      <c r="F250" s="755">
        <f>55000+102400</f>
        <v>157400</v>
      </c>
      <c r="G250" s="756">
        <v>61266534999.999992</v>
      </c>
      <c r="H250" s="757">
        <v>7660576</v>
      </c>
      <c r="I250" s="624">
        <v>1194543</v>
      </c>
      <c r="J250" s="511"/>
      <c r="K250" s="625">
        <v>155358044</v>
      </c>
      <c r="L250" s="626" t="s">
        <v>2775</v>
      </c>
      <c r="M250" s="627">
        <f>1194543+55000</f>
        <v>1249543</v>
      </c>
      <c r="N250" s="756">
        <v>61266534999.999992</v>
      </c>
      <c r="O250" s="625">
        <v>155358044</v>
      </c>
      <c r="P250" s="626" t="s">
        <v>2724</v>
      </c>
      <c r="Q250" s="627">
        <f>1194543+102400+55000</f>
        <v>1351943</v>
      </c>
      <c r="R250" s="756">
        <v>61266534999.999992</v>
      </c>
      <c r="S250" s="625">
        <f>155358044+7660576</f>
        <v>163018620</v>
      </c>
      <c r="T250" s="745">
        <v>55000</v>
      </c>
    </row>
    <row r="251" spans="1:20">
      <c r="A251" s="704"/>
      <c r="B251" s="496"/>
      <c r="C251" s="691"/>
      <c r="D251" s="498"/>
      <c r="E251" s="754"/>
      <c r="F251" s="747"/>
      <c r="G251" s="748"/>
      <c r="H251" s="511"/>
      <c r="I251" s="747"/>
      <c r="J251" s="511"/>
      <c r="K251" s="748"/>
      <c r="L251" s="626" t="s">
        <v>2694</v>
      </c>
      <c r="M251" s="627">
        <v>102400</v>
      </c>
      <c r="N251" s="511"/>
      <c r="O251" s="625">
        <v>7660576</v>
      </c>
      <c r="P251" s="511"/>
      <c r="Q251" s="748"/>
      <c r="R251" s="748"/>
      <c r="S251" s="746"/>
      <c r="T251" s="745"/>
    </row>
    <row r="252" spans="1:20">
      <c r="A252" s="704"/>
      <c r="B252" s="496"/>
      <c r="C252" s="691"/>
      <c r="D252" s="508"/>
      <c r="E252" s="307"/>
      <c r="F252" s="592"/>
      <c r="G252" s="727"/>
      <c r="H252" s="727"/>
      <c r="I252" s="704"/>
      <c r="J252" s="495"/>
      <c r="K252" s="495"/>
      <c r="L252" s="733"/>
      <c r="M252" s="495"/>
      <c r="N252" s="495"/>
      <c r="O252" s="704"/>
      <c r="P252" s="687"/>
      <c r="Q252" s="704"/>
      <c r="R252" s="686"/>
      <c r="S252" s="686"/>
      <c r="T252" s="686"/>
    </row>
    <row r="253" spans="1:20">
      <c r="A253" s="704"/>
      <c r="B253" s="496"/>
      <c r="C253" s="691"/>
      <c r="D253" s="733"/>
      <c r="E253" s="732"/>
      <c r="F253" s="592"/>
      <c r="G253" s="727"/>
      <c r="H253" s="727"/>
      <c r="I253" s="704"/>
      <c r="J253" s="495"/>
      <c r="K253" s="495"/>
      <c r="L253" s="733"/>
      <c r="M253" s="495"/>
      <c r="N253" s="495"/>
      <c r="O253" s="704"/>
      <c r="P253" s="687"/>
      <c r="Q253" s="704"/>
      <c r="R253" s="686"/>
      <c r="S253" s="686"/>
      <c r="T253" s="686"/>
    </row>
    <row r="254" spans="1:20">
      <c r="A254" s="1019"/>
      <c r="B254" s="682"/>
      <c r="C254" s="691"/>
      <c r="D254" s="687"/>
      <c r="E254" s="683"/>
      <c r="F254" s="686"/>
      <c r="G254" s="686"/>
      <c r="H254" s="686"/>
      <c r="I254" s="704"/>
      <c r="J254" s="704"/>
      <c r="K254" s="704"/>
      <c r="L254" s="675"/>
      <c r="M254" s="704"/>
      <c r="N254" s="686"/>
      <c r="O254" s="704"/>
      <c r="P254" s="705"/>
      <c r="Q254" s="704"/>
      <c r="R254" s="686"/>
      <c r="S254" s="704"/>
      <c r="T254" s="686"/>
    </row>
    <row r="255" spans="1:20">
      <c r="A255" s="1019"/>
      <c r="B255" s="1015" t="s">
        <v>2776</v>
      </c>
      <c r="C255" s="1015"/>
      <c r="D255" s="1015"/>
      <c r="E255" s="759"/>
      <c r="F255" s="758">
        <f t="shared" ref="F255:T255" si="1">SUBTOTAL(9,F173:F196)</f>
        <v>914386.71600000001</v>
      </c>
      <c r="G255" s="758">
        <f t="shared" si="1"/>
        <v>904075495169.25342</v>
      </c>
      <c r="H255" s="758">
        <f t="shared" si="1"/>
        <v>0</v>
      </c>
      <c r="I255" s="758">
        <f t="shared" si="1"/>
        <v>12608279.040600002</v>
      </c>
      <c r="J255" s="758">
        <f t="shared" si="1"/>
        <v>4134352715087.1401</v>
      </c>
      <c r="K255" s="758">
        <f t="shared" si="1"/>
        <v>1237336333.132</v>
      </c>
      <c r="L255" s="760">
        <f t="shared" si="1"/>
        <v>0</v>
      </c>
      <c r="M255" s="758">
        <f t="shared" si="1"/>
        <v>1097150128.023</v>
      </c>
      <c r="N255" s="758">
        <f t="shared" si="1"/>
        <v>3393810338755</v>
      </c>
      <c r="O255" s="758">
        <f t="shared" si="1"/>
        <v>989283913.65999997</v>
      </c>
      <c r="P255" s="760">
        <f t="shared" si="1"/>
        <v>0</v>
      </c>
      <c r="Q255" s="758">
        <f t="shared" si="1"/>
        <v>1097150128.023</v>
      </c>
      <c r="R255" s="758">
        <f t="shared" si="1"/>
        <v>3393810338755</v>
      </c>
      <c r="S255" s="758">
        <f t="shared" si="1"/>
        <v>989283913.65999997</v>
      </c>
      <c r="T255" s="758">
        <f t="shared" si="1"/>
        <v>2554816.6279999996</v>
      </c>
    </row>
  </sheetData>
  <autoFilter ref="A2:T229" xr:uid="{00000000-0009-0000-0000-000006000000}"/>
  <mergeCells count="2">
    <mergeCell ref="E82:E90"/>
    <mergeCell ref="N91:N9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V1415"/>
  <sheetViews>
    <sheetView zoomScale="80" zoomScaleNormal="80" workbookViewId="0">
      <selection activeCell="C1172" sqref="C1172"/>
    </sheetView>
  </sheetViews>
  <sheetFormatPr defaultColWidth="11.08203125" defaultRowHeight="15" customHeight="1"/>
  <cols>
    <col min="1" max="1" width="5.33203125" customWidth="1"/>
    <col min="2" max="2" width="10.33203125" customWidth="1"/>
    <col min="3" max="3" width="36" customWidth="1"/>
    <col min="4" max="4" width="18.83203125" style="42" customWidth="1"/>
    <col min="5" max="5" width="32" customWidth="1"/>
    <col min="6" max="6" width="15.83203125" customWidth="1"/>
    <col min="7" max="7" width="14.83203125" customWidth="1"/>
    <col min="8" max="8" width="19.83203125" customWidth="1"/>
    <col min="9" max="9" width="16.5" customWidth="1"/>
    <col min="10" max="10" width="52.5" style="42" customWidth="1"/>
    <col min="11" max="11" width="44" customWidth="1"/>
    <col min="12" max="12" width="21" style="46" customWidth="1"/>
    <col min="13" max="13" width="22.83203125" style="189" customWidth="1"/>
    <col min="14" max="22" width="11" customWidth="1"/>
  </cols>
  <sheetData>
    <row r="1" spans="1:22" ht="15.5">
      <c r="A1" s="36"/>
      <c r="B1" s="450"/>
      <c r="C1" s="18"/>
      <c r="D1" s="18"/>
      <c r="E1" s="1002" t="s">
        <v>2777</v>
      </c>
      <c r="F1" s="1003"/>
      <c r="G1" s="1003"/>
      <c r="H1" s="1003"/>
      <c r="I1" s="1003"/>
      <c r="J1" s="934" t="s">
        <v>2778</v>
      </c>
      <c r="K1" s="933"/>
      <c r="L1" s="935"/>
      <c r="M1" s="168"/>
      <c r="N1" s="36"/>
      <c r="O1" s="36"/>
      <c r="P1" s="36"/>
      <c r="Q1" s="36"/>
      <c r="R1" s="36"/>
      <c r="S1" s="36"/>
      <c r="T1" s="36"/>
      <c r="U1" s="36"/>
      <c r="V1" s="36"/>
    </row>
    <row r="2" spans="1:22" ht="31">
      <c r="A2" s="19"/>
      <c r="B2" s="451" t="s">
        <v>1</v>
      </c>
      <c r="C2" s="20" t="s">
        <v>2</v>
      </c>
      <c r="D2" s="164" t="s">
        <v>3</v>
      </c>
      <c r="E2" s="5" t="s">
        <v>2779</v>
      </c>
      <c r="F2" s="5" t="s">
        <v>2780</v>
      </c>
      <c r="G2" s="5" t="s">
        <v>2781</v>
      </c>
      <c r="H2" s="5" t="s">
        <v>2782</v>
      </c>
      <c r="I2" s="5" t="s">
        <v>2783</v>
      </c>
      <c r="J2" s="164" t="s">
        <v>2784</v>
      </c>
      <c r="K2" s="5" t="s">
        <v>2785</v>
      </c>
      <c r="L2" s="169" t="s">
        <v>2782</v>
      </c>
      <c r="M2" s="170" t="s">
        <v>2783</v>
      </c>
      <c r="N2" s="19"/>
      <c r="O2" s="19"/>
      <c r="P2" s="19"/>
      <c r="Q2" s="19"/>
      <c r="R2" s="19"/>
      <c r="S2" s="19"/>
      <c r="T2" s="19"/>
      <c r="U2" s="19"/>
      <c r="V2" s="19"/>
    </row>
    <row r="3" spans="1:22" ht="16" hidden="1" customHeight="1">
      <c r="A3" s="37"/>
      <c r="B3" s="21">
        <v>1</v>
      </c>
      <c r="C3" s="7" t="s">
        <v>13</v>
      </c>
      <c r="D3" s="7">
        <v>2019</v>
      </c>
      <c r="E3" s="14"/>
      <c r="F3" s="14"/>
      <c r="G3" s="14"/>
      <c r="H3" s="14"/>
      <c r="I3" s="14"/>
      <c r="J3" s="165" t="s">
        <v>2786</v>
      </c>
      <c r="K3" s="21" t="s">
        <v>2787</v>
      </c>
      <c r="L3" s="171">
        <v>174980406676</v>
      </c>
      <c r="M3" s="172"/>
      <c r="N3" s="37"/>
      <c r="O3" s="37"/>
      <c r="P3" s="37"/>
      <c r="Q3" s="37"/>
      <c r="R3" s="37"/>
      <c r="S3" s="37"/>
      <c r="T3" s="37"/>
      <c r="U3" s="37"/>
      <c r="V3" s="37"/>
    </row>
    <row r="4" spans="1:22" ht="16" hidden="1" customHeight="1">
      <c r="A4" s="23"/>
      <c r="B4" s="21"/>
      <c r="C4" s="7" t="s">
        <v>13</v>
      </c>
      <c r="D4" s="7">
        <v>2019</v>
      </c>
      <c r="E4" s="14"/>
      <c r="F4" s="14"/>
      <c r="G4" s="14"/>
      <c r="H4" s="14"/>
      <c r="I4" s="14"/>
      <c r="J4" s="165" t="s">
        <v>2788</v>
      </c>
      <c r="K4" s="21" t="s">
        <v>2789</v>
      </c>
      <c r="L4" s="171">
        <v>4923893876855</v>
      </c>
      <c r="M4" s="172"/>
      <c r="N4" s="23"/>
      <c r="O4" s="23"/>
      <c r="P4" s="23"/>
      <c r="Q4" s="23"/>
      <c r="R4" s="23"/>
      <c r="S4" s="23"/>
      <c r="T4" s="23"/>
      <c r="U4" s="23"/>
      <c r="V4" s="23"/>
    </row>
    <row r="5" spans="1:22" ht="16" hidden="1" customHeight="1">
      <c r="A5" s="38"/>
      <c r="B5" s="21"/>
      <c r="C5" s="7" t="s">
        <v>13</v>
      </c>
      <c r="D5" s="7">
        <v>2019</v>
      </c>
      <c r="E5" s="14"/>
      <c r="F5" s="14"/>
      <c r="G5" s="14"/>
      <c r="H5" s="14"/>
      <c r="I5" s="14"/>
      <c r="J5" s="165" t="s">
        <v>2790</v>
      </c>
      <c r="K5" s="21" t="s">
        <v>2791</v>
      </c>
      <c r="L5" s="171">
        <v>30832089912</v>
      </c>
      <c r="M5" s="172"/>
      <c r="N5" s="38"/>
      <c r="O5" s="38"/>
      <c r="P5" s="38"/>
      <c r="Q5" s="38"/>
      <c r="R5" s="38"/>
      <c r="S5" s="38"/>
      <c r="T5" s="38"/>
      <c r="U5" s="38"/>
      <c r="V5" s="38"/>
    </row>
    <row r="6" spans="1:22" ht="16" hidden="1" customHeight="1">
      <c r="A6" s="38"/>
      <c r="B6" s="21"/>
      <c r="C6" s="7" t="s">
        <v>13</v>
      </c>
      <c r="D6" s="7">
        <v>2020</v>
      </c>
      <c r="E6" s="14"/>
      <c r="F6" s="14"/>
      <c r="G6" s="14"/>
      <c r="H6" s="14"/>
      <c r="I6" s="14"/>
      <c r="J6" s="165" t="s">
        <v>2786</v>
      </c>
      <c r="K6" s="21" t="s">
        <v>2787</v>
      </c>
      <c r="L6" s="171">
        <v>142799775165</v>
      </c>
      <c r="M6" s="172"/>
      <c r="N6" s="38"/>
      <c r="O6" s="38"/>
      <c r="P6" s="38"/>
      <c r="Q6" s="38"/>
      <c r="R6" s="38"/>
      <c r="S6" s="38"/>
      <c r="T6" s="38"/>
      <c r="U6" s="38"/>
      <c r="V6" s="38"/>
    </row>
    <row r="7" spans="1:22" ht="16" hidden="1" customHeight="1">
      <c r="A7" s="38"/>
      <c r="B7" s="21"/>
      <c r="C7" s="7" t="s">
        <v>13</v>
      </c>
      <c r="D7" s="7">
        <v>2020</v>
      </c>
      <c r="E7" s="14"/>
      <c r="F7" s="14"/>
      <c r="G7" s="14"/>
      <c r="H7" s="14"/>
      <c r="I7" s="14"/>
      <c r="J7" s="165" t="s">
        <v>2788</v>
      </c>
      <c r="K7" s="21" t="s">
        <v>2789</v>
      </c>
      <c r="L7" s="171">
        <v>2937752938997</v>
      </c>
      <c r="M7" s="172"/>
      <c r="N7" s="38"/>
      <c r="O7" s="38"/>
      <c r="P7" s="38"/>
      <c r="Q7" s="38"/>
      <c r="R7" s="38"/>
      <c r="S7" s="38"/>
      <c r="T7" s="38"/>
      <c r="U7" s="38"/>
      <c r="V7" s="38"/>
    </row>
    <row r="8" spans="1:22" ht="16" hidden="1" customHeight="1">
      <c r="A8" s="38"/>
      <c r="B8" s="21"/>
      <c r="C8" s="7" t="s">
        <v>13</v>
      </c>
      <c r="D8" s="7">
        <v>2020</v>
      </c>
      <c r="E8" s="14"/>
      <c r="F8" s="14"/>
      <c r="G8" s="14"/>
      <c r="H8" s="14"/>
      <c r="I8" s="14"/>
      <c r="J8" s="165" t="s">
        <v>2790</v>
      </c>
      <c r="K8" s="21" t="s">
        <v>2791</v>
      </c>
      <c r="L8" s="171">
        <v>28137338319</v>
      </c>
      <c r="M8" s="172"/>
      <c r="N8" s="38"/>
      <c r="O8" s="38"/>
      <c r="P8" s="38"/>
      <c r="Q8" s="38"/>
      <c r="R8" s="38"/>
      <c r="S8" s="38"/>
      <c r="T8" s="38"/>
      <c r="U8" s="38"/>
      <c r="V8" s="38"/>
    </row>
    <row r="9" spans="1:22" ht="32.15" hidden="1" customHeight="1">
      <c r="A9" s="38"/>
      <c r="B9" s="12">
        <v>2</v>
      </c>
      <c r="C9" s="7" t="s">
        <v>23</v>
      </c>
      <c r="D9" s="7">
        <v>2019</v>
      </c>
      <c r="E9" s="14"/>
      <c r="F9" s="14"/>
      <c r="G9" s="14"/>
      <c r="H9" s="14"/>
      <c r="I9" s="14"/>
      <c r="J9" s="165" t="s">
        <v>2792</v>
      </c>
      <c r="K9" s="21" t="s">
        <v>2793</v>
      </c>
      <c r="L9" s="171">
        <v>5375446466.96</v>
      </c>
      <c r="M9" s="173"/>
      <c r="N9" s="38"/>
      <c r="O9" s="38"/>
      <c r="P9" s="38"/>
      <c r="Q9" s="38"/>
      <c r="R9" s="38"/>
      <c r="S9" s="38"/>
      <c r="T9" s="38"/>
      <c r="U9" s="38"/>
      <c r="V9" s="38"/>
    </row>
    <row r="10" spans="1:22" ht="32.15" hidden="1" customHeight="1">
      <c r="A10" s="38"/>
      <c r="B10" s="12"/>
      <c r="C10" s="7" t="s">
        <v>23</v>
      </c>
      <c r="D10" s="10">
        <v>2020</v>
      </c>
      <c r="E10" s="14"/>
      <c r="F10" s="14"/>
      <c r="G10" s="14"/>
      <c r="H10" s="14"/>
      <c r="I10" s="14"/>
      <c r="J10" s="165" t="s">
        <v>2792</v>
      </c>
      <c r="K10" s="21" t="s">
        <v>2793</v>
      </c>
      <c r="L10" s="171">
        <f>2010597104+15053174+324858943+377721392</f>
        <v>2728230613</v>
      </c>
      <c r="M10" s="173"/>
      <c r="N10" s="38"/>
      <c r="O10" s="38"/>
      <c r="P10" s="38"/>
      <c r="Q10" s="38"/>
      <c r="R10" s="38"/>
      <c r="S10" s="38"/>
      <c r="T10" s="38"/>
      <c r="U10" s="38"/>
      <c r="V10" s="38"/>
    </row>
    <row r="11" spans="1:22" ht="16" hidden="1" customHeight="1">
      <c r="A11" s="38"/>
      <c r="B11" s="45">
        <v>3</v>
      </c>
      <c r="C11" s="7" t="s">
        <v>31</v>
      </c>
      <c r="D11" s="32">
        <v>2019</v>
      </c>
      <c r="E11" s="8"/>
      <c r="F11" s="8"/>
      <c r="G11" s="8"/>
      <c r="H11" s="8"/>
      <c r="I11" s="8"/>
      <c r="J11" s="166" t="s">
        <v>2792</v>
      </c>
      <c r="K11" s="8" t="s">
        <v>2793</v>
      </c>
      <c r="L11" s="174">
        <v>146080000</v>
      </c>
      <c r="M11" s="175"/>
      <c r="N11" s="38"/>
      <c r="O11" s="38"/>
      <c r="P11" s="38"/>
      <c r="Q11" s="38"/>
      <c r="R11" s="38"/>
      <c r="S11" s="38"/>
      <c r="T11" s="38"/>
      <c r="U11" s="38"/>
      <c r="V11" s="38"/>
    </row>
    <row r="12" spans="1:22" ht="16" hidden="1" customHeight="1">
      <c r="A12" s="38"/>
      <c r="B12" s="45"/>
      <c r="C12" s="7" t="s">
        <v>31</v>
      </c>
      <c r="D12" s="32">
        <v>2019</v>
      </c>
      <c r="E12" s="8"/>
      <c r="F12" s="8"/>
      <c r="G12" s="8"/>
      <c r="H12" s="8"/>
      <c r="I12" s="8"/>
      <c r="J12" s="166" t="s">
        <v>2792</v>
      </c>
      <c r="K12" s="8" t="s">
        <v>2793</v>
      </c>
      <c r="L12" s="174">
        <v>136103000</v>
      </c>
      <c r="M12" s="175"/>
      <c r="N12" s="38"/>
      <c r="O12" s="38"/>
      <c r="P12" s="38"/>
      <c r="Q12" s="38"/>
      <c r="R12" s="38"/>
      <c r="S12" s="38"/>
      <c r="T12" s="38"/>
      <c r="U12" s="38"/>
      <c r="V12" s="38"/>
    </row>
    <row r="13" spans="1:22" ht="16" hidden="1" customHeight="1">
      <c r="A13" s="38"/>
      <c r="B13" s="45"/>
      <c r="C13" s="7" t="s">
        <v>31</v>
      </c>
      <c r="D13" s="32">
        <v>2019</v>
      </c>
      <c r="E13" s="8"/>
      <c r="F13" s="8"/>
      <c r="G13" s="8"/>
      <c r="H13" s="8"/>
      <c r="I13" s="8"/>
      <c r="J13" s="166" t="s">
        <v>2792</v>
      </c>
      <c r="K13" s="8" t="s">
        <v>2793</v>
      </c>
      <c r="L13" s="174">
        <v>125213000</v>
      </c>
      <c r="M13" s="175"/>
      <c r="N13" s="38"/>
      <c r="O13" s="38"/>
      <c r="P13" s="38"/>
      <c r="Q13" s="38"/>
      <c r="R13" s="38"/>
      <c r="S13" s="38"/>
      <c r="T13" s="38"/>
      <c r="U13" s="38"/>
      <c r="V13" s="38"/>
    </row>
    <row r="14" spans="1:22" ht="16" hidden="1" customHeight="1">
      <c r="A14" s="38"/>
      <c r="B14" s="45"/>
      <c r="C14" s="7" t="s">
        <v>31</v>
      </c>
      <c r="D14" s="32">
        <v>2019</v>
      </c>
      <c r="E14" s="8"/>
      <c r="F14" s="8"/>
      <c r="G14" s="8"/>
      <c r="H14" s="8"/>
      <c r="I14" s="8"/>
      <c r="J14" s="166" t="s">
        <v>2792</v>
      </c>
      <c r="K14" s="8" t="s">
        <v>2793</v>
      </c>
      <c r="L14" s="174">
        <v>12955499</v>
      </c>
      <c r="M14" s="175"/>
      <c r="N14" s="38"/>
      <c r="O14" s="38"/>
      <c r="P14" s="38"/>
      <c r="Q14" s="38"/>
      <c r="R14" s="38"/>
      <c r="S14" s="38"/>
      <c r="T14" s="38"/>
      <c r="U14" s="38"/>
      <c r="V14" s="38"/>
    </row>
    <row r="15" spans="1:22" ht="16" hidden="1" customHeight="1">
      <c r="A15" s="38"/>
      <c r="B15" s="45"/>
      <c r="C15" s="7" t="s">
        <v>31</v>
      </c>
      <c r="D15" s="32">
        <v>2019</v>
      </c>
      <c r="E15" s="8"/>
      <c r="F15" s="8"/>
      <c r="G15" s="8"/>
      <c r="H15" s="8"/>
      <c r="I15" s="8"/>
      <c r="J15" s="166" t="s">
        <v>2792</v>
      </c>
      <c r="K15" s="8" t="s">
        <v>2793</v>
      </c>
      <c r="L15" s="174">
        <v>269225000</v>
      </c>
      <c r="M15" s="175"/>
      <c r="N15" s="38"/>
      <c r="O15" s="38"/>
      <c r="P15" s="38"/>
      <c r="Q15" s="38"/>
      <c r="R15" s="38"/>
      <c r="S15" s="38"/>
      <c r="T15" s="38"/>
      <c r="U15" s="38"/>
      <c r="V15" s="38"/>
    </row>
    <row r="16" spans="1:22" ht="16" hidden="1" customHeight="1">
      <c r="A16" s="38"/>
      <c r="B16" s="45"/>
      <c r="C16" s="7" t="s">
        <v>31</v>
      </c>
      <c r="D16" s="32">
        <v>2019</v>
      </c>
      <c r="E16" s="8"/>
      <c r="F16" s="8"/>
      <c r="G16" s="8"/>
      <c r="H16" s="8"/>
      <c r="I16" s="8"/>
      <c r="J16" s="166" t="s">
        <v>2792</v>
      </c>
      <c r="K16" s="8" t="s">
        <v>2793</v>
      </c>
      <c r="L16" s="174">
        <v>97559000</v>
      </c>
      <c r="M16" s="175"/>
      <c r="N16" s="38"/>
      <c r="O16" s="38"/>
      <c r="P16" s="38"/>
      <c r="Q16" s="38"/>
      <c r="R16" s="38"/>
      <c r="S16" s="38"/>
      <c r="T16" s="38"/>
      <c r="U16" s="38"/>
      <c r="V16" s="38"/>
    </row>
    <row r="17" spans="1:22" ht="16" hidden="1" customHeight="1">
      <c r="A17" s="38"/>
      <c r="B17" s="45"/>
      <c r="C17" s="7" t="s">
        <v>31</v>
      </c>
      <c r="D17" s="32">
        <v>2019</v>
      </c>
      <c r="E17" s="8"/>
      <c r="F17" s="8"/>
      <c r="G17" s="8"/>
      <c r="H17" s="8"/>
      <c r="I17" s="8"/>
      <c r="J17" s="166" t="s">
        <v>2792</v>
      </c>
      <c r="K17" s="8" t="s">
        <v>2793</v>
      </c>
      <c r="L17" s="174">
        <v>9900000</v>
      </c>
      <c r="M17" s="175"/>
      <c r="N17" s="38"/>
      <c r="O17" s="38"/>
      <c r="P17" s="38"/>
      <c r="Q17" s="38"/>
      <c r="R17" s="38"/>
      <c r="S17" s="38"/>
      <c r="T17" s="38"/>
      <c r="U17" s="38"/>
      <c r="V17" s="38"/>
    </row>
    <row r="18" spans="1:22" ht="16" hidden="1" customHeight="1">
      <c r="A18" s="38"/>
      <c r="B18" s="45"/>
      <c r="C18" s="7" t="s">
        <v>31</v>
      </c>
      <c r="D18" s="32">
        <v>2019</v>
      </c>
      <c r="E18" s="8"/>
      <c r="F18" s="8"/>
      <c r="G18" s="8"/>
      <c r="H18" s="8"/>
      <c r="I18" s="8"/>
      <c r="J18" s="166" t="s">
        <v>2792</v>
      </c>
      <c r="K18" s="8" t="s">
        <v>2793</v>
      </c>
      <c r="L18" s="174">
        <v>121088000</v>
      </c>
      <c r="M18" s="175"/>
      <c r="N18" s="38"/>
      <c r="O18" s="38"/>
      <c r="P18" s="38"/>
      <c r="Q18" s="38"/>
      <c r="R18" s="38"/>
      <c r="S18" s="38"/>
      <c r="T18" s="38"/>
      <c r="U18" s="38"/>
      <c r="V18" s="38"/>
    </row>
    <row r="19" spans="1:22" ht="16" hidden="1" customHeight="1">
      <c r="A19" s="38"/>
      <c r="B19" s="45"/>
      <c r="C19" s="7" t="s">
        <v>31</v>
      </c>
      <c r="D19" s="32">
        <v>2019</v>
      </c>
      <c r="E19" s="8"/>
      <c r="F19" s="8"/>
      <c r="G19" s="8"/>
      <c r="H19" s="8"/>
      <c r="I19" s="8"/>
      <c r="J19" s="166" t="s">
        <v>2792</v>
      </c>
      <c r="K19" s="8" t="s">
        <v>2793</v>
      </c>
      <c r="L19" s="174">
        <v>13489136</v>
      </c>
      <c r="M19" s="175"/>
      <c r="N19" s="38"/>
      <c r="O19" s="38"/>
      <c r="P19" s="38"/>
      <c r="Q19" s="38"/>
      <c r="R19" s="38"/>
      <c r="S19" s="38"/>
      <c r="T19" s="38"/>
      <c r="U19" s="38"/>
      <c r="V19" s="38"/>
    </row>
    <row r="20" spans="1:22" ht="16" hidden="1" customHeight="1">
      <c r="A20" s="38"/>
      <c r="B20" s="45"/>
      <c r="C20" s="7" t="s">
        <v>31</v>
      </c>
      <c r="D20" s="32">
        <v>2019</v>
      </c>
      <c r="E20" s="8"/>
      <c r="F20" s="8"/>
      <c r="G20" s="8"/>
      <c r="H20" s="8"/>
      <c r="I20" s="8"/>
      <c r="J20" s="166" t="s">
        <v>2792</v>
      </c>
      <c r="K20" s="8" t="s">
        <v>2793</v>
      </c>
      <c r="L20" s="174">
        <v>99962500</v>
      </c>
      <c r="M20" s="175"/>
      <c r="N20" s="38"/>
      <c r="O20" s="38"/>
      <c r="P20" s="38"/>
      <c r="Q20" s="38"/>
      <c r="R20" s="38"/>
      <c r="S20" s="38"/>
      <c r="T20" s="38"/>
      <c r="U20" s="38"/>
      <c r="V20" s="38"/>
    </row>
    <row r="21" spans="1:22" ht="16" hidden="1" customHeight="1">
      <c r="A21" s="38"/>
      <c r="B21" s="45"/>
      <c r="C21" s="7" t="s">
        <v>31</v>
      </c>
      <c r="D21" s="32">
        <v>2019</v>
      </c>
      <c r="E21" s="8"/>
      <c r="F21" s="8"/>
      <c r="G21" s="8"/>
      <c r="H21" s="8"/>
      <c r="I21" s="8"/>
      <c r="J21" s="166" t="s">
        <v>2792</v>
      </c>
      <c r="K21" s="8" t="s">
        <v>2793</v>
      </c>
      <c r="L21" s="174">
        <v>13284173</v>
      </c>
      <c r="M21" s="175"/>
      <c r="N21" s="38"/>
      <c r="O21" s="38"/>
      <c r="P21" s="38"/>
      <c r="Q21" s="38"/>
      <c r="R21" s="38"/>
      <c r="S21" s="38"/>
      <c r="T21" s="38"/>
      <c r="U21" s="38"/>
      <c r="V21" s="38"/>
    </row>
    <row r="22" spans="1:22" ht="16" hidden="1" customHeight="1">
      <c r="A22" s="38"/>
      <c r="B22" s="45"/>
      <c r="C22" s="7" t="s">
        <v>31</v>
      </c>
      <c r="D22" s="32">
        <v>2019</v>
      </c>
      <c r="E22" s="8"/>
      <c r="F22" s="8"/>
      <c r="G22" s="8"/>
      <c r="H22" s="8"/>
      <c r="I22" s="8"/>
      <c r="J22" s="166" t="s">
        <v>2792</v>
      </c>
      <c r="K22" s="8" t="s">
        <v>2793</v>
      </c>
      <c r="L22" s="174">
        <v>68850000</v>
      </c>
      <c r="M22" s="175"/>
      <c r="N22" s="38"/>
      <c r="O22" s="38"/>
      <c r="P22" s="38"/>
      <c r="Q22" s="38"/>
      <c r="R22" s="38"/>
      <c r="S22" s="38"/>
      <c r="T22" s="38"/>
      <c r="U22" s="38"/>
      <c r="V22" s="38"/>
    </row>
    <row r="23" spans="1:22" ht="16" hidden="1" customHeight="1">
      <c r="A23" s="38"/>
      <c r="B23" s="45"/>
      <c r="C23" s="7" t="s">
        <v>31</v>
      </c>
      <c r="D23" s="32">
        <v>2019</v>
      </c>
      <c r="E23" s="8"/>
      <c r="F23" s="8"/>
      <c r="G23" s="8"/>
      <c r="H23" s="8"/>
      <c r="I23" s="8"/>
      <c r="J23" s="166" t="s">
        <v>2792</v>
      </c>
      <c r="K23" s="8" t="s">
        <v>2793</v>
      </c>
      <c r="L23" s="174">
        <v>118724400</v>
      </c>
      <c r="M23" s="175"/>
      <c r="N23" s="38"/>
      <c r="O23" s="38"/>
      <c r="P23" s="38"/>
      <c r="Q23" s="38"/>
      <c r="R23" s="38"/>
      <c r="S23" s="38"/>
      <c r="T23" s="38"/>
      <c r="U23" s="38"/>
      <c r="V23" s="38"/>
    </row>
    <row r="24" spans="1:22" ht="16" hidden="1" customHeight="1">
      <c r="A24" s="38"/>
      <c r="B24" s="45"/>
      <c r="C24" s="7" t="s">
        <v>31</v>
      </c>
      <c r="D24" s="32">
        <v>2019</v>
      </c>
      <c r="E24" s="8"/>
      <c r="F24" s="8"/>
      <c r="G24" s="8"/>
      <c r="H24" s="8"/>
      <c r="I24" s="8"/>
      <c r="J24" s="166" t="s">
        <v>2792</v>
      </c>
      <c r="K24" s="8" t="s">
        <v>2793</v>
      </c>
      <c r="L24" s="174">
        <v>9720000</v>
      </c>
      <c r="M24" s="175"/>
      <c r="N24" s="38"/>
      <c r="O24" s="38"/>
      <c r="P24" s="38"/>
      <c r="Q24" s="38"/>
      <c r="R24" s="38"/>
      <c r="S24" s="38"/>
      <c r="T24" s="38"/>
      <c r="U24" s="38"/>
      <c r="V24" s="38"/>
    </row>
    <row r="25" spans="1:22" ht="16" hidden="1" customHeight="1">
      <c r="A25" s="38"/>
      <c r="B25" s="45"/>
      <c r="C25" s="7" t="s">
        <v>31</v>
      </c>
      <c r="D25" s="32">
        <v>2019</v>
      </c>
      <c r="E25" s="8"/>
      <c r="F25" s="8"/>
      <c r="G25" s="8"/>
      <c r="H25" s="8"/>
      <c r="I25" s="8"/>
      <c r="J25" s="166" t="s">
        <v>2792</v>
      </c>
      <c r="K25" s="8" t="s">
        <v>2793</v>
      </c>
      <c r="L25" s="174">
        <v>12710922</v>
      </c>
      <c r="M25" s="175"/>
      <c r="N25" s="38"/>
      <c r="O25" s="38"/>
      <c r="P25" s="38"/>
      <c r="Q25" s="38"/>
      <c r="R25" s="38"/>
      <c r="S25" s="38"/>
      <c r="T25" s="38"/>
      <c r="U25" s="38"/>
      <c r="V25" s="38"/>
    </row>
    <row r="26" spans="1:22" ht="16" hidden="1" customHeight="1">
      <c r="A26" s="38"/>
      <c r="B26" s="45"/>
      <c r="C26" s="7" t="s">
        <v>31</v>
      </c>
      <c r="D26" s="32">
        <v>2019</v>
      </c>
      <c r="E26" s="8"/>
      <c r="F26" s="8"/>
      <c r="G26" s="8"/>
      <c r="H26" s="8"/>
      <c r="I26" s="8"/>
      <c r="J26" s="166" t="s">
        <v>2792</v>
      </c>
      <c r="K26" s="8" t="s">
        <v>2793</v>
      </c>
      <c r="L26" s="174">
        <v>116262000</v>
      </c>
      <c r="M26" s="175"/>
      <c r="N26" s="38"/>
      <c r="O26" s="38"/>
      <c r="P26" s="38"/>
      <c r="Q26" s="38"/>
      <c r="R26" s="38"/>
      <c r="S26" s="38"/>
      <c r="T26" s="38"/>
      <c r="U26" s="38"/>
      <c r="V26" s="38"/>
    </row>
    <row r="27" spans="1:22" ht="16" hidden="1" customHeight="1">
      <c r="A27" s="38"/>
      <c r="B27" s="45"/>
      <c r="C27" s="7" t="s">
        <v>31</v>
      </c>
      <c r="D27" s="32">
        <v>2019</v>
      </c>
      <c r="E27" s="8"/>
      <c r="F27" s="8"/>
      <c r="G27" s="8"/>
      <c r="H27" s="8"/>
      <c r="I27" s="8"/>
      <c r="J27" s="166" t="s">
        <v>2792</v>
      </c>
      <c r="K27" s="8" t="s">
        <v>2793</v>
      </c>
      <c r="L27" s="174">
        <v>260163360</v>
      </c>
      <c r="M27" s="175"/>
      <c r="N27" s="38"/>
      <c r="O27" s="38"/>
      <c r="P27" s="38"/>
      <c r="Q27" s="38"/>
      <c r="R27" s="38"/>
      <c r="S27" s="38"/>
      <c r="T27" s="38"/>
      <c r="U27" s="38"/>
      <c r="V27" s="38"/>
    </row>
    <row r="28" spans="1:22" ht="16" hidden="1" customHeight="1">
      <c r="A28" s="38"/>
      <c r="B28" s="45"/>
      <c r="C28" s="7" t="s">
        <v>31</v>
      </c>
      <c r="D28" s="32">
        <v>2019</v>
      </c>
      <c r="E28" s="8"/>
      <c r="F28" s="8"/>
      <c r="G28" s="8"/>
      <c r="H28" s="8"/>
      <c r="I28" s="8"/>
      <c r="J28" s="166" t="s">
        <v>2792</v>
      </c>
      <c r="K28" s="8" t="s">
        <v>2793</v>
      </c>
      <c r="L28" s="174">
        <v>116845200</v>
      </c>
      <c r="M28" s="175"/>
      <c r="N28" s="38"/>
      <c r="O28" s="38"/>
      <c r="P28" s="38"/>
      <c r="Q28" s="38"/>
      <c r="R28" s="38"/>
      <c r="S28" s="38"/>
      <c r="T28" s="38"/>
      <c r="U28" s="38"/>
      <c r="V28" s="38"/>
    </row>
    <row r="29" spans="1:22" ht="16" hidden="1" customHeight="1">
      <c r="A29" s="38"/>
      <c r="B29" s="45"/>
      <c r="C29" s="7" t="s">
        <v>31</v>
      </c>
      <c r="D29" s="32">
        <v>2019</v>
      </c>
      <c r="E29" s="8"/>
      <c r="F29" s="8"/>
      <c r="G29" s="8"/>
      <c r="H29" s="8"/>
      <c r="I29" s="8"/>
      <c r="J29" s="166" t="s">
        <v>2792</v>
      </c>
      <c r="K29" s="8" t="s">
        <v>2793</v>
      </c>
      <c r="L29" s="174">
        <v>98340750</v>
      </c>
      <c r="M29" s="175"/>
      <c r="N29" s="38"/>
      <c r="O29" s="38"/>
      <c r="P29" s="38"/>
      <c r="Q29" s="38"/>
      <c r="R29" s="38"/>
      <c r="S29" s="38"/>
      <c r="T29" s="38"/>
      <c r="U29" s="38"/>
      <c r="V29" s="38"/>
    </row>
    <row r="30" spans="1:22" ht="16" hidden="1" customHeight="1">
      <c r="A30" s="38"/>
      <c r="B30" s="45"/>
      <c r="C30" s="7" t="s">
        <v>31</v>
      </c>
      <c r="D30" s="32">
        <v>2019</v>
      </c>
      <c r="E30" s="8"/>
      <c r="F30" s="8"/>
      <c r="G30" s="8"/>
      <c r="H30" s="8"/>
      <c r="I30" s="8"/>
      <c r="J30" s="166" t="s">
        <v>2792</v>
      </c>
      <c r="K30" s="8" t="s">
        <v>2793</v>
      </c>
      <c r="L30" s="174">
        <v>12707725</v>
      </c>
      <c r="M30" s="175"/>
      <c r="N30" s="38"/>
      <c r="O30" s="38"/>
      <c r="P30" s="38"/>
      <c r="Q30" s="38"/>
      <c r="R30" s="38"/>
      <c r="S30" s="38"/>
      <c r="T30" s="38"/>
      <c r="U30" s="38"/>
      <c r="V30" s="38"/>
    </row>
    <row r="31" spans="1:22" ht="16" hidden="1" customHeight="1">
      <c r="A31" s="38"/>
      <c r="B31" s="45"/>
      <c r="C31" s="7" t="s">
        <v>31</v>
      </c>
      <c r="D31" s="32">
        <v>2019</v>
      </c>
      <c r="E31" s="8"/>
      <c r="F31" s="8"/>
      <c r="G31" s="8"/>
      <c r="H31" s="8"/>
      <c r="I31" s="8"/>
      <c r="J31" s="166" t="s">
        <v>2792</v>
      </c>
      <c r="K31" s="8" t="s">
        <v>2793</v>
      </c>
      <c r="L31" s="174">
        <v>130388400</v>
      </c>
      <c r="M31" s="175"/>
      <c r="N31" s="38"/>
      <c r="O31" s="38"/>
      <c r="P31" s="38"/>
      <c r="Q31" s="38"/>
      <c r="R31" s="38"/>
      <c r="S31" s="38"/>
      <c r="T31" s="38"/>
      <c r="U31" s="38"/>
      <c r="V31" s="38"/>
    </row>
    <row r="32" spans="1:22" ht="16" hidden="1" customHeight="1">
      <c r="A32" s="38"/>
      <c r="B32" s="45"/>
      <c r="C32" s="7" t="s">
        <v>31</v>
      </c>
      <c r="D32" s="32">
        <v>2019</v>
      </c>
      <c r="E32" s="8"/>
      <c r="F32" s="8"/>
      <c r="G32" s="8"/>
      <c r="H32" s="8"/>
      <c r="I32" s="8"/>
      <c r="J32" s="166" t="s">
        <v>2792</v>
      </c>
      <c r="K32" s="8" t="s">
        <v>2793</v>
      </c>
      <c r="L32" s="174">
        <v>12718784</v>
      </c>
      <c r="M32" s="175"/>
      <c r="N32" s="38"/>
      <c r="O32" s="38"/>
      <c r="P32" s="38"/>
      <c r="Q32" s="38"/>
      <c r="R32" s="38"/>
      <c r="S32" s="38"/>
      <c r="T32" s="38"/>
      <c r="U32" s="38"/>
      <c r="V32" s="38"/>
    </row>
    <row r="33" spans="1:22" ht="16" hidden="1" customHeight="1">
      <c r="A33" s="38"/>
      <c r="B33" s="45"/>
      <c r="C33" s="7" t="s">
        <v>31</v>
      </c>
      <c r="D33" s="32">
        <v>2019</v>
      </c>
      <c r="E33" s="8"/>
      <c r="F33" s="8"/>
      <c r="G33" s="8"/>
      <c r="H33" s="8"/>
      <c r="I33" s="8"/>
      <c r="J33" s="166" t="s">
        <v>2792</v>
      </c>
      <c r="K33" s="8" t="s">
        <v>2793</v>
      </c>
      <c r="L33" s="174">
        <v>68850000</v>
      </c>
      <c r="M33" s="175"/>
      <c r="N33" s="38"/>
      <c r="O33" s="38"/>
      <c r="P33" s="38"/>
      <c r="Q33" s="38"/>
      <c r="R33" s="38"/>
      <c r="S33" s="38"/>
      <c r="T33" s="38"/>
      <c r="U33" s="38"/>
      <c r="V33" s="38"/>
    </row>
    <row r="34" spans="1:22" ht="16" hidden="1" customHeight="1">
      <c r="A34" s="38"/>
      <c r="B34" s="45"/>
      <c r="C34" s="7" t="s">
        <v>31</v>
      </c>
      <c r="D34" s="32">
        <v>2019</v>
      </c>
      <c r="E34" s="8"/>
      <c r="F34" s="8"/>
      <c r="G34" s="8"/>
      <c r="H34" s="8"/>
      <c r="I34" s="8"/>
      <c r="J34" s="166" t="s">
        <v>2792</v>
      </c>
      <c r="K34" s="8" t="s">
        <v>2793</v>
      </c>
      <c r="L34" s="174">
        <v>17820000</v>
      </c>
      <c r="M34" s="175"/>
      <c r="N34" s="38"/>
      <c r="O34" s="38"/>
      <c r="P34" s="38"/>
      <c r="Q34" s="38"/>
      <c r="R34" s="38"/>
      <c r="S34" s="38"/>
      <c r="T34" s="38"/>
      <c r="U34" s="38"/>
      <c r="V34" s="38"/>
    </row>
    <row r="35" spans="1:22" ht="16" hidden="1" customHeight="1">
      <c r="A35" s="38"/>
      <c r="B35" s="45"/>
      <c r="C35" s="7" t="s">
        <v>31</v>
      </c>
      <c r="D35" s="32">
        <v>2019</v>
      </c>
      <c r="E35" s="8"/>
      <c r="F35" s="8"/>
      <c r="G35" s="8"/>
      <c r="H35" s="8"/>
      <c r="I35" s="8"/>
      <c r="J35" s="166" t="s">
        <v>2792</v>
      </c>
      <c r="K35" s="8" t="s">
        <v>2793</v>
      </c>
      <c r="L35" s="174">
        <v>84015360</v>
      </c>
      <c r="M35" s="175"/>
      <c r="N35" s="38"/>
      <c r="O35" s="38"/>
      <c r="P35" s="38"/>
      <c r="Q35" s="38"/>
      <c r="R35" s="38"/>
      <c r="S35" s="38"/>
      <c r="T35" s="38"/>
      <c r="U35" s="38"/>
      <c r="V35" s="38"/>
    </row>
    <row r="36" spans="1:22" ht="16" hidden="1" customHeight="1">
      <c r="A36" s="38"/>
      <c r="B36" s="45"/>
      <c r="C36" s="7" t="s">
        <v>31</v>
      </c>
      <c r="D36" s="32">
        <v>2019</v>
      </c>
      <c r="E36" s="8"/>
      <c r="F36" s="8"/>
      <c r="G36" s="8"/>
      <c r="H36" s="8"/>
      <c r="I36" s="8"/>
      <c r="J36" s="166" t="s">
        <v>2792</v>
      </c>
      <c r="K36" s="8" t="s">
        <v>2793</v>
      </c>
      <c r="L36" s="174">
        <v>77760000</v>
      </c>
      <c r="M36" s="175"/>
      <c r="N36" s="38"/>
      <c r="O36" s="38"/>
      <c r="P36" s="38"/>
      <c r="Q36" s="38"/>
      <c r="R36" s="38"/>
      <c r="S36" s="38"/>
      <c r="T36" s="38"/>
      <c r="U36" s="38"/>
      <c r="V36" s="38"/>
    </row>
    <row r="37" spans="1:22" ht="16" hidden="1" customHeight="1">
      <c r="A37" s="38"/>
      <c r="B37" s="45"/>
      <c r="C37" s="7" t="s">
        <v>31</v>
      </c>
      <c r="D37" s="32">
        <v>2019</v>
      </c>
      <c r="E37" s="8"/>
      <c r="F37" s="8"/>
      <c r="G37" s="8"/>
      <c r="H37" s="8"/>
      <c r="I37" s="8"/>
      <c r="J37" s="166" t="s">
        <v>2792</v>
      </c>
      <c r="K37" s="8" t="s">
        <v>2793</v>
      </c>
      <c r="L37" s="174">
        <v>14486921</v>
      </c>
      <c r="M37" s="175"/>
      <c r="N37" s="38"/>
      <c r="O37" s="38"/>
      <c r="P37" s="38"/>
      <c r="Q37" s="38"/>
      <c r="R37" s="38"/>
      <c r="S37" s="38"/>
      <c r="T37" s="38"/>
      <c r="U37" s="38"/>
      <c r="V37" s="38"/>
    </row>
    <row r="38" spans="1:22" ht="16" hidden="1" customHeight="1">
      <c r="A38" s="38"/>
      <c r="B38" s="45"/>
      <c r="C38" s="7" t="s">
        <v>31</v>
      </c>
      <c r="D38" s="32">
        <v>2019</v>
      </c>
      <c r="E38" s="8"/>
      <c r="F38" s="8"/>
      <c r="G38" s="8"/>
      <c r="H38" s="8"/>
      <c r="I38" s="8"/>
      <c r="J38" s="166" t="s">
        <v>2792</v>
      </c>
      <c r="K38" s="8" t="s">
        <v>2793</v>
      </c>
      <c r="L38" s="174">
        <v>12696674</v>
      </c>
      <c r="M38" s="175"/>
      <c r="N38" s="38"/>
      <c r="O38" s="38"/>
      <c r="P38" s="38"/>
      <c r="Q38" s="38"/>
      <c r="R38" s="38"/>
      <c r="S38" s="38"/>
      <c r="T38" s="38"/>
      <c r="U38" s="38"/>
      <c r="V38" s="38"/>
    </row>
    <row r="39" spans="1:22" ht="16" hidden="1" customHeight="1">
      <c r="A39" s="38"/>
      <c r="B39" s="45"/>
      <c r="C39" s="7" t="s">
        <v>31</v>
      </c>
      <c r="D39" s="32">
        <v>2019</v>
      </c>
      <c r="E39" s="8"/>
      <c r="F39" s="8"/>
      <c r="G39" s="8"/>
      <c r="H39" s="8"/>
      <c r="I39" s="8"/>
      <c r="J39" s="166" t="s">
        <v>2792</v>
      </c>
      <c r="K39" s="8" t="s">
        <v>2793</v>
      </c>
      <c r="L39" s="174">
        <v>13514084</v>
      </c>
      <c r="M39" s="175"/>
      <c r="N39" s="38"/>
      <c r="O39" s="38"/>
      <c r="P39" s="38"/>
      <c r="Q39" s="38"/>
      <c r="R39" s="38"/>
      <c r="S39" s="38"/>
      <c r="T39" s="38"/>
      <c r="U39" s="38"/>
      <c r="V39" s="38"/>
    </row>
    <row r="40" spans="1:22" ht="16" hidden="1" customHeight="1">
      <c r="A40" s="38"/>
      <c r="B40" s="45"/>
      <c r="C40" s="7" t="s">
        <v>31</v>
      </c>
      <c r="D40" s="32">
        <v>2019</v>
      </c>
      <c r="E40" s="8"/>
      <c r="F40" s="8"/>
      <c r="G40" s="8"/>
      <c r="H40" s="8"/>
      <c r="I40" s="8"/>
      <c r="J40" s="166" t="s">
        <v>2792</v>
      </c>
      <c r="K40" s="8" t="s">
        <v>2793</v>
      </c>
      <c r="L40" s="174">
        <v>68850000</v>
      </c>
      <c r="M40" s="175"/>
      <c r="N40" s="38"/>
      <c r="O40" s="38"/>
      <c r="P40" s="38"/>
      <c r="Q40" s="38"/>
      <c r="R40" s="38"/>
      <c r="S40" s="38"/>
      <c r="T40" s="38"/>
      <c r="U40" s="38"/>
      <c r="V40" s="38"/>
    </row>
    <row r="41" spans="1:22" ht="16" hidden="1" customHeight="1">
      <c r="A41" s="38"/>
      <c r="B41" s="45"/>
      <c r="C41" s="7" t="s">
        <v>31</v>
      </c>
      <c r="D41" s="32">
        <v>2019</v>
      </c>
      <c r="E41" s="8"/>
      <c r="F41" s="8"/>
      <c r="G41" s="8"/>
      <c r="H41" s="8"/>
      <c r="I41" s="8"/>
      <c r="J41" s="166" t="s">
        <v>2792</v>
      </c>
      <c r="K41" s="8" t="s">
        <v>2793</v>
      </c>
      <c r="L41" s="174">
        <v>256573440</v>
      </c>
      <c r="M41" s="175"/>
      <c r="N41" s="38"/>
      <c r="O41" s="38"/>
      <c r="P41" s="38"/>
      <c r="Q41" s="38"/>
      <c r="R41" s="38"/>
      <c r="S41" s="38"/>
      <c r="T41" s="38"/>
      <c r="U41" s="38"/>
      <c r="V41" s="38"/>
    </row>
    <row r="42" spans="1:22" ht="16" hidden="1" customHeight="1">
      <c r="A42" s="38"/>
      <c r="B42" s="45"/>
      <c r="C42" s="7" t="s">
        <v>31</v>
      </c>
      <c r="D42" s="32">
        <v>2019</v>
      </c>
      <c r="E42" s="8"/>
      <c r="F42" s="8"/>
      <c r="G42" s="8"/>
      <c r="H42" s="8"/>
      <c r="I42" s="8"/>
      <c r="J42" s="166" t="s">
        <v>2792</v>
      </c>
      <c r="K42" s="8" t="s">
        <v>2793</v>
      </c>
      <c r="L42" s="174">
        <v>15390000</v>
      </c>
      <c r="M42" s="175"/>
      <c r="N42" s="38"/>
      <c r="O42" s="38"/>
      <c r="P42" s="38"/>
      <c r="Q42" s="38"/>
      <c r="R42" s="38"/>
      <c r="S42" s="38"/>
      <c r="T42" s="38"/>
      <c r="U42" s="38"/>
      <c r="V42" s="38"/>
    </row>
    <row r="43" spans="1:22" ht="16" hidden="1" customHeight="1">
      <c r="A43" s="38"/>
      <c r="B43" s="45"/>
      <c r="C43" s="7" t="s">
        <v>31</v>
      </c>
      <c r="D43" s="32">
        <v>2019</v>
      </c>
      <c r="E43" s="8"/>
      <c r="F43" s="8"/>
      <c r="G43" s="8"/>
      <c r="H43" s="8"/>
      <c r="I43" s="8"/>
      <c r="J43" s="166" t="s">
        <v>2792</v>
      </c>
      <c r="K43" s="8" t="s">
        <v>2793</v>
      </c>
      <c r="L43" s="174">
        <v>318092400</v>
      </c>
      <c r="M43" s="175"/>
      <c r="N43" s="38"/>
      <c r="O43" s="38"/>
      <c r="P43" s="38"/>
      <c r="Q43" s="38"/>
      <c r="R43" s="38"/>
      <c r="S43" s="38"/>
      <c r="T43" s="38"/>
      <c r="U43" s="38"/>
      <c r="V43" s="38"/>
    </row>
    <row r="44" spans="1:22" ht="16" hidden="1" customHeight="1">
      <c r="A44" s="38"/>
      <c r="B44" s="45"/>
      <c r="C44" s="7" t="s">
        <v>31</v>
      </c>
      <c r="D44" s="32">
        <v>2019</v>
      </c>
      <c r="E44" s="8"/>
      <c r="F44" s="8"/>
      <c r="G44" s="8"/>
      <c r="H44" s="8"/>
      <c r="I44" s="8"/>
      <c r="J44" s="166" t="s">
        <v>2792</v>
      </c>
      <c r="K44" s="8" t="s">
        <v>2793</v>
      </c>
      <c r="L44" s="174">
        <v>83540160</v>
      </c>
      <c r="M44" s="175"/>
      <c r="N44" s="38"/>
      <c r="O44" s="38"/>
      <c r="P44" s="38"/>
      <c r="Q44" s="38"/>
      <c r="R44" s="38"/>
      <c r="S44" s="38"/>
      <c r="T44" s="38"/>
      <c r="U44" s="38"/>
      <c r="V44" s="38"/>
    </row>
    <row r="45" spans="1:22" ht="16" hidden="1" customHeight="1">
      <c r="A45" s="38"/>
      <c r="B45" s="45"/>
      <c r="C45" s="7" t="s">
        <v>31</v>
      </c>
      <c r="D45" s="32">
        <v>2019</v>
      </c>
      <c r="E45" s="8"/>
      <c r="F45" s="8"/>
      <c r="G45" s="8"/>
      <c r="H45" s="8"/>
      <c r="I45" s="8"/>
      <c r="J45" s="166" t="s">
        <v>2792</v>
      </c>
      <c r="K45" s="8" t="s">
        <v>2793</v>
      </c>
      <c r="L45" s="174">
        <v>13518931</v>
      </c>
      <c r="M45" s="175"/>
      <c r="N45" s="38"/>
      <c r="O45" s="38"/>
      <c r="P45" s="38"/>
      <c r="Q45" s="38"/>
      <c r="R45" s="38"/>
      <c r="S45" s="38"/>
      <c r="T45" s="38"/>
      <c r="U45" s="38"/>
      <c r="V45" s="38"/>
    </row>
    <row r="46" spans="1:22" ht="16" hidden="1" customHeight="1">
      <c r="A46" s="38"/>
      <c r="B46" s="45"/>
      <c r="C46" s="7" t="s">
        <v>31</v>
      </c>
      <c r="D46" s="32">
        <v>2019</v>
      </c>
      <c r="E46" s="8"/>
      <c r="F46" s="8"/>
      <c r="G46" s="8"/>
      <c r="H46" s="8"/>
      <c r="I46" s="8"/>
      <c r="J46" s="166" t="s">
        <v>2792</v>
      </c>
      <c r="K46" s="8" t="s">
        <v>2793</v>
      </c>
      <c r="L46" s="174">
        <v>68850000</v>
      </c>
      <c r="M46" s="175"/>
      <c r="N46" s="38"/>
      <c r="O46" s="38"/>
      <c r="P46" s="38"/>
      <c r="Q46" s="38"/>
      <c r="R46" s="38"/>
      <c r="S46" s="38"/>
      <c r="T46" s="38"/>
      <c r="U46" s="38"/>
      <c r="V46" s="38"/>
    </row>
    <row r="47" spans="1:22" ht="16" hidden="1" customHeight="1">
      <c r="A47" s="38"/>
      <c r="B47" s="45"/>
      <c r="C47" s="7" t="s">
        <v>31</v>
      </c>
      <c r="D47" s="32">
        <v>2019</v>
      </c>
      <c r="E47" s="8"/>
      <c r="F47" s="8"/>
      <c r="G47" s="8"/>
      <c r="H47" s="8"/>
      <c r="I47" s="8"/>
      <c r="J47" s="166" t="s">
        <v>2792</v>
      </c>
      <c r="K47" s="8" t="s">
        <v>2793</v>
      </c>
      <c r="L47" s="174">
        <v>99851400</v>
      </c>
      <c r="M47" s="175"/>
      <c r="N47" s="38"/>
      <c r="O47" s="38"/>
      <c r="P47" s="38"/>
      <c r="Q47" s="38"/>
      <c r="R47" s="38"/>
      <c r="S47" s="38"/>
      <c r="T47" s="38"/>
      <c r="U47" s="38"/>
      <c r="V47" s="38"/>
    </row>
    <row r="48" spans="1:22" ht="16" hidden="1" customHeight="1">
      <c r="A48" s="38"/>
      <c r="B48" s="45"/>
      <c r="C48" s="7" t="s">
        <v>31</v>
      </c>
      <c r="D48" s="32">
        <v>2019</v>
      </c>
      <c r="E48" s="8"/>
      <c r="F48" s="8"/>
      <c r="G48" s="8"/>
      <c r="H48" s="8"/>
      <c r="I48" s="8"/>
      <c r="J48" s="166" t="s">
        <v>2792</v>
      </c>
      <c r="K48" s="8" t="s">
        <v>2793</v>
      </c>
      <c r="L48" s="174">
        <v>12960000</v>
      </c>
      <c r="M48" s="175"/>
      <c r="N48" s="38"/>
      <c r="O48" s="38"/>
      <c r="P48" s="38"/>
      <c r="Q48" s="38"/>
      <c r="R48" s="38"/>
      <c r="S48" s="38"/>
      <c r="T48" s="38"/>
      <c r="U48" s="38"/>
      <c r="V48" s="38"/>
    </row>
    <row r="49" spans="1:22" ht="16" hidden="1" customHeight="1">
      <c r="A49" s="38"/>
      <c r="B49" s="45"/>
      <c r="C49" s="7" t="s">
        <v>31</v>
      </c>
      <c r="D49" s="32">
        <v>2019</v>
      </c>
      <c r="E49" s="8"/>
      <c r="F49" s="8"/>
      <c r="G49" s="8"/>
      <c r="H49" s="8"/>
      <c r="I49" s="8"/>
      <c r="J49" s="166" t="s">
        <v>2792</v>
      </c>
      <c r="K49" s="8" t="s">
        <v>2793</v>
      </c>
      <c r="L49" s="174">
        <v>84282660</v>
      </c>
      <c r="M49" s="175"/>
      <c r="N49" s="38"/>
      <c r="O49" s="38"/>
      <c r="P49" s="38"/>
      <c r="Q49" s="38"/>
      <c r="R49" s="38"/>
      <c r="S49" s="38"/>
      <c r="T49" s="38"/>
      <c r="U49" s="38"/>
      <c r="V49" s="38"/>
    </row>
    <row r="50" spans="1:22" ht="16" hidden="1" customHeight="1">
      <c r="A50" s="38"/>
      <c r="B50" s="45"/>
      <c r="C50" s="7" t="s">
        <v>31</v>
      </c>
      <c r="D50" s="32">
        <v>2019</v>
      </c>
      <c r="E50" s="8"/>
      <c r="F50" s="8"/>
      <c r="G50" s="8"/>
      <c r="H50" s="8"/>
      <c r="I50" s="8"/>
      <c r="J50" s="166" t="s">
        <v>2792</v>
      </c>
      <c r="K50" s="8" t="s">
        <v>2793</v>
      </c>
      <c r="L50" s="174">
        <v>125204400</v>
      </c>
      <c r="M50" s="175"/>
      <c r="N50" s="38"/>
      <c r="O50" s="38"/>
      <c r="P50" s="38"/>
      <c r="Q50" s="38"/>
      <c r="R50" s="38"/>
      <c r="S50" s="38"/>
      <c r="T50" s="38"/>
      <c r="U50" s="38"/>
      <c r="V50" s="38"/>
    </row>
    <row r="51" spans="1:22" ht="16" hidden="1" customHeight="1">
      <c r="A51" s="38"/>
      <c r="B51" s="45"/>
      <c r="C51" s="7" t="s">
        <v>31</v>
      </c>
      <c r="D51" s="32">
        <v>2019</v>
      </c>
      <c r="E51" s="8"/>
      <c r="F51" s="8"/>
      <c r="G51" s="8"/>
      <c r="H51" s="8"/>
      <c r="I51" s="8"/>
      <c r="J51" s="166" t="s">
        <v>2792</v>
      </c>
      <c r="K51" s="8" t="s">
        <v>2793</v>
      </c>
      <c r="L51" s="174">
        <v>68850000</v>
      </c>
      <c r="M51" s="175"/>
      <c r="N51" s="38"/>
      <c r="O51" s="38"/>
      <c r="P51" s="38"/>
      <c r="Q51" s="38"/>
      <c r="R51" s="38"/>
      <c r="S51" s="38"/>
      <c r="T51" s="38"/>
      <c r="U51" s="38"/>
      <c r="V51" s="38"/>
    </row>
    <row r="52" spans="1:22" ht="16" hidden="1" customHeight="1">
      <c r="A52" s="38"/>
      <c r="B52" s="45"/>
      <c r="C52" s="7" t="s">
        <v>31</v>
      </c>
      <c r="D52" s="32">
        <v>2019</v>
      </c>
      <c r="E52" s="8"/>
      <c r="F52" s="8"/>
      <c r="G52" s="8"/>
      <c r="H52" s="8"/>
      <c r="I52" s="8"/>
      <c r="J52" s="166" t="s">
        <v>2792</v>
      </c>
      <c r="K52" s="8" t="s">
        <v>2793</v>
      </c>
      <c r="L52" s="174">
        <v>27540000</v>
      </c>
      <c r="M52" s="175"/>
      <c r="N52" s="38"/>
      <c r="O52" s="38"/>
      <c r="P52" s="38"/>
      <c r="Q52" s="38"/>
      <c r="R52" s="38"/>
      <c r="S52" s="38"/>
      <c r="T52" s="38"/>
      <c r="U52" s="38"/>
      <c r="V52" s="38"/>
    </row>
    <row r="53" spans="1:22" ht="16" hidden="1" customHeight="1">
      <c r="A53" s="38"/>
      <c r="B53" s="45"/>
      <c r="C53" s="7" t="s">
        <v>31</v>
      </c>
      <c r="D53" s="32">
        <v>2019</v>
      </c>
      <c r="E53" s="8"/>
      <c r="F53" s="8"/>
      <c r="G53" s="8"/>
      <c r="H53" s="8"/>
      <c r="I53" s="8"/>
      <c r="J53" s="166" t="s">
        <v>2792</v>
      </c>
      <c r="K53" s="8" t="s">
        <v>2793</v>
      </c>
      <c r="L53" s="174">
        <v>12692354</v>
      </c>
      <c r="M53" s="175"/>
      <c r="N53" s="38"/>
      <c r="O53" s="38"/>
      <c r="P53" s="38"/>
      <c r="Q53" s="38"/>
      <c r="R53" s="38"/>
      <c r="S53" s="38"/>
      <c r="T53" s="38"/>
      <c r="U53" s="38"/>
      <c r="V53" s="38"/>
    </row>
    <row r="54" spans="1:22" ht="16" hidden="1" customHeight="1">
      <c r="A54" s="38"/>
      <c r="B54" s="45"/>
      <c r="C54" s="7" t="s">
        <v>31</v>
      </c>
      <c r="D54" s="32">
        <v>2019</v>
      </c>
      <c r="E54" s="8"/>
      <c r="F54" s="8"/>
      <c r="G54" s="8"/>
      <c r="H54" s="8"/>
      <c r="I54" s="8"/>
      <c r="J54" s="166" t="s">
        <v>2792</v>
      </c>
      <c r="K54" s="8" t="s">
        <v>2793</v>
      </c>
      <c r="L54" s="174">
        <v>12745696</v>
      </c>
      <c r="M54" s="175"/>
      <c r="N54" s="38"/>
      <c r="O54" s="38"/>
      <c r="P54" s="38"/>
      <c r="Q54" s="38"/>
      <c r="R54" s="38"/>
      <c r="S54" s="38"/>
      <c r="T54" s="38"/>
      <c r="U54" s="38"/>
      <c r="V54" s="38"/>
    </row>
    <row r="55" spans="1:22" ht="16" hidden="1" customHeight="1">
      <c r="A55" s="38"/>
      <c r="B55" s="45"/>
      <c r="C55" s="7" t="s">
        <v>31</v>
      </c>
      <c r="D55" s="32">
        <v>2019</v>
      </c>
      <c r="E55" s="8"/>
      <c r="F55" s="8"/>
      <c r="G55" s="8"/>
      <c r="H55" s="8"/>
      <c r="I55" s="8"/>
      <c r="J55" s="166" t="s">
        <v>2792</v>
      </c>
      <c r="K55" s="8" t="s">
        <v>2793</v>
      </c>
      <c r="L55" s="174">
        <v>126338400</v>
      </c>
      <c r="M55" s="175"/>
      <c r="N55" s="38"/>
      <c r="O55" s="38"/>
      <c r="P55" s="38"/>
      <c r="Q55" s="38"/>
      <c r="R55" s="38"/>
      <c r="S55" s="38"/>
      <c r="T55" s="38"/>
      <c r="U55" s="38"/>
      <c r="V55" s="38"/>
    </row>
    <row r="56" spans="1:22" ht="16" hidden="1" customHeight="1">
      <c r="A56" s="38"/>
      <c r="B56" s="45"/>
      <c r="C56" s="7" t="s">
        <v>31</v>
      </c>
      <c r="D56" s="32">
        <v>2019</v>
      </c>
      <c r="E56" s="8"/>
      <c r="F56" s="8"/>
      <c r="G56" s="8"/>
      <c r="H56" s="8"/>
      <c r="I56" s="8"/>
      <c r="J56" s="166" t="s">
        <v>2792</v>
      </c>
      <c r="K56" s="8" t="s">
        <v>2793</v>
      </c>
      <c r="L56" s="174">
        <v>134082000</v>
      </c>
      <c r="M56" s="175"/>
      <c r="N56" s="38"/>
      <c r="O56" s="38"/>
      <c r="P56" s="38"/>
      <c r="Q56" s="38"/>
      <c r="R56" s="38"/>
      <c r="S56" s="38"/>
      <c r="T56" s="38"/>
      <c r="U56" s="38"/>
      <c r="V56" s="38"/>
    </row>
    <row r="57" spans="1:22" ht="16" hidden="1" customHeight="1">
      <c r="A57" s="38"/>
      <c r="B57" s="45"/>
      <c r="C57" s="7" t="s">
        <v>31</v>
      </c>
      <c r="D57" s="32">
        <v>2019</v>
      </c>
      <c r="E57" s="8"/>
      <c r="F57" s="8"/>
      <c r="G57" s="8"/>
      <c r="H57" s="8"/>
      <c r="I57" s="8"/>
      <c r="J57" s="166" t="s">
        <v>2792</v>
      </c>
      <c r="K57" s="8" t="s">
        <v>2793</v>
      </c>
      <c r="L57" s="174">
        <v>103658400</v>
      </c>
      <c r="M57" s="175"/>
      <c r="N57" s="38"/>
      <c r="O57" s="38"/>
      <c r="P57" s="38"/>
      <c r="Q57" s="38"/>
      <c r="R57" s="38"/>
      <c r="S57" s="38"/>
      <c r="T57" s="38"/>
      <c r="U57" s="38"/>
      <c r="V57" s="38"/>
    </row>
    <row r="58" spans="1:22" ht="16" hidden="1" customHeight="1">
      <c r="A58" s="38"/>
      <c r="B58" s="45"/>
      <c r="C58" s="7" t="s">
        <v>31</v>
      </c>
      <c r="D58" s="32">
        <v>2019</v>
      </c>
      <c r="E58" s="8"/>
      <c r="F58" s="8"/>
      <c r="G58" s="8"/>
      <c r="H58" s="8"/>
      <c r="I58" s="8"/>
      <c r="J58" s="166" t="s">
        <v>2792</v>
      </c>
      <c r="K58" s="8" t="s">
        <v>2793</v>
      </c>
      <c r="L58" s="174">
        <v>83860920</v>
      </c>
      <c r="M58" s="175"/>
      <c r="N58" s="38"/>
      <c r="O58" s="38"/>
      <c r="P58" s="38"/>
      <c r="Q58" s="38"/>
      <c r="R58" s="38"/>
      <c r="S58" s="38"/>
      <c r="T58" s="38"/>
      <c r="U58" s="38"/>
      <c r="V58" s="38"/>
    </row>
    <row r="59" spans="1:22" ht="16" hidden="1" customHeight="1">
      <c r="A59" s="38"/>
      <c r="B59" s="45"/>
      <c r="C59" s="7" t="s">
        <v>31</v>
      </c>
      <c r="D59" s="32">
        <v>2019</v>
      </c>
      <c r="E59" s="8"/>
      <c r="F59" s="8"/>
      <c r="G59" s="8"/>
      <c r="H59" s="8"/>
      <c r="I59" s="8"/>
      <c r="J59" s="166" t="s">
        <v>2792</v>
      </c>
      <c r="K59" s="8" t="s">
        <v>2793</v>
      </c>
      <c r="L59" s="174">
        <v>26730000</v>
      </c>
      <c r="M59" s="175"/>
      <c r="N59" s="38"/>
      <c r="O59" s="38"/>
      <c r="P59" s="38"/>
      <c r="Q59" s="38"/>
      <c r="R59" s="38"/>
      <c r="S59" s="38"/>
      <c r="T59" s="38"/>
      <c r="U59" s="38"/>
      <c r="V59" s="38"/>
    </row>
    <row r="60" spans="1:22" ht="16" hidden="1" customHeight="1">
      <c r="A60" s="38"/>
      <c r="B60" s="45"/>
      <c r="C60" s="7" t="s">
        <v>31</v>
      </c>
      <c r="D60" s="32">
        <v>2019</v>
      </c>
      <c r="E60" s="8"/>
      <c r="F60" s="8"/>
      <c r="G60" s="8"/>
      <c r="H60" s="8"/>
      <c r="I60" s="8"/>
      <c r="J60" s="166" t="s">
        <v>2792</v>
      </c>
      <c r="K60" s="8" t="s">
        <v>2793</v>
      </c>
      <c r="L60" s="174">
        <v>17820000</v>
      </c>
      <c r="M60" s="175"/>
      <c r="N60" s="38"/>
      <c r="O60" s="38"/>
      <c r="P60" s="38"/>
      <c r="Q60" s="38"/>
      <c r="R60" s="38"/>
      <c r="S60" s="38"/>
      <c r="T60" s="38"/>
      <c r="U60" s="38"/>
      <c r="V60" s="38"/>
    </row>
    <row r="61" spans="1:22" ht="16" hidden="1" customHeight="1">
      <c r="A61" s="38"/>
      <c r="B61" s="45"/>
      <c r="C61" s="7" t="s">
        <v>31</v>
      </c>
      <c r="D61" s="32">
        <v>2019</v>
      </c>
      <c r="E61" s="8"/>
      <c r="F61" s="8"/>
      <c r="G61" s="8"/>
      <c r="H61" s="8"/>
      <c r="I61" s="8"/>
      <c r="J61" s="166" t="s">
        <v>2792</v>
      </c>
      <c r="K61" s="8" t="s">
        <v>2793</v>
      </c>
      <c r="L61" s="174">
        <v>18150000</v>
      </c>
      <c r="M61" s="175"/>
      <c r="N61" s="38"/>
      <c r="O61" s="38"/>
      <c r="P61" s="38"/>
      <c r="Q61" s="38"/>
      <c r="R61" s="38"/>
      <c r="S61" s="38"/>
      <c r="T61" s="38"/>
      <c r="U61" s="38"/>
      <c r="V61" s="38"/>
    </row>
    <row r="62" spans="1:22" ht="16" hidden="1" customHeight="1">
      <c r="A62" s="38"/>
      <c r="B62" s="45"/>
      <c r="C62" s="7" t="s">
        <v>31</v>
      </c>
      <c r="D62" s="32">
        <v>2019</v>
      </c>
      <c r="E62" s="8"/>
      <c r="F62" s="8"/>
      <c r="G62" s="8"/>
      <c r="H62" s="8"/>
      <c r="I62" s="8"/>
      <c r="J62" s="166" t="s">
        <v>2792</v>
      </c>
      <c r="K62" s="8" t="s">
        <v>2793</v>
      </c>
      <c r="L62" s="174">
        <v>19800000</v>
      </c>
      <c r="M62" s="175"/>
      <c r="N62" s="38"/>
      <c r="O62" s="38"/>
      <c r="P62" s="38"/>
      <c r="Q62" s="38"/>
      <c r="R62" s="38"/>
      <c r="S62" s="38"/>
      <c r="T62" s="38"/>
      <c r="U62" s="38"/>
      <c r="V62" s="38"/>
    </row>
    <row r="63" spans="1:22" ht="16" hidden="1" customHeight="1">
      <c r="A63" s="38"/>
      <c r="B63" s="45"/>
      <c r="C63" s="7" t="s">
        <v>31</v>
      </c>
      <c r="D63" s="32">
        <v>2019</v>
      </c>
      <c r="E63" s="8"/>
      <c r="F63" s="8"/>
      <c r="G63" s="8"/>
      <c r="H63" s="8"/>
      <c r="I63" s="8"/>
      <c r="J63" s="166" t="s">
        <v>2792</v>
      </c>
      <c r="K63" s="8" t="s">
        <v>2793</v>
      </c>
      <c r="L63" s="174">
        <v>96503000</v>
      </c>
      <c r="M63" s="175"/>
      <c r="N63" s="38"/>
      <c r="O63" s="38"/>
      <c r="P63" s="38"/>
      <c r="Q63" s="38"/>
      <c r="R63" s="38"/>
      <c r="S63" s="38"/>
      <c r="T63" s="38"/>
      <c r="U63" s="38"/>
      <c r="V63" s="38"/>
    </row>
    <row r="64" spans="1:22" ht="16" hidden="1" customHeight="1">
      <c r="A64" s="38"/>
      <c r="B64" s="45"/>
      <c r="C64" s="7" t="s">
        <v>31</v>
      </c>
      <c r="D64" s="32">
        <v>2019</v>
      </c>
      <c r="E64" s="8"/>
      <c r="F64" s="8"/>
      <c r="G64" s="8"/>
      <c r="H64" s="8"/>
      <c r="I64" s="8"/>
      <c r="J64" s="166" t="s">
        <v>2792</v>
      </c>
      <c r="K64" s="8" t="s">
        <v>2793</v>
      </c>
      <c r="L64" s="174">
        <v>12814003</v>
      </c>
      <c r="M64" s="175"/>
      <c r="N64" s="38"/>
      <c r="O64" s="38"/>
      <c r="P64" s="38"/>
      <c r="Q64" s="38"/>
      <c r="R64" s="38"/>
      <c r="S64" s="38"/>
      <c r="T64" s="38"/>
      <c r="U64" s="38"/>
      <c r="V64" s="38"/>
    </row>
    <row r="65" spans="1:22" ht="16" hidden="1" customHeight="1">
      <c r="A65" s="38"/>
      <c r="B65" s="45"/>
      <c r="C65" s="7" t="s">
        <v>31</v>
      </c>
      <c r="D65" s="32">
        <v>2019</v>
      </c>
      <c r="E65" s="8"/>
      <c r="F65" s="8"/>
      <c r="G65" s="8"/>
      <c r="H65" s="8"/>
      <c r="I65" s="8"/>
      <c r="J65" s="166" t="s">
        <v>2792</v>
      </c>
      <c r="K65" s="8" t="s">
        <v>2793</v>
      </c>
      <c r="L65" s="174">
        <v>70125000</v>
      </c>
      <c r="M65" s="175"/>
      <c r="N65" s="38"/>
      <c r="O65" s="38"/>
      <c r="P65" s="38"/>
      <c r="Q65" s="38"/>
      <c r="R65" s="38"/>
      <c r="S65" s="38"/>
      <c r="T65" s="38"/>
      <c r="U65" s="38"/>
      <c r="V65" s="38"/>
    </row>
    <row r="66" spans="1:22" ht="16" hidden="1" customHeight="1">
      <c r="A66" s="38"/>
      <c r="B66" s="45"/>
      <c r="C66" s="7" t="s">
        <v>31</v>
      </c>
      <c r="D66" s="32">
        <v>2019</v>
      </c>
      <c r="E66" s="8"/>
      <c r="F66" s="8"/>
      <c r="G66" s="8"/>
      <c r="H66" s="8"/>
      <c r="I66" s="8"/>
      <c r="J66" s="166" t="s">
        <v>2792</v>
      </c>
      <c r="K66" s="8" t="s">
        <v>2793</v>
      </c>
      <c r="L66" s="174">
        <v>121295900</v>
      </c>
      <c r="M66" s="175"/>
      <c r="N66" s="38"/>
      <c r="O66" s="38"/>
      <c r="P66" s="38"/>
      <c r="Q66" s="38"/>
      <c r="R66" s="38"/>
      <c r="S66" s="38"/>
      <c r="T66" s="38"/>
      <c r="U66" s="38"/>
      <c r="V66" s="38"/>
    </row>
    <row r="67" spans="1:22" ht="16" hidden="1" customHeight="1">
      <c r="A67" s="38"/>
      <c r="B67" s="45"/>
      <c r="C67" s="7" t="s">
        <v>31</v>
      </c>
      <c r="D67" s="32">
        <v>2019</v>
      </c>
      <c r="E67" s="8"/>
      <c r="F67" s="8"/>
      <c r="G67" s="8"/>
      <c r="H67" s="8"/>
      <c r="I67" s="8"/>
      <c r="J67" s="166" t="s">
        <v>2792</v>
      </c>
      <c r="K67" s="8" t="s">
        <v>2793</v>
      </c>
      <c r="L67" s="174">
        <v>14850000</v>
      </c>
      <c r="M67" s="175"/>
      <c r="N67" s="38"/>
      <c r="O67" s="38"/>
      <c r="P67" s="38"/>
      <c r="Q67" s="38"/>
      <c r="R67" s="38"/>
      <c r="S67" s="38"/>
      <c r="T67" s="38"/>
      <c r="U67" s="38"/>
      <c r="V67" s="38"/>
    </row>
    <row r="68" spans="1:22" ht="16" hidden="1" customHeight="1">
      <c r="A68" s="38"/>
      <c r="B68" s="45"/>
      <c r="C68" s="7" t="s">
        <v>31</v>
      </c>
      <c r="D68" s="32">
        <v>2019</v>
      </c>
      <c r="E68" s="8"/>
      <c r="F68" s="8"/>
      <c r="G68" s="8"/>
      <c r="H68" s="8"/>
      <c r="I68" s="8"/>
      <c r="J68" s="166" t="s">
        <v>2792</v>
      </c>
      <c r="K68" s="8" t="s">
        <v>2793</v>
      </c>
      <c r="L68" s="174">
        <v>87452750</v>
      </c>
      <c r="M68" s="175"/>
      <c r="N68" s="38"/>
      <c r="O68" s="38"/>
      <c r="P68" s="38"/>
      <c r="Q68" s="38"/>
      <c r="R68" s="38"/>
      <c r="S68" s="38"/>
      <c r="T68" s="38"/>
      <c r="U68" s="38"/>
      <c r="V68" s="38"/>
    </row>
    <row r="69" spans="1:22" ht="16" hidden="1" customHeight="1">
      <c r="A69" s="38"/>
      <c r="B69" s="45"/>
      <c r="C69" s="7" t="s">
        <v>31</v>
      </c>
      <c r="D69" s="32">
        <v>2019</v>
      </c>
      <c r="E69" s="8"/>
      <c r="F69" s="8"/>
      <c r="G69" s="8"/>
      <c r="H69" s="8"/>
      <c r="I69" s="8"/>
      <c r="J69" s="166" t="s">
        <v>2792</v>
      </c>
      <c r="K69" s="8" t="s">
        <v>2793</v>
      </c>
      <c r="L69" s="174">
        <v>12963371</v>
      </c>
      <c r="M69" s="175"/>
      <c r="N69" s="38"/>
      <c r="O69" s="38"/>
      <c r="P69" s="38"/>
      <c r="Q69" s="38"/>
      <c r="R69" s="38"/>
      <c r="S69" s="38"/>
      <c r="T69" s="38"/>
      <c r="U69" s="38"/>
      <c r="V69" s="38"/>
    </row>
    <row r="70" spans="1:22" ht="16" hidden="1" customHeight="1">
      <c r="A70" s="38"/>
      <c r="B70" s="45"/>
      <c r="C70" s="7" t="s">
        <v>31</v>
      </c>
      <c r="D70" s="32">
        <v>2019</v>
      </c>
      <c r="E70" s="8"/>
      <c r="F70" s="8"/>
      <c r="G70" s="8"/>
      <c r="H70" s="8"/>
      <c r="I70" s="8"/>
      <c r="J70" s="166" t="s">
        <v>2792</v>
      </c>
      <c r="K70" s="8" t="s">
        <v>2793</v>
      </c>
      <c r="L70" s="174">
        <v>23925000</v>
      </c>
      <c r="M70" s="175"/>
      <c r="N70" s="38"/>
      <c r="O70" s="38"/>
      <c r="P70" s="38"/>
      <c r="Q70" s="38"/>
      <c r="R70" s="38"/>
      <c r="S70" s="38"/>
      <c r="T70" s="38"/>
      <c r="U70" s="38"/>
      <c r="V70" s="38"/>
    </row>
    <row r="71" spans="1:22" ht="16" hidden="1" customHeight="1">
      <c r="A71" s="38"/>
      <c r="B71" s="45"/>
      <c r="C71" s="7" t="s">
        <v>31</v>
      </c>
      <c r="D71" s="32">
        <v>2019</v>
      </c>
      <c r="E71" s="8"/>
      <c r="F71" s="8"/>
      <c r="G71" s="8"/>
      <c r="H71" s="8"/>
      <c r="I71" s="8"/>
      <c r="J71" s="166" t="s">
        <v>2792</v>
      </c>
      <c r="K71" s="8" t="s">
        <v>2793</v>
      </c>
      <c r="L71" s="174">
        <v>70125000</v>
      </c>
      <c r="M71" s="175"/>
      <c r="N71" s="38"/>
      <c r="O71" s="38"/>
      <c r="P71" s="38"/>
      <c r="Q71" s="38"/>
      <c r="R71" s="38"/>
      <c r="S71" s="38"/>
      <c r="T71" s="38"/>
      <c r="U71" s="38"/>
      <c r="V71" s="38"/>
    </row>
    <row r="72" spans="1:22" ht="16" hidden="1" customHeight="1">
      <c r="A72" s="38"/>
      <c r="B72" s="45"/>
      <c r="C72" s="7" t="s">
        <v>31</v>
      </c>
      <c r="D72" s="32">
        <v>2019</v>
      </c>
      <c r="E72" s="8"/>
      <c r="F72" s="8"/>
      <c r="G72" s="8"/>
      <c r="H72" s="8"/>
      <c r="I72" s="8"/>
      <c r="J72" s="166" t="s">
        <v>2792</v>
      </c>
      <c r="K72" s="8" t="s">
        <v>2793</v>
      </c>
      <c r="L72" s="174">
        <v>96503000</v>
      </c>
      <c r="M72" s="175"/>
      <c r="N72" s="38"/>
      <c r="O72" s="38"/>
      <c r="P72" s="38"/>
      <c r="Q72" s="38"/>
      <c r="R72" s="38"/>
      <c r="S72" s="38"/>
      <c r="T72" s="38"/>
      <c r="U72" s="38"/>
      <c r="V72" s="38"/>
    </row>
    <row r="73" spans="1:22" ht="16" hidden="1" customHeight="1">
      <c r="A73" s="38"/>
      <c r="B73" s="45"/>
      <c r="C73" s="7" t="s">
        <v>31</v>
      </c>
      <c r="D73" s="32">
        <v>2019</v>
      </c>
      <c r="E73" s="8"/>
      <c r="F73" s="8"/>
      <c r="G73" s="8"/>
      <c r="H73" s="8"/>
      <c r="I73" s="8"/>
      <c r="J73" s="166" t="s">
        <v>2792</v>
      </c>
      <c r="K73" s="8" t="s">
        <v>2793</v>
      </c>
      <c r="L73" s="174">
        <v>13062920</v>
      </c>
      <c r="M73" s="175"/>
      <c r="N73" s="38"/>
      <c r="O73" s="38"/>
      <c r="P73" s="38"/>
      <c r="Q73" s="38"/>
      <c r="R73" s="38"/>
      <c r="S73" s="38"/>
      <c r="T73" s="38"/>
      <c r="U73" s="38"/>
      <c r="V73" s="38"/>
    </row>
    <row r="74" spans="1:22" ht="16" hidden="1" customHeight="1">
      <c r="A74" s="38"/>
      <c r="B74" s="45"/>
      <c r="C74" s="7" t="s">
        <v>31</v>
      </c>
      <c r="D74" s="32">
        <v>2019</v>
      </c>
      <c r="E74" s="8"/>
      <c r="F74" s="8"/>
      <c r="G74" s="8"/>
      <c r="H74" s="8"/>
      <c r="I74" s="8"/>
      <c r="J74" s="166" t="s">
        <v>2792</v>
      </c>
      <c r="K74" s="8" t="s">
        <v>2793</v>
      </c>
      <c r="L74" s="174">
        <v>12762927</v>
      </c>
      <c r="M74" s="175"/>
      <c r="N74" s="38"/>
      <c r="O74" s="38"/>
      <c r="P74" s="38"/>
      <c r="Q74" s="38"/>
      <c r="R74" s="38"/>
      <c r="S74" s="38"/>
      <c r="T74" s="38"/>
      <c r="U74" s="38"/>
      <c r="V74" s="38"/>
    </row>
    <row r="75" spans="1:22" ht="16" hidden="1" customHeight="1">
      <c r="A75" s="38"/>
      <c r="B75" s="45"/>
      <c r="C75" s="7" t="s">
        <v>31</v>
      </c>
      <c r="D75" s="32">
        <v>2019</v>
      </c>
      <c r="E75" s="8"/>
      <c r="F75" s="8"/>
      <c r="G75" s="8"/>
      <c r="H75" s="8"/>
      <c r="I75" s="8"/>
      <c r="J75" s="166" t="s">
        <v>2792</v>
      </c>
      <c r="K75" s="8" t="s">
        <v>2793</v>
      </c>
      <c r="L75" s="174">
        <v>12935344</v>
      </c>
      <c r="M75" s="175"/>
      <c r="N75" s="38"/>
      <c r="O75" s="38"/>
      <c r="P75" s="38"/>
      <c r="Q75" s="38"/>
      <c r="R75" s="38"/>
      <c r="S75" s="38"/>
      <c r="T75" s="38"/>
      <c r="U75" s="38"/>
      <c r="V75" s="38"/>
    </row>
    <row r="76" spans="1:22" ht="16" hidden="1" customHeight="1">
      <c r="A76" s="38"/>
      <c r="B76" s="45"/>
      <c r="C76" s="7" t="s">
        <v>31</v>
      </c>
      <c r="D76" s="32">
        <v>2019</v>
      </c>
      <c r="E76" s="8"/>
      <c r="F76" s="8"/>
      <c r="G76" s="8"/>
      <c r="H76" s="8"/>
      <c r="I76" s="8"/>
      <c r="J76" s="166" t="s">
        <v>2792</v>
      </c>
      <c r="K76" s="8" t="s">
        <v>2793</v>
      </c>
      <c r="L76" s="174">
        <v>6600000</v>
      </c>
      <c r="M76" s="175"/>
      <c r="N76" s="38"/>
      <c r="O76" s="38"/>
      <c r="P76" s="38"/>
      <c r="Q76" s="38"/>
      <c r="R76" s="38"/>
      <c r="S76" s="38"/>
      <c r="T76" s="38"/>
      <c r="U76" s="38"/>
      <c r="V76" s="38"/>
    </row>
    <row r="77" spans="1:22" ht="16" hidden="1" customHeight="1">
      <c r="A77" s="38"/>
      <c r="B77" s="45"/>
      <c r="C77" s="7" t="s">
        <v>31</v>
      </c>
      <c r="D77" s="32">
        <v>2019</v>
      </c>
      <c r="E77" s="8"/>
      <c r="F77" s="8"/>
      <c r="G77" s="8"/>
      <c r="H77" s="8"/>
      <c r="I77" s="8"/>
      <c r="J77" s="166" t="s">
        <v>2792</v>
      </c>
      <c r="K77" s="8" t="s">
        <v>2793</v>
      </c>
      <c r="L77" s="174">
        <v>12375000</v>
      </c>
      <c r="M77" s="175"/>
      <c r="N77" s="38"/>
      <c r="O77" s="38"/>
      <c r="P77" s="38"/>
      <c r="Q77" s="38"/>
      <c r="R77" s="38"/>
      <c r="S77" s="38"/>
      <c r="T77" s="38"/>
      <c r="U77" s="38"/>
      <c r="V77" s="38"/>
    </row>
    <row r="78" spans="1:22" ht="16" hidden="1" customHeight="1">
      <c r="A78" s="38"/>
      <c r="B78" s="45"/>
      <c r="C78" s="7" t="s">
        <v>31</v>
      </c>
      <c r="D78" s="32">
        <v>2019</v>
      </c>
      <c r="E78" s="8"/>
      <c r="F78" s="8"/>
      <c r="G78" s="8"/>
      <c r="H78" s="8"/>
      <c r="I78" s="8"/>
      <c r="J78" s="166" t="s">
        <v>2792</v>
      </c>
      <c r="K78" s="8" t="s">
        <v>2793</v>
      </c>
      <c r="L78" s="174">
        <v>12342000</v>
      </c>
      <c r="M78" s="175"/>
      <c r="N78" s="38"/>
      <c r="O78" s="38"/>
      <c r="P78" s="38"/>
      <c r="Q78" s="38"/>
      <c r="R78" s="38"/>
      <c r="S78" s="38"/>
      <c r="T78" s="38"/>
      <c r="U78" s="38"/>
      <c r="V78" s="38"/>
    </row>
    <row r="79" spans="1:22" ht="16" hidden="1" customHeight="1">
      <c r="A79" s="38"/>
      <c r="B79" s="45"/>
      <c r="C79" s="7" t="s">
        <v>31</v>
      </c>
      <c r="D79" s="32">
        <v>2019</v>
      </c>
      <c r="E79" s="8"/>
      <c r="F79" s="8"/>
      <c r="G79" s="8"/>
      <c r="H79" s="8"/>
      <c r="I79" s="8"/>
      <c r="J79" s="166" t="s">
        <v>2792</v>
      </c>
      <c r="K79" s="8" t="s">
        <v>2793</v>
      </c>
      <c r="L79" s="174">
        <v>86061250</v>
      </c>
      <c r="M79" s="175"/>
      <c r="N79" s="38"/>
      <c r="O79" s="38"/>
      <c r="P79" s="38"/>
      <c r="Q79" s="38"/>
      <c r="R79" s="38"/>
      <c r="S79" s="38"/>
      <c r="T79" s="38"/>
      <c r="U79" s="38"/>
      <c r="V79" s="38"/>
    </row>
    <row r="80" spans="1:22" ht="16" hidden="1" customHeight="1">
      <c r="A80" s="38"/>
      <c r="B80" s="45"/>
      <c r="C80" s="7" t="s">
        <v>31</v>
      </c>
      <c r="D80" s="32">
        <v>2019</v>
      </c>
      <c r="E80" s="8"/>
      <c r="F80" s="8"/>
      <c r="G80" s="8"/>
      <c r="H80" s="8"/>
      <c r="I80" s="8"/>
      <c r="J80" s="166" t="s">
        <v>2792</v>
      </c>
      <c r="K80" s="8" t="s">
        <v>2793</v>
      </c>
      <c r="L80" s="174">
        <v>7425000</v>
      </c>
      <c r="M80" s="175"/>
      <c r="N80" s="38"/>
      <c r="O80" s="38"/>
      <c r="P80" s="38"/>
      <c r="Q80" s="38"/>
      <c r="R80" s="38"/>
      <c r="S80" s="38"/>
      <c r="T80" s="38"/>
      <c r="U80" s="38"/>
      <c r="V80" s="38"/>
    </row>
    <row r="81" spans="1:22" ht="16" hidden="1" customHeight="1">
      <c r="A81" s="38"/>
      <c r="B81" s="45"/>
      <c r="C81" s="7" t="s">
        <v>31</v>
      </c>
      <c r="D81" s="32">
        <v>2019</v>
      </c>
      <c r="E81" s="8"/>
      <c r="F81" s="8"/>
      <c r="G81" s="8"/>
      <c r="H81" s="8"/>
      <c r="I81" s="8"/>
      <c r="J81" s="166" t="s">
        <v>2792</v>
      </c>
      <c r="K81" s="8" t="s">
        <v>2793</v>
      </c>
      <c r="L81" s="174">
        <v>14025000</v>
      </c>
      <c r="M81" s="175"/>
      <c r="N81" s="38"/>
      <c r="O81" s="38"/>
      <c r="P81" s="38"/>
      <c r="Q81" s="38"/>
      <c r="R81" s="38"/>
      <c r="S81" s="38"/>
      <c r="T81" s="38"/>
      <c r="U81" s="38"/>
      <c r="V81" s="38"/>
    </row>
    <row r="82" spans="1:22" ht="16" hidden="1" customHeight="1">
      <c r="A82" s="38"/>
      <c r="B82" s="45"/>
      <c r="C82" s="7" t="s">
        <v>31</v>
      </c>
      <c r="D82" s="32">
        <v>2019</v>
      </c>
      <c r="E82" s="8"/>
      <c r="F82" s="8"/>
      <c r="G82" s="8"/>
      <c r="H82" s="8"/>
      <c r="I82" s="8"/>
      <c r="J82" s="166" t="s">
        <v>2792</v>
      </c>
      <c r="K82" s="8" t="s">
        <v>2793</v>
      </c>
      <c r="L82" s="174">
        <v>13035390</v>
      </c>
      <c r="M82" s="175"/>
      <c r="N82" s="38"/>
      <c r="O82" s="38"/>
      <c r="P82" s="38"/>
      <c r="Q82" s="38"/>
      <c r="R82" s="38"/>
      <c r="S82" s="38"/>
      <c r="T82" s="38"/>
      <c r="U82" s="38"/>
      <c r="V82" s="38"/>
    </row>
    <row r="83" spans="1:22" ht="16" hidden="1" customHeight="1">
      <c r="A83" s="38"/>
      <c r="B83" s="45"/>
      <c r="C83" s="7" t="s">
        <v>31</v>
      </c>
      <c r="D83" s="32">
        <v>2019</v>
      </c>
      <c r="E83" s="8"/>
      <c r="F83" s="8"/>
      <c r="G83" s="8"/>
      <c r="H83" s="8"/>
      <c r="I83" s="8"/>
      <c r="J83" s="166" t="s">
        <v>2792</v>
      </c>
      <c r="K83" s="8" t="s">
        <v>2793</v>
      </c>
      <c r="L83" s="174">
        <v>12981950</v>
      </c>
      <c r="M83" s="175"/>
      <c r="N83" s="38"/>
      <c r="O83" s="38"/>
      <c r="P83" s="38"/>
      <c r="Q83" s="38"/>
      <c r="R83" s="38"/>
      <c r="S83" s="38"/>
      <c r="T83" s="38"/>
      <c r="U83" s="38"/>
      <c r="V83" s="38"/>
    </row>
    <row r="84" spans="1:22" ht="16" hidden="1" customHeight="1">
      <c r="A84" s="38"/>
      <c r="B84" s="45"/>
      <c r="C84" s="7" t="s">
        <v>31</v>
      </c>
      <c r="D84" s="32">
        <v>2019</v>
      </c>
      <c r="E84" s="8"/>
      <c r="F84" s="8"/>
      <c r="G84" s="8"/>
      <c r="H84" s="8"/>
      <c r="I84" s="8"/>
      <c r="J84" s="166" t="s">
        <v>2792</v>
      </c>
      <c r="K84" s="8" t="s">
        <v>2793</v>
      </c>
      <c r="L84" s="174">
        <v>12933471</v>
      </c>
      <c r="M84" s="175"/>
      <c r="N84" s="38"/>
      <c r="O84" s="38"/>
      <c r="P84" s="38"/>
      <c r="Q84" s="38"/>
      <c r="R84" s="38"/>
      <c r="S84" s="38"/>
      <c r="T84" s="38"/>
      <c r="U84" s="38"/>
      <c r="V84" s="38"/>
    </row>
    <row r="85" spans="1:22" ht="16" hidden="1" customHeight="1">
      <c r="A85" s="38"/>
      <c r="B85" s="45"/>
      <c r="C85" s="7" t="s">
        <v>31</v>
      </c>
      <c r="D85" s="32">
        <v>2019</v>
      </c>
      <c r="E85" s="8"/>
      <c r="F85" s="8"/>
      <c r="G85" s="8"/>
      <c r="H85" s="8"/>
      <c r="I85" s="8"/>
      <c r="J85" s="166" t="s">
        <v>2792</v>
      </c>
      <c r="K85" s="8" t="s">
        <v>2793</v>
      </c>
      <c r="L85" s="174">
        <v>70125000</v>
      </c>
      <c r="M85" s="175"/>
      <c r="N85" s="38"/>
      <c r="O85" s="38"/>
      <c r="P85" s="38"/>
      <c r="Q85" s="38"/>
      <c r="R85" s="38"/>
      <c r="S85" s="38"/>
      <c r="T85" s="38"/>
      <c r="U85" s="38"/>
      <c r="V85" s="38"/>
    </row>
    <row r="86" spans="1:22" ht="16" hidden="1" customHeight="1">
      <c r="A86" s="38"/>
      <c r="B86" s="45"/>
      <c r="C86" s="7" t="s">
        <v>31</v>
      </c>
      <c r="D86" s="32">
        <v>2019</v>
      </c>
      <c r="E86" s="8"/>
      <c r="F86" s="8"/>
      <c r="G86" s="8"/>
      <c r="H86" s="8"/>
      <c r="I86" s="8"/>
      <c r="J86" s="166" t="s">
        <v>2792</v>
      </c>
      <c r="K86" s="8" t="s">
        <v>2793</v>
      </c>
      <c r="L86" s="174">
        <v>6600000</v>
      </c>
      <c r="M86" s="175"/>
      <c r="N86" s="38"/>
      <c r="O86" s="38"/>
      <c r="P86" s="38"/>
      <c r="Q86" s="38"/>
      <c r="R86" s="38"/>
      <c r="S86" s="38"/>
      <c r="T86" s="38"/>
      <c r="U86" s="38"/>
      <c r="V86" s="38"/>
    </row>
    <row r="87" spans="1:22" ht="16" hidden="1" customHeight="1">
      <c r="A87" s="38"/>
      <c r="B87" s="45"/>
      <c r="C87" s="7" t="s">
        <v>31</v>
      </c>
      <c r="D87" s="32">
        <v>2019</v>
      </c>
      <c r="E87" s="8"/>
      <c r="F87" s="8"/>
      <c r="G87" s="8"/>
      <c r="H87" s="8"/>
      <c r="I87" s="8"/>
      <c r="J87" s="166" t="s">
        <v>2792</v>
      </c>
      <c r="K87" s="8" t="s">
        <v>2793</v>
      </c>
      <c r="L87" s="174">
        <v>18150000</v>
      </c>
      <c r="M87" s="175"/>
      <c r="N87" s="38"/>
      <c r="O87" s="38"/>
      <c r="P87" s="38"/>
      <c r="Q87" s="38"/>
      <c r="R87" s="38"/>
      <c r="S87" s="38"/>
      <c r="T87" s="38"/>
      <c r="U87" s="38"/>
      <c r="V87" s="38"/>
    </row>
    <row r="88" spans="1:22" ht="16" hidden="1" customHeight="1">
      <c r="A88" s="38"/>
      <c r="B88" s="45"/>
      <c r="C88" s="7" t="s">
        <v>31</v>
      </c>
      <c r="D88" s="32">
        <v>2019</v>
      </c>
      <c r="E88" s="8"/>
      <c r="F88" s="8"/>
      <c r="G88" s="8"/>
      <c r="H88" s="8"/>
      <c r="I88" s="8"/>
      <c r="J88" s="166" t="s">
        <v>2792</v>
      </c>
      <c r="K88" s="8" t="s">
        <v>2793</v>
      </c>
      <c r="L88" s="174">
        <v>97163000</v>
      </c>
      <c r="M88" s="175"/>
      <c r="N88" s="38"/>
      <c r="O88" s="38"/>
      <c r="P88" s="38"/>
      <c r="Q88" s="38"/>
      <c r="R88" s="38"/>
      <c r="S88" s="38"/>
      <c r="T88" s="38"/>
      <c r="U88" s="38"/>
      <c r="V88" s="38"/>
    </row>
    <row r="89" spans="1:22" ht="16" hidden="1" customHeight="1">
      <c r="A89" s="38"/>
      <c r="B89" s="45"/>
      <c r="C89" s="7" t="s">
        <v>31</v>
      </c>
      <c r="D89" s="32">
        <v>2019</v>
      </c>
      <c r="E89" s="8"/>
      <c r="F89" s="8"/>
      <c r="G89" s="8"/>
      <c r="H89" s="8"/>
      <c r="I89" s="8"/>
      <c r="J89" s="166" t="s">
        <v>2792</v>
      </c>
      <c r="K89" s="8" t="s">
        <v>2793</v>
      </c>
      <c r="L89" s="174">
        <v>12486488</v>
      </c>
      <c r="M89" s="175"/>
      <c r="N89" s="38"/>
      <c r="O89" s="38"/>
      <c r="P89" s="38"/>
      <c r="Q89" s="38"/>
      <c r="R89" s="38"/>
      <c r="S89" s="38"/>
      <c r="T89" s="38"/>
      <c r="U89" s="38"/>
      <c r="V89" s="38"/>
    </row>
    <row r="90" spans="1:22" ht="16" hidden="1" customHeight="1">
      <c r="A90" s="38"/>
      <c r="B90" s="45"/>
      <c r="C90" s="7" t="s">
        <v>31</v>
      </c>
      <c r="D90" s="32">
        <v>2019</v>
      </c>
      <c r="E90" s="8"/>
      <c r="F90" s="8"/>
      <c r="G90" s="8"/>
      <c r="H90" s="8"/>
      <c r="I90" s="8"/>
      <c r="J90" s="166" t="s">
        <v>2792</v>
      </c>
      <c r="K90" s="8" t="s">
        <v>2793</v>
      </c>
      <c r="L90" s="174">
        <v>96229375</v>
      </c>
      <c r="M90" s="175"/>
      <c r="N90" s="38"/>
      <c r="O90" s="38"/>
      <c r="P90" s="38"/>
      <c r="Q90" s="38"/>
      <c r="R90" s="38"/>
      <c r="S90" s="38"/>
      <c r="T90" s="38"/>
      <c r="U90" s="38"/>
      <c r="V90" s="38"/>
    </row>
    <row r="91" spans="1:22" ht="16" hidden="1" customHeight="1">
      <c r="A91" s="38"/>
      <c r="B91" s="45"/>
      <c r="C91" s="7" t="s">
        <v>31</v>
      </c>
      <c r="D91" s="32">
        <v>2019</v>
      </c>
      <c r="E91" s="8"/>
      <c r="F91" s="8"/>
      <c r="G91" s="8"/>
      <c r="H91" s="8"/>
      <c r="I91" s="8"/>
      <c r="J91" s="166" t="s">
        <v>2792</v>
      </c>
      <c r="K91" s="8" t="s">
        <v>2793</v>
      </c>
      <c r="L91" s="174">
        <v>125229500</v>
      </c>
      <c r="M91" s="175"/>
      <c r="N91" s="38"/>
      <c r="O91" s="38"/>
      <c r="P91" s="38"/>
      <c r="Q91" s="38"/>
      <c r="R91" s="38"/>
      <c r="S91" s="38"/>
      <c r="T91" s="38"/>
      <c r="U91" s="38"/>
      <c r="V91" s="38"/>
    </row>
    <row r="92" spans="1:22" ht="16" hidden="1" customHeight="1">
      <c r="A92" s="38"/>
      <c r="B92" s="45"/>
      <c r="C92" s="7" t="s">
        <v>31</v>
      </c>
      <c r="D92" s="32">
        <v>2019</v>
      </c>
      <c r="E92" s="8"/>
      <c r="F92" s="8"/>
      <c r="G92" s="8"/>
      <c r="H92" s="8"/>
      <c r="I92" s="8"/>
      <c r="J92" s="166" t="s">
        <v>2792</v>
      </c>
      <c r="K92" s="8" t="s">
        <v>2793</v>
      </c>
      <c r="L92" s="174">
        <v>13759028</v>
      </c>
      <c r="M92" s="175"/>
      <c r="N92" s="38"/>
      <c r="O92" s="38"/>
      <c r="P92" s="38"/>
      <c r="Q92" s="38"/>
      <c r="R92" s="38"/>
      <c r="S92" s="38"/>
      <c r="T92" s="38"/>
      <c r="U92" s="38"/>
      <c r="V92" s="38"/>
    </row>
    <row r="93" spans="1:22" ht="16" hidden="1" customHeight="1">
      <c r="A93" s="38"/>
      <c r="B93" s="45"/>
      <c r="C93" s="7" t="s">
        <v>31</v>
      </c>
      <c r="D93" s="32">
        <v>2019</v>
      </c>
      <c r="E93" s="8"/>
      <c r="F93" s="8"/>
      <c r="G93" s="8"/>
      <c r="H93" s="8"/>
      <c r="I93" s="8"/>
      <c r="J93" s="166" t="s">
        <v>2792</v>
      </c>
      <c r="K93" s="8" t="s">
        <v>2793</v>
      </c>
      <c r="L93" s="174">
        <v>12582469</v>
      </c>
      <c r="M93" s="175"/>
      <c r="N93" s="38"/>
      <c r="O93" s="38"/>
      <c r="P93" s="38"/>
      <c r="Q93" s="38"/>
      <c r="R93" s="38"/>
      <c r="S93" s="38"/>
      <c r="T93" s="38"/>
      <c r="U93" s="38"/>
      <c r="V93" s="38"/>
    </row>
    <row r="94" spans="1:22" ht="16" hidden="1" customHeight="1">
      <c r="A94" s="38"/>
      <c r="B94" s="45"/>
      <c r="C94" s="7" t="s">
        <v>31</v>
      </c>
      <c r="D94" s="32">
        <v>2019</v>
      </c>
      <c r="E94" s="8"/>
      <c r="F94" s="8"/>
      <c r="G94" s="8"/>
      <c r="H94" s="8"/>
      <c r="I94" s="8"/>
      <c r="J94" s="166" t="s">
        <v>2792</v>
      </c>
      <c r="K94" s="8" t="s">
        <v>2793</v>
      </c>
      <c r="L94" s="174">
        <v>70125000</v>
      </c>
      <c r="M94" s="175"/>
      <c r="N94" s="38"/>
      <c r="O94" s="38"/>
      <c r="P94" s="38"/>
      <c r="Q94" s="38"/>
      <c r="R94" s="38"/>
      <c r="S94" s="38"/>
      <c r="T94" s="38"/>
      <c r="U94" s="38"/>
      <c r="V94" s="38"/>
    </row>
    <row r="95" spans="1:22" ht="16" hidden="1" customHeight="1">
      <c r="A95" s="38"/>
      <c r="B95" s="45"/>
      <c r="C95" s="7" t="s">
        <v>31</v>
      </c>
      <c r="D95" s="32">
        <v>2019</v>
      </c>
      <c r="E95" s="8"/>
      <c r="F95" s="8"/>
      <c r="G95" s="8"/>
      <c r="H95" s="8"/>
      <c r="I95" s="8"/>
      <c r="J95" s="166" t="s">
        <v>2792</v>
      </c>
      <c r="K95" s="8" t="s">
        <v>2793</v>
      </c>
      <c r="L95" s="174">
        <v>25575000</v>
      </c>
      <c r="M95" s="175"/>
      <c r="N95" s="38"/>
      <c r="O95" s="38"/>
      <c r="P95" s="38"/>
      <c r="Q95" s="38"/>
      <c r="R95" s="38"/>
      <c r="S95" s="38"/>
      <c r="T95" s="38"/>
      <c r="U95" s="38"/>
      <c r="V95" s="38"/>
    </row>
    <row r="96" spans="1:22" ht="16" hidden="1" customHeight="1">
      <c r="A96" s="38"/>
      <c r="B96" s="45"/>
      <c r="C96" s="7" t="s">
        <v>31</v>
      </c>
      <c r="D96" s="32">
        <v>2019</v>
      </c>
      <c r="E96" s="8"/>
      <c r="F96" s="8"/>
      <c r="G96" s="8"/>
      <c r="H96" s="8"/>
      <c r="I96" s="8"/>
      <c r="J96" s="166" t="s">
        <v>2792</v>
      </c>
      <c r="K96" s="8" t="s">
        <v>2793</v>
      </c>
      <c r="L96" s="174">
        <v>12925860</v>
      </c>
      <c r="M96" s="175"/>
      <c r="N96" s="38"/>
      <c r="O96" s="38"/>
      <c r="P96" s="38"/>
      <c r="Q96" s="38"/>
      <c r="R96" s="38"/>
      <c r="S96" s="38"/>
      <c r="T96" s="38"/>
      <c r="U96" s="38"/>
      <c r="V96" s="38"/>
    </row>
    <row r="97" spans="1:22" ht="16" hidden="1" customHeight="1">
      <c r="A97" s="38"/>
      <c r="B97" s="45"/>
      <c r="C97" s="7" t="s">
        <v>31</v>
      </c>
      <c r="D97" s="32">
        <v>2019</v>
      </c>
      <c r="E97" s="8"/>
      <c r="F97" s="8"/>
      <c r="G97" s="8"/>
      <c r="H97" s="8"/>
      <c r="I97" s="8"/>
      <c r="J97" s="166" t="s">
        <v>2792</v>
      </c>
      <c r="K97" s="8" t="s">
        <v>2793</v>
      </c>
      <c r="L97" s="174">
        <v>12424729</v>
      </c>
      <c r="M97" s="175"/>
      <c r="N97" s="38"/>
      <c r="O97" s="38"/>
      <c r="P97" s="38"/>
      <c r="Q97" s="38"/>
      <c r="R97" s="38"/>
      <c r="S97" s="38"/>
      <c r="T97" s="38"/>
      <c r="U97" s="38"/>
      <c r="V97" s="38"/>
    </row>
    <row r="98" spans="1:22" ht="16" hidden="1" customHeight="1">
      <c r="A98" s="38"/>
      <c r="B98" s="45"/>
      <c r="C98" s="7" t="s">
        <v>31</v>
      </c>
      <c r="D98" s="32">
        <v>2019</v>
      </c>
      <c r="E98" s="8"/>
      <c r="F98" s="8"/>
      <c r="G98" s="8"/>
      <c r="H98" s="8"/>
      <c r="I98" s="8"/>
      <c r="J98" s="166" t="s">
        <v>2792</v>
      </c>
      <c r="K98" s="8" t="s">
        <v>2793</v>
      </c>
      <c r="L98" s="174">
        <v>103157450</v>
      </c>
      <c r="M98" s="175"/>
      <c r="N98" s="38"/>
      <c r="O98" s="38"/>
      <c r="P98" s="38"/>
      <c r="Q98" s="38"/>
      <c r="R98" s="38"/>
      <c r="S98" s="38"/>
      <c r="T98" s="38"/>
      <c r="U98" s="38"/>
      <c r="V98" s="38"/>
    </row>
    <row r="99" spans="1:22" ht="16" hidden="1" customHeight="1">
      <c r="A99" s="38"/>
      <c r="B99" s="45"/>
      <c r="C99" s="7" t="s">
        <v>31</v>
      </c>
      <c r="D99" s="32">
        <v>2019</v>
      </c>
      <c r="E99" s="8"/>
      <c r="F99" s="8"/>
      <c r="G99" s="8"/>
      <c r="H99" s="8"/>
      <c r="I99" s="8"/>
      <c r="J99" s="166" t="s">
        <v>2792</v>
      </c>
      <c r="K99" s="8" t="s">
        <v>2793</v>
      </c>
      <c r="L99" s="174">
        <v>12536384</v>
      </c>
      <c r="M99" s="175"/>
      <c r="N99" s="38"/>
      <c r="O99" s="38"/>
      <c r="P99" s="38"/>
      <c r="Q99" s="38"/>
      <c r="R99" s="38"/>
      <c r="S99" s="38"/>
      <c r="T99" s="38"/>
      <c r="U99" s="38"/>
      <c r="V99" s="38"/>
    </row>
    <row r="100" spans="1:22" ht="16" hidden="1" customHeight="1">
      <c r="A100" s="38"/>
      <c r="B100" s="45"/>
      <c r="C100" s="7" t="s">
        <v>31</v>
      </c>
      <c r="D100" s="32">
        <v>2019</v>
      </c>
      <c r="E100" s="8"/>
      <c r="F100" s="8"/>
      <c r="G100" s="8"/>
      <c r="H100" s="8"/>
      <c r="I100" s="8"/>
      <c r="J100" s="166" t="s">
        <v>2792</v>
      </c>
      <c r="K100" s="8" t="s">
        <v>2793</v>
      </c>
      <c r="L100" s="174">
        <v>12958122</v>
      </c>
      <c r="M100" s="175"/>
      <c r="N100" s="38"/>
      <c r="O100" s="38"/>
      <c r="P100" s="38"/>
      <c r="Q100" s="38"/>
      <c r="R100" s="38"/>
      <c r="S100" s="38"/>
      <c r="T100" s="38"/>
      <c r="U100" s="38"/>
      <c r="V100" s="38"/>
    </row>
    <row r="101" spans="1:22" ht="16" hidden="1" customHeight="1">
      <c r="A101" s="38"/>
      <c r="B101" s="45"/>
      <c r="C101" s="7" t="s">
        <v>31</v>
      </c>
      <c r="D101" s="32">
        <v>2019</v>
      </c>
      <c r="E101" s="8"/>
      <c r="F101" s="8"/>
      <c r="G101" s="8"/>
      <c r="H101" s="8"/>
      <c r="I101" s="8"/>
      <c r="J101" s="166" t="s">
        <v>2792</v>
      </c>
      <c r="K101" s="8" t="s">
        <v>2793</v>
      </c>
      <c r="L101" s="174">
        <v>97865625</v>
      </c>
      <c r="M101" s="175"/>
      <c r="N101" s="38"/>
      <c r="O101" s="38"/>
      <c r="P101" s="38"/>
      <c r="Q101" s="38"/>
      <c r="R101" s="38"/>
      <c r="S101" s="38"/>
      <c r="T101" s="38"/>
      <c r="U101" s="38"/>
      <c r="V101" s="38"/>
    </row>
    <row r="102" spans="1:22" ht="16" hidden="1" customHeight="1">
      <c r="A102" s="38"/>
      <c r="B102" s="45"/>
      <c r="C102" s="7" t="s">
        <v>31</v>
      </c>
      <c r="D102" s="32">
        <v>2019</v>
      </c>
      <c r="E102" s="8"/>
      <c r="F102" s="8"/>
      <c r="G102" s="8"/>
      <c r="H102" s="8"/>
      <c r="I102" s="8"/>
      <c r="J102" s="166" t="s">
        <v>2792</v>
      </c>
      <c r="K102" s="8" t="s">
        <v>2793</v>
      </c>
      <c r="L102" s="174">
        <v>12801260</v>
      </c>
      <c r="M102" s="175"/>
      <c r="N102" s="38"/>
      <c r="O102" s="38"/>
      <c r="P102" s="38"/>
      <c r="Q102" s="38"/>
      <c r="R102" s="38"/>
      <c r="S102" s="38"/>
      <c r="T102" s="38"/>
      <c r="U102" s="38"/>
      <c r="V102" s="38"/>
    </row>
    <row r="103" spans="1:22" ht="16" hidden="1" customHeight="1">
      <c r="A103" s="38"/>
      <c r="B103" s="45"/>
      <c r="C103" s="7" t="s">
        <v>31</v>
      </c>
      <c r="D103" s="32">
        <v>2019</v>
      </c>
      <c r="E103" s="8"/>
      <c r="F103" s="8"/>
      <c r="G103" s="8"/>
      <c r="H103" s="8"/>
      <c r="I103" s="8"/>
      <c r="J103" s="166" t="s">
        <v>2792</v>
      </c>
      <c r="K103" s="8" t="s">
        <v>2793</v>
      </c>
      <c r="L103" s="174">
        <v>12670486</v>
      </c>
      <c r="M103" s="175"/>
      <c r="N103" s="38"/>
      <c r="O103" s="38"/>
      <c r="P103" s="38"/>
      <c r="Q103" s="38"/>
      <c r="R103" s="38"/>
      <c r="S103" s="38"/>
      <c r="T103" s="38"/>
      <c r="U103" s="38"/>
      <c r="V103" s="38"/>
    </row>
    <row r="104" spans="1:22" ht="16" hidden="1" customHeight="1">
      <c r="A104" s="38"/>
      <c r="B104" s="45"/>
      <c r="C104" s="7" t="s">
        <v>31</v>
      </c>
      <c r="D104" s="32">
        <v>2019</v>
      </c>
      <c r="E104" s="8"/>
      <c r="F104" s="8"/>
      <c r="G104" s="8"/>
      <c r="H104" s="8"/>
      <c r="I104" s="8"/>
      <c r="J104" s="166" t="s">
        <v>2792</v>
      </c>
      <c r="K104" s="8" t="s">
        <v>2793</v>
      </c>
      <c r="L104" s="174">
        <v>119685500</v>
      </c>
      <c r="M104" s="175"/>
      <c r="N104" s="38"/>
      <c r="O104" s="38"/>
      <c r="P104" s="38"/>
      <c r="Q104" s="38"/>
      <c r="R104" s="38"/>
      <c r="S104" s="38"/>
      <c r="T104" s="38"/>
      <c r="U104" s="38"/>
      <c r="V104" s="38"/>
    </row>
    <row r="105" spans="1:22" ht="16" hidden="1" customHeight="1">
      <c r="A105" s="38"/>
      <c r="B105" s="45"/>
      <c r="C105" s="7" t="s">
        <v>31</v>
      </c>
      <c r="D105" s="32">
        <v>2019</v>
      </c>
      <c r="E105" s="8"/>
      <c r="F105" s="8"/>
      <c r="G105" s="8"/>
      <c r="H105" s="8"/>
      <c r="I105" s="8"/>
      <c r="J105" s="166" t="s">
        <v>2792</v>
      </c>
      <c r="K105" s="8" t="s">
        <v>2793</v>
      </c>
      <c r="L105" s="174">
        <v>70125000</v>
      </c>
      <c r="M105" s="175"/>
      <c r="N105" s="38"/>
      <c r="O105" s="38"/>
      <c r="P105" s="38"/>
      <c r="Q105" s="38"/>
      <c r="R105" s="38"/>
      <c r="S105" s="38"/>
      <c r="T105" s="38"/>
      <c r="U105" s="38"/>
      <c r="V105" s="38"/>
    </row>
    <row r="106" spans="1:22" ht="16" hidden="1" customHeight="1">
      <c r="A106" s="38"/>
      <c r="B106" s="45"/>
      <c r="C106" s="7" t="s">
        <v>31</v>
      </c>
      <c r="D106" s="32">
        <v>2019</v>
      </c>
      <c r="E106" s="8"/>
      <c r="F106" s="8"/>
      <c r="G106" s="8"/>
      <c r="H106" s="8"/>
      <c r="I106" s="8"/>
      <c r="J106" s="166" t="s">
        <v>2792</v>
      </c>
      <c r="K106" s="8" t="s">
        <v>2793</v>
      </c>
      <c r="L106" s="174">
        <v>12960267</v>
      </c>
      <c r="M106" s="175"/>
      <c r="N106" s="38"/>
      <c r="O106" s="38"/>
      <c r="P106" s="38"/>
      <c r="Q106" s="38"/>
      <c r="R106" s="38"/>
      <c r="S106" s="38"/>
      <c r="T106" s="38"/>
      <c r="U106" s="38"/>
      <c r="V106" s="38"/>
    </row>
    <row r="107" spans="1:22" ht="16" hidden="1" customHeight="1">
      <c r="A107" s="38"/>
      <c r="B107" s="45"/>
      <c r="C107" s="7" t="s">
        <v>31</v>
      </c>
      <c r="D107" s="32">
        <v>2019</v>
      </c>
      <c r="E107" s="8"/>
      <c r="F107" s="8"/>
      <c r="G107" s="8"/>
      <c r="H107" s="8"/>
      <c r="I107" s="8"/>
      <c r="J107" s="166" t="s">
        <v>2792</v>
      </c>
      <c r="K107" s="8" t="s">
        <v>2793</v>
      </c>
      <c r="L107" s="174">
        <v>4950000</v>
      </c>
      <c r="M107" s="175"/>
      <c r="N107" s="38"/>
      <c r="O107" s="38"/>
      <c r="P107" s="38"/>
      <c r="Q107" s="38"/>
      <c r="R107" s="38"/>
      <c r="S107" s="38"/>
      <c r="T107" s="38"/>
      <c r="U107" s="38"/>
      <c r="V107" s="38"/>
    </row>
    <row r="108" spans="1:22" ht="16" hidden="1" customHeight="1">
      <c r="A108" s="38"/>
      <c r="B108" s="45"/>
      <c r="C108" s="7" t="s">
        <v>31</v>
      </c>
      <c r="D108" s="32">
        <v>2019</v>
      </c>
      <c r="E108" s="8"/>
      <c r="F108" s="8"/>
      <c r="G108" s="8"/>
      <c r="H108" s="8"/>
      <c r="I108" s="8"/>
      <c r="J108" s="166" t="s">
        <v>2792</v>
      </c>
      <c r="K108" s="8" t="s">
        <v>2793</v>
      </c>
      <c r="L108" s="174">
        <v>102245000</v>
      </c>
      <c r="M108" s="175"/>
      <c r="N108" s="38"/>
      <c r="O108" s="38"/>
      <c r="P108" s="38"/>
      <c r="Q108" s="38"/>
      <c r="R108" s="38"/>
      <c r="S108" s="38"/>
      <c r="T108" s="38"/>
      <c r="U108" s="38"/>
      <c r="V108" s="38"/>
    </row>
    <row r="109" spans="1:22" ht="16" hidden="1" customHeight="1">
      <c r="A109" s="38"/>
      <c r="B109" s="45"/>
      <c r="C109" s="7" t="s">
        <v>31</v>
      </c>
      <c r="D109" s="32">
        <v>2019</v>
      </c>
      <c r="E109" s="8"/>
      <c r="F109" s="8"/>
      <c r="G109" s="8"/>
      <c r="H109" s="8"/>
      <c r="I109" s="8"/>
      <c r="J109" s="166" t="s">
        <v>2792</v>
      </c>
      <c r="K109" s="8" t="s">
        <v>2793</v>
      </c>
      <c r="L109" s="174">
        <v>7986565</v>
      </c>
      <c r="M109" s="175"/>
      <c r="N109" s="38"/>
      <c r="O109" s="38"/>
      <c r="P109" s="38"/>
      <c r="Q109" s="38"/>
      <c r="R109" s="38"/>
      <c r="S109" s="38"/>
      <c r="T109" s="38"/>
      <c r="U109" s="38"/>
      <c r="V109" s="38"/>
    </row>
    <row r="110" spans="1:22" ht="16" hidden="1" customHeight="1">
      <c r="A110" s="38"/>
      <c r="B110" s="45"/>
      <c r="C110" s="7" t="s">
        <v>31</v>
      </c>
      <c r="D110" s="32">
        <v>2019</v>
      </c>
      <c r="E110" s="8"/>
      <c r="F110" s="8"/>
      <c r="G110" s="8"/>
      <c r="H110" s="8"/>
      <c r="I110" s="8"/>
      <c r="J110" s="166" t="s">
        <v>2792</v>
      </c>
      <c r="K110" s="8" t="s">
        <v>2793</v>
      </c>
      <c r="L110" s="174">
        <v>8626455</v>
      </c>
      <c r="M110" s="175"/>
      <c r="N110" s="38"/>
      <c r="O110" s="38"/>
      <c r="P110" s="38"/>
      <c r="Q110" s="38"/>
      <c r="R110" s="38"/>
      <c r="S110" s="38"/>
      <c r="T110" s="38"/>
      <c r="U110" s="38"/>
      <c r="V110" s="38"/>
    </row>
    <row r="111" spans="1:22" ht="16" hidden="1" customHeight="1">
      <c r="A111" s="38"/>
      <c r="B111" s="45"/>
      <c r="C111" s="7" t="s">
        <v>31</v>
      </c>
      <c r="D111" s="32">
        <v>2019</v>
      </c>
      <c r="E111" s="8"/>
      <c r="F111" s="8"/>
      <c r="G111" s="8"/>
      <c r="H111" s="8"/>
      <c r="I111" s="8"/>
      <c r="J111" s="166" t="s">
        <v>2792</v>
      </c>
      <c r="K111" s="8" t="s">
        <v>2793</v>
      </c>
      <c r="L111" s="174">
        <v>9475228</v>
      </c>
      <c r="M111" s="175"/>
      <c r="N111" s="38"/>
      <c r="O111" s="38"/>
      <c r="P111" s="38"/>
      <c r="Q111" s="38"/>
      <c r="R111" s="38"/>
      <c r="S111" s="38"/>
      <c r="T111" s="38"/>
      <c r="U111" s="38"/>
      <c r="V111" s="38"/>
    </row>
    <row r="112" spans="1:22" ht="16" hidden="1" customHeight="1">
      <c r="A112" s="38"/>
      <c r="B112" s="45"/>
      <c r="C112" s="7" t="s">
        <v>31</v>
      </c>
      <c r="D112" s="32">
        <v>2019</v>
      </c>
      <c r="E112" s="8"/>
      <c r="F112" s="8"/>
      <c r="G112" s="8"/>
      <c r="H112" s="8"/>
      <c r="I112" s="8"/>
      <c r="J112" s="166" t="s">
        <v>2792</v>
      </c>
      <c r="K112" s="8" t="s">
        <v>2793</v>
      </c>
      <c r="L112" s="174">
        <v>103482500</v>
      </c>
      <c r="M112" s="175"/>
      <c r="N112" s="38"/>
      <c r="O112" s="38"/>
      <c r="P112" s="38"/>
      <c r="Q112" s="38"/>
      <c r="R112" s="38"/>
      <c r="S112" s="38"/>
      <c r="T112" s="38"/>
      <c r="U112" s="38"/>
      <c r="V112" s="38"/>
    </row>
    <row r="113" spans="1:22" ht="16" hidden="1" customHeight="1">
      <c r="A113" s="38"/>
      <c r="B113" s="45"/>
      <c r="C113" s="7" t="s">
        <v>31</v>
      </c>
      <c r="D113" s="32">
        <v>2019</v>
      </c>
      <c r="E113" s="8"/>
      <c r="F113" s="8"/>
      <c r="G113" s="8"/>
      <c r="H113" s="8"/>
      <c r="I113" s="8"/>
      <c r="J113" s="166" t="s">
        <v>2792</v>
      </c>
      <c r="K113" s="8" t="s">
        <v>2793</v>
      </c>
      <c r="L113" s="174">
        <v>27252500</v>
      </c>
      <c r="M113" s="175"/>
      <c r="N113" s="38"/>
      <c r="O113" s="38"/>
      <c r="P113" s="38"/>
      <c r="Q113" s="38"/>
      <c r="R113" s="38"/>
      <c r="S113" s="38"/>
      <c r="T113" s="38"/>
      <c r="U113" s="38"/>
      <c r="V113" s="38"/>
    </row>
    <row r="114" spans="1:22" ht="16" hidden="1" customHeight="1">
      <c r="A114" s="19"/>
      <c r="B114" s="45"/>
      <c r="C114" s="7" t="s">
        <v>31</v>
      </c>
      <c r="D114" s="32">
        <v>2019</v>
      </c>
      <c r="E114" s="8"/>
      <c r="F114" s="8"/>
      <c r="G114" s="8"/>
      <c r="H114" s="8"/>
      <c r="I114" s="8"/>
      <c r="J114" s="166" t="s">
        <v>2792</v>
      </c>
      <c r="K114" s="8" t="s">
        <v>2793</v>
      </c>
      <c r="L114" s="174">
        <v>96745000</v>
      </c>
      <c r="M114" s="175"/>
      <c r="N114" s="19"/>
      <c r="O114" s="19"/>
      <c r="P114" s="19"/>
      <c r="Q114" s="19"/>
      <c r="R114" s="19"/>
      <c r="S114" s="19"/>
      <c r="T114" s="19"/>
      <c r="U114" s="19"/>
      <c r="V114" s="19"/>
    </row>
    <row r="115" spans="1:22" ht="16" hidden="1" customHeight="1">
      <c r="A115" s="19"/>
      <c r="B115" s="45"/>
      <c r="C115" s="7" t="s">
        <v>31</v>
      </c>
      <c r="D115" s="32">
        <v>2019</v>
      </c>
      <c r="E115" s="8"/>
      <c r="F115" s="8"/>
      <c r="G115" s="8"/>
      <c r="H115" s="8"/>
      <c r="I115" s="8"/>
      <c r="J115" s="166" t="s">
        <v>2792</v>
      </c>
      <c r="K115" s="8" t="s">
        <v>2793</v>
      </c>
      <c r="L115" s="174">
        <v>70125000</v>
      </c>
      <c r="M115" s="175"/>
      <c r="N115" s="19"/>
      <c r="O115" s="19"/>
      <c r="P115" s="19"/>
      <c r="Q115" s="19"/>
      <c r="R115" s="19"/>
      <c r="S115" s="19"/>
      <c r="T115" s="19"/>
      <c r="U115" s="19"/>
      <c r="V115" s="19"/>
    </row>
    <row r="116" spans="1:22" ht="16" hidden="1" customHeight="1">
      <c r="A116" s="19"/>
      <c r="B116" s="45"/>
      <c r="C116" s="7" t="s">
        <v>31</v>
      </c>
      <c r="D116" s="32">
        <v>2019</v>
      </c>
      <c r="E116" s="8"/>
      <c r="F116" s="8"/>
      <c r="G116" s="8"/>
      <c r="H116" s="8"/>
      <c r="I116" s="8"/>
      <c r="J116" s="166" t="s">
        <v>2792</v>
      </c>
      <c r="K116" s="8" t="s">
        <v>2793</v>
      </c>
      <c r="L116" s="174">
        <v>12626857</v>
      </c>
      <c r="M116" s="175"/>
      <c r="N116" s="19"/>
      <c r="O116" s="19"/>
      <c r="P116" s="19"/>
      <c r="Q116" s="19"/>
      <c r="R116" s="19"/>
      <c r="S116" s="19"/>
      <c r="T116" s="19"/>
      <c r="U116" s="19"/>
      <c r="V116" s="19"/>
    </row>
    <row r="117" spans="1:22" ht="16" hidden="1" customHeight="1">
      <c r="A117" s="19"/>
      <c r="B117" s="45"/>
      <c r="C117" s="7" t="s">
        <v>31</v>
      </c>
      <c r="D117" s="32">
        <v>2019</v>
      </c>
      <c r="E117" s="8"/>
      <c r="F117" s="8"/>
      <c r="G117" s="8"/>
      <c r="H117" s="8"/>
      <c r="I117" s="8"/>
      <c r="J117" s="166" t="s">
        <v>2792</v>
      </c>
      <c r="K117" s="8" t="s">
        <v>2793</v>
      </c>
      <c r="L117" s="174">
        <v>12768164</v>
      </c>
      <c r="M117" s="175"/>
      <c r="N117" s="19"/>
      <c r="O117" s="19"/>
      <c r="P117" s="19"/>
      <c r="Q117" s="19"/>
      <c r="R117" s="19"/>
      <c r="S117" s="19"/>
      <c r="T117" s="19"/>
      <c r="U117" s="19"/>
      <c r="V117" s="19"/>
    </row>
    <row r="118" spans="1:22" ht="16" hidden="1" customHeight="1">
      <c r="A118" s="19"/>
      <c r="B118" s="45"/>
      <c r="C118" s="7" t="s">
        <v>31</v>
      </c>
      <c r="D118" s="32">
        <v>2019</v>
      </c>
      <c r="E118" s="8"/>
      <c r="F118" s="8"/>
      <c r="G118" s="8"/>
      <c r="H118" s="8"/>
      <c r="I118" s="8"/>
      <c r="J118" s="166" t="s">
        <v>2792</v>
      </c>
      <c r="K118" s="8" t="s">
        <v>2793</v>
      </c>
      <c r="L118" s="174">
        <v>12937552</v>
      </c>
      <c r="M118" s="175"/>
      <c r="N118" s="19"/>
      <c r="O118" s="19"/>
      <c r="P118" s="19"/>
      <c r="Q118" s="19"/>
      <c r="R118" s="19"/>
      <c r="S118" s="19"/>
      <c r="T118" s="19"/>
      <c r="U118" s="19"/>
      <c r="V118" s="19"/>
    </row>
    <row r="119" spans="1:22" ht="16" hidden="1" customHeight="1">
      <c r="A119" s="19"/>
      <c r="B119" s="45"/>
      <c r="C119" s="7" t="s">
        <v>31</v>
      </c>
      <c r="D119" s="32">
        <v>2019</v>
      </c>
      <c r="E119" s="8"/>
      <c r="F119" s="8"/>
      <c r="G119" s="8"/>
      <c r="H119" s="8"/>
      <c r="I119" s="8"/>
      <c r="J119" s="166" t="s">
        <v>2792</v>
      </c>
      <c r="K119" s="8" t="s">
        <v>2793</v>
      </c>
      <c r="L119" s="174">
        <v>12568827</v>
      </c>
      <c r="M119" s="175"/>
      <c r="N119" s="19"/>
      <c r="O119" s="19"/>
      <c r="P119" s="19"/>
      <c r="Q119" s="19"/>
      <c r="R119" s="19"/>
      <c r="S119" s="19"/>
      <c r="T119" s="19"/>
      <c r="U119" s="19"/>
      <c r="V119" s="19"/>
    </row>
    <row r="120" spans="1:22" ht="16" hidden="1" customHeight="1">
      <c r="A120" s="19"/>
      <c r="B120" s="45"/>
      <c r="C120" s="7" t="s">
        <v>31</v>
      </c>
      <c r="D120" s="32">
        <v>2019</v>
      </c>
      <c r="E120" s="8"/>
      <c r="F120" s="8"/>
      <c r="G120" s="8"/>
      <c r="H120" s="8"/>
      <c r="I120" s="8"/>
      <c r="J120" s="166" t="s">
        <v>2792</v>
      </c>
      <c r="K120" s="8" t="s">
        <v>2793</v>
      </c>
      <c r="L120" s="174">
        <v>77630400</v>
      </c>
      <c r="M120" s="175"/>
      <c r="N120" s="19"/>
      <c r="O120" s="19"/>
      <c r="P120" s="19"/>
      <c r="Q120" s="19"/>
      <c r="R120" s="19"/>
      <c r="S120" s="19"/>
      <c r="T120" s="19"/>
      <c r="U120" s="19"/>
      <c r="V120" s="19"/>
    </row>
    <row r="121" spans="1:22" ht="16" hidden="1" customHeight="1">
      <c r="A121" s="19"/>
      <c r="B121" s="45"/>
      <c r="C121" s="7" t="s">
        <v>31</v>
      </c>
      <c r="D121" s="14">
        <v>2020</v>
      </c>
      <c r="E121" s="14"/>
      <c r="F121" s="14"/>
      <c r="G121" s="14"/>
      <c r="H121" s="14"/>
      <c r="I121" s="14"/>
      <c r="J121" s="24" t="s">
        <v>2792</v>
      </c>
      <c r="K121" s="10" t="s">
        <v>2793</v>
      </c>
      <c r="L121" s="176">
        <v>18150000</v>
      </c>
      <c r="M121" s="177"/>
      <c r="N121" s="19"/>
      <c r="O121" s="19"/>
      <c r="P121" s="19"/>
      <c r="Q121" s="19"/>
      <c r="R121" s="19"/>
      <c r="S121" s="19"/>
      <c r="T121" s="19"/>
      <c r="U121" s="19"/>
      <c r="V121" s="19"/>
    </row>
    <row r="122" spans="1:22" ht="16" hidden="1" customHeight="1">
      <c r="A122" s="19"/>
      <c r="B122" s="45"/>
      <c r="C122" s="7" t="s">
        <v>31</v>
      </c>
      <c r="D122" s="14">
        <v>2020</v>
      </c>
      <c r="E122" s="14"/>
      <c r="F122" s="14"/>
      <c r="G122" s="14"/>
      <c r="H122" s="14"/>
      <c r="I122" s="14"/>
      <c r="J122" s="24" t="s">
        <v>2792</v>
      </c>
      <c r="K122" s="10" t="s">
        <v>2793</v>
      </c>
      <c r="L122" s="176">
        <v>539506000</v>
      </c>
      <c r="M122" s="177"/>
      <c r="N122" s="19"/>
      <c r="O122" s="19"/>
      <c r="P122" s="19"/>
      <c r="Q122" s="19"/>
      <c r="R122" s="19"/>
      <c r="S122" s="19"/>
      <c r="T122" s="19"/>
      <c r="U122" s="19"/>
      <c r="V122" s="19"/>
    </row>
    <row r="123" spans="1:22" ht="16" hidden="1" customHeight="1">
      <c r="A123" s="19"/>
      <c r="B123" s="45"/>
      <c r="C123" s="7" t="s">
        <v>31</v>
      </c>
      <c r="D123" s="14">
        <v>2020</v>
      </c>
      <c r="E123" s="14"/>
      <c r="F123" s="14"/>
      <c r="G123" s="14"/>
      <c r="H123" s="14"/>
      <c r="I123" s="14"/>
      <c r="J123" s="24" t="s">
        <v>2792</v>
      </c>
      <c r="K123" s="10" t="s">
        <v>2793</v>
      </c>
      <c r="L123" s="176">
        <v>377535600</v>
      </c>
      <c r="M123" s="177"/>
      <c r="N123" s="19"/>
      <c r="O123" s="19"/>
      <c r="P123" s="19"/>
      <c r="Q123" s="19"/>
      <c r="R123" s="19"/>
      <c r="S123" s="19"/>
      <c r="T123" s="19"/>
      <c r="U123" s="19"/>
      <c r="V123" s="19"/>
    </row>
    <row r="124" spans="1:22" ht="16" hidden="1" customHeight="1">
      <c r="A124" s="19"/>
      <c r="B124" s="45"/>
      <c r="C124" s="7" t="s">
        <v>31</v>
      </c>
      <c r="D124" s="14">
        <v>2020</v>
      </c>
      <c r="E124" s="14"/>
      <c r="F124" s="14"/>
      <c r="G124" s="14"/>
      <c r="H124" s="14"/>
      <c r="I124" s="14"/>
      <c r="J124" s="24" t="s">
        <v>2792</v>
      </c>
      <c r="K124" s="10" t="s">
        <v>2793</v>
      </c>
      <c r="L124" s="176">
        <v>8085000</v>
      </c>
      <c r="M124" s="177"/>
      <c r="N124" s="19"/>
      <c r="O124" s="19"/>
      <c r="P124" s="19"/>
      <c r="Q124" s="19"/>
      <c r="R124" s="19"/>
      <c r="S124" s="19"/>
      <c r="T124" s="19"/>
      <c r="U124" s="19"/>
      <c r="V124" s="19"/>
    </row>
    <row r="125" spans="1:22" ht="16" hidden="1" customHeight="1">
      <c r="A125" s="19"/>
      <c r="B125" s="45"/>
      <c r="C125" s="7" t="s">
        <v>31</v>
      </c>
      <c r="D125" s="14">
        <v>2020</v>
      </c>
      <c r="E125" s="14"/>
      <c r="F125" s="14"/>
      <c r="G125" s="14"/>
      <c r="H125" s="14"/>
      <c r="I125" s="14"/>
      <c r="J125" s="24" t="s">
        <v>2792</v>
      </c>
      <c r="K125" s="10" t="s">
        <v>2793</v>
      </c>
      <c r="L125" s="176">
        <v>21450000</v>
      </c>
      <c r="M125" s="177"/>
      <c r="N125" s="19"/>
      <c r="O125" s="19"/>
      <c r="P125" s="19"/>
      <c r="Q125" s="19"/>
      <c r="R125" s="19"/>
      <c r="S125" s="19"/>
      <c r="T125" s="19"/>
      <c r="U125" s="19"/>
      <c r="V125" s="19"/>
    </row>
    <row r="126" spans="1:22" ht="16" hidden="1" customHeight="1">
      <c r="A126" s="19"/>
      <c r="B126" s="45"/>
      <c r="C126" s="7" t="s">
        <v>31</v>
      </c>
      <c r="D126" s="14">
        <v>2020</v>
      </c>
      <c r="E126" s="14"/>
      <c r="F126" s="14"/>
      <c r="G126" s="14"/>
      <c r="H126" s="14"/>
      <c r="I126" s="14"/>
      <c r="J126" s="24" t="s">
        <v>2792</v>
      </c>
      <c r="K126" s="10" t="s">
        <v>2793</v>
      </c>
      <c r="L126" s="176">
        <v>98362550</v>
      </c>
      <c r="M126" s="177"/>
      <c r="N126" s="19"/>
      <c r="O126" s="19"/>
      <c r="P126" s="19"/>
      <c r="Q126" s="19"/>
      <c r="R126" s="19"/>
      <c r="S126" s="19"/>
      <c r="T126" s="19"/>
      <c r="U126" s="19"/>
      <c r="V126" s="19"/>
    </row>
    <row r="127" spans="1:22" ht="16" hidden="1" customHeight="1">
      <c r="A127" s="19"/>
      <c r="B127" s="45"/>
      <c r="C127" s="7" t="s">
        <v>31</v>
      </c>
      <c r="D127" s="14">
        <v>2020</v>
      </c>
      <c r="E127" s="14"/>
      <c r="F127" s="14"/>
      <c r="G127" s="14"/>
      <c r="H127" s="14"/>
      <c r="I127" s="14"/>
      <c r="J127" s="24" t="s">
        <v>2792</v>
      </c>
      <c r="K127" s="10" t="s">
        <v>2793</v>
      </c>
      <c r="L127" s="176">
        <v>18150000</v>
      </c>
      <c r="M127" s="177"/>
      <c r="N127" s="19"/>
      <c r="O127" s="19"/>
      <c r="P127" s="19"/>
      <c r="Q127" s="19"/>
      <c r="R127" s="19"/>
      <c r="S127" s="19"/>
      <c r="T127" s="19"/>
      <c r="U127" s="19"/>
      <c r="V127" s="19"/>
    </row>
    <row r="128" spans="1:22" ht="16" hidden="1" customHeight="1">
      <c r="A128" s="19"/>
      <c r="B128" s="45"/>
      <c r="C128" s="7" t="s">
        <v>31</v>
      </c>
      <c r="D128" s="14">
        <v>2020</v>
      </c>
      <c r="E128" s="14"/>
      <c r="F128" s="14"/>
      <c r="G128" s="14"/>
      <c r="H128" s="14"/>
      <c r="I128" s="14"/>
      <c r="J128" s="24" t="s">
        <v>2792</v>
      </c>
      <c r="K128" s="10" t="s">
        <v>2793</v>
      </c>
      <c r="L128" s="176">
        <v>12490920</v>
      </c>
      <c r="M128" s="177"/>
      <c r="N128" s="19"/>
      <c r="O128" s="19"/>
      <c r="P128" s="19"/>
      <c r="Q128" s="19"/>
      <c r="R128" s="19"/>
      <c r="S128" s="19"/>
      <c r="T128" s="19"/>
      <c r="U128" s="19"/>
      <c r="V128" s="19"/>
    </row>
    <row r="129" spans="1:22" ht="16" hidden="1" customHeight="1">
      <c r="A129" s="19"/>
      <c r="B129" s="45"/>
      <c r="C129" s="7" t="s">
        <v>31</v>
      </c>
      <c r="D129" s="14">
        <v>2020</v>
      </c>
      <c r="E129" s="14"/>
      <c r="F129" s="14"/>
      <c r="G129" s="14"/>
      <c r="H129" s="14"/>
      <c r="I129" s="14"/>
      <c r="J129" s="24" t="s">
        <v>2792</v>
      </c>
      <c r="K129" s="10" t="s">
        <v>2793</v>
      </c>
      <c r="L129" s="176">
        <v>12595281</v>
      </c>
      <c r="M129" s="177"/>
      <c r="N129" s="19"/>
      <c r="O129" s="19"/>
      <c r="P129" s="19"/>
      <c r="Q129" s="19"/>
      <c r="R129" s="19"/>
      <c r="S129" s="19"/>
      <c r="T129" s="19"/>
      <c r="U129" s="19"/>
      <c r="V129" s="19"/>
    </row>
    <row r="130" spans="1:22" ht="16" hidden="1" customHeight="1">
      <c r="A130" s="19"/>
      <c r="B130" s="45"/>
      <c r="C130" s="7" t="s">
        <v>31</v>
      </c>
      <c r="D130" s="14">
        <v>2020</v>
      </c>
      <c r="E130" s="14"/>
      <c r="F130" s="14"/>
      <c r="G130" s="14"/>
      <c r="H130" s="14"/>
      <c r="I130" s="14"/>
      <c r="J130" s="24" t="s">
        <v>2792</v>
      </c>
      <c r="K130" s="10" t="s">
        <v>2793</v>
      </c>
      <c r="L130" s="176">
        <v>12188089</v>
      </c>
      <c r="M130" s="177"/>
      <c r="N130" s="19"/>
      <c r="O130" s="19"/>
      <c r="P130" s="19"/>
      <c r="Q130" s="19"/>
      <c r="R130" s="19"/>
      <c r="S130" s="19"/>
      <c r="T130" s="19"/>
      <c r="U130" s="19"/>
      <c r="V130" s="19"/>
    </row>
    <row r="131" spans="1:22" ht="16" hidden="1" customHeight="1">
      <c r="A131" s="19"/>
      <c r="B131" s="45"/>
      <c r="C131" s="7" t="s">
        <v>31</v>
      </c>
      <c r="D131" s="14">
        <v>2020</v>
      </c>
      <c r="E131" s="14"/>
      <c r="F131" s="14"/>
      <c r="G131" s="14"/>
      <c r="H131" s="14"/>
      <c r="I131" s="14"/>
      <c r="J131" s="24" t="s">
        <v>2792</v>
      </c>
      <c r="K131" s="10" t="s">
        <v>2793</v>
      </c>
      <c r="L131" s="176">
        <v>13034358</v>
      </c>
      <c r="M131" s="177"/>
      <c r="N131" s="19"/>
      <c r="O131" s="19"/>
      <c r="P131" s="19"/>
      <c r="Q131" s="19"/>
      <c r="R131" s="19"/>
      <c r="S131" s="19"/>
      <c r="T131" s="19"/>
      <c r="U131" s="19"/>
      <c r="V131" s="19"/>
    </row>
    <row r="132" spans="1:22" ht="16" hidden="1" customHeight="1">
      <c r="A132" s="19"/>
      <c r="B132" s="45"/>
      <c r="C132" s="7" t="s">
        <v>31</v>
      </c>
      <c r="D132" s="14">
        <v>2020</v>
      </c>
      <c r="E132" s="14"/>
      <c r="F132" s="14"/>
      <c r="G132" s="14"/>
      <c r="H132" s="14"/>
      <c r="I132" s="14"/>
      <c r="J132" s="24" t="s">
        <v>2792</v>
      </c>
      <c r="K132" s="10" t="s">
        <v>2793</v>
      </c>
      <c r="L132" s="176">
        <v>96669375</v>
      </c>
      <c r="M132" s="177"/>
      <c r="N132" s="19"/>
      <c r="O132" s="19"/>
      <c r="P132" s="19"/>
      <c r="Q132" s="19"/>
      <c r="R132" s="19"/>
      <c r="S132" s="19"/>
      <c r="T132" s="19"/>
      <c r="U132" s="19"/>
      <c r="V132" s="19"/>
    </row>
    <row r="133" spans="1:22" ht="16" hidden="1" customHeight="1">
      <c r="A133" s="19"/>
      <c r="B133" s="45"/>
      <c r="C133" s="7" t="s">
        <v>31</v>
      </c>
      <c r="D133" s="14">
        <v>2020</v>
      </c>
      <c r="E133" s="14"/>
      <c r="F133" s="14"/>
      <c r="G133" s="14"/>
      <c r="H133" s="14"/>
      <c r="I133" s="14"/>
      <c r="J133" s="24" t="s">
        <v>2792</v>
      </c>
      <c r="K133" s="10" t="s">
        <v>2793</v>
      </c>
      <c r="L133" s="176">
        <v>12246094</v>
      </c>
      <c r="M133" s="177"/>
      <c r="N133" s="19"/>
      <c r="O133" s="19"/>
      <c r="P133" s="19"/>
      <c r="Q133" s="19"/>
      <c r="R133" s="19"/>
      <c r="S133" s="19"/>
      <c r="T133" s="19"/>
      <c r="U133" s="19"/>
      <c r="V133" s="19"/>
    </row>
    <row r="134" spans="1:22" ht="16" hidden="1" customHeight="1">
      <c r="A134" s="19"/>
      <c r="B134" s="45"/>
      <c r="C134" s="7" t="s">
        <v>31</v>
      </c>
      <c r="D134" s="14">
        <v>2020</v>
      </c>
      <c r="E134" s="14"/>
      <c r="F134" s="14"/>
      <c r="G134" s="14"/>
      <c r="H134" s="14"/>
      <c r="I134" s="14"/>
      <c r="J134" s="24" t="s">
        <v>2792</v>
      </c>
      <c r="K134" s="10" t="s">
        <v>2793</v>
      </c>
      <c r="L134" s="176">
        <v>12283450</v>
      </c>
      <c r="M134" s="177"/>
      <c r="N134" s="19"/>
      <c r="O134" s="19"/>
      <c r="P134" s="19"/>
      <c r="Q134" s="19"/>
      <c r="R134" s="19"/>
      <c r="S134" s="19"/>
      <c r="T134" s="19"/>
      <c r="U134" s="19"/>
      <c r="V134" s="19"/>
    </row>
    <row r="135" spans="1:22" ht="16" hidden="1" customHeight="1">
      <c r="A135" s="19"/>
      <c r="B135" s="45"/>
      <c r="C135" s="7" t="s">
        <v>31</v>
      </c>
      <c r="D135" s="14">
        <v>2020</v>
      </c>
      <c r="E135" s="14"/>
      <c r="F135" s="14"/>
      <c r="G135" s="14"/>
      <c r="H135" s="14"/>
      <c r="I135" s="14"/>
      <c r="J135" s="24" t="s">
        <v>2792</v>
      </c>
      <c r="K135" s="10" t="s">
        <v>2793</v>
      </c>
      <c r="L135" s="176">
        <v>12293360</v>
      </c>
      <c r="M135" s="177"/>
      <c r="N135" s="19"/>
      <c r="O135" s="19"/>
      <c r="P135" s="19"/>
      <c r="Q135" s="19"/>
      <c r="R135" s="19"/>
      <c r="S135" s="19"/>
      <c r="T135" s="19"/>
      <c r="U135" s="19"/>
      <c r="V135" s="19"/>
    </row>
    <row r="136" spans="1:22" ht="16" hidden="1" customHeight="1">
      <c r="A136" s="19"/>
      <c r="B136" s="45"/>
      <c r="C136" s="7" t="s">
        <v>31</v>
      </c>
      <c r="D136" s="14">
        <v>2020</v>
      </c>
      <c r="E136" s="14"/>
      <c r="F136" s="14"/>
      <c r="G136" s="14"/>
      <c r="H136" s="14"/>
      <c r="I136" s="14"/>
      <c r="J136" s="24" t="s">
        <v>2792</v>
      </c>
      <c r="K136" s="10" t="s">
        <v>2793</v>
      </c>
      <c r="L136" s="176">
        <v>12951242</v>
      </c>
      <c r="M136" s="177"/>
      <c r="N136" s="19"/>
      <c r="O136" s="19"/>
      <c r="P136" s="19"/>
      <c r="Q136" s="19"/>
      <c r="R136" s="19"/>
      <c r="S136" s="19"/>
      <c r="T136" s="19"/>
      <c r="U136" s="19"/>
      <c r="V136" s="19"/>
    </row>
    <row r="137" spans="1:22" ht="16" hidden="1" customHeight="1">
      <c r="A137" s="19"/>
      <c r="B137" s="45"/>
      <c r="C137" s="7" t="s">
        <v>31</v>
      </c>
      <c r="D137" s="14">
        <v>2020</v>
      </c>
      <c r="E137" s="14"/>
      <c r="F137" s="14"/>
      <c r="G137" s="14"/>
      <c r="H137" s="14"/>
      <c r="I137" s="14"/>
      <c r="J137" s="24" t="s">
        <v>2792</v>
      </c>
      <c r="K137" s="10" t="s">
        <v>2793</v>
      </c>
      <c r="L137" s="176">
        <v>70125000</v>
      </c>
      <c r="M137" s="177"/>
      <c r="N137" s="19"/>
      <c r="O137" s="19"/>
      <c r="P137" s="19"/>
      <c r="Q137" s="19"/>
      <c r="R137" s="19"/>
      <c r="S137" s="19"/>
      <c r="T137" s="19"/>
      <c r="U137" s="19"/>
      <c r="V137" s="19"/>
    </row>
    <row r="138" spans="1:22" ht="16" hidden="1" customHeight="1">
      <c r="A138" s="19"/>
      <c r="B138" s="45"/>
      <c r="C138" s="7" t="s">
        <v>31</v>
      </c>
      <c r="D138" s="14">
        <v>2020</v>
      </c>
      <c r="E138" s="14"/>
      <c r="F138" s="14"/>
      <c r="G138" s="14"/>
      <c r="H138" s="14"/>
      <c r="I138" s="14"/>
      <c r="J138" s="24" t="s">
        <v>2792</v>
      </c>
      <c r="K138" s="10" t="s">
        <v>2793</v>
      </c>
      <c r="L138" s="176">
        <v>124526600</v>
      </c>
      <c r="M138" s="177"/>
      <c r="N138" s="19"/>
      <c r="O138" s="19"/>
      <c r="P138" s="19"/>
      <c r="Q138" s="19"/>
      <c r="R138" s="19"/>
      <c r="S138" s="19"/>
      <c r="T138" s="19"/>
      <c r="U138" s="19"/>
      <c r="V138" s="19"/>
    </row>
    <row r="139" spans="1:22" ht="16" hidden="1" customHeight="1">
      <c r="A139" s="19"/>
      <c r="B139" s="45"/>
      <c r="C139" s="7" t="s">
        <v>31</v>
      </c>
      <c r="D139" s="14">
        <v>2020</v>
      </c>
      <c r="E139" s="14"/>
      <c r="F139" s="14"/>
      <c r="G139" s="14"/>
      <c r="H139" s="14"/>
      <c r="I139" s="14"/>
      <c r="J139" s="24" t="s">
        <v>2792</v>
      </c>
      <c r="K139" s="10" t="s">
        <v>2793</v>
      </c>
      <c r="L139" s="176">
        <v>12800966</v>
      </c>
      <c r="M139" s="177"/>
      <c r="N139" s="19"/>
      <c r="O139" s="19"/>
      <c r="P139" s="19"/>
      <c r="Q139" s="19"/>
      <c r="R139" s="19"/>
      <c r="S139" s="19"/>
      <c r="T139" s="19"/>
      <c r="U139" s="19"/>
      <c r="V139" s="19"/>
    </row>
    <row r="140" spans="1:22" ht="16" hidden="1" customHeight="1">
      <c r="A140" s="19"/>
      <c r="B140" s="45"/>
      <c r="C140" s="7" t="s">
        <v>31</v>
      </c>
      <c r="D140" s="14">
        <v>2020</v>
      </c>
      <c r="E140" s="14"/>
      <c r="F140" s="14"/>
      <c r="G140" s="14"/>
      <c r="H140" s="14"/>
      <c r="I140" s="14"/>
      <c r="J140" s="24" t="s">
        <v>2792</v>
      </c>
      <c r="K140" s="10" t="s">
        <v>2793</v>
      </c>
      <c r="L140" s="176">
        <v>12445312</v>
      </c>
      <c r="M140" s="177"/>
      <c r="N140" s="19"/>
      <c r="O140" s="19"/>
      <c r="P140" s="19"/>
      <c r="Q140" s="19"/>
      <c r="R140" s="19"/>
      <c r="S140" s="19"/>
      <c r="T140" s="19"/>
      <c r="U140" s="19"/>
      <c r="V140" s="19"/>
    </row>
    <row r="141" spans="1:22" ht="16" hidden="1" customHeight="1">
      <c r="A141" s="19"/>
      <c r="B141" s="45"/>
      <c r="C141" s="7" t="s">
        <v>31</v>
      </c>
      <c r="D141" s="14">
        <v>2020</v>
      </c>
      <c r="E141" s="14"/>
      <c r="F141" s="14"/>
      <c r="G141" s="14"/>
      <c r="H141" s="14"/>
      <c r="I141" s="14"/>
      <c r="J141" s="24" t="s">
        <v>2792</v>
      </c>
      <c r="K141" s="10" t="s">
        <v>2793</v>
      </c>
      <c r="L141" s="176">
        <v>96841250</v>
      </c>
      <c r="M141" s="177"/>
      <c r="N141" s="19"/>
      <c r="O141" s="19"/>
      <c r="P141" s="19"/>
      <c r="Q141" s="19"/>
      <c r="R141" s="19"/>
      <c r="S141" s="19"/>
      <c r="T141" s="19"/>
      <c r="U141" s="19"/>
      <c r="V141" s="19"/>
    </row>
    <row r="142" spans="1:22" ht="16" hidden="1" customHeight="1">
      <c r="A142" s="19"/>
      <c r="B142" s="45"/>
      <c r="C142" s="7" t="s">
        <v>31</v>
      </c>
      <c r="D142" s="14">
        <v>2020</v>
      </c>
      <c r="E142" s="14"/>
      <c r="F142" s="14"/>
      <c r="G142" s="14"/>
      <c r="H142" s="14"/>
      <c r="I142" s="14"/>
      <c r="J142" s="24" t="s">
        <v>2792</v>
      </c>
      <c r="K142" s="10" t="s">
        <v>2793</v>
      </c>
      <c r="L142" s="176">
        <v>68850000</v>
      </c>
      <c r="M142" s="177"/>
      <c r="N142" s="19"/>
      <c r="O142" s="19"/>
      <c r="P142" s="19"/>
      <c r="Q142" s="19"/>
      <c r="R142" s="19"/>
      <c r="S142" s="19"/>
      <c r="T142" s="19"/>
      <c r="U142" s="19"/>
      <c r="V142" s="19"/>
    </row>
    <row r="143" spans="1:22" ht="16" hidden="1" customHeight="1">
      <c r="A143" s="19"/>
      <c r="B143" s="45"/>
      <c r="C143" s="7" t="s">
        <v>31</v>
      </c>
      <c r="D143" s="14">
        <v>2020</v>
      </c>
      <c r="E143" s="14"/>
      <c r="F143" s="14"/>
      <c r="G143" s="14"/>
      <c r="H143" s="14"/>
      <c r="I143" s="14"/>
      <c r="J143" s="24" t="s">
        <v>2792</v>
      </c>
      <c r="K143" s="10" t="s">
        <v>2793</v>
      </c>
      <c r="L143" s="176">
        <v>12691655</v>
      </c>
      <c r="M143" s="177"/>
      <c r="N143" s="19"/>
      <c r="O143" s="19"/>
      <c r="P143" s="19"/>
      <c r="Q143" s="19"/>
      <c r="R143" s="19"/>
      <c r="S143" s="19"/>
      <c r="T143" s="19"/>
      <c r="U143" s="19"/>
      <c r="V143" s="19"/>
    </row>
    <row r="144" spans="1:22" ht="16" hidden="1" customHeight="1">
      <c r="A144" s="19"/>
      <c r="B144" s="45"/>
      <c r="C144" s="7" t="s">
        <v>31</v>
      </c>
      <c r="D144" s="14">
        <v>2020</v>
      </c>
      <c r="E144" s="14"/>
      <c r="F144" s="14"/>
      <c r="G144" s="14"/>
      <c r="H144" s="14"/>
      <c r="I144" s="14"/>
      <c r="J144" s="24" t="s">
        <v>2792</v>
      </c>
      <c r="K144" s="10" t="s">
        <v>2793</v>
      </c>
      <c r="L144" s="176">
        <v>13335716</v>
      </c>
      <c r="M144" s="177"/>
      <c r="N144" s="19"/>
      <c r="O144" s="19"/>
      <c r="P144" s="19"/>
      <c r="Q144" s="19"/>
      <c r="R144" s="19"/>
      <c r="S144" s="19"/>
      <c r="T144" s="19"/>
      <c r="U144" s="19"/>
      <c r="V144" s="19"/>
    </row>
    <row r="145" spans="1:22" ht="16" hidden="1" customHeight="1">
      <c r="A145" s="19"/>
      <c r="B145" s="45"/>
      <c r="C145" s="7" t="s">
        <v>31</v>
      </c>
      <c r="D145" s="14">
        <v>2020</v>
      </c>
      <c r="E145" s="14"/>
      <c r="F145" s="14"/>
      <c r="G145" s="14"/>
      <c r="H145" s="14"/>
      <c r="I145" s="14"/>
      <c r="J145" s="24" t="s">
        <v>2792</v>
      </c>
      <c r="K145" s="10" t="s">
        <v>2793</v>
      </c>
      <c r="L145" s="176">
        <v>17820000</v>
      </c>
      <c r="M145" s="177"/>
      <c r="N145" s="19"/>
      <c r="O145" s="19"/>
      <c r="P145" s="19"/>
      <c r="Q145" s="19"/>
      <c r="R145" s="19"/>
      <c r="S145" s="19"/>
      <c r="T145" s="19"/>
      <c r="U145" s="19"/>
      <c r="V145" s="19"/>
    </row>
    <row r="146" spans="1:22" ht="16" hidden="1" customHeight="1">
      <c r="A146" s="19"/>
      <c r="B146" s="45"/>
      <c r="C146" s="7" t="s">
        <v>31</v>
      </c>
      <c r="D146" s="14">
        <v>2020</v>
      </c>
      <c r="E146" s="14"/>
      <c r="F146" s="14"/>
      <c r="G146" s="14"/>
      <c r="H146" s="14"/>
      <c r="I146" s="14"/>
      <c r="J146" s="24" t="s">
        <v>2792</v>
      </c>
      <c r="K146" s="10" t="s">
        <v>2793</v>
      </c>
      <c r="L146" s="176">
        <v>369072000</v>
      </c>
      <c r="M146" s="177"/>
      <c r="N146" s="19"/>
      <c r="O146" s="19"/>
      <c r="P146" s="19"/>
      <c r="Q146" s="19"/>
      <c r="R146" s="19"/>
      <c r="S146" s="19"/>
      <c r="T146" s="19"/>
      <c r="U146" s="19"/>
      <c r="V146" s="19"/>
    </row>
    <row r="147" spans="1:22" ht="16" hidden="1" customHeight="1">
      <c r="A147" s="19"/>
      <c r="B147" s="45"/>
      <c r="C147" s="7" t="s">
        <v>31</v>
      </c>
      <c r="D147" s="14">
        <v>2020</v>
      </c>
      <c r="E147" s="14"/>
      <c r="F147" s="14"/>
      <c r="G147" s="14"/>
      <c r="H147" s="14"/>
      <c r="I147" s="14"/>
      <c r="J147" s="24" t="s">
        <v>2792</v>
      </c>
      <c r="K147" s="10" t="s">
        <v>2793</v>
      </c>
      <c r="L147" s="176">
        <v>12697360</v>
      </c>
      <c r="M147" s="177"/>
      <c r="N147" s="19"/>
      <c r="O147" s="19"/>
      <c r="P147" s="19"/>
      <c r="Q147" s="19"/>
      <c r="R147" s="19"/>
      <c r="S147" s="19"/>
      <c r="T147" s="19"/>
      <c r="U147" s="19"/>
      <c r="V147" s="19"/>
    </row>
    <row r="148" spans="1:22" ht="16" hidden="1" customHeight="1">
      <c r="A148" s="19"/>
      <c r="B148" s="45"/>
      <c r="C148" s="7" t="s">
        <v>31</v>
      </c>
      <c r="D148" s="14">
        <v>2020</v>
      </c>
      <c r="E148" s="14"/>
      <c r="F148" s="14"/>
      <c r="G148" s="14"/>
      <c r="H148" s="14"/>
      <c r="I148" s="14"/>
      <c r="J148" s="24" t="s">
        <v>2792</v>
      </c>
      <c r="K148" s="10" t="s">
        <v>2793</v>
      </c>
      <c r="L148" s="176">
        <v>12448082</v>
      </c>
      <c r="M148" s="177"/>
      <c r="N148" s="19"/>
      <c r="O148" s="19"/>
      <c r="P148" s="19"/>
      <c r="Q148" s="19"/>
      <c r="R148" s="19"/>
      <c r="S148" s="19"/>
      <c r="T148" s="19"/>
      <c r="U148" s="19"/>
      <c r="V148" s="19"/>
    </row>
    <row r="149" spans="1:22" ht="16" hidden="1" customHeight="1">
      <c r="A149" s="19"/>
      <c r="B149" s="45"/>
      <c r="C149" s="7" t="s">
        <v>31</v>
      </c>
      <c r="D149" s="14">
        <v>2020</v>
      </c>
      <c r="E149" s="14"/>
      <c r="F149" s="14"/>
      <c r="G149" s="14"/>
      <c r="H149" s="14"/>
      <c r="I149" s="14"/>
      <c r="J149" s="24" t="s">
        <v>2792</v>
      </c>
      <c r="K149" s="10" t="s">
        <v>2793</v>
      </c>
      <c r="L149" s="176">
        <v>12513793</v>
      </c>
      <c r="M149" s="177"/>
      <c r="N149" s="19"/>
      <c r="O149" s="19"/>
      <c r="P149" s="19"/>
      <c r="Q149" s="19"/>
      <c r="R149" s="19"/>
      <c r="S149" s="19"/>
      <c r="T149" s="19"/>
      <c r="U149" s="19"/>
      <c r="V149" s="19"/>
    </row>
    <row r="150" spans="1:22" ht="16" hidden="1" customHeight="1">
      <c r="A150" s="19"/>
      <c r="B150" s="45"/>
      <c r="C150" s="7" t="s">
        <v>31</v>
      </c>
      <c r="D150" s="14">
        <v>2020</v>
      </c>
      <c r="E150" s="14"/>
      <c r="F150" s="14"/>
      <c r="G150" s="14"/>
      <c r="H150" s="14"/>
      <c r="I150" s="14"/>
      <c r="J150" s="24" t="s">
        <v>2792</v>
      </c>
      <c r="K150" s="10" t="s">
        <v>2793</v>
      </c>
      <c r="L150" s="176">
        <v>6979438</v>
      </c>
      <c r="M150" s="177"/>
      <c r="N150" s="19"/>
      <c r="O150" s="19"/>
      <c r="P150" s="19"/>
      <c r="Q150" s="19"/>
      <c r="R150" s="19"/>
      <c r="S150" s="19"/>
      <c r="T150" s="19"/>
      <c r="U150" s="19"/>
      <c r="V150" s="19"/>
    </row>
    <row r="151" spans="1:22" ht="16" hidden="1" customHeight="1">
      <c r="A151" s="19"/>
      <c r="B151" s="45"/>
      <c r="C151" s="7" t="s">
        <v>31</v>
      </c>
      <c r="D151" s="14">
        <v>2020</v>
      </c>
      <c r="E151" s="14"/>
      <c r="F151" s="14"/>
      <c r="G151" s="14"/>
      <c r="H151" s="14"/>
      <c r="I151" s="14"/>
      <c r="J151" s="24" t="s">
        <v>2792</v>
      </c>
      <c r="K151" s="10" t="s">
        <v>2793</v>
      </c>
      <c r="L151" s="176">
        <v>154548270</v>
      </c>
      <c r="M151" s="177"/>
      <c r="N151" s="19"/>
      <c r="O151" s="19"/>
      <c r="P151" s="19"/>
      <c r="Q151" s="19"/>
      <c r="R151" s="19"/>
      <c r="S151" s="19"/>
      <c r="T151" s="19"/>
      <c r="U151" s="19"/>
      <c r="V151" s="19"/>
    </row>
    <row r="152" spans="1:22" ht="16" hidden="1" customHeight="1">
      <c r="A152" s="19"/>
      <c r="B152" s="45"/>
      <c r="C152" s="7" t="s">
        <v>31</v>
      </c>
      <c r="D152" s="14">
        <v>2020</v>
      </c>
      <c r="E152" s="14"/>
      <c r="F152" s="14"/>
      <c r="G152" s="14"/>
      <c r="H152" s="14"/>
      <c r="I152" s="14"/>
      <c r="J152" s="24" t="s">
        <v>2792</v>
      </c>
      <c r="K152" s="10" t="s">
        <v>2793</v>
      </c>
      <c r="L152" s="176">
        <v>12431034</v>
      </c>
      <c r="M152" s="177"/>
      <c r="N152" s="19"/>
      <c r="O152" s="19"/>
      <c r="P152" s="19"/>
      <c r="Q152" s="19"/>
      <c r="R152" s="19"/>
      <c r="S152" s="19"/>
      <c r="T152" s="19"/>
      <c r="U152" s="19"/>
      <c r="V152" s="19"/>
    </row>
    <row r="153" spans="1:22" ht="16" hidden="1" customHeight="1">
      <c r="A153" s="19"/>
      <c r="B153" s="45"/>
      <c r="C153" s="7" t="s">
        <v>31</v>
      </c>
      <c r="D153" s="14">
        <v>2020</v>
      </c>
      <c r="E153" s="14"/>
      <c r="F153" s="14"/>
      <c r="G153" s="14"/>
      <c r="H153" s="14"/>
      <c r="I153" s="14"/>
      <c r="J153" s="24" t="s">
        <v>2792</v>
      </c>
      <c r="K153" s="10" t="s">
        <v>2793</v>
      </c>
      <c r="L153" s="176">
        <v>12610240</v>
      </c>
      <c r="M153" s="177"/>
      <c r="N153" s="19"/>
      <c r="O153" s="19"/>
      <c r="P153" s="19"/>
      <c r="Q153" s="19"/>
      <c r="R153" s="19"/>
      <c r="S153" s="19"/>
      <c r="T153" s="19"/>
      <c r="U153" s="19"/>
      <c r="V153" s="19"/>
    </row>
    <row r="154" spans="1:22" ht="16" hidden="1" customHeight="1">
      <c r="A154" s="19"/>
      <c r="B154" s="45"/>
      <c r="C154" s="7" t="s">
        <v>31</v>
      </c>
      <c r="D154" s="14">
        <v>2020</v>
      </c>
      <c r="E154" s="14"/>
      <c r="F154" s="14"/>
      <c r="G154" s="14"/>
      <c r="H154" s="14"/>
      <c r="I154" s="14"/>
      <c r="J154" s="24" t="s">
        <v>2792</v>
      </c>
      <c r="K154" s="10" t="s">
        <v>2793</v>
      </c>
      <c r="L154" s="176">
        <v>12634890</v>
      </c>
      <c r="M154" s="177"/>
      <c r="N154" s="19"/>
      <c r="O154" s="19"/>
      <c r="P154" s="19"/>
      <c r="Q154" s="19"/>
      <c r="R154" s="19"/>
      <c r="S154" s="19"/>
      <c r="T154" s="19"/>
      <c r="U154" s="19"/>
      <c r="V154" s="19"/>
    </row>
    <row r="155" spans="1:22" ht="16" hidden="1" customHeight="1">
      <c r="A155" s="19"/>
      <c r="B155" s="45"/>
      <c r="C155" s="7" t="s">
        <v>31</v>
      </c>
      <c r="D155" s="14">
        <v>2020</v>
      </c>
      <c r="E155" s="14"/>
      <c r="F155" s="14"/>
      <c r="G155" s="14"/>
      <c r="H155" s="14"/>
      <c r="I155" s="14"/>
      <c r="J155" s="24" t="s">
        <v>2792</v>
      </c>
      <c r="K155" s="10" t="s">
        <v>2793</v>
      </c>
      <c r="L155" s="176">
        <v>68850000</v>
      </c>
      <c r="M155" s="177"/>
      <c r="N155" s="19"/>
      <c r="O155" s="19"/>
      <c r="P155" s="19"/>
      <c r="Q155" s="19"/>
      <c r="R155" s="19"/>
      <c r="S155" s="19"/>
      <c r="T155" s="19"/>
      <c r="U155" s="19"/>
      <c r="V155" s="19"/>
    </row>
    <row r="156" spans="1:22" ht="16" hidden="1" customHeight="1">
      <c r="A156" s="19"/>
      <c r="B156" s="45"/>
      <c r="C156" s="7" t="s">
        <v>31</v>
      </c>
      <c r="D156" s="14">
        <v>2020</v>
      </c>
      <c r="E156" s="14"/>
      <c r="F156" s="14"/>
      <c r="G156" s="14"/>
      <c r="H156" s="14"/>
      <c r="I156" s="14"/>
      <c r="J156" s="24" t="s">
        <v>2792</v>
      </c>
      <c r="K156" s="10" t="s">
        <v>2793</v>
      </c>
      <c r="L156" s="176">
        <v>12586677</v>
      </c>
      <c r="M156" s="177"/>
      <c r="N156" s="19"/>
      <c r="O156" s="19"/>
      <c r="P156" s="19"/>
      <c r="Q156" s="19"/>
      <c r="R156" s="19"/>
      <c r="S156" s="19"/>
      <c r="T156" s="19"/>
      <c r="U156" s="19"/>
      <c r="V156" s="19"/>
    </row>
    <row r="157" spans="1:22" ht="16" hidden="1" customHeight="1">
      <c r="A157" s="19"/>
      <c r="B157" s="45"/>
      <c r="C157" s="7" t="s">
        <v>31</v>
      </c>
      <c r="D157" s="14">
        <v>2020</v>
      </c>
      <c r="E157" s="14"/>
      <c r="F157" s="14"/>
      <c r="G157" s="14"/>
      <c r="H157" s="14"/>
      <c r="I157" s="14"/>
      <c r="J157" s="24" t="s">
        <v>2792</v>
      </c>
      <c r="K157" s="10" t="s">
        <v>2793</v>
      </c>
      <c r="L157" s="176">
        <v>13680786</v>
      </c>
      <c r="M157" s="177"/>
      <c r="N157" s="19"/>
      <c r="O157" s="19"/>
      <c r="P157" s="19"/>
      <c r="Q157" s="19"/>
      <c r="R157" s="19"/>
      <c r="S157" s="19"/>
      <c r="T157" s="19"/>
      <c r="U157" s="19"/>
      <c r="V157" s="19"/>
    </row>
    <row r="158" spans="1:22" ht="16" hidden="1" customHeight="1">
      <c r="A158" s="19"/>
      <c r="B158" s="45"/>
      <c r="C158" s="7" t="s">
        <v>31</v>
      </c>
      <c r="D158" s="14">
        <v>2020</v>
      </c>
      <c r="E158" s="14"/>
      <c r="F158" s="14"/>
      <c r="G158" s="14"/>
      <c r="H158" s="14"/>
      <c r="I158" s="14"/>
      <c r="J158" s="24" t="s">
        <v>2792</v>
      </c>
      <c r="K158" s="10" t="s">
        <v>2793</v>
      </c>
      <c r="L158" s="176">
        <v>115658510</v>
      </c>
      <c r="M158" s="177"/>
      <c r="N158" s="19"/>
      <c r="O158" s="19"/>
      <c r="P158" s="19"/>
      <c r="Q158" s="19"/>
      <c r="R158" s="19"/>
      <c r="S158" s="19"/>
      <c r="T158" s="19"/>
      <c r="U158" s="19"/>
      <c r="V158" s="19"/>
    </row>
    <row r="159" spans="1:22" ht="16" hidden="1" customHeight="1">
      <c r="A159" s="19"/>
      <c r="B159" s="45"/>
      <c r="C159" s="7" t="s">
        <v>31</v>
      </c>
      <c r="D159" s="14">
        <v>2020</v>
      </c>
      <c r="E159" s="14"/>
      <c r="F159" s="14"/>
      <c r="G159" s="14"/>
      <c r="H159" s="14"/>
      <c r="I159" s="14"/>
      <c r="J159" s="24" t="s">
        <v>2792</v>
      </c>
      <c r="K159" s="10" t="s">
        <v>2793</v>
      </c>
      <c r="L159" s="176">
        <v>17820000</v>
      </c>
      <c r="M159" s="177"/>
      <c r="N159" s="19"/>
      <c r="O159" s="19"/>
      <c r="P159" s="19"/>
      <c r="Q159" s="19"/>
      <c r="R159" s="19"/>
      <c r="S159" s="19"/>
      <c r="T159" s="19"/>
      <c r="U159" s="19"/>
      <c r="V159" s="19"/>
    </row>
    <row r="160" spans="1:22" ht="16" hidden="1" customHeight="1">
      <c r="A160" s="19"/>
      <c r="B160" s="45"/>
      <c r="C160" s="7" t="s">
        <v>31</v>
      </c>
      <c r="D160" s="14">
        <v>2020</v>
      </c>
      <c r="E160" s="14"/>
      <c r="F160" s="14"/>
      <c r="G160" s="14"/>
      <c r="H160" s="14"/>
      <c r="I160" s="14"/>
      <c r="J160" s="24" t="s">
        <v>2792</v>
      </c>
      <c r="K160" s="10" t="s">
        <v>2793</v>
      </c>
      <c r="L160" s="176">
        <v>12599934</v>
      </c>
      <c r="M160" s="177"/>
      <c r="N160" s="19"/>
      <c r="O160" s="19"/>
      <c r="P160" s="19"/>
      <c r="Q160" s="19"/>
      <c r="R160" s="19"/>
      <c r="S160" s="19"/>
      <c r="T160" s="19"/>
      <c r="U160" s="19"/>
      <c r="V160" s="19"/>
    </row>
    <row r="161" spans="1:22" ht="16" hidden="1" customHeight="1">
      <c r="A161" s="19"/>
      <c r="B161" s="45"/>
      <c r="C161" s="7" t="s">
        <v>31</v>
      </c>
      <c r="D161" s="14">
        <v>2020</v>
      </c>
      <c r="E161" s="14"/>
      <c r="F161" s="14"/>
      <c r="G161" s="14"/>
      <c r="H161" s="14"/>
      <c r="I161" s="14"/>
      <c r="J161" s="24" t="s">
        <v>2792</v>
      </c>
      <c r="K161" s="10" t="s">
        <v>2793</v>
      </c>
      <c r="L161" s="176">
        <v>81033480</v>
      </c>
      <c r="M161" s="177"/>
      <c r="N161" s="19"/>
      <c r="O161" s="19"/>
      <c r="P161" s="19"/>
      <c r="Q161" s="19"/>
      <c r="R161" s="19"/>
      <c r="S161" s="19"/>
      <c r="T161" s="19"/>
      <c r="U161" s="19"/>
      <c r="V161" s="19"/>
    </row>
    <row r="162" spans="1:22" ht="16" hidden="1" customHeight="1">
      <c r="A162" s="19"/>
      <c r="B162" s="45"/>
      <c r="C162" s="7" t="s">
        <v>31</v>
      </c>
      <c r="D162" s="14">
        <v>2020</v>
      </c>
      <c r="E162" s="14"/>
      <c r="F162" s="14"/>
      <c r="G162" s="14"/>
      <c r="H162" s="14"/>
      <c r="I162" s="14"/>
      <c r="J162" s="24" t="s">
        <v>2792</v>
      </c>
      <c r="K162" s="10" t="s">
        <v>2793</v>
      </c>
      <c r="L162" s="176">
        <v>810000</v>
      </c>
      <c r="M162" s="177"/>
      <c r="N162" s="19"/>
      <c r="O162" s="19"/>
      <c r="P162" s="19"/>
      <c r="Q162" s="19"/>
      <c r="R162" s="19"/>
      <c r="S162" s="19"/>
      <c r="T162" s="19"/>
      <c r="U162" s="19"/>
      <c r="V162" s="19"/>
    </row>
    <row r="163" spans="1:22" ht="16" hidden="1" customHeight="1">
      <c r="A163" s="19"/>
      <c r="B163" s="45"/>
      <c r="C163" s="7" t="s">
        <v>31</v>
      </c>
      <c r="D163" s="14">
        <v>2020</v>
      </c>
      <c r="E163" s="14"/>
      <c r="F163" s="14"/>
      <c r="G163" s="14"/>
      <c r="H163" s="14"/>
      <c r="I163" s="14"/>
      <c r="J163" s="24" t="s">
        <v>2792</v>
      </c>
      <c r="K163" s="10" t="s">
        <v>2793</v>
      </c>
      <c r="L163" s="176">
        <v>68850000</v>
      </c>
      <c r="M163" s="177"/>
      <c r="N163" s="19"/>
      <c r="O163" s="19"/>
      <c r="P163" s="19"/>
      <c r="Q163" s="19"/>
      <c r="R163" s="19"/>
      <c r="S163" s="19"/>
      <c r="T163" s="19"/>
      <c r="U163" s="19"/>
      <c r="V163" s="19"/>
    </row>
    <row r="164" spans="1:22" ht="16" hidden="1" customHeight="1">
      <c r="A164" s="19"/>
      <c r="B164" s="45"/>
      <c r="C164" s="7" t="s">
        <v>31</v>
      </c>
      <c r="D164" s="14">
        <v>2020</v>
      </c>
      <c r="E164" s="14"/>
      <c r="F164" s="14"/>
      <c r="G164" s="14"/>
      <c r="H164" s="14"/>
      <c r="I164" s="14"/>
      <c r="J164" s="24" t="s">
        <v>2792</v>
      </c>
      <c r="K164" s="10" t="s">
        <v>2793</v>
      </c>
      <c r="L164" s="176">
        <v>12590199</v>
      </c>
      <c r="M164" s="177"/>
      <c r="N164" s="19"/>
      <c r="O164" s="19"/>
      <c r="P164" s="19"/>
      <c r="Q164" s="19"/>
      <c r="R164" s="19"/>
      <c r="S164" s="19"/>
      <c r="T164" s="19"/>
      <c r="U164" s="19"/>
      <c r="V164" s="19"/>
    </row>
    <row r="165" spans="1:22" ht="16" hidden="1" customHeight="1">
      <c r="A165" s="19"/>
      <c r="B165" s="45"/>
      <c r="C165" s="7" t="s">
        <v>31</v>
      </c>
      <c r="D165" s="14">
        <v>2020</v>
      </c>
      <c r="E165" s="14"/>
      <c r="F165" s="14"/>
      <c r="G165" s="14"/>
      <c r="H165" s="14"/>
      <c r="I165" s="14"/>
      <c r="J165" s="24" t="s">
        <v>2792</v>
      </c>
      <c r="K165" s="10" t="s">
        <v>2793</v>
      </c>
      <c r="L165" s="176">
        <v>12629356</v>
      </c>
      <c r="M165" s="177"/>
      <c r="N165" s="19"/>
      <c r="O165" s="19"/>
      <c r="P165" s="19"/>
      <c r="Q165" s="19"/>
      <c r="R165" s="19"/>
      <c r="S165" s="19"/>
      <c r="T165" s="19"/>
      <c r="U165" s="19"/>
      <c r="V165" s="19"/>
    </row>
    <row r="166" spans="1:22" ht="16" hidden="1" customHeight="1">
      <c r="A166" s="19"/>
      <c r="B166" s="45"/>
      <c r="C166" s="7" t="s">
        <v>31</v>
      </c>
      <c r="D166" s="14">
        <v>2020</v>
      </c>
      <c r="E166" s="14"/>
      <c r="F166" s="14"/>
      <c r="G166" s="14"/>
      <c r="H166" s="14"/>
      <c r="I166" s="14"/>
      <c r="J166" s="24" t="s">
        <v>2792</v>
      </c>
      <c r="K166" s="10" t="s">
        <v>2793</v>
      </c>
      <c r="L166" s="176">
        <v>12582000</v>
      </c>
      <c r="M166" s="177"/>
      <c r="N166" s="19"/>
      <c r="O166" s="19"/>
      <c r="P166" s="19"/>
      <c r="Q166" s="19"/>
      <c r="R166" s="19"/>
      <c r="S166" s="19"/>
      <c r="T166" s="19"/>
      <c r="U166" s="19"/>
      <c r="V166" s="19"/>
    </row>
    <row r="167" spans="1:22" ht="16" hidden="1" customHeight="1">
      <c r="A167" s="19"/>
      <c r="B167" s="45"/>
      <c r="C167" s="7" t="s">
        <v>31</v>
      </c>
      <c r="D167" s="14">
        <v>2020</v>
      </c>
      <c r="E167" s="14"/>
      <c r="F167" s="14"/>
      <c r="G167" s="14"/>
      <c r="H167" s="14"/>
      <c r="I167" s="14"/>
      <c r="J167" s="24" t="s">
        <v>2792</v>
      </c>
      <c r="K167" s="10" t="s">
        <v>2793</v>
      </c>
      <c r="L167" s="176">
        <v>12583295</v>
      </c>
      <c r="M167" s="177"/>
      <c r="N167" s="19"/>
      <c r="O167" s="19"/>
      <c r="P167" s="19"/>
      <c r="Q167" s="19"/>
      <c r="R167" s="19"/>
      <c r="S167" s="19"/>
      <c r="T167" s="19"/>
      <c r="U167" s="19"/>
      <c r="V167" s="19"/>
    </row>
    <row r="168" spans="1:22" ht="16" hidden="1" customHeight="1">
      <c r="A168" s="19"/>
      <c r="B168" s="45"/>
      <c r="C168" s="7" t="s">
        <v>31</v>
      </c>
      <c r="D168" s="14">
        <v>2020</v>
      </c>
      <c r="E168" s="14"/>
      <c r="F168" s="14"/>
      <c r="G168" s="14"/>
      <c r="H168" s="14"/>
      <c r="I168" s="14"/>
      <c r="J168" s="24" t="s">
        <v>2792</v>
      </c>
      <c r="K168" s="10" t="s">
        <v>2793</v>
      </c>
      <c r="L168" s="176">
        <v>156142350</v>
      </c>
      <c r="M168" s="177"/>
      <c r="N168" s="19"/>
      <c r="O168" s="19"/>
      <c r="P168" s="19"/>
      <c r="Q168" s="19"/>
      <c r="R168" s="19"/>
      <c r="S168" s="19"/>
      <c r="T168" s="19"/>
      <c r="U168" s="19"/>
      <c r="V168" s="19"/>
    </row>
    <row r="169" spans="1:22" ht="16" hidden="1" customHeight="1">
      <c r="A169" s="19"/>
      <c r="B169" s="45"/>
      <c r="C169" s="7" t="s">
        <v>31</v>
      </c>
      <c r="D169" s="14">
        <v>2020</v>
      </c>
      <c r="E169" s="14"/>
      <c r="F169" s="14"/>
      <c r="G169" s="14"/>
      <c r="H169" s="14"/>
      <c r="I169" s="14"/>
      <c r="J169" s="24" t="s">
        <v>2792</v>
      </c>
      <c r="K169" s="10" t="s">
        <v>2793</v>
      </c>
      <c r="L169" s="176">
        <v>156142350</v>
      </c>
      <c r="M169" s="177"/>
      <c r="N169" s="19"/>
      <c r="O169" s="19"/>
      <c r="P169" s="19"/>
      <c r="Q169" s="19"/>
      <c r="R169" s="19"/>
      <c r="S169" s="19"/>
      <c r="T169" s="19"/>
      <c r="U169" s="19"/>
      <c r="V169" s="19"/>
    </row>
    <row r="170" spans="1:22" ht="16" hidden="1" customHeight="1">
      <c r="A170" s="19"/>
      <c r="B170" s="45"/>
      <c r="C170" s="7" t="s">
        <v>31</v>
      </c>
      <c r="D170" s="14">
        <v>2020</v>
      </c>
      <c r="E170" s="14"/>
      <c r="F170" s="14"/>
      <c r="G170" s="14"/>
      <c r="H170" s="14"/>
      <c r="I170" s="14"/>
      <c r="J170" s="24" t="s">
        <v>2792</v>
      </c>
      <c r="K170" s="10" t="s">
        <v>2793</v>
      </c>
      <c r="L170" s="176">
        <v>12610702</v>
      </c>
      <c r="M170" s="177"/>
      <c r="N170" s="19"/>
      <c r="O170" s="19"/>
      <c r="P170" s="19"/>
      <c r="Q170" s="19"/>
      <c r="R170" s="19"/>
      <c r="S170" s="19"/>
      <c r="T170" s="19"/>
      <c r="U170" s="19"/>
      <c r="V170" s="19"/>
    </row>
    <row r="171" spans="1:22" ht="16" hidden="1" customHeight="1">
      <c r="A171" s="19"/>
      <c r="B171" s="45"/>
      <c r="C171" s="7" t="s">
        <v>31</v>
      </c>
      <c r="D171" s="14">
        <v>2020</v>
      </c>
      <c r="E171" s="14"/>
      <c r="F171" s="14"/>
      <c r="G171" s="14"/>
      <c r="H171" s="14"/>
      <c r="I171" s="14"/>
      <c r="J171" s="24" t="s">
        <v>2792</v>
      </c>
      <c r="K171" s="10" t="s">
        <v>2793</v>
      </c>
      <c r="L171" s="176">
        <v>12582000</v>
      </c>
      <c r="M171" s="177"/>
      <c r="N171" s="19"/>
      <c r="O171" s="19"/>
      <c r="P171" s="19"/>
      <c r="Q171" s="19"/>
      <c r="R171" s="19"/>
      <c r="S171" s="19"/>
      <c r="T171" s="19"/>
      <c r="U171" s="19"/>
      <c r="V171" s="19"/>
    </row>
    <row r="172" spans="1:22" ht="16" hidden="1" customHeight="1">
      <c r="A172" s="19"/>
      <c r="B172" s="45"/>
      <c r="C172" s="7" t="s">
        <v>31</v>
      </c>
      <c r="D172" s="14">
        <v>2020</v>
      </c>
      <c r="E172" s="14"/>
      <c r="F172" s="14"/>
      <c r="G172" s="14"/>
      <c r="H172" s="14"/>
      <c r="I172" s="14"/>
      <c r="J172" s="24" t="s">
        <v>2792</v>
      </c>
      <c r="K172" s="10" t="s">
        <v>2793</v>
      </c>
      <c r="L172" s="176">
        <v>12611229</v>
      </c>
      <c r="M172" s="177"/>
      <c r="N172" s="19"/>
      <c r="O172" s="19"/>
      <c r="P172" s="19"/>
      <c r="Q172" s="19"/>
      <c r="R172" s="19"/>
      <c r="S172" s="19"/>
      <c r="T172" s="19"/>
      <c r="U172" s="19"/>
      <c r="V172" s="19"/>
    </row>
    <row r="173" spans="1:22" ht="16" hidden="1" customHeight="1">
      <c r="A173" s="19"/>
      <c r="B173" s="45"/>
      <c r="C173" s="7" t="s">
        <v>31</v>
      </c>
      <c r="D173" s="14">
        <v>2020</v>
      </c>
      <c r="E173" s="14"/>
      <c r="F173" s="14"/>
      <c r="G173" s="14"/>
      <c r="H173" s="14"/>
      <c r="I173" s="14"/>
      <c r="J173" s="24" t="s">
        <v>2792</v>
      </c>
      <c r="K173" s="10" t="s">
        <v>2793</v>
      </c>
      <c r="L173" s="176">
        <v>68850000</v>
      </c>
      <c r="M173" s="177"/>
      <c r="N173" s="19"/>
      <c r="O173" s="19"/>
      <c r="P173" s="19"/>
      <c r="Q173" s="19"/>
      <c r="R173" s="19"/>
      <c r="S173" s="19"/>
      <c r="T173" s="19"/>
      <c r="U173" s="19"/>
      <c r="V173" s="19"/>
    </row>
    <row r="174" spans="1:22" ht="16" hidden="1" customHeight="1">
      <c r="A174" s="19"/>
      <c r="B174" s="45"/>
      <c r="C174" s="7" t="s">
        <v>31</v>
      </c>
      <c r="D174" s="14">
        <v>2020</v>
      </c>
      <c r="E174" s="14"/>
      <c r="F174" s="14"/>
      <c r="G174" s="14"/>
      <c r="H174" s="14"/>
      <c r="I174" s="14"/>
      <c r="J174" s="24" t="s">
        <v>2792</v>
      </c>
      <c r="K174" s="10" t="s">
        <v>2793</v>
      </c>
      <c r="L174" s="176">
        <v>17820000</v>
      </c>
      <c r="M174" s="177"/>
      <c r="N174" s="19"/>
      <c r="O174" s="19"/>
      <c r="P174" s="19"/>
      <c r="Q174" s="19"/>
      <c r="R174" s="19"/>
      <c r="S174" s="19"/>
      <c r="T174" s="19"/>
      <c r="U174" s="19"/>
      <c r="V174" s="19"/>
    </row>
    <row r="175" spans="1:22" ht="16" hidden="1" customHeight="1">
      <c r="A175" s="19"/>
      <c r="B175" s="45"/>
      <c r="C175" s="7" t="s">
        <v>31</v>
      </c>
      <c r="D175" s="14">
        <v>2020</v>
      </c>
      <c r="E175" s="14"/>
      <c r="F175" s="14"/>
      <c r="G175" s="14"/>
      <c r="H175" s="14"/>
      <c r="I175" s="14"/>
      <c r="J175" s="24" t="s">
        <v>2792</v>
      </c>
      <c r="K175" s="10" t="s">
        <v>2793</v>
      </c>
      <c r="L175" s="176">
        <v>325281000</v>
      </c>
      <c r="M175" s="177"/>
      <c r="N175" s="19"/>
      <c r="O175" s="19"/>
      <c r="P175" s="19"/>
      <c r="Q175" s="19"/>
      <c r="R175" s="19"/>
      <c r="S175" s="19"/>
      <c r="T175" s="19"/>
      <c r="U175" s="19"/>
      <c r="V175" s="19"/>
    </row>
    <row r="176" spans="1:22" ht="16" hidden="1" customHeight="1">
      <c r="A176" s="19"/>
      <c r="B176" s="45"/>
      <c r="C176" s="7" t="s">
        <v>31</v>
      </c>
      <c r="D176" s="14">
        <v>2020</v>
      </c>
      <c r="E176" s="14"/>
      <c r="F176" s="14"/>
      <c r="G176" s="14"/>
      <c r="H176" s="14"/>
      <c r="I176" s="14"/>
      <c r="J176" s="24" t="s">
        <v>2792</v>
      </c>
      <c r="K176" s="10" t="s">
        <v>2793</v>
      </c>
      <c r="L176" s="176">
        <v>180939150</v>
      </c>
      <c r="M176" s="177"/>
      <c r="N176" s="19"/>
      <c r="O176" s="19"/>
      <c r="P176" s="19"/>
      <c r="Q176" s="19"/>
      <c r="R176" s="19"/>
      <c r="S176" s="19"/>
      <c r="T176" s="19"/>
      <c r="U176" s="19"/>
      <c r="V176" s="19"/>
    </row>
    <row r="177" spans="1:22" ht="16" hidden="1" customHeight="1">
      <c r="A177" s="19"/>
      <c r="B177" s="45"/>
      <c r="C177" s="7" t="s">
        <v>31</v>
      </c>
      <c r="D177" s="14">
        <v>2020</v>
      </c>
      <c r="E177" s="14"/>
      <c r="F177" s="14"/>
      <c r="G177" s="14"/>
      <c r="H177" s="14"/>
      <c r="I177" s="14"/>
      <c r="J177" s="24" t="s">
        <v>2792</v>
      </c>
      <c r="K177" s="10" t="s">
        <v>2793</v>
      </c>
      <c r="L177" s="176">
        <v>12630223</v>
      </c>
      <c r="M177" s="177"/>
      <c r="N177" s="19"/>
      <c r="O177" s="19"/>
      <c r="P177" s="19"/>
      <c r="Q177" s="19"/>
      <c r="R177" s="19"/>
      <c r="S177" s="19"/>
      <c r="T177" s="19"/>
      <c r="U177" s="19"/>
      <c r="V177" s="19"/>
    </row>
    <row r="178" spans="1:22" ht="16" hidden="1" customHeight="1">
      <c r="A178" s="19"/>
      <c r="B178" s="45"/>
      <c r="C178" s="7" t="s">
        <v>31</v>
      </c>
      <c r="D178" s="14">
        <v>2020</v>
      </c>
      <c r="E178" s="14"/>
      <c r="F178" s="14"/>
      <c r="G178" s="14"/>
      <c r="H178" s="14"/>
      <c r="I178" s="14"/>
      <c r="J178" s="24" t="s">
        <v>2792</v>
      </c>
      <c r="K178" s="10" t="s">
        <v>2793</v>
      </c>
      <c r="L178" s="176">
        <v>12597230</v>
      </c>
      <c r="M178" s="177"/>
      <c r="N178" s="19"/>
      <c r="O178" s="19"/>
      <c r="P178" s="19"/>
      <c r="Q178" s="19"/>
      <c r="R178" s="19"/>
      <c r="S178" s="19"/>
      <c r="T178" s="19"/>
      <c r="U178" s="19"/>
      <c r="V178" s="19"/>
    </row>
    <row r="179" spans="1:22" ht="16" hidden="1" customHeight="1">
      <c r="A179" s="19"/>
      <c r="B179" s="45"/>
      <c r="C179" s="7" t="s">
        <v>31</v>
      </c>
      <c r="D179" s="14">
        <v>2020</v>
      </c>
      <c r="E179" s="14"/>
      <c r="F179" s="14"/>
      <c r="G179" s="14"/>
      <c r="H179" s="14"/>
      <c r="I179" s="14"/>
      <c r="J179" s="24" t="s">
        <v>2792</v>
      </c>
      <c r="K179" s="10" t="s">
        <v>2793</v>
      </c>
      <c r="L179" s="176">
        <v>12582000</v>
      </c>
      <c r="M179" s="177"/>
      <c r="N179" s="19"/>
      <c r="O179" s="19"/>
      <c r="P179" s="19"/>
      <c r="Q179" s="19"/>
      <c r="R179" s="19"/>
      <c r="S179" s="19"/>
      <c r="T179" s="19"/>
      <c r="U179" s="19"/>
      <c r="V179" s="19"/>
    </row>
    <row r="180" spans="1:22" ht="16" hidden="1" customHeight="1">
      <c r="A180" s="19"/>
      <c r="B180" s="45"/>
      <c r="C180" s="7" t="s">
        <v>31</v>
      </c>
      <c r="D180" s="14">
        <v>2020</v>
      </c>
      <c r="E180" s="14"/>
      <c r="F180" s="14"/>
      <c r="G180" s="14"/>
      <c r="H180" s="14"/>
      <c r="I180" s="14"/>
      <c r="J180" s="24" t="s">
        <v>2792</v>
      </c>
      <c r="K180" s="10" t="s">
        <v>2793</v>
      </c>
      <c r="L180" s="176">
        <v>12587685</v>
      </c>
      <c r="M180" s="177"/>
      <c r="N180" s="19"/>
      <c r="O180" s="19"/>
      <c r="P180" s="19"/>
      <c r="Q180" s="19"/>
      <c r="R180" s="19"/>
      <c r="S180" s="19"/>
      <c r="T180" s="19"/>
      <c r="U180" s="19"/>
      <c r="V180" s="19"/>
    </row>
    <row r="181" spans="1:22" ht="16" hidden="1" customHeight="1">
      <c r="A181" s="19"/>
      <c r="B181" s="45"/>
      <c r="C181" s="7" t="s">
        <v>31</v>
      </c>
      <c r="D181" s="14">
        <v>2020</v>
      </c>
      <c r="E181" s="14"/>
      <c r="F181" s="14"/>
      <c r="G181" s="14"/>
      <c r="H181" s="14"/>
      <c r="I181" s="14"/>
      <c r="J181" s="24" t="s">
        <v>2792</v>
      </c>
      <c r="K181" s="10" t="s">
        <v>2793</v>
      </c>
      <c r="L181" s="176">
        <v>12582000</v>
      </c>
      <c r="M181" s="177"/>
      <c r="N181" s="19"/>
      <c r="O181" s="19"/>
      <c r="P181" s="19"/>
      <c r="Q181" s="19"/>
      <c r="R181" s="19"/>
      <c r="S181" s="19"/>
      <c r="T181" s="19"/>
      <c r="U181" s="19"/>
      <c r="V181" s="19"/>
    </row>
    <row r="182" spans="1:22" ht="16" hidden="1" customHeight="1">
      <c r="A182" s="19"/>
      <c r="B182" s="45"/>
      <c r="C182" s="7" t="s">
        <v>31</v>
      </c>
      <c r="D182" s="14">
        <v>2020</v>
      </c>
      <c r="E182" s="14"/>
      <c r="F182" s="14"/>
      <c r="G182" s="14"/>
      <c r="H182" s="14"/>
      <c r="I182" s="14"/>
      <c r="J182" s="24" t="s">
        <v>2792</v>
      </c>
      <c r="K182" s="10" t="s">
        <v>2793</v>
      </c>
      <c r="L182" s="176">
        <v>68850000</v>
      </c>
      <c r="M182" s="177"/>
      <c r="N182" s="19"/>
      <c r="O182" s="19"/>
      <c r="P182" s="19"/>
      <c r="Q182" s="19"/>
      <c r="R182" s="19"/>
      <c r="S182" s="19"/>
      <c r="T182" s="19"/>
      <c r="U182" s="19"/>
      <c r="V182" s="19"/>
    </row>
    <row r="183" spans="1:22" ht="16" hidden="1" customHeight="1">
      <c r="A183" s="19"/>
      <c r="B183" s="45"/>
      <c r="C183" s="7" t="s">
        <v>31</v>
      </c>
      <c r="D183" s="14">
        <v>2020</v>
      </c>
      <c r="E183" s="14"/>
      <c r="F183" s="14"/>
      <c r="G183" s="14"/>
      <c r="H183" s="14"/>
      <c r="I183" s="14"/>
      <c r="J183" s="24" t="s">
        <v>2792</v>
      </c>
      <c r="K183" s="10" t="s">
        <v>2793</v>
      </c>
      <c r="L183" s="176">
        <v>12722515</v>
      </c>
      <c r="M183" s="177"/>
      <c r="N183" s="19"/>
      <c r="O183" s="19"/>
      <c r="P183" s="19"/>
      <c r="Q183" s="19"/>
      <c r="R183" s="19"/>
      <c r="S183" s="19"/>
      <c r="T183" s="19"/>
      <c r="U183" s="19"/>
      <c r="V183" s="19"/>
    </row>
    <row r="184" spans="1:22" ht="16" hidden="1" customHeight="1">
      <c r="A184" s="19"/>
      <c r="B184" s="45"/>
      <c r="C184" s="7" t="s">
        <v>31</v>
      </c>
      <c r="D184" s="14">
        <v>2020</v>
      </c>
      <c r="E184" s="14"/>
      <c r="F184" s="14"/>
      <c r="G184" s="14"/>
      <c r="H184" s="14"/>
      <c r="I184" s="14"/>
      <c r="J184" s="24" t="s">
        <v>2792</v>
      </c>
      <c r="K184" s="10" t="s">
        <v>2793</v>
      </c>
      <c r="L184" s="176">
        <v>123908400</v>
      </c>
      <c r="M184" s="177"/>
      <c r="N184" s="19"/>
      <c r="O184" s="19"/>
      <c r="P184" s="19"/>
      <c r="Q184" s="19"/>
      <c r="R184" s="19"/>
      <c r="S184" s="19"/>
      <c r="T184" s="19"/>
      <c r="U184" s="19"/>
      <c r="V184" s="19"/>
    </row>
    <row r="185" spans="1:22" ht="16" hidden="1" customHeight="1">
      <c r="A185" s="19"/>
      <c r="B185" s="45"/>
      <c r="C185" s="7" t="s">
        <v>31</v>
      </c>
      <c r="D185" s="14">
        <v>2020</v>
      </c>
      <c r="E185" s="14"/>
      <c r="F185" s="14"/>
      <c r="G185" s="14"/>
      <c r="H185" s="14"/>
      <c r="I185" s="14"/>
      <c r="J185" s="24" t="s">
        <v>2792</v>
      </c>
      <c r="K185" s="10" t="s">
        <v>2793</v>
      </c>
      <c r="L185" s="176">
        <v>172658790</v>
      </c>
      <c r="M185" s="177"/>
      <c r="N185" s="19"/>
      <c r="O185" s="19"/>
      <c r="P185" s="19"/>
      <c r="Q185" s="19"/>
      <c r="R185" s="19"/>
      <c r="S185" s="19"/>
      <c r="T185" s="19"/>
      <c r="U185" s="19"/>
      <c r="V185" s="19"/>
    </row>
    <row r="186" spans="1:22" ht="16" hidden="1" customHeight="1">
      <c r="A186" s="19"/>
      <c r="B186" s="45"/>
      <c r="C186" s="7" t="s">
        <v>31</v>
      </c>
      <c r="D186" s="14">
        <v>2020</v>
      </c>
      <c r="E186" s="14"/>
      <c r="F186" s="14"/>
      <c r="G186" s="14"/>
      <c r="H186" s="14"/>
      <c r="I186" s="14"/>
      <c r="J186" s="24" t="s">
        <v>2792</v>
      </c>
      <c r="K186" s="10" t="s">
        <v>2793</v>
      </c>
      <c r="L186" s="176">
        <v>125528400</v>
      </c>
      <c r="M186" s="177"/>
      <c r="N186" s="19"/>
      <c r="O186" s="19"/>
      <c r="P186" s="19"/>
      <c r="Q186" s="19"/>
      <c r="R186" s="19"/>
      <c r="S186" s="19"/>
      <c r="T186" s="19"/>
      <c r="U186" s="19"/>
      <c r="V186" s="19"/>
    </row>
    <row r="187" spans="1:22" ht="16" hidden="1" customHeight="1">
      <c r="A187" s="19"/>
      <c r="B187" s="45"/>
      <c r="C187" s="7" t="s">
        <v>31</v>
      </c>
      <c r="D187" s="14">
        <v>2020</v>
      </c>
      <c r="E187" s="14"/>
      <c r="F187" s="14"/>
      <c r="G187" s="14"/>
      <c r="H187" s="14"/>
      <c r="I187" s="14"/>
      <c r="J187" s="24" t="s">
        <v>2792</v>
      </c>
      <c r="K187" s="10" t="s">
        <v>2793</v>
      </c>
      <c r="L187" s="176">
        <v>17820000</v>
      </c>
      <c r="M187" s="177"/>
      <c r="N187" s="19"/>
      <c r="O187" s="19"/>
      <c r="P187" s="19"/>
      <c r="Q187" s="19"/>
      <c r="R187" s="19"/>
      <c r="S187" s="19"/>
      <c r="T187" s="19"/>
      <c r="U187" s="19"/>
      <c r="V187" s="19"/>
    </row>
    <row r="188" spans="1:22" ht="16" hidden="1" customHeight="1">
      <c r="A188" s="19"/>
      <c r="B188" s="45"/>
      <c r="C188" s="7" t="s">
        <v>31</v>
      </c>
      <c r="D188" s="14">
        <v>2020</v>
      </c>
      <c r="E188" s="14"/>
      <c r="F188" s="14"/>
      <c r="G188" s="14"/>
      <c r="H188" s="14"/>
      <c r="I188" s="14"/>
      <c r="J188" s="24" t="s">
        <v>2792</v>
      </c>
      <c r="K188" s="10" t="s">
        <v>2793</v>
      </c>
      <c r="L188" s="176">
        <v>12635057</v>
      </c>
      <c r="M188" s="177"/>
      <c r="N188" s="19"/>
      <c r="O188" s="19"/>
      <c r="P188" s="19"/>
      <c r="Q188" s="19"/>
      <c r="R188" s="19"/>
      <c r="S188" s="19"/>
      <c r="T188" s="19"/>
      <c r="U188" s="19"/>
      <c r="V188" s="19"/>
    </row>
    <row r="189" spans="1:22" ht="16" hidden="1" customHeight="1">
      <c r="A189" s="19"/>
      <c r="B189" s="45"/>
      <c r="C189" s="7" t="s">
        <v>31</v>
      </c>
      <c r="D189" s="14">
        <v>2020</v>
      </c>
      <c r="E189" s="14"/>
      <c r="F189" s="14"/>
      <c r="G189" s="14"/>
      <c r="H189" s="14"/>
      <c r="I189" s="14"/>
      <c r="J189" s="24" t="s">
        <v>2792</v>
      </c>
      <c r="K189" s="10" t="s">
        <v>2793</v>
      </c>
      <c r="L189" s="176">
        <v>12582000</v>
      </c>
      <c r="M189" s="177"/>
      <c r="N189" s="19"/>
      <c r="O189" s="19"/>
      <c r="P189" s="19"/>
      <c r="Q189" s="19"/>
      <c r="R189" s="19"/>
      <c r="S189" s="19"/>
      <c r="T189" s="19"/>
      <c r="U189" s="19"/>
      <c r="V189" s="19"/>
    </row>
    <row r="190" spans="1:22" ht="16" hidden="1" customHeight="1">
      <c r="A190" s="19"/>
      <c r="B190" s="45"/>
      <c r="C190" s="7" t="s">
        <v>31</v>
      </c>
      <c r="D190" s="14">
        <v>2020</v>
      </c>
      <c r="E190" s="14"/>
      <c r="F190" s="14"/>
      <c r="G190" s="14"/>
      <c r="H190" s="14"/>
      <c r="I190" s="14"/>
      <c r="J190" s="24" t="s">
        <v>2792</v>
      </c>
      <c r="K190" s="10" t="s">
        <v>2793</v>
      </c>
      <c r="L190" s="176">
        <v>12582000</v>
      </c>
      <c r="M190" s="177"/>
      <c r="N190" s="19"/>
      <c r="O190" s="19"/>
      <c r="P190" s="19"/>
      <c r="Q190" s="19"/>
      <c r="R190" s="19"/>
      <c r="S190" s="19"/>
      <c r="T190" s="19"/>
      <c r="U190" s="19"/>
      <c r="V190" s="19"/>
    </row>
    <row r="191" spans="1:22" ht="16" hidden="1" customHeight="1">
      <c r="A191" s="19"/>
      <c r="B191" s="45"/>
      <c r="C191" s="7" t="s">
        <v>31</v>
      </c>
      <c r="D191" s="14">
        <v>2020</v>
      </c>
      <c r="E191" s="14"/>
      <c r="F191" s="14"/>
      <c r="G191" s="14"/>
      <c r="H191" s="14"/>
      <c r="I191" s="14"/>
      <c r="J191" s="24" t="s">
        <v>2792</v>
      </c>
      <c r="K191" s="10" t="s">
        <v>2793</v>
      </c>
      <c r="L191" s="176">
        <v>12582000</v>
      </c>
      <c r="M191" s="177"/>
      <c r="N191" s="19"/>
      <c r="O191" s="19"/>
      <c r="P191" s="19"/>
      <c r="Q191" s="19"/>
      <c r="R191" s="19"/>
      <c r="S191" s="19"/>
      <c r="T191" s="19"/>
      <c r="U191" s="19"/>
      <c r="V191" s="19"/>
    </row>
    <row r="192" spans="1:22" ht="16" hidden="1" customHeight="1">
      <c r="A192" s="19"/>
      <c r="B192" s="45"/>
      <c r="C192" s="7" t="s">
        <v>31</v>
      </c>
      <c r="D192" s="14">
        <v>2020</v>
      </c>
      <c r="E192" s="14"/>
      <c r="F192" s="14"/>
      <c r="G192" s="14"/>
      <c r="H192" s="14"/>
      <c r="I192" s="14"/>
      <c r="J192" s="24" t="s">
        <v>2792</v>
      </c>
      <c r="K192" s="10" t="s">
        <v>2793</v>
      </c>
      <c r="L192" s="176">
        <v>12582000</v>
      </c>
      <c r="M192" s="177"/>
      <c r="N192" s="19"/>
      <c r="O192" s="19"/>
      <c r="P192" s="19"/>
      <c r="Q192" s="19"/>
      <c r="R192" s="19"/>
      <c r="S192" s="19"/>
      <c r="T192" s="19"/>
      <c r="U192" s="19"/>
      <c r="V192" s="19"/>
    </row>
    <row r="193" spans="1:22" ht="16" hidden="1" customHeight="1">
      <c r="A193" s="19"/>
      <c r="B193" s="45"/>
      <c r="C193" s="7" t="s">
        <v>31</v>
      </c>
      <c r="D193" s="14">
        <v>2020</v>
      </c>
      <c r="E193" s="14"/>
      <c r="F193" s="14"/>
      <c r="G193" s="14"/>
      <c r="H193" s="14"/>
      <c r="I193" s="14"/>
      <c r="J193" s="24" t="s">
        <v>2792</v>
      </c>
      <c r="K193" s="10" t="s">
        <v>2793</v>
      </c>
      <c r="L193" s="176">
        <v>12582000</v>
      </c>
      <c r="M193" s="177"/>
      <c r="N193" s="19"/>
      <c r="O193" s="19"/>
      <c r="P193" s="19"/>
      <c r="Q193" s="19"/>
      <c r="R193" s="19"/>
      <c r="S193" s="19"/>
      <c r="T193" s="19"/>
      <c r="U193" s="19"/>
      <c r="V193" s="19"/>
    </row>
    <row r="194" spans="1:22" ht="16" hidden="1" customHeight="1">
      <c r="A194" s="19"/>
      <c r="B194" s="45"/>
      <c r="C194" s="7" t="s">
        <v>31</v>
      </c>
      <c r="D194" s="14">
        <v>2020</v>
      </c>
      <c r="E194" s="14"/>
      <c r="F194" s="14"/>
      <c r="G194" s="14"/>
      <c r="H194" s="14"/>
      <c r="I194" s="14"/>
      <c r="J194" s="24" t="s">
        <v>2792</v>
      </c>
      <c r="K194" s="10" t="s">
        <v>2793</v>
      </c>
      <c r="L194" s="176">
        <v>68850000</v>
      </c>
      <c r="M194" s="177"/>
      <c r="N194" s="19"/>
      <c r="O194" s="19"/>
      <c r="P194" s="19"/>
      <c r="Q194" s="19"/>
      <c r="R194" s="19"/>
      <c r="S194" s="19"/>
      <c r="T194" s="19"/>
      <c r="U194" s="19"/>
      <c r="V194" s="19"/>
    </row>
    <row r="195" spans="1:22" ht="16" hidden="1" customHeight="1">
      <c r="A195" s="19"/>
      <c r="B195" s="45"/>
      <c r="C195" s="7" t="s">
        <v>31</v>
      </c>
      <c r="D195" s="14">
        <v>2020</v>
      </c>
      <c r="E195" s="14"/>
      <c r="F195" s="14"/>
      <c r="G195" s="14"/>
      <c r="H195" s="14"/>
      <c r="I195" s="14"/>
      <c r="J195" s="24" t="s">
        <v>2792</v>
      </c>
      <c r="K195" s="10" t="s">
        <v>2793</v>
      </c>
      <c r="L195" s="176">
        <v>114512400</v>
      </c>
      <c r="M195" s="177"/>
      <c r="N195" s="19"/>
      <c r="O195" s="19"/>
      <c r="P195" s="19"/>
      <c r="Q195" s="19"/>
      <c r="R195" s="19"/>
      <c r="S195" s="19"/>
      <c r="T195" s="19"/>
      <c r="U195" s="19"/>
      <c r="V195" s="19"/>
    </row>
    <row r="196" spans="1:22" ht="16" hidden="1" customHeight="1">
      <c r="A196" s="19"/>
      <c r="B196" s="45"/>
      <c r="C196" s="7" t="s">
        <v>31</v>
      </c>
      <c r="D196" s="14">
        <v>2020</v>
      </c>
      <c r="E196" s="14"/>
      <c r="F196" s="14"/>
      <c r="G196" s="14"/>
      <c r="H196" s="14"/>
      <c r="I196" s="14"/>
      <c r="J196" s="24" t="s">
        <v>2792</v>
      </c>
      <c r="K196" s="10" t="s">
        <v>2793</v>
      </c>
      <c r="L196" s="176">
        <v>12629533</v>
      </c>
      <c r="M196" s="177"/>
      <c r="N196" s="19"/>
      <c r="O196" s="19"/>
      <c r="P196" s="19"/>
      <c r="Q196" s="19"/>
      <c r="R196" s="19"/>
      <c r="S196" s="19"/>
      <c r="T196" s="19"/>
      <c r="U196" s="19"/>
      <c r="V196" s="19"/>
    </row>
    <row r="197" spans="1:22" ht="16" hidden="1" customHeight="1">
      <c r="A197" s="19"/>
      <c r="B197" s="45"/>
      <c r="C197" s="7" t="s">
        <v>31</v>
      </c>
      <c r="D197" s="14">
        <v>2020</v>
      </c>
      <c r="E197" s="14"/>
      <c r="F197" s="14"/>
      <c r="G197" s="14"/>
      <c r="H197" s="14"/>
      <c r="I197" s="14"/>
      <c r="J197" s="24" t="s">
        <v>2792</v>
      </c>
      <c r="K197" s="10" t="s">
        <v>2793</v>
      </c>
      <c r="L197" s="176">
        <v>12626637</v>
      </c>
      <c r="M197" s="177"/>
      <c r="N197" s="19"/>
      <c r="O197" s="19"/>
      <c r="P197" s="19"/>
      <c r="Q197" s="19"/>
      <c r="R197" s="19"/>
      <c r="S197" s="19"/>
      <c r="T197" s="19"/>
      <c r="U197" s="19"/>
      <c r="V197" s="19"/>
    </row>
    <row r="198" spans="1:22" ht="16" hidden="1" customHeight="1">
      <c r="A198" s="19"/>
      <c r="B198" s="45"/>
      <c r="C198" s="7" t="s">
        <v>31</v>
      </c>
      <c r="D198" s="14">
        <v>2020</v>
      </c>
      <c r="E198" s="14"/>
      <c r="F198" s="14"/>
      <c r="G198" s="14"/>
      <c r="H198" s="14"/>
      <c r="I198" s="14"/>
      <c r="J198" s="24" t="s">
        <v>2792</v>
      </c>
      <c r="K198" s="10" t="s">
        <v>2793</v>
      </c>
      <c r="L198" s="176">
        <v>153089460</v>
      </c>
      <c r="M198" s="177"/>
      <c r="N198" s="19"/>
      <c r="O198" s="19"/>
      <c r="P198" s="19"/>
      <c r="Q198" s="19"/>
      <c r="R198" s="19"/>
      <c r="S198" s="19"/>
      <c r="T198" s="19"/>
      <c r="U198" s="19"/>
      <c r="V198" s="19"/>
    </row>
    <row r="199" spans="1:22" ht="16" hidden="1" customHeight="1">
      <c r="A199" s="19"/>
      <c r="B199" s="45"/>
      <c r="C199" s="7" t="s">
        <v>31</v>
      </c>
      <c r="D199" s="14">
        <v>2020</v>
      </c>
      <c r="E199" s="14"/>
      <c r="F199" s="14"/>
      <c r="G199" s="14"/>
      <c r="H199" s="14"/>
      <c r="I199" s="14"/>
      <c r="J199" s="24" t="s">
        <v>2792</v>
      </c>
      <c r="K199" s="10" t="s">
        <v>2793</v>
      </c>
      <c r="L199" s="176">
        <v>12582000</v>
      </c>
      <c r="M199" s="177"/>
      <c r="N199" s="19"/>
      <c r="O199" s="19"/>
      <c r="P199" s="19"/>
      <c r="Q199" s="19"/>
      <c r="R199" s="19"/>
      <c r="S199" s="19"/>
      <c r="T199" s="19"/>
      <c r="U199" s="19"/>
      <c r="V199" s="19"/>
    </row>
    <row r="200" spans="1:22" ht="16" hidden="1" customHeight="1">
      <c r="A200" s="19"/>
      <c r="B200" s="45"/>
      <c r="C200" s="7" t="s">
        <v>31</v>
      </c>
      <c r="D200" s="14">
        <v>2020</v>
      </c>
      <c r="E200" s="14"/>
      <c r="F200" s="14"/>
      <c r="G200" s="14"/>
      <c r="H200" s="14"/>
      <c r="I200" s="14"/>
      <c r="J200" s="24" t="s">
        <v>2792</v>
      </c>
      <c r="K200" s="10" t="s">
        <v>2793</v>
      </c>
      <c r="L200" s="176">
        <v>12601313</v>
      </c>
      <c r="M200" s="177"/>
      <c r="N200" s="19"/>
      <c r="O200" s="19"/>
      <c r="P200" s="19"/>
      <c r="Q200" s="19"/>
      <c r="R200" s="19"/>
      <c r="S200" s="19"/>
      <c r="T200" s="19"/>
      <c r="U200" s="19"/>
      <c r="V200" s="19"/>
    </row>
    <row r="201" spans="1:22" ht="16" hidden="1" customHeight="1">
      <c r="A201" s="19"/>
      <c r="B201" s="45"/>
      <c r="C201" s="7" t="s">
        <v>31</v>
      </c>
      <c r="D201" s="14">
        <v>2020</v>
      </c>
      <c r="E201" s="14"/>
      <c r="F201" s="14"/>
      <c r="G201" s="14"/>
      <c r="H201" s="14"/>
      <c r="I201" s="14"/>
      <c r="J201" s="24" t="s">
        <v>2792</v>
      </c>
      <c r="K201" s="10" t="s">
        <v>2793</v>
      </c>
      <c r="L201" s="176">
        <v>12960000</v>
      </c>
      <c r="M201" s="177"/>
      <c r="N201" s="19"/>
      <c r="O201" s="19"/>
      <c r="P201" s="19"/>
      <c r="Q201" s="19"/>
      <c r="R201" s="19"/>
      <c r="S201" s="19"/>
      <c r="T201" s="19"/>
      <c r="U201" s="19"/>
      <c r="V201" s="19"/>
    </row>
    <row r="202" spans="1:22" ht="16" hidden="1" customHeight="1">
      <c r="A202" s="19"/>
      <c r="B202" s="45"/>
      <c r="C202" s="7" t="s">
        <v>31</v>
      </c>
      <c r="D202" s="14">
        <v>2020</v>
      </c>
      <c r="E202" s="14"/>
      <c r="F202" s="14"/>
      <c r="G202" s="14"/>
      <c r="H202" s="14"/>
      <c r="I202" s="14"/>
      <c r="J202" s="24" t="s">
        <v>2792</v>
      </c>
      <c r="K202" s="10" t="s">
        <v>2793</v>
      </c>
      <c r="L202" s="176">
        <v>68850000</v>
      </c>
      <c r="M202" s="177"/>
      <c r="N202" s="19"/>
      <c r="O202" s="19"/>
      <c r="P202" s="19"/>
      <c r="Q202" s="19"/>
      <c r="R202" s="19"/>
      <c r="S202" s="19"/>
      <c r="T202" s="19"/>
      <c r="U202" s="19"/>
      <c r="V202" s="19"/>
    </row>
    <row r="203" spans="1:22" ht="16" hidden="1" customHeight="1">
      <c r="A203" s="19"/>
      <c r="B203" s="45"/>
      <c r="C203" s="7" t="s">
        <v>31</v>
      </c>
      <c r="D203" s="14">
        <v>2020</v>
      </c>
      <c r="E203" s="14"/>
      <c r="F203" s="14"/>
      <c r="G203" s="14"/>
      <c r="H203" s="14"/>
      <c r="I203" s="14"/>
      <c r="J203" s="24" t="s">
        <v>2792</v>
      </c>
      <c r="K203" s="10" t="s">
        <v>2793</v>
      </c>
      <c r="L203" s="176">
        <v>12582000</v>
      </c>
      <c r="M203" s="177"/>
      <c r="N203" s="19"/>
      <c r="O203" s="19"/>
      <c r="P203" s="19"/>
      <c r="Q203" s="19"/>
      <c r="R203" s="19"/>
      <c r="S203" s="19"/>
      <c r="T203" s="19"/>
      <c r="U203" s="19"/>
      <c r="V203" s="19"/>
    </row>
    <row r="204" spans="1:22" ht="16" hidden="1" customHeight="1">
      <c r="A204" s="19"/>
      <c r="B204" s="45"/>
      <c r="C204" s="7" t="s">
        <v>31</v>
      </c>
      <c r="D204" s="14">
        <v>2020</v>
      </c>
      <c r="E204" s="14"/>
      <c r="F204" s="14"/>
      <c r="G204" s="14"/>
      <c r="H204" s="14"/>
      <c r="I204" s="14"/>
      <c r="J204" s="24" t="s">
        <v>2792</v>
      </c>
      <c r="K204" s="10" t="s">
        <v>2793</v>
      </c>
      <c r="L204" s="176">
        <v>12582000</v>
      </c>
      <c r="M204" s="177"/>
      <c r="N204" s="19"/>
      <c r="O204" s="19"/>
      <c r="P204" s="19"/>
      <c r="Q204" s="19"/>
      <c r="R204" s="19"/>
      <c r="S204" s="19"/>
      <c r="T204" s="19"/>
      <c r="U204" s="19"/>
      <c r="V204" s="19"/>
    </row>
    <row r="205" spans="1:22" ht="16" hidden="1" customHeight="1">
      <c r="A205" s="19"/>
      <c r="B205" s="45"/>
      <c r="C205" s="7" t="s">
        <v>31</v>
      </c>
      <c r="D205" s="14">
        <v>2020</v>
      </c>
      <c r="E205" s="14"/>
      <c r="F205" s="14"/>
      <c r="G205" s="14"/>
      <c r="H205" s="14"/>
      <c r="I205" s="14"/>
      <c r="J205" s="24" t="s">
        <v>2792</v>
      </c>
      <c r="K205" s="10" t="s">
        <v>2793</v>
      </c>
      <c r="L205" s="176">
        <v>12631870</v>
      </c>
      <c r="M205" s="177"/>
      <c r="N205" s="19"/>
      <c r="O205" s="19"/>
      <c r="P205" s="19"/>
      <c r="Q205" s="19"/>
      <c r="R205" s="19"/>
      <c r="S205" s="19"/>
      <c r="T205" s="19"/>
      <c r="U205" s="19"/>
      <c r="V205" s="19"/>
    </row>
    <row r="206" spans="1:22" ht="16" hidden="1" customHeight="1">
      <c r="A206" s="19"/>
      <c r="B206" s="45"/>
      <c r="C206" s="7" t="s">
        <v>31</v>
      </c>
      <c r="D206" s="14">
        <v>2020</v>
      </c>
      <c r="E206" s="14"/>
      <c r="F206" s="14"/>
      <c r="G206" s="14"/>
      <c r="H206" s="14"/>
      <c r="I206" s="14"/>
      <c r="J206" s="24" t="s">
        <v>2792</v>
      </c>
      <c r="K206" s="10" t="s">
        <v>2793</v>
      </c>
      <c r="L206" s="176">
        <v>17820000</v>
      </c>
      <c r="M206" s="177"/>
      <c r="N206" s="19"/>
      <c r="O206" s="19"/>
      <c r="P206" s="19"/>
      <c r="Q206" s="19"/>
      <c r="R206" s="19"/>
      <c r="S206" s="19"/>
      <c r="T206" s="19"/>
      <c r="U206" s="19"/>
      <c r="V206" s="19"/>
    </row>
    <row r="207" spans="1:22" ht="16" hidden="1" customHeight="1">
      <c r="A207" s="19"/>
      <c r="B207" s="45"/>
      <c r="C207" s="7" t="s">
        <v>31</v>
      </c>
      <c r="D207" s="14">
        <v>2020</v>
      </c>
      <c r="E207" s="14"/>
      <c r="F207" s="14"/>
      <c r="G207" s="14"/>
      <c r="H207" s="14"/>
      <c r="I207" s="14"/>
      <c r="J207" s="24" t="s">
        <v>2792</v>
      </c>
      <c r="K207" s="10" t="s">
        <v>2793</v>
      </c>
      <c r="L207" s="176">
        <v>146235780</v>
      </c>
      <c r="M207" s="177"/>
      <c r="N207" s="19"/>
      <c r="O207" s="19"/>
      <c r="P207" s="19"/>
      <c r="Q207" s="19"/>
      <c r="R207" s="19"/>
      <c r="S207" s="19"/>
      <c r="T207" s="19"/>
      <c r="U207" s="19"/>
      <c r="V207" s="19"/>
    </row>
    <row r="208" spans="1:22" ht="16" hidden="1" customHeight="1">
      <c r="A208" s="19"/>
      <c r="B208" s="45"/>
      <c r="C208" s="7" t="s">
        <v>31</v>
      </c>
      <c r="D208" s="14">
        <v>2020</v>
      </c>
      <c r="E208" s="14"/>
      <c r="F208" s="14"/>
      <c r="G208" s="14"/>
      <c r="H208" s="14"/>
      <c r="I208" s="14"/>
      <c r="J208" s="24" t="s">
        <v>2792</v>
      </c>
      <c r="K208" s="10" t="s">
        <v>2793</v>
      </c>
      <c r="L208" s="176">
        <v>12815000</v>
      </c>
      <c r="M208" s="177"/>
      <c r="N208" s="19"/>
      <c r="O208" s="19"/>
      <c r="P208" s="19"/>
      <c r="Q208" s="19"/>
      <c r="R208" s="19"/>
      <c r="S208" s="19"/>
      <c r="T208" s="19"/>
      <c r="U208" s="19"/>
      <c r="V208" s="19"/>
    </row>
    <row r="209" spans="1:22" ht="16" hidden="1" customHeight="1">
      <c r="A209" s="19"/>
      <c r="B209" s="45"/>
      <c r="C209" s="7" t="s">
        <v>31</v>
      </c>
      <c r="D209" s="14">
        <v>2020</v>
      </c>
      <c r="E209" s="14"/>
      <c r="F209" s="14"/>
      <c r="G209" s="14"/>
      <c r="H209" s="14"/>
      <c r="I209" s="14"/>
      <c r="J209" s="24" t="s">
        <v>2792</v>
      </c>
      <c r="K209" s="10" t="s">
        <v>2793</v>
      </c>
      <c r="L209" s="176">
        <v>12860848</v>
      </c>
      <c r="M209" s="177"/>
      <c r="N209" s="19"/>
      <c r="O209" s="19"/>
      <c r="P209" s="19"/>
      <c r="Q209" s="19"/>
      <c r="R209" s="19"/>
      <c r="S209" s="19"/>
      <c r="T209" s="19"/>
      <c r="U209" s="19"/>
      <c r="V209" s="19"/>
    </row>
    <row r="210" spans="1:22" ht="16" hidden="1" customHeight="1">
      <c r="A210" s="19"/>
      <c r="B210" s="45"/>
      <c r="C210" s="7" t="s">
        <v>31</v>
      </c>
      <c r="D210" s="14">
        <v>2020</v>
      </c>
      <c r="E210" s="14"/>
      <c r="F210" s="14"/>
      <c r="G210" s="14"/>
      <c r="H210" s="14"/>
      <c r="I210" s="14"/>
      <c r="J210" s="24" t="s">
        <v>2792</v>
      </c>
      <c r="K210" s="10" t="s">
        <v>2793</v>
      </c>
      <c r="L210" s="176">
        <v>70125000</v>
      </c>
      <c r="M210" s="177"/>
      <c r="N210" s="19"/>
      <c r="O210" s="19"/>
      <c r="P210" s="19"/>
      <c r="Q210" s="19"/>
      <c r="R210" s="19"/>
      <c r="S210" s="19"/>
      <c r="T210" s="19"/>
      <c r="U210" s="19"/>
      <c r="V210" s="19"/>
    </row>
    <row r="211" spans="1:22" ht="16" hidden="1" customHeight="1">
      <c r="A211" s="19"/>
      <c r="B211" s="45"/>
      <c r="C211" s="7" t="s">
        <v>31</v>
      </c>
      <c r="D211" s="14">
        <v>2020</v>
      </c>
      <c r="E211" s="14"/>
      <c r="F211" s="14"/>
      <c r="G211" s="14"/>
      <c r="H211" s="14"/>
      <c r="I211" s="14"/>
      <c r="J211" s="24" t="s">
        <v>2792</v>
      </c>
      <c r="K211" s="10" t="s">
        <v>2793</v>
      </c>
      <c r="L211" s="176">
        <v>12894292</v>
      </c>
      <c r="M211" s="177"/>
      <c r="N211" s="19"/>
      <c r="O211" s="19"/>
      <c r="P211" s="19"/>
      <c r="Q211" s="19"/>
      <c r="R211" s="19"/>
      <c r="S211" s="19"/>
      <c r="T211" s="19"/>
      <c r="U211" s="19"/>
      <c r="V211" s="19"/>
    </row>
    <row r="212" spans="1:22" ht="16" hidden="1" customHeight="1">
      <c r="A212" s="19"/>
      <c r="B212" s="45"/>
      <c r="C212" s="7" t="s">
        <v>31</v>
      </c>
      <c r="D212" s="14">
        <v>2020</v>
      </c>
      <c r="E212" s="14"/>
      <c r="F212" s="14"/>
      <c r="G212" s="14"/>
      <c r="H212" s="14"/>
      <c r="I212" s="14"/>
      <c r="J212" s="24" t="s">
        <v>2792</v>
      </c>
      <c r="K212" s="10" t="s">
        <v>2793</v>
      </c>
      <c r="L212" s="176">
        <v>12830412</v>
      </c>
      <c r="M212" s="177"/>
      <c r="N212" s="19"/>
      <c r="O212" s="19"/>
      <c r="P212" s="19"/>
      <c r="Q212" s="19"/>
      <c r="R212" s="19"/>
      <c r="S212" s="19"/>
      <c r="T212" s="19"/>
      <c r="U212" s="19"/>
      <c r="V212" s="19"/>
    </row>
    <row r="213" spans="1:22" ht="16" hidden="1" customHeight="1">
      <c r="A213" s="19"/>
      <c r="B213" s="45"/>
      <c r="C213" s="7" t="s">
        <v>31</v>
      </c>
      <c r="D213" s="14">
        <v>2020</v>
      </c>
      <c r="E213" s="14"/>
      <c r="F213" s="14"/>
      <c r="G213" s="14"/>
      <c r="H213" s="14"/>
      <c r="I213" s="14"/>
      <c r="J213" s="24" t="s">
        <v>2792</v>
      </c>
      <c r="K213" s="10" t="s">
        <v>2793</v>
      </c>
      <c r="L213" s="176">
        <v>12829256</v>
      </c>
      <c r="M213" s="177"/>
      <c r="N213" s="19"/>
      <c r="O213" s="19"/>
      <c r="P213" s="19"/>
      <c r="Q213" s="19"/>
      <c r="R213" s="19"/>
      <c r="S213" s="19"/>
      <c r="T213" s="19"/>
      <c r="U213" s="19"/>
      <c r="V213" s="19"/>
    </row>
    <row r="214" spans="1:22" ht="16" hidden="1" customHeight="1">
      <c r="A214" s="19"/>
      <c r="B214" s="45"/>
      <c r="C214" s="7" t="s">
        <v>31</v>
      </c>
      <c r="D214" s="14">
        <v>2020</v>
      </c>
      <c r="E214" s="14"/>
      <c r="F214" s="14"/>
      <c r="G214" s="14"/>
      <c r="H214" s="14"/>
      <c r="I214" s="14"/>
      <c r="J214" s="24" t="s">
        <v>2792</v>
      </c>
      <c r="K214" s="10" t="s">
        <v>2793</v>
      </c>
      <c r="L214" s="176">
        <v>14619770</v>
      </c>
      <c r="M214" s="177"/>
      <c r="N214" s="19"/>
      <c r="O214" s="19"/>
      <c r="P214" s="19"/>
      <c r="Q214" s="19"/>
      <c r="R214" s="19"/>
      <c r="S214" s="19"/>
      <c r="T214" s="19"/>
      <c r="U214" s="19"/>
      <c r="V214" s="19"/>
    </row>
    <row r="215" spans="1:22" ht="16" hidden="1" customHeight="1">
      <c r="A215" s="19"/>
      <c r="B215" s="45"/>
      <c r="C215" s="7" t="s">
        <v>31</v>
      </c>
      <c r="D215" s="14">
        <v>2020</v>
      </c>
      <c r="E215" s="14"/>
      <c r="F215" s="14"/>
      <c r="G215" s="14"/>
      <c r="H215" s="14"/>
      <c r="I215" s="14"/>
      <c r="J215" s="24" t="s">
        <v>2792</v>
      </c>
      <c r="K215" s="10" t="s">
        <v>2793</v>
      </c>
      <c r="L215" s="176">
        <v>12839838</v>
      </c>
      <c r="M215" s="177"/>
      <c r="N215" s="19"/>
      <c r="O215" s="19"/>
      <c r="P215" s="19"/>
      <c r="Q215" s="19"/>
      <c r="R215" s="19"/>
      <c r="S215" s="19"/>
      <c r="T215" s="19"/>
      <c r="U215" s="19"/>
      <c r="V215" s="19"/>
    </row>
    <row r="216" spans="1:22" ht="16" hidden="1" customHeight="1">
      <c r="A216" s="19"/>
      <c r="B216" s="45"/>
      <c r="C216" s="7" t="s">
        <v>31</v>
      </c>
      <c r="D216" s="14">
        <v>2020</v>
      </c>
      <c r="E216" s="14"/>
      <c r="F216" s="14"/>
      <c r="G216" s="14"/>
      <c r="H216" s="14"/>
      <c r="I216" s="14"/>
      <c r="J216" s="24" t="s">
        <v>2792</v>
      </c>
      <c r="K216" s="10" t="s">
        <v>2793</v>
      </c>
      <c r="L216" s="176">
        <v>165426800</v>
      </c>
      <c r="M216" s="177"/>
      <c r="N216" s="19"/>
      <c r="O216" s="19"/>
      <c r="P216" s="19"/>
      <c r="Q216" s="19"/>
      <c r="R216" s="19"/>
      <c r="S216" s="19"/>
      <c r="T216" s="19"/>
      <c r="U216" s="19"/>
      <c r="V216" s="19"/>
    </row>
    <row r="217" spans="1:22" ht="16" hidden="1" customHeight="1">
      <c r="A217" s="19"/>
      <c r="B217" s="45"/>
      <c r="C217" s="7" t="s">
        <v>31</v>
      </c>
      <c r="D217" s="14">
        <v>2020</v>
      </c>
      <c r="E217" s="14"/>
      <c r="F217" s="14"/>
      <c r="G217" s="14"/>
      <c r="H217" s="14"/>
      <c r="I217" s="14"/>
      <c r="J217" s="24" t="s">
        <v>2792</v>
      </c>
      <c r="K217" s="10" t="s">
        <v>2793</v>
      </c>
      <c r="L217" s="176">
        <v>14529574</v>
      </c>
      <c r="M217" s="177"/>
      <c r="N217" s="19"/>
      <c r="O217" s="19"/>
      <c r="P217" s="19"/>
      <c r="Q217" s="19"/>
      <c r="R217" s="19"/>
      <c r="S217" s="19"/>
      <c r="T217" s="19"/>
      <c r="U217" s="19"/>
      <c r="V217" s="19"/>
    </row>
    <row r="218" spans="1:22" ht="16" hidden="1" customHeight="1">
      <c r="A218" s="19"/>
      <c r="B218" s="45"/>
      <c r="C218" s="7" t="s">
        <v>31</v>
      </c>
      <c r="D218" s="14">
        <v>2020</v>
      </c>
      <c r="E218" s="14"/>
      <c r="F218" s="14"/>
      <c r="G218" s="14"/>
      <c r="H218" s="14"/>
      <c r="I218" s="14"/>
      <c r="J218" s="24" t="s">
        <v>2792</v>
      </c>
      <c r="K218" s="10" t="s">
        <v>2793</v>
      </c>
      <c r="L218" s="176">
        <v>45815000</v>
      </c>
      <c r="M218" s="177"/>
      <c r="N218" s="19"/>
      <c r="O218" s="19"/>
      <c r="P218" s="19"/>
      <c r="Q218" s="19"/>
      <c r="R218" s="19"/>
      <c r="S218" s="19"/>
      <c r="T218" s="19"/>
      <c r="U218" s="19"/>
      <c r="V218" s="19"/>
    </row>
    <row r="219" spans="1:22" ht="16" hidden="1" customHeight="1">
      <c r="A219" s="19"/>
      <c r="B219" s="45"/>
      <c r="C219" s="7" t="s">
        <v>31</v>
      </c>
      <c r="D219" s="14">
        <v>2020</v>
      </c>
      <c r="E219" s="14"/>
      <c r="F219" s="14"/>
      <c r="G219" s="14"/>
      <c r="H219" s="14"/>
      <c r="I219" s="14"/>
      <c r="J219" s="24" t="s">
        <v>2792</v>
      </c>
      <c r="K219" s="10" t="s">
        <v>2793</v>
      </c>
      <c r="L219" s="176">
        <v>12836525</v>
      </c>
      <c r="M219" s="177"/>
      <c r="N219" s="19"/>
      <c r="O219" s="19"/>
      <c r="P219" s="19"/>
      <c r="Q219" s="19"/>
      <c r="R219" s="19"/>
      <c r="S219" s="19"/>
      <c r="T219" s="19"/>
      <c r="U219" s="19"/>
      <c r="V219" s="19"/>
    </row>
    <row r="220" spans="1:22" ht="16" hidden="1" customHeight="1">
      <c r="A220" s="19"/>
      <c r="B220" s="45"/>
      <c r="C220" s="7" t="s">
        <v>31</v>
      </c>
      <c r="D220" s="14">
        <v>2020</v>
      </c>
      <c r="E220" s="14"/>
      <c r="F220" s="14"/>
      <c r="G220" s="14"/>
      <c r="H220" s="14"/>
      <c r="I220" s="14"/>
      <c r="J220" s="24" t="s">
        <v>2792</v>
      </c>
      <c r="K220" s="10" t="s">
        <v>2793</v>
      </c>
      <c r="L220" s="176">
        <v>12815000</v>
      </c>
      <c r="M220" s="177"/>
      <c r="N220" s="19"/>
      <c r="O220" s="19"/>
      <c r="P220" s="19"/>
      <c r="Q220" s="19"/>
      <c r="R220" s="19"/>
      <c r="S220" s="19"/>
      <c r="T220" s="19"/>
      <c r="U220" s="19"/>
      <c r="V220" s="19"/>
    </row>
    <row r="221" spans="1:22" ht="16" hidden="1" customHeight="1">
      <c r="A221" s="19"/>
      <c r="B221" s="45"/>
      <c r="C221" s="7" t="s">
        <v>31</v>
      </c>
      <c r="D221" s="14">
        <v>2020</v>
      </c>
      <c r="E221" s="14"/>
      <c r="F221" s="14"/>
      <c r="G221" s="14"/>
      <c r="H221" s="14"/>
      <c r="I221" s="14"/>
      <c r="J221" s="24" t="s">
        <v>2792</v>
      </c>
      <c r="K221" s="10" t="s">
        <v>2793</v>
      </c>
      <c r="L221" s="176">
        <v>12846468</v>
      </c>
      <c r="M221" s="177"/>
      <c r="N221" s="19"/>
      <c r="O221" s="19"/>
      <c r="P221" s="19"/>
      <c r="Q221" s="19"/>
      <c r="R221" s="19"/>
      <c r="S221" s="19"/>
      <c r="T221" s="19"/>
      <c r="U221" s="19"/>
      <c r="V221" s="19"/>
    </row>
    <row r="222" spans="1:22" ht="16" hidden="1" customHeight="1">
      <c r="A222" s="19"/>
      <c r="B222" s="45"/>
      <c r="C222" s="7" t="s">
        <v>31</v>
      </c>
      <c r="D222" s="14">
        <v>2020</v>
      </c>
      <c r="E222" s="14"/>
      <c r="F222" s="14"/>
      <c r="G222" s="14"/>
      <c r="H222" s="14"/>
      <c r="I222" s="14"/>
      <c r="J222" s="24" t="s">
        <v>2792</v>
      </c>
      <c r="K222" s="10" t="s">
        <v>2793</v>
      </c>
      <c r="L222" s="176">
        <v>70125000</v>
      </c>
      <c r="M222" s="177"/>
      <c r="N222" s="19"/>
      <c r="O222" s="19"/>
      <c r="P222" s="19"/>
      <c r="Q222" s="19"/>
      <c r="R222" s="19"/>
      <c r="S222" s="19"/>
      <c r="T222" s="19"/>
      <c r="U222" s="19"/>
      <c r="V222" s="19"/>
    </row>
    <row r="223" spans="1:22" ht="16" hidden="1" customHeight="1">
      <c r="A223" s="19"/>
      <c r="B223" s="45"/>
      <c r="C223" s="7" t="s">
        <v>31</v>
      </c>
      <c r="D223" s="14">
        <v>2020</v>
      </c>
      <c r="E223" s="14"/>
      <c r="F223" s="14"/>
      <c r="G223" s="14"/>
      <c r="H223" s="14"/>
      <c r="I223" s="14"/>
      <c r="J223" s="24" t="s">
        <v>2792</v>
      </c>
      <c r="K223" s="10" t="s">
        <v>2793</v>
      </c>
      <c r="L223" s="176">
        <v>14552743</v>
      </c>
      <c r="M223" s="177"/>
      <c r="N223" s="19"/>
      <c r="O223" s="19"/>
      <c r="P223" s="19"/>
      <c r="Q223" s="19"/>
      <c r="R223" s="19"/>
      <c r="S223" s="19"/>
      <c r="T223" s="19"/>
      <c r="U223" s="19"/>
      <c r="V223" s="19"/>
    </row>
    <row r="224" spans="1:22" ht="16" hidden="1" customHeight="1">
      <c r="A224" s="19"/>
      <c r="B224" s="45"/>
      <c r="C224" s="7" t="s">
        <v>31</v>
      </c>
      <c r="D224" s="14">
        <v>2020</v>
      </c>
      <c r="E224" s="14"/>
      <c r="F224" s="14"/>
      <c r="G224" s="14"/>
      <c r="H224" s="14"/>
      <c r="I224" s="14"/>
      <c r="J224" s="24" t="s">
        <v>2792</v>
      </c>
      <c r="K224" s="10" t="s">
        <v>2793</v>
      </c>
      <c r="L224" s="176">
        <v>12830599</v>
      </c>
      <c r="M224" s="177"/>
      <c r="N224" s="19"/>
      <c r="O224" s="19"/>
      <c r="P224" s="19"/>
      <c r="Q224" s="19"/>
      <c r="R224" s="19"/>
      <c r="S224" s="19"/>
      <c r="T224" s="19"/>
      <c r="U224" s="19"/>
      <c r="V224" s="19"/>
    </row>
    <row r="225" spans="1:22" ht="16" hidden="1" customHeight="1">
      <c r="A225" s="19"/>
      <c r="B225" s="45"/>
      <c r="C225" s="7" t="s">
        <v>31</v>
      </c>
      <c r="D225" s="14">
        <v>2020</v>
      </c>
      <c r="E225" s="14"/>
      <c r="F225" s="14"/>
      <c r="G225" s="14"/>
      <c r="H225" s="14"/>
      <c r="I225" s="14"/>
      <c r="J225" s="24" t="s">
        <v>2792</v>
      </c>
      <c r="K225" s="10" t="s">
        <v>2793</v>
      </c>
      <c r="L225" s="176">
        <v>179430900</v>
      </c>
      <c r="M225" s="177"/>
      <c r="N225" s="19"/>
      <c r="O225" s="19"/>
      <c r="P225" s="19"/>
      <c r="Q225" s="19"/>
      <c r="R225" s="19"/>
      <c r="S225" s="19"/>
      <c r="T225" s="19"/>
      <c r="U225" s="19"/>
      <c r="V225" s="19"/>
    </row>
    <row r="226" spans="1:22" ht="16" hidden="1" customHeight="1">
      <c r="A226" s="19"/>
      <c r="B226" s="45"/>
      <c r="C226" s="7" t="s">
        <v>31</v>
      </c>
      <c r="D226" s="14">
        <v>2020</v>
      </c>
      <c r="E226" s="14"/>
      <c r="F226" s="14"/>
      <c r="G226" s="14"/>
      <c r="H226" s="14"/>
      <c r="I226" s="14"/>
      <c r="J226" s="24" t="s">
        <v>2792</v>
      </c>
      <c r="K226" s="10" t="s">
        <v>2793</v>
      </c>
      <c r="L226" s="176">
        <v>70125000</v>
      </c>
      <c r="M226" s="177"/>
      <c r="N226" s="19"/>
      <c r="O226" s="19"/>
      <c r="P226" s="19"/>
      <c r="Q226" s="19"/>
      <c r="R226" s="19"/>
      <c r="S226" s="19"/>
      <c r="T226" s="19"/>
      <c r="U226" s="19"/>
      <c r="V226" s="19"/>
    </row>
    <row r="227" spans="1:22" ht="16" hidden="1" customHeight="1">
      <c r="A227" s="19"/>
      <c r="B227" s="45"/>
      <c r="C227" s="7" t="s">
        <v>31</v>
      </c>
      <c r="D227" s="14">
        <v>2020</v>
      </c>
      <c r="E227" s="14"/>
      <c r="F227" s="14"/>
      <c r="G227" s="14"/>
      <c r="H227" s="14"/>
      <c r="I227" s="14"/>
      <c r="J227" s="24" t="s">
        <v>2792</v>
      </c>
      <c r="K227" s="10" t="s">
        <v>2793</v>
      </c>
      <c r="L227" s="176">
        <v>14473157</v>
      </c>
      <c r="M227" s="177"/>
      <c r="N227" s="19"/>
      <c r="O227" s="19"/>
      <c r="P227" s="19"/>
      <c r="Q227" s="19"/>
      <c r="R227" s="19"/>
      <c r="S227" s="19"/>
      <c r="T227" s="19"/>
      <c r="U227" s="19"/>
      <c r="V227" s="19"/>
    </row>
    <row r="228" spans="1:22" ht="16" hidden="1" customHeight="1">
      <c r="A228" s="19"/>
      <c r="B228" s="45"/>
      <c r="C228" s="7" t="s">
        <v>31</v>
      </c>
      <c r="D228" s="14">
        <v>2020</v>
      </c>
      <c r="E228" s="14"/>
      <c r="F228" s="14"/>
      <c r="G228" s="14"/>
      <c r="H228" s="14"/>
      <c r="I228" s="14"/>
      <c r="J228" s="24" t="s">
        <v>2792</v>
      </c>
      <c r="K228" s="10" t="s">
        <v>2793</v>
      </c>
      <c r="L228" s="176">
        <v>12906405</v>
      </c>
      <c r="M228" s="177"/>
      <c r="N228" s="19"/>
      <c r="O228" s="19"/>
      <c r="P228" s="19"/>
      <c r="Q228" s="19"/>
      <c r="R228" s="19"/>
      <c r="S228" s="19"/>
      <c r="T228" s="19"/>
      <c r="U228" s="19"/>
      <c r="V228" s="19"/>
    </row>
    <row r="229" spans="1:22" ht="16" hidden="1" customHeight="1">
      <c r="A229" s="19"/>
      <c r="B229" s="45"/>
      <c r="C229" s="7" t="s">
        <v>31</v>
      </c>
      <c r="D229" s="14">
        <v>2020</v>
      </c>
      <c r="E229" s="14"/>
      <c r="F229" s="14"/>
      <c r="G229" s="14"/>
      <c r="H229" s="14"/>
      <c r="I229" s="14"/>
      <c r="J229" s="24" t="s">
        <v>2792</v>
      </c>
      <c r="K229" s="10" t="s">
        <v>2793</v>
      </c>
      <c r="L229" s="176">
        <v>12815000</v>
      </c>
      <c r="M229" s="177"/>
      <c r="N229" s="19"/>
      <c r="O229" s="19"/>
      <c r="P229" s="19"/>
      <c r="Q229" s="19"/>
      <c r="R229" s="19"/>
      <c r="S229" s="19"/>
      <c r="T229" s="19"/>
      <c r="U229" s="19"/>
      <c r="V229" s="19"/>
    </row>
    <row r="230" spans="1:22" ht="16" hidden="1" customHeight="1">
      <c r="A230" s="19"/>
      <c r="B230" s="45"/>
      <c r="C230" s="7" t="s">
        <v>31</v>
      </c>
      <c r="D230" s="14">
        <v>2020</v>
      </c>
      <c r="E230" s="14"/>
      <c r="F230" s="14"/>
      <c r="G230" s="14"/>
      <c r="H230" s="14"/>
      <c r="I230" s="14"/>
      <c r="J230" s="24" t="s">
        <v>2792</v>
      </c>
      <c r="K230" s="10" t="s">
        <v>2793</v>
      </c>
      <c r="L230" s="176">
        <v>13007605</v>
      </c>
      <c r="M230" s="177"/>
      <c r="N230" s="19"/>
      <c r="O230" s="19"/>
      <c r="P230" s="19"/>
      <c r="Q230" s="19"/>
      <c r="R230" s="19"/>
      <c r="S230" s="19"/>
      <c r="T230" s="19"/>
      <c r="U230" s="19"/>
      <c r="V230" s="19"/>
    </row>
    <row r="231" spans="1:22" ht="16" hidden="1" customHeight="1">
      <c r="A231" s="19"/>
      <c r="B231" s="45"/>
      <c r="C231" s="7" t="s">
        <v>31</v>
      </c>
      <c r="D231" s="14">
        <v>2020</v>
      </c>
      <c r="E231" s="14"/>
      <c r="F231" s="14"/>
      <c r="G231" s="14"/>
      <c r="H231" s="14"/>
      <c r="I231" s="14"/>
      <c r="J231" s="24" t="s">
        <v>2792</v>
      </c>
      <c r="K231" s="10" t="s">
        <v>2793</v>
      </c>
      <c r="L231" s="176">
        <v>12815000</v>
      </c>
      <c r="M231" s="177"/>
      <c r="N231" s="19"/>
      <c r="O231" s="19"/>
      <c r="P231" s="19"/>
      <c r="Q231" s="19"/>
      <c r="R231" s="19"/>
      <c r="S231" s="19"/>
      <c r="T231" s="19"/>
      <c r="U231" s="19"/>
      <c r="V231" s="19"/>
    </row>
    <row r="232" spans="1:22" ht="16" hidden="1" customHeight="1">
      <c r="A232" s="19"/>
      <c r="B232" s="45"/>
      <c r="C232" s="7" t="s">
        <v>31</v>
      </c>
      <c r="D232" s="14">
        <v>2020</v>
      </c>
      <c r="E232" s="14"/>
      <c r="F232" s="14"/>
      <c r="G232" s="14"/>
      <c r="H232" s="14"/>
      <c r="I232" s="14"/>
      <c r="J232" s="24" t="s">
        <v>2792</v>
      </c>
      <c r="K232" s="10" t="s">
        <v>2793</v>
      </c>
      <c r="L232" s="176">
        <v>12857702</v>
      </c>
      <c r="M232" s="177"/>
      <c r="N232" s="19"/>
      <c r="O232" s="19"/>
      <c r="P232" s="19"/>
      <c r="Q232" s="19"/>
      <c r="R232" s="19"/>
      <c r="S232" s="19"/>
      <c r="T232" s="19"/>
      <c r="U232" s="19"/>
      <c r="V232" s="19"/>
    </row>
    <row r="233" spans="1:22" ht="16" hidden="1" customHeight="1">
      <c r="A233" s="19"/>
      <c r="B233" s="45"/>
      <c r="C233" s="7" t="s">
        <v>31</v>
      </c>
      <c r="D233" s="14">
        <v>2020</v>
      </c>
      <c r="E233" s="14"/>
      <c r="F233" s="14"/>
      <c r="G233" s="14"/>
      <c r="H233" s="14"/>
      <c r="I233" s="14"/>
      <c r="J233" s="24" t="s">
        <v>2792</v>
      </c>
      <c r="K233" s="10" t="s">
        <v>2793</v>
      </c>
      <c r="L233" s="176">
        <v>14561119</v>
      </c>
      <c r="M233" s="177"/>
      <c r="N233" s="19"/>
      <c r="O233" s="19"/>
      <c r="P233" s="19"/>
      <c r="Q233" s="19"/>
      <c r="R233" s="19"/>
      <c r="S233" s="19"/>
      <c r="T233" s="19"/>
      <c r="U233" s="19"/>
      <c r="V233" s="19"/>
    </row>
    <row r="234" spans="1:22" ht="16" hidden="1" customHeight="1">
      <c r="A234" s="19"/>
      <c r="B234" s="45"/>
      <c r="C234" s="7" t="s">
        <v>31</v>
      </c>
      <c r="D234" s="14">
        <v>2020</v>
      </c>
      <c r="E234" s="14"/>
      <c r="F234" s="14"/>
      <c r="G234" s="14"/>
      <c r="H234" s="14"/>
      <c r="I234" s="14"/>
      <c r="J234" s="24" t="s">
        <v>2792</v>
      </c>
      <c r="K234" s="10" t="s">
        <v>2793</v>
      </c>
      <c r="L234" s="176">
        <v>12881262</v>
      </c>
      <c r="M234" s="177"/>
      <c r="N234" s="19"/>
      <c r="O234" s="19"/>
      <c r="P234" s="19"/>
      <c r="Q234" s="19"/>
      <c r="R234" s="19"/>
      <c r="S234" s="19"/>
      <c r="T234" s="19"/>
      <c r="U234" s="19"/>
      <c r="V234" s="19"/>
    </row>
    <row r="235" spans="1:22" ht="16" hidden="1" customHeight="1">
      <c r="A235" s="38"/>
      <c r="B235" s="45"/>
      <c r="C235" s="7" t="s">
        <v>31</v>
      </c>
      <c r="D235" s="14">
        <v>2020</v>
      </c>
      <c r="E235" s="14"/>
      <c r="F235" s="14"/>
      <c r="G235" s="14"/>
      <c r="H235" s="14"/>
      <c r="I235" s="14"/>
      <c r="J235" s="24" t="s">
        <v>2792</v>
      </c>
      <c r="K235" s="10" t="s">
        <v>2793</v>
      </c>
      <c r="L235" s="176">
        <v>12815727</v>
      </c>
      <c r="M235" s="177"/>
      <c r="N235" s="38"/>
      <c r="O235" s="38"/>
      <c r="P235" s="38"/>
      <c r="Q235" s="38"/>
      <c r="R235" s="38"/>
      <c r="S235" s="38"/>
      <c r="T235" s="38"/>
      <c r="U235" s="38"/>
      <c r="V235" s="38"/>
    </row>
    <row r="236" spans="1:22" ht="16" hidden="1" customHeight="1">
      <c r="A236" s="19"/>
      <c r="B236" s="45"/>
      <c r="C236" s="7" t="s">
        <v>31</v>
      </c>
      <c r="D236" s="14">
        <v>2020</v>
      </c>
      <c r="E236" s="14"/>
      <c r="F236" s="14"/>
      <c r="G236" s="14"/>
      <c r="H236" s="14"/>
      <c r="I236" s="14"/>
      <c r="J236" s="24" t="s">
        <v>2792</v>
      </c>
      <c r="K236" s="10" t="s">
        <v>2793</v>
      </c>
      <c r="L236" s="176">
        <v>192530800</v>
      </c>
      <c r="M236" s="177"/>
      <c r="N236" s="19"/>
      <c r="O236" s="19"/>
      <c r="P236" s="19"/>
      <c r="Q236" s="19"/>
      <c r="R236" s="19"/>
      <c r="S236" s="19"/>
      <c r="T236" s="19"/>
      <c r="U236" s="19"/>
      <c r="V236" s="19"/>
    </row>
    <row r="237" spans="1:22" ht="16" hidden="1" customHeight="1">
      <c r="A237" s="38"/>
      <c r="B237" s="45"/>
      <c r="C237" s="7" t="s">
        <v>31</v>
      </c>
      <c r="D237" s="14">
        <v>2020</v>
      </c>
      <c r="E237" s="14"/>
      <c r="F237" s="14"/>
      <c r="G237" s="14"/>
      <c r="H237" s="14"/>
      <c r="I237" s="14"/>
      <c r="J237" s="24" t="s">
        <v>2792</v>
      </c>
      <c r="K237" s="10" t="s">
        <v>2793</v>
      </c>
      <c r="L237" s="176">
        <v>12815000</v>
      </c>
      <c r="M237" s="177"/>
      <c r="N237" s="38"/>
      <c r="O237" s="38"/>
      <c r="P237" s="38"/>
      <c r="Q237" s="38"/>
      <c r="R237" s="38"/>
      <c r="S237" s="38"/>
      <c r="T237" s="38"/>
      <c r="U237" s="38"/>
      <c r="V237" s="38"/>
    </row>
    <row r="238" spans="1:22" ht="16" hidden="1" customHeight="1">
      <c r="A238" s="19"/>
      <c r="B238" s="45"/>
      <c r="C238" s="7" t="s">
        <v>31</v>
      </c>
      <c r="D238" s="14">
        <v>2020</v>
      </c>
      <c r="E238" s="14"/>
      <c r="F238" s="14"/>
      <c r="G238" s="14"/>
      <c r="H238" s="14"/>
      <c r="I238" s="14"/>
      <c r="J238" s="24" t="s">
        <v>2792</v>
      </c>
      <c r="K238" s="10" t="s">
        <v>2793</v>
      </c>
      <c r="L238" s="176">
        <v>70125000</v>
      </c>
      <c r="M238" s="177"/>
      <c r="N238" s="19"/>
      <c r="O238" s="19"/>
      <c r="P238" s="19"/>
      <c r="Q238" s="19"/>
      <c r="R238" s="19"/>
      <c r="S238" s="19"/>
      <c r="T238" s="19"/>
      <c r="U238" s="19"/>
      <c r="V238" s="19"/>
    </row>
    <row r="239" spans="1:22" ht="16" hidden="1" customHeight="1">
      <c r="A239" s="38"/>
      <c r="B239" s="45"/>
      <c r="C239" s="7" t="s">
        <v>31</v>
      </c>
      <c r="D239" s="14">
        <v>2020</v>
      </c>
      <c r="E239" s="14"/>
      <c r="F239" s="14"/>
      <c r="G239" s="14"/>
      <c r="H239" s="14"/>
      <c r="I239" s="14"/>
      <c r="J239" s="24" t="s">
        <v>2792</v>
      </c>
      <c r="K239" s="10" t="s">
        <v>2793</v>
      </c>
      <c r="L239" s="176">
        <v>12214691</v>
      </c>
      <c r="M239" s="177"/>
      <c r="N239" s="38"/>
      <c r="O239" s="38"/>
      <c r="P239" s="38"/>
      <c r="Q239" s="38"/>
      <c r="R239" s="38"/>
      <c r="S239" s="38"/>
      <c r="T239" s="38"/>
      <c r="U239" s="38"/>
      <c r="V239" s="38"/>
    </row>
    <row r="240" spans="1:22" ht="16" hidden="1" customHeight="1">
      <c r="A240" s="38"/>
      <c r="B240" s="45"/>
      <c r="C240" s="7" t="s">
        <v>31</v>
      </c>
      <c r="D240" s="14">
        <v>2020</v>
      </c>
      <c r="E240" s="14"/>
      <c r="F240" s="14"/>
      <c r="G240" s="14"/>
      <c r="H240" s="14"/>
      <c r="I240" s="14"/>
      <c r="J240" s="24" t="s">
        <v>2792</v>
      </c>
      <c r="K240" s="10" t="s">
        <v>2793</v>
      </c>
      <c r="L240" s="176">
        <v>13935644</v>
      </c>
      <c r="M240" s="177"/>
      <c r="N240" s="38"/>
      <c r="O240" s="38"/>
      <c r="P240" s="38"/>
      <c r="Q240" s="38"/>
      <c r="R240" s="38"/>
      <c r="S240" s="38"/>
      <c r="T240" s="38"/>
      <c r="U240" s="38"/>
      <c r="V240" s="38"/>
    </row>
    <row r="241" spans="1:22" ht="16" hidden="1" customHeight="1">
      <c r="A241" s="38"/>
      <c r="B241" s="45"/>
      <c r="C241" s="7" t="s">
        <v>31</v>
      </c>
      <c r="D241" s="14">
        <v>2020</v>
      </c>
      <c r="E241" s="14"/>
      <c r="F241" s="14"/>
      <c r="G241" s="14"/>
      <c r="H241" s="14"/>
      <c r="I241" s="14"/>
      <c r="J241" s="24" t="s">
        <v>2792</v>
      </c>
      <c r="K241" s="10" t="s">
        <v>2793</v>
      </c>
      <c r="L241" s="176">
        <v>12270086</v>
      </c>
      <c r="M241" s="177"/>
      <c r="N241" s="38"/>
      <c r="O241" s="38"/>
      <c r="P241" s="38"/>
      <c r="Q241" s="38"/>
      <c r="R241" s="38"/>
      <c r="S241" s="38"/>
      <c r="T241" s="38"/>
      <c r="U241" s="38"/>
      <c r="V241" s="38"/>
    </row>
    <row r="242" spans="1:22" ht="16" hidden="1" customHeight="1">
      <c r="A242" s="38"/>
      <c r="B242" s="12">
        <v>4</v>
      </c>
      <c r="C242" s="7" t="s">
        <v>38</v>
      </c>
      <c r="D242" s="7">
        <v>2019</v>
      </c>
      <c r="E242" s="9" t="s">
        <v>749</v>
      </c>
      <c r="F242" s="9" t="s">
        <v>749</v>
      </c>
      <c r="G242" s="9" t="s">
        <v>749</v>
      </c>
      <c r="H242" s="9" t="s">
        <v>749</v>
      </c>
      <c r="I242" s="9" t="s">
        <v>749</v>
      </c>
      <c r="J242" s="34" t="s">
        <v>749</v>
      </c>
      <c r="K242" s="9" t="s">
        <v>749</v>
      </c>
      <c r="L242" s="178" t="s">
        <v>749</v>
      </c>
      <c r="M242" s="179" t="s">
        <v>749</v>
      </c>
      <c r="N242" s="38"/>
      <c r="O242" s="38"/>
      <c r="P242" s="38"/>
      <c r="Q242" s="38"/>
      <c r="R242" s="38"/>
      <c r="S242" s="38"/>
      <c r="T242" s="38"/>
      <c r="U242" s="38"/>
      <c r="V242" s="38"/>
    </row>
    <row r="243" spans="1:22" ht="16" hidden="1" customHeight="1">
      <c r="A243" s="38"/>
      <c r="B243" s="45"/>
      <c r="C243" s="7" t="s">
        <v>38</v>
      </c>
      <c r="D243" s="14">
        <v>2020</v>
      </c>
      <c r="E243" s="25" t="s">
        <v>749</v>
      </c>
      <c r="F243" s="25" t="s">
        <v>749</v>
      </c>
      <c r="G243" s="25" t="s">
        <v>749</v>
      </c>
      <c r="H243" s="25" t="s">
        <v>749</v>
      </c>
      <c r="I243" s="25" t="s">
        <v>749</v>
      </c>
      <c r="J243" s="25" t="s">
        <v>749</v>
      </c>
      <c r="K243" s="25" t="s">
        <v>749</v>
      </c>
      <c r="L243" s="180" t="s">
        <v>749</v>
      </c>
      <c r="M243" s="181" t="s">
        <v>749</v>
      </c>
      <c r="N243" s="38"/>
      <c r="O243" s="38"/>
      <c r="P243" s="38"/>
      <c r="Q243" s="38"/>
      <c r="R243" s="38"/>
      <c r="S243" s="38"/>
      <c r="T243" s="38"/>
      <c r="U243" s="38"/>
      <c r="V243" s="38"/>
    </row>
    <row r="244" spans="1:22" ht="16" hidden="1" customHeight="1">
      <c r="A244" s="38"/>
      <c r="B244" s="12">
        <v>5</v>
      </c>
      <c r="C244" s="7" t="s">
        <v>45</v>
      </c>
      <c r="D244" s="7">
        <v>2019</v>
      </c>
      <c r="E244" s="9" t="s">
        <v>749</v>
      </c>
      <c r="F244" s="9" t="s">
        <v>749</v>
      </c>
      <c r="G244" s="9" t="s">
        <v>749</v>
      </c>
      <c r="H244" s="9" t="s">
        <v>749</v>
      </c>
      <c r="I244" s="9" t="s">
        <v>749</v>
      </c>
      <c r="J244" s="34" t="s">
        <v>749</v>
      </c>
      <c r="K244" s="9" t="s">
        <v>749</v>
      </c>
      <c r="L244" s="178" t="s">
        <v>749</v>
      </c>
      <c r="M244" s="179" t="s">
        <v>749</v>
      </c>
      <c r="N244" s="38"/>
      <c r="O244" s="38"/>
      <c r="P244" s="38"/>
      <c r="Q244" s="38"/>
      <c r="R244" s="38"/>
      <c r="S244" s="38"/>
      <c r="T244" s="38"/>
      <c r="U244" s="38"/>
      <c r="V244" s="38"/>
    </row>
    <row r="245" spans="1:22" ht="16" hidden="1" customHeight="1">
      <c r="A245" s="38"/>
      <c r="B245" s="45"/>
      <c r="C245" s="7" t="s">
        <v>45</v>
      </c>
      <c r="D245" s="14">
        <v>2020</v>
      </c>
      <c r="E245" s="25" t="s">
        <v>749</v>
      </c>
      <c r="F245" s="25" t="s">
        <v>749</v>
      </c>
      <c r="G245" s="25" t="s">
        <v>749</v>
      </c>
      <c r="H245" s="25" t="s">
        <v>749</v>
      </c>
      <c r="I245" s="25" t="s">
        <v>749</v>
      </c>
      <c r="J245" s="25" t="s">
        <v>749</v>
      </c>
      <c r="K245" s="25" t="s">
        <v>749</v>
      </c>
      <c r="L245" s="180" t="s">
        <v>749</v>
      </c>
      <c r="M245" s="181" t="s">
        <v>749</v>
      </c>
      <c r="N245" s="38"/>
      <c r="O245" s="38"/>
      <c r="P245" s="38"/>
      <c r="Q245" s="38"/>
      <c r="R245" s="38"/>
      <c r="S245" s="38"/>
      <c r="T245" s="38"/>
      <c r="U245" s="38"/>
      <c r="V245" s="38"/>
    </row>
    <row r="246" spans="1:22" ht="16" hidden="1" customHeight="1">
      <c r="A246" s="38"/>
      <c r="B246" s="12">
        <v>6</v>
      </c>
      <c r="C246" s="8" t="s">
        <v>51</v>
      </c>
      <c r="D246" s="7">
        <v>2019</v>
      </c>
      <c r="E246" s="9" t="s">
        <v>749</v>
      </c>
      <c r="F246" s="9" t="s">
        <v>749</v>
      </c>
      <c r="G246" s="9" t="s">
        <v>749</v>
      </c>
      <c r="H246" s="9" t="s">
        <v>749</v>
      </c>
      <c r="I246" s="9" t="s">
        <v>749</v>
      </c>
      <c r="J246" s="166" t="s">
        <v>2794</v>
      </c>
      <c r="K246" s="8" t="s">
        <v>2795</v>
      </c>
      <c r="L246" s="182">
        <v>50000000</v>
      </c>
      <c r="M246" s="183"/>
      <c r="N246" s="38"/>
      <c r="O246" s="38"/>
      <c r="P246" s="38"/>
      <c r="Q246" s="38"/>
      <c r="R246" s="38"/>
      <c r="S246" s="38"/>
      <c r="T246" s="38"/>
      <c r="U246" s="38"/>
      <c r="V246" s="38"/>
    </row>
    <row r="247" spans="1:22" ht="16" hidden="1" customHeight="1">
      <c r="A247" s="38"/>
      <c r="B247" s="45"/>
      <c r="C247" s="8" t="s">
        <v>51</v>
      </c>
      <c r="D247" s="7">
        <v>2019</v>
      </c>
      <c r="E247" s="8"/>
      <c r="F247" s="8"/>
      <c r="G247" s="8"/>
      <c r="H247" s="8"/>
      <c r="I247" s="8"/>
      <c r="J247" s="166" t="s">
        <v>2796</v>
      </c>
      <c r="K247" s="8" t="s">
        <v>2797</v>
      </c>
      <c r="L247" s="182">
        <v>29943127</v>
      </c>
      <c r="M247" s="183"/>
      <c r="N247" s="38"/>
      <c r="O247" s="38"/>
      <c r="P247" s="38"/>
      <c r="Q247" s="38"/>
      <c r="R247" s="38"/>
      <c r="S247" s="38"/>
      <c r="T247" s="38"/>
      <c r="U247" s="38"/>
      <c r="V247" s="38"/>
    </row>
    <row r="248" spans="1:22" ht="16" hidden="1" customHeight="1">
      <c r="A248" s="38"/>
      <c r="B248" s="45"/>
      <c r="C248" s="8" t="s">
        <v>51</v>
      </c>
      <c r="D248" s="7">
        <v>2019</v>
      </c>
      <c r="E248" s="8"/>
      <c r="F248" s="8"/>
      <c r="G248" s="8"/>
      <c r="H248" s="8"/>
      <c r="I248" s="8"/>
      <c r="J248" s="166" t="s">
        <v>2796</v>
      </c>
      <c r="K248" s="8" t="s">
        <v>2798</v>
      </c>
      <c r="L248" s="182"/>
      <c r="M248" s="183">
        <v>2590.6799999999998</v>
      </c>
      <c r="N248" s="38"/>
      <c r="O248" s="38"/>
      <c r="P248" s="38"/>
      <c r="Q248" s="38"/>
      <c r="R248" s="38"/>
      <c r="S248" s="38"/>
      <c r="T248" s="38"/>
      <c r="U248" s="38"/>
      <c r="V248" s="38"/>
    </row>
    <row r="249" spans="1:22" ht="16" hidden="1" customHeight="1">
      <c r="A249" s="38"/>
      <c r="B249" s="45"/>
      <c r="C249" s="8" t="s">
        <v>51</v>
      </c>
      <c r="D249" s="7">
        <v>2019</v>
      </c>
      <c r="E249" s="8"/>
      <c r="F249" s="8"/>
      <c r="G249" s="8"/>
      <c r="H249" s="8"/>
      <c r="I249" s="8"/>
      <c r="J249" s="166" t="s">
        <v>2796</v>
      </c>
      <c r="K249" s="8" t="s">
        <v>2799</v>
      </c>
      <c r="L249" s="182">
        <v>13501700</v>
      </c>
      <c r="M249" s="183"/>
      <c r="N249" s="38"/>
      <c r="O249" s="38"/>
      <c r="P249" s="38"/>
      <c r="Q249" s="38"/>
      <c r="R249" s="38"/>
      <c r="S249" s="38"/>
      <c r="T249" s="38"/>
      <c r="U249" s="38"/>
      <c r="V249" s="38"/>
    </row>
    <row r="250" spans="1:22" ht="16" hidden="1" customHeight="1">
      <c r="A250" s="38"/>
      <c r="B250" s="45"/>
      <c r="C250" s="8" t="s">
        <v>51</v>
      </c>
      <c r="D250" s="7">
        <v>2019</v>
      </c>
      <c r="E250" s="8"/>
      <c r="F250" s="8"/>
      <c r="G250" s="8"/>
      <c r="H250" s="8"/>
      <c r="I250" s="8"/>
      <c r="J250" s="166" t="s">
        <v>2796</v>
      </c>
      <c r="K250" s="8" t="s">
        <v>2799</v>
      </c>
      <c r="L250" s="182">
        <v>11118060</v>
      </c>
      <c r="M250" s="183"/>
      <c r="N250" s="38"/>
      <c r="O250" s="38"/>
      <c r="P250" s="38"/>
      <c r="Q250" s="38"/>
      <c r="R250" s="38"/>
      <c r="S250" s="38"/>
      <c r="T250" s="38"/>
      <c r="U250" s="38"/>
      <c r="V250" s="38"/>
    </row>
    <row r="251" spans="1:22" ht="16" hidden="1" customHeight="1">
      <c r="A251" s="38"/>
      <c r="B251" s="45"/>
      <c r="C251" s="8" t="s">
        <v>51</v>
      </c>
      <c r="D251" s="7">
        <v>2019</v>
      </c>
      <c r="E251" s="8"/>
      <c r="F251" s="8"/>
      <c r="G251" s="8"/>
      <c r="H251" s="8"/>
      <c r="I251" s="8"/>
      <c r="J251" s="166" t="s">
        <v>2796</v>
      </c>
      <c r="K251" s="8" t="s">
        <v>2798</v>
      </c>
      <c r="L251" s="182"/>
      <c r="M251" s="183">
        <v>1715.18</v>
      </c>
      <c r="N251" s="38"/>
      <c r="O251" s="38"/>
      <c r="P251" s="38"/>
      <c r="Q251" s="38"/>
      <c r="R251" s="38"/>
      <c r="S251" s="38"/>
      <c r="T251" s="38"/>
      <c r="U251" s="38"/>
      <c r="V251" s="38"/>
    </row>
    <row r="252" spans="1:22" ht="16" hidden="1" customHeight="1">
      <c r="A252" s="38"/>
      <c r="B252" s="45"/>
      <c r="C252" s="8" t="s">
        <v>51</v>
      </c>
      <c r="D252" s="7">
        <v>2019</v>
      </c>
      <c r="E252" s="8"/>
      <c r="F252" s="8"/>
      <c r="G252" s="8"/>
      <c r="H252" s="8"/>
      <c r="I252" s="8"/>
      <c r="J252" s="166" t="s">
        <v>2796</v>
      </c>
      <c r="K252" s="8" t="s">
        <v>2798</v>
      </c>
      <c r="L252" s="182"/>
      <c r="M252" s="183">
        <v>955.9</v>
      </c>
      <c r="N252" s="38"/>
      <c r="O252" s="38"/>
      <c r="P252" s="38"/>
      <c r="Q252" s="38"/>
      <c r="R252" s="38"/>
      <c r="S252" s="38"/>
      <c r="T252" s="38"/>
      <c r="U252" s="38"/>
      <c r="V252" s="38"/>
    </row>
    <row r="253" spans="1:22" ht="16" hidden="1" customHeight="1">
      <c r="A253" s="38"/>
      <c r="B253" s="45"/>
      <c r="C253" s="8" t="s">
        <v>51</v>
      </c>
      <c r="D253" s="7">
        <v>2019</v>
      </c>
      <c r="E253" s="8"/>
      <c r="F253" s="8"/>
      <c r="G253" s="8"/>
      <c r="H253" s="8"/>
      <c r="I253" s="8"/>
      <c r="J253" s="166" t="s">
        <v>2796</v>
      </c>
      <c r="K253" s="8" t="s">
        <v>2799</v>
      </c>
      <c r="L253" s="182">
        <v>3986950</v>
      </c>
      <c r="M253" s="183"/>
      <c r="N253" s="38"/>
      <c r="O253" s="38"/>
      <c r="P253" s="38"/>
      <c r="Q253" s="38"/>
      <c r="R253" s="38"/>
      <c r="S253" s="38"/>
      <c r="T253" s="38"/>
      <c r="U253" s="38"/>
      <c r="V253" s="38"/>
    </row>
    <row r="254" spans="1:22" ht="16" hidden="1" customHeight="1">
      <c r="A254" s="38"/>
      <c r="B254" s="45"/>
      <c r="C254" s="8" t="s">
        <v>51</v>
      </c>
      <c r="D254" s="7">
        <v>2019</v>
      </c>
      <c r="E254" s="8"/>
      <c r="F254" s="8"/>
      <c r="G254" s="8"/>
      <c r="H254" s="8"/>
      <c r="I254" s="8"/>
      <c r="J254" s="166" t="s">
        <v>2796</v>
      </c>
      <c r="K254" s="8" t="s">
        <v>2798</v>
      </c>
      <c r="L254" s="182"/>
      <c r="M254" s="183">
        <v>3311.33</v>
      </c>
      <c r="N254" s="38"/>
      <c r="O254" s="38"/>
      <c r="P254" s="38"/>
      <c r="Q254" s="38"/>
      <c r="R254" s="38"/>
      <c r="S254" s="38"/>
      <c r="T254" s="38"/>
      <c r="U254" s="38"/>
      <c r="V254" s="38"/>
    </row>
    <row r="255" spans="1:22" ht="16" hidden="1" customHeight="1">
      <c r="A255" s="38"/>
      <c r="B255" s="45"/>
      <c r="C255" s="8" t="s">
        <v>51</v>
      </c>
      <c r="D255" s="7">
        <v>2019</v>
      </c>
      <c r="E255" s="8"/>
      <c r="F255" s="8"/>
      <c r="G255" s="8"/>
      <c r="H255" s="8"/>
      <c r="I255" s="8"/>
      <c r="J255" s="166" t="s">
        <v>2796</v>
      </c>
      <c r="K255" s="8" t="s">
        <v>2799</v>
      </c>
      <c r="L255" s="182">
        <v>8356980</v>
      </c>
      <c r="M255" s="183"/>
      <c r="N255" s="38"/>
      <c r="O255" s="38"/>
      <c r="P255" s="38"/>
      <c r="Q255" s="38"/>
      <c r="R255" s="38"/>
      <c r="S255" s="38"/>
      <c r="T255" s="38"/>
      <c r="U255" s="38"/>
      <c r="V255" s="38"/>
    </row>
    <row r="256" spans="1:22" ht="16" hidden="1" customHeight="1">
      <c r="A256" s="38"/>
      <c r="B256" s="45"/>
      <c r="C256" s="8" t="s">
        <v>51</v>
      </c>
      <c r="D256" s="7">
        <v>2019</v>
      </c>
      <c r="E256" s="8"/>
      <c r="F256" s="8"/>
      <c r="G256" s="8"/>
      <c r="H256" s="8"/>
      <c r="I256" s="8"/>
      <c r="J256" s="166" t="s">
        <v>2796</v>
      </c>
      <c r="K256" s="8" t="s">
        <v>2798</v>
      </c>
      <c r="L256" s="182"/>
      <c r="M256" s="183">
        <v>1608.63</v>
      </c>
      <c r="N256" s="38"/>
      <c r="O256" s="38"/>
      <c r="P256" s="38"/>
      <c r="Q256" s="38"/>
      <c r="R256" s="38"/>
      <c r="S256" s="38"/>
      <c r="T256" s="38"/>
      <c r="U256" s="38"/>
      <c r="V256" s="38"/>
    </row>
    <row r="257" spans="1:22" ht="16" hidden="1" customHeight="1">
      <c r="A257" s="38"/>
      <c r="B257" s="45"/>
      <c r="C257" s="8" t="s">
        <v>51</v>
      </c>
      <c r="D257" s="7">
        <v>2019</v>
      </c>
      <c r="E257" s="8"/>
      <c r="F257" s="8"/>
      <c r="G257" s="8"/>
      <c r="H257" s="8"/>
      <c r="I257" s="8"/>
      <c r="J257" s="166" t="s">
        <v>2796</v>
      </c>
      <c r="K257" s="8" t="s">
        <v>2799</v>
      </c>
      <c r="L257" s="182">
        <v>15362030</v>
      </c>
      <c r="M257" s="183"/>
      <c r="N257" s="38"/>
      <c r="O257" s="38"/>
      <c r="P257" s="38"/>
      <c r="Q257" s="38"/>
      <c r="R257" s="38"/>
      <c r="S257" s="38"/>
      <c r="T257" s="38"/>
      <c r="U257" s="38"/>
      <c r="V257" s="38"/>
    </row>
    <row r="258" spans="1:22" ht="16" hidden="1" customHeight="1">
      <c r="A258" s="38"/>
      <c r="B258" s="45"/>
      <c r="C258" s="8" t="s">
        <v>51</v>
      </c>
      <c r="D258" s="7">
        <v>2019</v>
      </c>
      <c r="E258" s="8"/>
      <c r="F258" s="8"/>
      <c r="G258" s="8"/>
      <c r="H258" s="8"/>
      <c r="I258" s="8"/>
      <c r="J258" s="166" t="s">
        <v>2796</v>
      </c>
      <c r="K258" s="8" t="s">
        <v>2798</v>
      </c>
      <c r="L258" s="182"/>
      <c r="M258" s="183">
        <v>1068.42</v>
      </c>
      <c r="N258" s="38"/>
      <c r="O258" s="38"/>
      <c r="P258" s="38"/>
      <c r="Q258" s="38"/>
      <c r="R258" s="38"/>
      <c r="S258" s="38"/>
      <c r="T258" s="38"/>
      <c r="U258" s="38"/>
      <c r="V258" s="38"/>
    </row>
    <row r="259" spans="1:22" ht="16" hidden="1" customHeight="1">
      <c r="A259" s="38"/>
      <c r="B259" s="45"/>
      <c r="C259" s="8" t="s">
        <v>51</v>
      </c>
      <c r="D259" s="7">
        <v>2019</v>
      </c>
      <c r="E259" s="8"/>
      <c r="F259" s="8"/>
      <c r="G259" s="8"/>
      <c r="H259" s="8"/>
      <c r="I259" s="8"/>
      <c r="J259" s="166" t="s">
        <v>2796</v>
      </c>
      <c r="K259" s="8" t="s">
        <v>2799</v>
      </c>
      <c r="L259" s="182">
        <v>7134290</v>
      </c>
      <c r="M259" s="183"/>
      <c r="N259" s="38"/>
      <c r="O259" s="38"/>
      <c r="P259" s="38"/>
      <c r="Q259" s="38"/>
      <c r="R259" s="38"/>
      <c r="S259" s="38"/>
      <c r="T259" s="38"/>
      <c r="U259" s="38"/>
      <c r="V259" s="38"/>
    </row>
    <row r="260" spans="1:22" ht="16" hidden="1" customHeight="1">
      <c r="A260" s="38"/>
      <c r="B260" s="45"/>
      <c r="C260" s="8" t="s">
        <v>51</v>
      </c>
      <c r="D260" s="7">
        <v>2019</v>
      </c>
      <c r="E260" s="8"/>
      <c r="F260" s="8"/>
      <c r="G260" s="8"/>
      <c r="H260" s="8"/>
      <c r="I260" s="8"/>
      <c r="J260" s="166" t="s">
        <v>2796</v>
      </c>
      <c r="K260" s="8" t="s">
        <v>2798</v>
      </c>
      <c r="L260" s="182"/>
      <c r="M260" s="183">
        <v>750.51</v>
      </c>
      <c r="N260" s="38"/>
      <c r="O260" s="38"/>
      <c r="P260" s="38"/>
      <c r="Q260" s="38"/>
      <c r="R260" s="38"/>
      <c r="S260" s="38"/>
      <c r="T260" s="38"/>
      <c r="U260" s="38"/>
      <c r="V260" s="38"/>
    </row>
    <row r="261" spans="1:22" ht="16" hidden="1" customHeight="1">
      <c r="A261" s="38"/>
      <c r="B261" s="45"/>
      <c r="C261" s="8" t="s">
        <v>51</v>
      </c>
      <c r="D261" s="7">
        <v>2019</v>
      </c>
      <c r="E261" s="8"/>
      <c r="F261" s="8"/>
      <c r="G261" s="8"/>
      <c r="H261" s="8"/>
      <c r="I261" s="8"/>
      <c r="J261" s="166" t="s">
        <v>2796</v>
      </c>
      <c r="K261" s="8" t="s">
        <v>2799</v>
      </c>
      <c r="L261" s="182">
        <v>3325980</v>
      </c>
      <c r="M261" s="183"/>
      <c r="N261" s="38"/>
      <c r="O261" s="38"/>
      <c r="P261" s="38"/>
      <c r="Q261" s="38"/>
      <c r="R261" s="38"/>
      <c r="S261" s="38"/>
      <c r="T261" s="38"/>
      <c r="U261" s="38"/>
      <c r="V261" s="38"/>
    </row>
    <row r="262" spans="1:22" ht="16" hidden="1" customHeight="1">
      <c r="A262" s="38"/>
      <c r="B262" s="45"/>
      <c r="C262" s="8" t="s">
        <v>51</v>
      </c>
      <c r="D262" s="7">
        <v>2019</v>
      </c>
      <c r="E262" s="8"/>
      <c r="F262" s="8"/>
      <c r="G262" s="8"/>
      <c r="H262" s="8"/>
      <c r="I262" s="8"/>
      <c r="J262" s="166" t="s">
        <v>2796</v>
      </c>
      <c r="K262" s="8" t="s">
        <v>2798</v>
      </c>
      <c r="L262" s="182"/>
      <c r="M262" s="183">
        <v>478.56</v>
      </c>
      <c r="N262" s="38"/>
      <c r="O262" s="38"/>
      <c r="P262" s="38"/>
      <c r="Q262" s="38"/>
      <c r="R262" s="38"/>
      <c r="S262" s="38"/>
      <c r="T262" s="38"/>
      <c r="U262" s="38"/>
      <c r="V262" s="38"/>
    </row>
    <row r="263" spans="1:22" ht="16" hidden="1" customHeight="1">
      <c r="A263" s="38"/>
      <c r="B263" s="45"/>
      <c r="C263" s="8" t="s">
        <v>51</v>
      </c>
      <c r="D263" s="7">
        <v>2019</v>
      </c>
      <c r="E263" s="8"/>
      <c r="F263" s="8"/>
      <c r="G263" s="8"/>
      <c r="H263" s="8"/>
      <c r="I263" s="8"/>
      <c r="J263" s="166" t="s">
        <v>2796</v>
      </c>
      <c r="K263" s="8" t="s">
        <v>2799</v>
      </c>
      <c r="L263" s="182">
        <v>3725150</v>
      </c>
      <c r="M263" s="183"/>
      <c r="N263" s="38"/>
      <c r="O263" s="38"/>
      <c r="P263" s="38"/>
      <c r="Q263" s="38"/>
      <c r="R263" s="38"/>
      <c r="S263" s="38"/>
      <c r="T263" s="38"/>
      <c r="U263" s="38"/>
      <c r="V263" s="38"/>
    </row>
    <row r="264" spans="1:22" ht="16" hidden="1" customHeight="1">
      <c r="A264" s="38"/>
      <c r="B264" s="45"/>
      <c r="C264" s="8" t="s">
        <v>51</v>
      </c>
      <c r="D264" s="7">
        <v>2019</v>
      </c>
      <c r="E264" s="8"/>
      <c r="F264" s="8"/>
      <c r="G264" s="8"/>
      <c r="H264" s="8"/>
      <c r="I264" s="8"/>
      <c r="J264" s="166" t="s">
        <v>2796</v>
      </c>
      <c r="K264" s="8" t="s">
        <v>2798</v>
      </c>
      <c r="L264" s="182"/>
      <c r="M264" s="183">
        <v>312.41000000000003</v>
      </c>
      <c r="N264" s="38"/>
      <c r="O264" s="38"/>
      <c r="P264" s="38"/>
      <c r="Q264" s="38"/>
      <c r="R264" s="38"/>
      <c r="S264" s="38"/>
      <c r="T264" s="38"/>
      <c r="U264" s="38"/>
      <c r="V264" s="38"/>
    </row>
    <row r="265" spans="1:22" ht="16" hidden="1" customHeight="1">
      <c r="A265" s="38"/>
      <c r="B265" s="45"/>
      <c r="C265" s="8" t="s">
        <v>51</v>
      </c>
      <c r="D265" s="7">
        <v>2019</v>
      </c>
      <c r="E265" s="8"/>
      <c r="F265" s="8"/>
      <c r="G265" s="8"/>
      <c r="H265" s="8"/>
      <c r="I265" s="8"/>
      <c r="J265" s="166" t="s">
        <v>2796</v>
      </c>
      <c r="K265" s="8" t="s">
        <v>2799</v>
      </c>
      <c r="L265" s="182">
        <v>1611020</v>
      </c>
      <c r="M265" s="183"/>
      <c r="N265" s="38"/>
      <c r="O265" s="38"/>
      <c r="P265" s="38"/>
      <c r="Q265" s="38"/>
      <c r="R265" s="38"/>
      <c r="S265" s="38"/>
      <c r="T265" s="38"/>
      <c r="U265" s="38"/>
      <c r="V265" s="38"/>
    </row>
    <row r="266" spans="1:22" ht="16" hidden="1" customHeight="1">
      <c r="A266" s="38"/>
      <c r="B266" s="45"/>
      <c r="C266" s="8" t="s">
        <v>51</v>
      </c>
      <c r="D266" s="7">
        <v>2019</v>
      </c>
      <c r="E266" s="8"/>
      <c r="F266" s="8"/>
      <c r="G266" s="8"/>
      <c r="H266" s="8"/>
      <c r="I266" s="8"/>
      <c r="J266" s="166" t="s">
        <v>2796</v>
      </c>
      <c r="K266" s="8" t="s">
        <v>2799</v>
      </c>
      <c r="L266" s="182">
        <v>18771150</v>
      </c>
      <c r="M266" s="183"/>
      <c r="N266" s="38"/>
      <c r="O266" s="38"/>
      <c r="P266" s="38"/>
      <c r="Q266" s="38"/>
      <c r="R266" s="38"/>
      <c r="S266" s="38"/>
      <c r="T266" s="38"/>
      <c r="U266" s="38"/>
      <c r="V266" s="38"/>
    </row>
    <row r="267" spans="1:22" ht="16" hidden="1" customHeight="1">
      <c r="A267" s="38"/>
      <c r="B267" s="45"/>
      <c r="C267" s="8" t="s">
        <v>51</v>
      </c>
      <c r="D267" s="7">
        <v>2019</v>
      </c>
      <c r="E267" s="8"/>
      <c r="F267" s="8"/>
      <c r="G267" s="8"/>
      <c r="H267" s="8"/>
      <c r="I267" s="8"/>
      <c r="J267" s="166" t="s">
        <v>2796</v>
      </c>
      <c r="K267" s="8" t="s">
        <v>2798</v>
      </c>
      <c r="L267" s="182"/>
      <c r="M267" s="183">
        <v>4337.32</v>
      </c>
      <c r="N267" s="38"/>
      <c r="O267" s="38"/>
      <c r="P267" s="38"/>
      <c r="Q267" s="38"/>
      <c r="R267" s="38"/>
      <c r="S267" s="38"/>
      <c r="T267" s="38"/>
      <c r="U267" s="38"/>
      <c r="V267" s="38"/>
    </row>
    <row r="268" spans="1:22" ht="16" hidden="1" customHeight="1">
      <c r="A268" s="38"/>
      <c r="B268" s="45"/>
      <c r="C268" s="8" t="s">
        <v>51</v>
      </c>
      <c r="D268" s="7">
        <v>2019</v>
      </c>
      <c r="E268" s="8"/>
      <c r="F268" s="8"/>
      <c r="G268" s="8"/>
      <c r="H268" s="8"/>
      <c r="I268" s="8"/>
      <c r="J268" s="166" t="s">
        <v>2796</v>
      </c>
      <c r="K268" s="8" t="s">
        <v>2798</v>
      </c>
      <c r="L268" s="182"/>
      <c r="M268" s="183">
        <v>1964.78</v>
      </c>
      <c r="N268" s="38"/>
      <c r="O268" s="38"/>
      <c r="P268" s="38"/>
      <c r="Q268" s="38"/>
      <c r="R268" s="38"/>
      <c r="S268" s="38"/>
      <c r="T268" s="38"/>
      <c r="U268" s="38"/>
      <c r="V268" s="38"/>
    </row>
    <row r="269" spans="1:22" ht="16" hidden="1" customHeight="1">
      <c r="A269" s="38"/>
      <c r="B269" s="45"/>
      <c r="C269" s="8" t="s">
        <v>51</v>
      </c>
      <c r="D269" s="7">
        <v>2019</v>
      </c>
      <c r="E269" s="8"/>
      <c r="F269" s="8"/>
      <c r="G269" s="8"/>
      <c r="H269" s="8"/>
      <c r="I269" s="8"/>
      <c r="J269" s="166" t="s">
        <v>2796</v>
      </c>
      <c r="K269" s="8" t="s">
        <v>2799</v>
      </c>
      <c r="L269" s="182">
        <v>15279600</v>
      </c>
      <c r="M269" s="183"/>
      <c r="N269" s="38"/>
      <c r="O269" s="38"/>
      <c r="P269" s="38"/>
      <c r="Q269" s="38"/>
      <c r="R269" s="38"/>
      <c r="S269" s="38"/>
      <c r="T269" s="38"/>
      <c r="U269" s="38"/>
      <c r="V269" s="38"/>
    </row>
    <row r="270" spans="1:22" ht="16" hidden="1" customHeight="1">
      <c r="A270" s="38"/>
      <c r="B270" s="45"/>
      <c r="C270" s="8" t="s">
        <v>51</v>
      </c>
      <c r="D270" s="7">
        <v>2019</v>
      </c>
      <c r="E270" s="8"/>
      <c r="F270" s="8"/>
      <c r="G270" s="8"/>
      <c r="H270" s="8"/>
      <c r="I270" s="8"/>
      <c r="J270" s="166" t="s">
        <v>2796</v>
      </c>
      <c r="K270" s="8" t="s">
        <v>2798</v>
      </c>
      <c r="L270" s="182"/>
      <c r="M270" s="183">
        <v>1354.56</v>
      </c>
      <c r="N270" s="38"/>
      <c r="O270" s="38"/>
      <c r="P270" s="38"/>
      <c r="Q270" s="38"/>
      <c r="R270" s="38"/>
      <c r="S270" s="38"/>
      <c r="T270" s="38"/>
      <c r="U270" s="38"/>
      <c r="V270" s="38"/>
    </row>
    <row r="271" spans="1:22" ht="16" hidden="1" customHeight="1">
      <c r="A271" s="38"/>
      <c r="B271" s="45"/>
      <c r="C271" s="8" t="s">
        <v>51</v>
      </c>
      <c r="D271" s="7">
        <v>2019</v>
      </c>
      <c r="E271" s="8"/>
      <c r="F271" s="8"/>
      <c r="G271" s="8"/>
      <c r="H271" s="8"/>
      <c r="I271" s="8"/>
      <c r="J271" s="166" t="s">
        <v>2796</v>
      </c>
      <c r="K271" s="8" t="s">
        <v>2799</v>
      </c>
      <c r="L271" s="182">
        <v>6210500</v>
      </c>
      <c r="M271" s="183"/>
      <c r="N271" s="38"/>
      <c r="O271" s="38"/>
      <c r="P271" s="38"/>
      <c r="Q271" s="38"/>
      <c r="R271" s="38"/>
      <c r="S271" s="38"/>
      <c r="T271" s="38"/>
      <c r="U271" s="38"/>
      <c r="V271" s="38"/>
    </row>
    <row r="272" spans="1:22" ht="16" hidden="1" customHeight="1">
      <c r="A272" s="38"/>
      <c r="B272" s="45"/>
      <c r="C272" s="8" t="s">
        <v>51</v>
      </c>
      <c r="D272" s="7">
        <v>2019</v>
      </c>
      <c r="E272" s="8"/>
      <c r="F272" s="8"/>
      <c r="G272" s="8"/>
      <c r="H272" s="8"/>
      <c r="I272" s="8"/>
      <c r="J272" s="166" t="s">
        <v>2796</v>
      </c>
      <c r="K272" s="8" t="s">
        <v>2799</v>
      </c>
      <c r="L272" s="182">
        <v>147081270</v>
      </c>
      <c r="M272" s="183"/>
      <c r="N272" s="38"/>
      <c r="O272" s="38"/>
      <c r="P272" s="38"/>
      <c r="Q272" s="38"/>
      <c r="R272" s="38"/>
      <c r="S272" s="38"/>
      <c r="T272" s="38"/>
      <c r="U272" s="38"/>
      <c r="V272" s="38"/>
    </row>
    <row r="273" spans="1:22" ht="16" hidden="1" customHeight="1">
      <c r="A273" s="38"/>
      <c r="B273" s="45"/>
      <c r="C273" s="8" t="s">
        <v>51</v>
      </c>
      <c r="D273" s="7">
        <v>2019</v>
      </c>
      <c r="E273" s="8"/>
      <c r="F273" s="8"/>
      <c r="G273" s="8"/>
      <c r="H273" s="8"/>
      <c r="I273" s="8"/>
      <c r="J273" s="166" t="s">
        <v>2796</v>
      </c>
      <c r="K273" s="8" t="s">
        <v>2798</v>
      </c>
      <c r="L273" s="182"/>
      <c r="M273" s="183">
        <v>30970.02</v>
      </c>
      <c r="N273" s="38"/>
      <c r="O273" s="38"/>
      <c r="P273" s="38"/>
      <c r="Q273" s="38"/>
      <c r="R273" s="38"/>
      <c r="S273" s="38"/>
      <c r="T273" s="38"/>
      <c r="U273" s="38"/>
      <c r="V273" s="38"/>
    </row>
    <row r="274" spans="1:22" ht="16" hidden="1" customHeight="1">
      <c r="A274" s="38"/>
      <c r="B274" s="45"/>
      <c r="C274" s="8" t="s">
        <v>51</v>
      </c>
      <c r="D274" s="7">
        <v>2019</v>
      </c>
      <c r="E274" s="8"/>
      <c r="F274" s="8"/>
      <c r="G274" s="8"/>
      <c r="H274" s="8"/>
      <c r="I274" s="8"/>
      <c r="J274" s="166" t="s">
        <v>2796</v>
      </c>
      <c r="K274" s="8" t="s">
        <v>2799</v>
      </c>
      <c r="L274" s="182">
        <v>2206219050</v>
      </c>
      <c r="M274" s="183"/>
      <c r="N274" s="38"/>
      <c r="O274" s="38"/>
      <c r="P274" s="38"/>
      <c r="Q274" s="38"/>
      <c r="R274" s="38"/>
      <c r="S274" s="38"/>
      <c r="T274" s="38"/>
      <c r="U274" s="38"/>
      <c r="V274" s="38"/>
    </row>
    <row r="275" spans="1:22" ht="16" hidden="1" customHeight="1">
      <c r="A275" s="38"/>
      <c r="B275" s="45"/>
      <c r="C275" s="8" t="s">
        <v>51</v>
      </c>
      <c r="D275" s="7">
        <v>2019</v>
      </c>
      <c r="E275" s="8"/>
      <c r="F275" s="8"/>
      <c r="G275" s="8"/>
      <c r="H275" s="8"/>
      <c r="I275" s="8"/>
      <c r="J275" s="166" t="s">
        <v>2796</v>
      </c>
      <c r="K275" s="8" t="s">
        <v>2799</v>
      </c>
      <c r="L275" s="182">
        <v>8740780</v>
      </c>
      <c r="M275" s="183"/>
      <c r="N275" s="38"/>
      <c r="O275" s="38"/>
      <c r="P275" s="38"/>
      <c r="Q275" s="38"/>
      <c r="R275" s="38"/>
      <c r="S275" s="38"/>
      <c r="T275" s="38"/>
      <c r="U275" s="38"/>
      <c r="V275" s="38"/>
    </row>
    <row r="276" spans="1:22" ht="16" hidden="1" customHeight="1">
      <c r="A276" s="38"/>
      <c r="B276" s="45"/>
      <c r="C276" s="8" t="s">
        <v>51</v>
      </c>
      <c r="D276" s="7">
        <v>2019</v>
      </c>
      <c r="E276" s="8"/>
      <c r="F276" s="8"/>
      <c r="G276" s="8"/>
      <c r="H276" s="8"/>
      <c r="I276" s="8"/>
      <c r="J276" s="166" t="s">
        <v>2796</v>
      </c>
      <c r="K276" s="8" t="s">
        <v>2799</v>
      </c>
      <c r="L276" s="182">
        <v>8431790</v>
      </c>
      <c r="M276" s="183"/>
      <c r="N276" s="38"/>
      <c r="O276" s="38"/>
      <c r="P276" s="38"/>
      <c r="Q276" s="38"/>
      <c r="R276" s="38"/>
      <c r="S276" s="38"/>
      <c r="T276" s="38"/>
      <c r="U276" s="38"/>
      <c r="V276" s="38"/>
    </row>
    <row r="277" spans="1:22" ht="16" hidden="1" customHeight="1">
      <c r="A277" s="38"/>
      <c r="B277" s="45"/>
      <c r="C277" s="8" t="s">
        <v>51</v>
      </c>
      <c r="D277" s="7">
        <v>2019</v>
      </c>
      <c r="E277" s="8"/>
      <c r="F277" s="8"/>
      <c r="G277" s="8"/>
      <c r="H277" s="8"/>
      <c r="I277" s="8"/>
      <c r="J277" s="166" t="s">
        <v>2796</v>
      </c>
      <c r="K277" s="8" t="s">
        <v>2799</v>
      </c>
      <c r="L277" s="182">
        <v>3937990</v>
      </c>
      <c r="M277" s="183"/>
      <c r="N277" s="38"/>
      <c r="O277" s="38"/>
      <c r="P277" s="38"/>
      <c r="Q277" s="38"/>
      <c r="R277" s="38"/>
      <c r="S277" s="38"/>
      <c r="T277" s="38"/>
      <c r="U277" s="38"/>
      <c r="V277" s="38"/>
    </row>
    <row r="278" spans="1:22" ht="16" hidden="1" customHeight="1">
      <c r="A278" s="38"/>
      <c r="B278" s="45"/>
      <c r="C278" s="8" t="s">
        <v>51</v>
      </c>
      <c r="D278" s="7">
        <v>2019</v>
      </c>
      <c r="E278" s="8"/>
      <c r="F278" s="8"/>
      <c r="G278" s="8"/>
      <c r="H278" s="8"/>
      <c r="I278" s="8"/>
      <c r="J278" s="166" t="s">
        <v>2796</v>
      </c>
      <c r="K278" s="8" t="s">
        <v>2798</v>
      </c>
      <c r="L278" s="182"/>
      <c r="M278" s="183">
        <v>1984.44</v>
      </c>
      <c r="N278" s="38"/>
      <c r="O278" s="38"/>
      <c r="P278" s="38"/>
      <c r="Q278" s="38"/>
      <c r="R278" s="38"/>
      <c r="S278" s="38"/>
      <c r="T278" s="38"/>
      <c r="U278" s="38"/>
      <c r="V278" s="38"/>
    </row>
    <row r="279" spans="1:22" ht="16" hidden="1" customHeight="1">
      <c r="A279" s="38"/>
      <c r="B279" s="45"/>
      <c r="C279" s="8" t="s">
        <v>51</v>
      </c>
      <c r="D279" s="7">
        <v>2019</v>
      </c>
      <c r="E279" s="8"/>
      <c r="F279" s="8"/>
      <c r="G279" s="8"/>
      <c r="H279" s="8"/>
      <c r="I279" s="8"/>
      <c r="J279" s="166" t="s">
        <v>2796</v>
      </c>
      <c r="K279" s="8" t="s">
        <v>2798</v>
      </c>
      <c r="L279" s="182"/>
      <c r="M279" s="183">
        <v>1081.3399999999999</v>
      </c>
      <c r="N279" s="38"/>
      <c r="O279" s="38"/>
      <c r="P279" s="38"/>
      <c r="Q279" s="38"/>
      <c r="R279" s="38"/>
      <c r="S279" s="38"/>
      <c r="T279" s="38"/>
      <c r="U279" s="38"/>
      <c r="V279" s="38"/>
    </row>
    <row r="280" spans="1:22" ht="16" hidden="1" customHeight="1">
      <c r="A280" s="38"/>
      <c r="B280" s="45"/>
      <c r="C280" s="8" t="s">
        <v>51</v>
      </c>
      <c r="D280" s="7">
        <v>2019</v>
      </c>
      <c r="E280" s="8"/>
      <c r="F280" s="8"/>
      <c r="G280" s="8"/>
      <c r="H280" s="8"/>
      <c r="I280" s="8"/>
      <c r="J280" s="166" t="s">
        <v>2796</v>
      </c>
      <c r="K280" s="8" t="s">
        <v>2798</v>
      </c>
      <c r="L280" s="182"/>
      <c r="M280" s="183">
        <v>743.01</v>
      </c>
      <c r="N280" s="38"/>
      <c r="O280" s="38"/>
      <c r="P280" s="38"/>
      <c r="Q280" s="38"/>
      <c r="R280" s="38"/>
      <c r="S280" s="38"/>
      <c r="T280" s="38"/>
      <c r="U280" s="38"/>
      <c r="V280" s="38"/>
    </row>
    <row r="281" spans="1:22" ht="16" hidden="1" customHeight="1">
      <c r="A281" s="38"/>
      <c r="B281" s="45"/>
      <c r="C281" s="8" t="s">
        <v>51</v>
      </c>
      <c r="D281" s="7">
        <v>2019</v>
      </c>
      <c r="E281" s="8"/>
      <c r="F281" s="8"/>
      <c r="G281" s="8"/>
      <c r="H281" s="8"/>
      <c r="I281" s="8"/>
      <c r="J281" s="166" t="s">
        <v>2800</v>
      </c>
      <c r="K281" s="8" t="s">
        <v>2801</v>
      </c>
      <c r="L281" s="182">
        <v>325000</v>
      </c>
      <c r="M281" s="183"/>
      <c r="N281" s="38"/>
      <c r="O281" s="38"/>
      <c r="P281" s="38"/>
      <c r="Q281" s="38"/>
      <c r="R281" s="38"/>
      <c r="S281" s="38"/>
      <c r="T281" s="38"/>
      <c r="U281" s="38"/>
      <c r="V281" s="38"/>
    </row>
    <row r="282" spans="1:22" ht="32.15" hidden="1" customHeight="1">
      <c r="A282" s="38"/>
      <c r="B282" s="45"/>
      <c r="C282" s="8" t="s">
        <v>51</v>
      </c>
      <c r="D282" s="7">
        <v>2019</v>
      </c>
      <c r="E282" s="8"/>
      <c r="F282" s="8"/>
      <c r="G282" s="8"/>
      <c r="H282" s="8"/>
      <c r="I282" s="8"/>
      <c r="J282" s="166" t="s">
        <v>2802</v>
      </c>
      <c r="K282" s="8" t="s">
        <v>2803</v>
      </c>
      <c r="L282" s="182">
        <v>140140000</v>
      </c>
      <c r="M282" s="183"/>
      <c r="N282" s="38"/>
      <c r="O282" s="38"/>
      <c r="P282" s="38"/>
      <c r="Q282" s="38"/>
      <c r="R282" s="38"/>
      <c r="S282" s="38"/>
      <c r="T282" s="38"/>
      <c r="U282" s="38"/>
      <c r="V282" s="38"/>
    </row>
    <row r="283" spans="1:22" ht="32.15" hidden="1" customHeight="1">
      <c r="A283" s="38"/>
      <c r="B283" s="45"/>
      <c r="C283" s="8" t="s">
        <v>51</v>
      </c>
      <c r="D283" s="7">
        <v>2019</v>
      </c>
      <c r="E283" s="8"/>
      <c r="F283" s="8"/>
      <c r="G283" s="8"/>
      <c r="H283" s="8"/>
      <c r="I283" s="8"/>
      <c r="J283" s="166" t="s">
        <v>2802</v>
      </c>
      <c r="K283" s="8" t="s">
        <v>2803</v>
      </c>
      <c r="L283" s="182">
        <v>25856600</v>
      </c>
      <c r="M283" s="183"/>
      <c r="N283" s="38"/>
      <c r="O283" s="38"/>
      <c r="P283" s="38"/>
      <c r="Q283" s="38"/>
      <c r="R283" s="38"/>
      <c r="S283" s="38"/>
      <c r="T283" s="38"/>
      <c r="U283" s="38"/>
      <c r="V283" s="38"/>
    </row>
    <row r="284" spans="1:22" ht="32.15" hidden="1" customHeight="1">
      <c r="A284" s="38"/>
      <c r="B284" s="45"/>
      <c r="C284" s="8" t="s">
        <v>51</v>
      </c>
      <c r="D284" s="7">
        <v>2019</v>
      </c>
      <c r="E284" s="8"/>
      <c r="F284" s="8"/>
      <c r="G284" s="8"/>
      <c r="H284" s="8"/>
      <c r="I284" s="8"/>
      <c r="J284" s="166" t="s">
        <v>2802</v>
      </c>
      <c r="K284" s="8" t="s">
        <v>2803</v>
      </c>
      <c r="L284" s="182">
        <v>124040000</v>
      </c>
      <c r="M284" s="183"/>
      <c r="N284" s="38"/>
      <c r="O284" s="38"/>
      <c r="P284" s="38"/>
      <c r="Q284" s="38"/>
      <c r="R284" s="38"/>
      <c r="S284" s="38"/>
      <c r="T284" s="38"/>
      <c r="U284" s="38"/>
      <c r="V284" s="38"/>
    </row>
    <row r="285" spans="1:22" ht="32.15" hidden="1" customHeight="1">
      <c r="A285" s="38"/>
      <c r="B285" s="45"/>
      <c r="C285" s="8" t="s">
        <v>51</v>
      </c>
      <c r="D285" s="7">
        <v>2019</v>
      </c>
      <c r="E285" s="8"/>
      <c r="F285" s="8"/>
      <c r="G285" s="8"/>
      <c r="H285" s="8"/>
      <c r="I285" s="8"/>
      <c r="J285" s="166" t="s">
        <v>2802</v>
      </c>
      <c r="K285" s="8" t="s">
        <v>2803</v>
      </c>
      <c r="L285" s="182">
        <v>100846200</v>
      </c>
      <c r="M285" s="183"/>
      <c r="N285" s="38"/>
      <c r="O285" s="38"/>
      <c r="P285" s="38"/>
      <c r="Q285" s="38"/>
      <c r="R285" s="38"/>
      <c r="S285" s="38"/>
      <c r="T285" s="38"/>
      <c r="U285" s="38"/>
      <c r="V285" s="38"/>
    </row>
    <row r="286" spans="1:22" ht="32.15" hidden="1" customHeight="1">
      <c r="A286" s="38"/>
      <c r="B286" s="45"/>
      <c r="C286" s="8" t="s">
        <v>51</v>
      </c>
      <c r="D286" s="7">
        <v>2019</v>
      </c>
      <c r="E286" s="8"/>
      <c r="F286" s="8"/>
      <c r="G286" s="8"/>
      <c r="H286" s="8"/>
      <c r="I286" s="8"/>
      <c r="J286" s="166" t="s">
        <v>2802</v>
      </c>
      <c r="K286" s="8" t="s">
        <v>2803</v>
      </c>
      <c r="L286" s="182">
        <v>101539200</v>
      </c>
      <c r="M286" s="183"/>
      <c r="N286" s="38"/>
      <c r="O286" s="38"/>
      <c r="P286" s="38"/>
      <c r="Q286" s="38"/>
      <c r="R286" s="38"/>
      <c r="S286" s="38"/>
      <c r="T286" s="38"/>
      <c r="U286" s="38"/>
      <c r="V286" s="38"/>
    </row>
    <row r="287" spans="1:22" ht="32.15" hidden="1" customHeight="1">
      <c r="A287" s="38"/>
      <c r="B287" s="45"/>
      <c r="C287" s="8" t="s">
        <v>51</v>
      </c>
      <c r="D287" s="7">
        <v>2019</v>
      </c>
      <c r="E287" s="8"/>
      <c r="F287" s="8"/>
      <c r="G287" s="8"/>
      <c r="H287" s="8"/>
      <c r="I287" s="8"/>
      <c r="J287" s="166" t="s">
        <v>2802</v>
      </c>
      <c r="K287" s="8" t="s">
        <v>2803</v>
      </c>
      <c r="L287" s="182">
        <v>102036200</v>
      </c>
      <c r="M287" s="183"/>
      <c r="N287" s="38"/>
      <c r="O287" s="38"/>
      <c r="P287" s="38"/>
      <c r="Q287" s="38"/>
      <c r="R287" s="38"/>
      <c r="S287" s="38"/>
      <c r="T287" s="38"/>
      <c r="U287" s="38"/>
      <c r="V287" s="38"/>
    </row>
    <row r="288" spans="1:22" ht="32.15" hidden="1" customHeight="1">
      <c r="A288" s="38"/>
      <c r="B288" s="45"/>
      <c r="C288" s="8" t="s">
        <v>51</v>
      </c>
      <c r="D288" s="7">
        <v>2019</v>
      </c>
      <c r="E288" s="8"/>
      <c r="F288" s="8"/>
      <c r="G288" s="8"/>
      <c r="H288" s="8"/>
      <c r="I288" s="8"/>
      <c r="J288" s="166" t="s">
        <v>2802</v>
      </c>
      <c r="K288" s="8" t="s">
        <v>2803</v>
      </c>
      <c r="L288" s="182">
        <v>125392400</v>
      </c>
      <c r="M288" s="183"/>
      <c r="N288" s="38"/>
      <c r="O288" s="38"/>
      <c r="P288" s="38"/>
      <c r="Q288" s="38"/>
      <c r="R288" s="38"/>
      <c r="S288" s="38"/>
      <c r="T288" s="38"/>
      <c r="U288" s="38"/>
      <c r="V288" s="38"/>
    </row>
    <row r="289" spans="1:22" ht="32.15" hidden="1" customHeight="1">
      <c r="A289" s="38"/>
      <c r="B289" s="45"/>
      <c r="C289" s="8" t="s">
        <v>51</v>
      </c>
      <c r="D289" s="7">
        <v>2019</v>
      </c>
      <c r="E289" s="8"/>
      <c r="F289" s="8"/>
      <c r="G289" s="8"/>
      <c r="H289" s="8"/>
      <c r="I289" s="8"/>
      <c r="J289" s="166" t="s">
        <v>2802</v>
      </c>
      <c r="K289" s="8" t="s">
        <v>2803</v>
      </c>
      <c r="L289" s="182">
        <v>13860000</v>
      </c>
      <c r="M289" s="183"/>
      <c r="N289" s="38"/>
      <c r="O289" s="38"/>
      <c r="P289" s="38"/>
      <c r="Q289" s="38"/>
      <c r="R289" s="38"/>
      <c r="S289" s="38"/>
      <c r="T289" s="38"/>
      <c r="U289" s="38"/>
      <c r="V289" s="38"/>
    </row>
    <row r="290" spans="1:22" ht="32.15" hidden="1" customHeight="1">
      <c r="A290" s="38"/>
      <c r="B290" s="45"/>
      <c r="C290" s="8" t="s">
        <v>51</v>
      </c>
      <c r="D290" s="7">
        <v>2019</v>
      </c>
      <c r="E290" s="8"/>
      <c r="F290" s="8"/>
      <c r="G290" s="8"/>
      <c r="H290" s="8"/>
      <c r="I290" s="8"/>
      <c r="J290" s="166" t="s">
        <v>2802</v>
      </c>
      <c r="K290" s="8" t="s">
        <v>2803</v>
      </c>
      <c r="L290" s="182">
        <v>123111800</v>
      </c>
      <c r="M290" s="183"/>
      <c r="N290" s="38"/>
      <c r="O290" s="38"/>
      <c r="P290" s="38"/>
      <c r="Q290" s="38"/>
      <c r="R290" s="38"/>
      <c r="S290" s="38"/>
      <c r="T290" s="38"/>
      <c r="U290" s="38"/>
      <c r="V290" s="38"/>
    </row>
    <row r="291" spans="1:22" ht="32.15" hidden="1" customHeight="1">
      <c r="A291" s="38"/>
      <c r="B291" s="45"/>
      <c r="C291" s="8" t="s">
        <v>51</v>
      </c>
      <c r="D291" s="7">
        <v>2019</v>
      </c>
      <c r="E291" s="8"/>
      <c r="F291" s="8"/>
      <c r="G291" s="8"/>
      <c r="H291" s="8"/>
      <c r="I291" s="8"/>
      <c r="J291" s="166" t="s">
        <v>2802</v>
      </c>
      <c r="K291" s="8" t="s">
        <v>2803</v>
      </c>
      <c r="L291" s="182">
        <v>107800000</v>
      </c>
      <c r="M291" s="183"/>
      <c r="N291" s="38"/>
      <c r="O291" s="38"/>
      <c r="P291" s="38"/>
      <c r="Q291" s="38"/>
      <c r="R291" s="38"/>
      <c r="S291" s="38"/>
      <c r="T291" s="38"/>
      <c r="U291" s="38"/>
      <c r="V291" s="38"/>
    </row>
    <row r="292" spans="1:22" ht="32.15" hidden="1" customHeight="1">
      <c r="A292" s="38"/>
      <c r="B292" s="45"/>
      <c r="C292" s="8" t="s">
        <v>51</v>
      </c>
      <c r="D292" s="7">
        <v>2019</v>
      </c>
      <c r="E292" s="8"/>
      <c r="F292" s="8"/>
      <c r="G292" s="8"/>
      <c r="H292" s="8"/>
      <c r="I292" s="8"/>
      <c r="J292" s="166" t="s">
        <v>2802</v>
      </c>
      <c r="K292" s="8" t="s">
        <v>2803</v>
      </c>
      <c r="L292" s="182">
        <v>107704800</v>
      </c>
      <c r="M292" s="183"/>
      <c r="N292" s="38"/>
      <c r="O292" s="38"/>
      <c r="P292" s="38"/>
      <c r="Q292" s="38"/>
      <c r="R292" s="38"/>
      <c r="S292" s="38"/>
      <c r="T292" s="38"/>
      <c r="U292" s="38"/>
      <c r="V292" s="38"/>
    </row>
    <row r="293" spans="1:22" ht="16" hidden="1" customHeight="1">
      <c r="A293" s="38"/>
      <c r="B293" s="45"/>
      <c r="C293" s="8" t="s">
        <v>51</v>
      </c>
      <c r="D293" s="7">
        <v>2019</v>
      </c>
      <c r="E293" s="8"/>
      <c r="F293" s="8"/>
      <c r="G293" s="8"/>
      <c r="H293" s="8"/>
      <c r="I293" s="8"/>
      <c r="J293" s="166" t="s">
        <v>2800</v>
      </c>
      <c r="K293" s="8" t="s">
        <v>2801</v>
      </c>
      <c r="L293" s="182">
        <v>450000</v>
      </c>
      <c r="M293" s="183"/>
      <c r="N293" s="38"/>
      <c r="O293" s="38"/>
      <c r="P293" s="38"/>
      <c r="Q293" s="38"/>
      <c r="R293" s="38"/>
      <c r="S293" s="38"/>
      <c r="T293" s="38"/>
      <c r="U293" s="38"/>
      <c r="V293" s="38"/>
    </row>
    <row r="294" spans="1:22" ht="32.15" hidden="1" customHeight="1">
      <c r="A294" s="38"/>
      <c r="B294" s="45"/>
      <c r="C294" s="8" t="s">
        <v>51</v>
      </c>
      <c r="D294" s="7">
        <v>2019</v>
      </c>
      <c r="E294" s="8"/>
      <c r="F294" s="8"/>
      <c r="G294" s="8"/>
      <c r="H294" s="8"/>
      <c r="I294" s="8"/>
      <c r="J294" s="166" t="s">
        <v>2802</v>
      </c>
      <c r="K294" s="8" t="s">
        <v>2803</v>
      </c>
      <c r="L294" s="182">
        <v>109760000</v>
      </c>
      <c r="M294" s="183"/>
      <c r="N294" s="38"/>
      <c r="O294" s="38"/>
      <c r="P294" s="38"/>
      <c r="Q294" s="38"/>
      <c r="R294" s="38"/>
      <c r="S294" s="38"/>
      <c r="T294" s="38"/>
      <c r="U294" s="38"/>
      <c r="V294" s="38"/>
    </row>
    <row r="295" spans="1:22" ht="32.15" hidden="1" customHeight="1">
      <c r="A295" s="38"/>
      <c r="B295" s="45"/>
      <c r="C295" s="8" t="s">
        <v>51</v>
      </c>
      <c r="D295" s="7">
        <v>2019</v>
      </c>
      <c r="E295" s="8"/>
      <c r="F295" s="8"/>
      <c r="G295" s="8"/>
      <c r="H295" s="8"/>
      <c r="I295" s="8"/>
      <c r="J295" s="166" t="s">
        <v>2802</v>
      </c>
      <c r="K295" s="8" t="s">
        <v>2803</v>
      </c>
      <c r="L295" s="182">
        <v>102753000</v>
      </c>
      <c r="M295" s="183"/>
      <c r="N295" s="38"/>
      <c r="O295" s="38"/>
      <c r="P295" s="38"/>
      <c r="Q295" s="38"/>
      <c r="R295" s="38"/>
      <c r="S295" s="38"/>
      <c r="T295" s="38"/>
      <c r="U295" s="38"/>
      <c r="V295" s="38"/>
    </row>
    <row r="296" spans="1:22" ht="32.15" hidden="1" customHeight="1">
      <c r="A296" s="38"/>
      <c r="B296" s="45"/>
      <c r="C296" s="8" t="s">
        <v>51</v>
      </c>
      <c r="D296" s="7">
        <v>2019</v>
      </c>
      <c r="E296" s="8"/>
      <c r="F296" s="8"/>
      <c r="G296" s="8"/>
      <c r="H296" s="8"/>
      <c r="I296" s="8"/>
      <c r="J296" s="166" t="s">
        <v>2802</v>
      </c>
      <c r="K296" s="8" t="s">
        <v>2803</v>
      </c>
      <c r="L296" s="182">
        <v>228558400</v>
      </c>
      <c r="M296" s="183"/>
      <c r="N296" s="38"/>
      <c r="O296" s="38"/>
      <c r="P296" s="38"/>
      <c r="Q296" s="38"/>
      <c r="R296" s="38"/>
      <c r="S296" s="38"/>
      <c r="T296" s="38"/>
      <c r="U296" s="38"/>
      <c r="V296" s="38"/>
    </row>
    <row r="297" spans="1:22" ht="32.15" hidden="1" customHeight="1">
      <c r="A297" s="38"/>
      <c r="B297" s="45"/>
      <c r="C297" s="8" t="s">
        <v>51</v>
      </c>
      <c r="D297" s="7">
        <v>2019</v>
      </c>
      <c r="E297" s="8"/>
      <c r="F297" s="8"/>
      <c r="G297" s="8"/>
      <c r="H297" s="8"/>
      <c r="I297" s="8"/>
      <c r="J297" s="166" t="s">
        <v>2802</v>
      </c>
      <c r="K297" s="8" t="s">
        <v>2803</v>
      </c>
      <c r="L297" s="182">
        <v>153636000</v>
      </c>
      <c r="M297" s="183"/>
      <c r="N297" s="38"/>
      <c r="O297" s="38"/>
      <c r="P297" s="38"/>
      <c r="Q297" s="38"/>
      <c r="R297" s="38"/>
      <c r="S297" s="38"/>
      <c r="T297" s="38"/>
      <c r="U297" s="38"/>
      <c r="V297" s="38"/>
    </row>
    <row r="298" spans="1:22" ht="32.15" hidden="1" customHeight="1">
      <c r="A298" s="38"/>
      <c r="B298" s="45"/>
      <c r="C298" s="8" t="s">
        <v>51</v>
      </c>
      <c r="D298" s="7">
        <v>2019</v>
      </c>
      <c r="E298" s="8"/>
      <c r="F298" s="8"/>
      <c r="G298" s="8"/>
      <c r="H298" s="8"/>
      <c r="I298" s="8"/>
      <c r="J298" s="166" t="s">
        <v>2802</v>
      </c>
      <c r="K298" s="8" t="s">
        <v>2803</v>
      </c>
      <c r="L298" s="182">
        <v>224018200</v>
      </c>
      <c r="M298" s="183"/>
      <c r="N298" s="38"/>
      <c r="O298" s="38"/>
      <c r="P298" s="38"/>
      <c r="Q298" s="38"/>
      <c r="R298" s="38"/>
      <c r="S298" s="38"/>
      <c r="T298" s="38"/>
      <c r="U298" s="38"/>
      <c r="V298" s="38"/>
    </row>
    <row r="299" spans="1:22" ht="32.15" hidden="1" customHeight="1">
      <c r="A299" s="38"/>
      <c r="B299" s="45"/>
      <c r="C299" s="8" t="s">
        <v>51</v>
      </c>
      <c r="D299" s="7">
        <v>2019</v>
      </c>
      <c r="E299" s="8"/>
      <c r="F299" s="8"/>
      <c r="G299" s="8"/>
      <c r="H299" s="8"/>
      <c r="I299" s="8"/>
      <c r="J299" s="166" t="s">
        <v>2802</v>
      </c>
      <c r="K299" s="8" t="s">
        <v>2803</v>
      </c>
      <c r="L299" s="182">
        <v>228249000</v>
      </c>
      <c r="M299" s="183"/>
      <c r="N299" s="38"/>
      <c r="O299" s="38"/>
      <c r="P299" s="38"/>
      <c r="Q299" s="38"/>
      <c r="R299" s="38"/>
      <c r="S299" s="38"/>
      <c r="T299" s="38"/>
      <c r="U299" s="38"/>
      <c r="V299" s="38"/>
    </row>
    <row r="300" spans="1:22" ht="32.15" hidden="1" customHeight="1">
      <c r="A300" s="38"/>
      <c r="B300" s="45"/>
      <c r="C300" s="8" t="s">
        <v>51</v>
      </c>
      <c r="D300" s="7">
        <v>2019</v>
      </c>
      <c r="E300" s="8"/>
      <c r="F300" s="8"/>
      <c r="G300" s="8"/>
      <c r="H300" s="8"/>
      <c r="I300" s="8"/>
      <c r="J300" s="166" t="s">
        <v>2802</v>
      </c>
      <c r="K300" s="8" t="s">
        <v>2803</v>
      </c>
      <c r="L300" s="182">
        <v>126490000</v>
      </c>
      <c r="M300" s="183"/>
      <c r="N300" s="38"/>
      <c r="O300" s="38"/>
      <c r="P300" s="38"/>
      <c r="Q300" s="38"/>
      <c r="R300" s="38"/>
      <c r="S300" s="38"/>
      <c r="T300" s="38"/>
      <c r="U300" s="38"/>
      <c r="V300" s="38"/>
    </row>
    <row r="301" spans="1:22" ht="32.15" hidden="1" customHeight="1">
      <c r="A301" s="38"/>
      <c r="B301" s="45"/>
      <c r="C301" s="8" t="s">
        <v>51</v>
      </c>
      <c r="D301" s="7">
        <v>2019</v>
      </c>
      <c r="E301" s="8"/>
      <c r="F301" s="8"/>
      <c r="G301" s="8"/>
      <c r="H301" s="8"/>
      <c r="I301" s="8"/>
      <c r="J301" s="166" t="s">
        <v>2802</v>
      </c>
      <c r="K301" s="8" t="s">
        <v>2803</v>
      </c>
      <c r="L301" s="182">
        <v>104426000</v>
      </c>
      <c r="M301" s="183"/>
      <c r="N301" s="38"/>
      <c r="O301" s="38"/>
      <c r="P301" s="38"/>
      <c r="Q301" s="38"/>
      <c r="R301" s="38"/>
      <c r="S301" s="38"/>
      <c r="T301" s="38"/>
      <c r="U301" s="38"/>
      <c r="V301" s="38"/>
    </row>
    <row r="302" spans="1:22" ht="16" hidden="1" customHeight="1">
      <c r="A302" s="38"/>
      <c r="B302" s="45"/>
      <c r="C302" s="8" t="s">
        <v>51</v>
      </c>
      <c r="D302" s="7">
        <v>2019</v>
      </c>
      <c r="E302" s="8"/>
      <c r="F302" s="8"/>
      <c r="G302" s="8"/>
      <c r="H302" s="8"/>
      <c r="I302" s="8"/>
      <c r="J302" s="166" t="s">
        <v>2800</v>
      </c>
      <c r="K302" s="8" t="s">
        <v>2801</v>
      </c>
      <c r="L302" s="182">
        <v>650000</v>
      </c>
      <c r="M302" s="183"/>
      <c r="N302" s="38"/>
      <c r="O302" s="38"/>
      <c r="P302" s="38"/>
      <c r="Q302" s="38"/>
      <c r="R302" s="38"/>
      <c r="S302" s="38"/>
      <c r="T302" s="38"/>
      <c r="U302" s="38"/>
      <c r="V302" s="38"/>
    </row>
    <row r="303" spans="1:22" ht="32.15" hidden="1" customHeight="1">
      <c r="A303" s="38"/>
      <c r="B303" s="45"/>
      <c r="C303" s="8" t="s">
        <v>51</v>
      </c>
      <c r="D303" s="7">
        <v>2019</v>
      </c>
      <c r="E303" s="8"/>
      <c r="F303" s="8"/>
      <c r="G303" s="8"/>
      <c r="H303" s="8"/>
      <c r="I303" s="8"/>
      <c r="J303" s="166" t="s">
        <v>2802</v>
      </c>
      <c r="K303" s="8" t="s">
        <v>2803</v>
      </c>
      <c r="L303" s="182">
        <v>108416000</v>
      </c>
      <c r="M303" s="183"/>
      <c r="N303" s="38"/>
      <c r="O303" s="38"/>
      <c r="P303" s="38"/>
      <c r="Q303" s="38"/>
      <c r="R303" s="38"/>
      <c r="S303" s="38"/>
      <c r="T303" s="38"/>
      <c r="U303" s="38"/>
      <c r="V303" s="38"/>
    </row>
    <row r="304" spans="1:22" ht="32.15" hidden="1" customHeight="1">
      <c r="A304" s="38"/>
      <c r="B304" s="45"/>
      <c r="C304" s="8" t="s">
        <v>51</v>
      </c>
      <c r="D304" s="7">
        <v>2019</v>
      </c>
      <c r="E304" s="8"/>
      <c r="F304" s="8"/>
      <c r="G304" s="8"/>
      <c r="H304" s="8"/>
      <c r="I304" s="8"/>
      <c r="J304" s="166" t="s">
        <v>2802</v>
      </c>
      <c r="K304" s="8" t="s">
        <v>2803</v>
      </c>
      <c r="L304" s="182">
        <v>102690000</v>
      </c>
      <c r="M304" s="183"/>
      <c r="N304" s="38"/>
      <c r="O304" s="38"/>
      <c r="P304" s="38"/>
      <c r="Q304" s="38"/>
      <c r="R304" s="38"/>
      <c r="S304" s="38"/>
      <c r="T304" s="38"/>
      <c r="U304" s="38"/>
      <c r="V304" s="38"/>
    </row>
    <row r="305" spans="1:22" ht="32.15" hidden="1" customHeight="1">
      <c r="A305" s="38"/>
      <c r="B305" s="45"/>
      <c r="C305" s="8" t="s">
        <v>51</v>
      </c>
      <c r="D305" s="7">
        <v>2019</v>
      </c>
      <c r="E305" s="8"/>
      <c r="F305" s="8"/>
      <c r="G305" s="8"/>
      <c r="H305" s="8"/>
      <c r="I305" s="8"/>
      <c r="J305" s="166" t="s">
        <v>2802</v>
      </c>
      <c r="K305" s="8" t="s">
        <v>2803</v>
      </c>
      <c r="L305" s="182">
        <v>109200000</v>
      </c>
      <c r="M305" s="183"/>
      <c r="N305" s="38"/>
      <c r="O305" s="38"/>
      <c r="P305" s="38"/>
      <c r="Q305" s="38"/>
      <c r="R305" s="38"/>
      <c r="S305" s="38"/>
      <c r="T305" s="38"/>
      <c r="U305" s="38"/>
      <c r="V305" s="38"/>
    </row>
    <row r="306" spans="1:22" ht="16" hidden="1" customHeight="1">
      <c r="A306" s="38"/>
      <c r="B306" s="45"/>
      <c r="C306" s="8" t="s">
        <v>51</v>
      </c>
      <c r="D306" s="7">
        <v>2019</v>
      </c>
      <c r="E306" s="8"/>
      <c r="F306" s="8"/>
      <c r="G306" s="8"/>
      <c r="H306" s="8"/>
      <c r="I306" s="8"/>
      <c r="J306" s="166" t="s">
        <v>2800</v>
      </c>
      <c r="K306" s="8" t="s">
        <v>2801</v>
      </c>
      <c r="L306" s="182">
        <v>500000</v>
      </c>
      <c r="M306" s="183"/>
      <c r="N306" s="38"/>
      <c r="O306" s="38"/>
      <c r="P306" s="38"/>
      <c r="Q306" s="38"/>
      <c r="R306" s="38"/>
      <c r="S306" s="38"/>
      <c r="T306" s="38"/>
      <c r="U306" s="38"/>
      <c r="V306" s="38"/>
    </row>
    <row r="307" spans="1:22" ht="32.15" hidden="1" customHeight="1">
      <c r="A307" s="38"/>
      <c r="B307" s="45"/>
      <c r="C307" s="8" t="s">
        <v>51</v>
      </c>
      <c r="D307" s="7">
        <v>2019</v>
      </c>
      <c r="E307" s="8"/>
      <c r="F307" s="8"/>
      <c r="G307" s="8"/>
      <c r="H307" s="8"/>
      <c r="I307" s="8"/>
      <c r="J307" s="166" t="s">
        <v>2802</v>
      </c>
      <c r="K307" s="8" t="s">
        <v>2803</v>
      </c>
      <c r="L307" s="182">
        <v>100100000</v>
      </c>
      <c r="M307" s="183"/>
      <c r="N307" s="38"/>
      <c r="O307" s="38"/>
      <c r="P307" s="38"/>
      <c r="Q307" s="38"/>
      <c r="R307" s="38"/>
      <c r="S307" s="38"/>
      <c r="T307" s="38"/>
      <c r="U307" s="38"/>
      <c r="V307" s="38"/>
    </row>
    <row r="308" spans="1:22" ht="32.15" hidden="1" customHeight="1">
      <c r="A308" s="38"/>
      <c r="B308" s="45"/>
      <c r="C308" s="8" t="s">
        <v>51</v>
      </c>
      <c r="D308" s="7">
        <v>2019</v>
      </c>
      <c r="E308" s="8"/>
      <c r="F308" s="8"/>
      <c r="G308" s="8"/>
      <c r="H308" s="8"/>
      <c r="I308" s="8"/>
      <c r="J308" s="166" t="s">
        <v>2802</v>
      </c>
      <c r="K308" s="8" t="s">
        <v>2803</v>
      </c>
      <c r="L308" s="182">
        <v>101934000</v>
      </c>
      <c r="M308" s="183"/>
      <c r="N308" s="38"/>
      <c r="O308" s="38"/>
      <c r="P308" s="38"/>
      <c r="Q308" s="38"/>
      <c r="R308" s="38"/>
      <c r="S308" s="38"/>
      <c r="T308" s="38"/>
      <c r="U308" s="38"/>
      <c r="V308" s="38"/>
    </row>
    <row r="309" spans="1:22" ht="32.15" hidden="1" customHeight="1">
      <c r="A309" s="38"/>
      <c r="B309" s="45"/>
      <c r="C309" s="8" t="s">
        <v>51</v>
      </c>
      <c r="D309" s="7">
        <v>2019</v>
      </c>
      <c r="E309" s="8"/>
      <c r="F309" s="8"/>
      <c r="G309" s="8"/>
      <c r="H309" s="8"/>
      <c r="I309" s="8"/>
      <c r="J309" s="166" t="s">
        <v>2802</v>
      </c>
      <c r="K309" s="8" t="s">
        <v>2803</v>
      </c>
      <c r="L309" s="182">
        <v>109103400</v>
      </c>
      <c r="M309" s="183"/>
      <c r="N309" s="38"/>
      <c r="O309" s="38"/>
      <c r="P309" s="38"/>
      <c r="Q309" s="38"/>
      <c r="R309" s="38"/>
      <c r="S309" s="38"/>
      <c r="T309" s="38"/>
      <c r="U309" s="38"/>
      <c r="V309" s="38"/>
    </row>
    <row r="310" spans="1:22" ht="32.15" hidden="1" customHeight="1">
      <c r="A310" s="38"/>
      <c r="B310" s="45"/>
      <c r="C310" s="8" t="s">
        <v>51</v>
      </c>
      <c r="D310" s="7">
        <v>2019</v>
      </c>
      <c r="E310" s="8"/>
      <c r="F310" s="8"/>
      <c r="G310" s="8"/>
      <c r="H310" s="8"/>
      <c r="I310" s="8"/>
      <c r="J310" s="166" t="s">
        <v>2802</v>
      </c>
      <c r="K310" s="8" t="s">
        <v>2803</v>
      </c>
      <c r="L310" s="182">
        <v>112109200</v>
      </c>
      <c r="M310" s="183"/>
      <c r="N310" s="38"/>
      <c r="O310" s="38"/>
      <c r="P310" s="38"/>
      <c r="Q310" s="38"/>
      <c r="R310" s="38"/>
      <c r="S310" s="38"/>
      <c r="T310" s="38"/>
      <c r="U310" s="38"/>
      <c r="V310" s="38"/>
    </row>
    <row r="311" spans="1:22" ht="32.15" hidden="1" customHeight="1">
      <c r="A311" s="38"/>
      <c r="B311" s="45"/>
      <c r="C311" s="8" t="s">
        <v>51</v>
      </c>
      <c r="D311" s="7">
        <v>2019</v>
      </c>
      <c r="E311" s="8"/>
      <c r="F311" s="8"/>
      <c r="G311" s="8"/>
      <c r="H311" s="8"/>
      <c r="I311" s="8"/>
      <c r="J311" s="166" t="s">
        <v>2802</v>
      </c>
      <c r="K311" s="8" t="s">
        <v>2803</v>
      </c>
      <c r="L311" s="182">
        <v>103315800</v>
      </c>
      <c r="M311" s="183"/>
      <c r="N311" s="38"/>
      <c r="O311" s="38"/>
      <c r="P311" s="38"/>
      <c r="Q311" s="38"/>
      <c r="R311" s="38"/>
      <c r="S311" s="38"/>
      <c r="T311" s="38"/>
      <c r="U311" s="38"/>
      <c r="V311" s="38"/>
    </row>
    <row r="312" spans="1:22" ht="32.15" hidden="1" customHeight="1">
      <c r="A312" s="38"/>
      <c r="B312" s="45"/>
      <c r="C312" s="8" t="s">
        <v>51</v>
      </c>
      <c r="D312" s="7">
        <v>2019</v>
      </c>
      <c r="E312" s="8"/>
      <c r="F312" s="8"/>
      <c r="G312" s="8"/>
      <c r="H312" s="8"/>
      <c r="I312" s="8"/>
      <c r="J312" s="166" t="s">
        <v>2802</v>
      </c>
      <c r="K312" s="8" t="s">
        <v>2803</v>
      </c>
      <c r="L312" s="182">
        <v>100100000</v>
      </c>
      <c r="M312" s="183"/>
      <c r="N312" s="38"/>
      <c r="O312" s="38"/>
      <c r="P312" s="38"/>
      <c r="Q312" s="38"/>
      <c r="R312" s="38"/>
      <c r="S312" s="38"/>
      <c r="T312" s="38"/>
      <c r="U312" s="38"/>
      <c r="V312" s="38"/>
    </row>
    <row r="313" spans="1:22" ht="32.15" hidden="1" customHeight="1">
      <c r="A313" s="38"/>
      <c r="B313" s="45"/>
      <c r="C313" s="8" t="s">
        <v>51</v>
      </c>
      <c r="D313" s="7">
        <v>2019</v>
      </c>
      <c r="E313" s="8"/>
      <c r="F313" s="8"/>
      <c r="G313" s="8"/>
      <c r="H313" s="8"/>
      <c r="I313" s="8"/>
      <c r="J313" s="166" t="s">
        <v>2802</v>
      </c>
      <c r="K313" s="8" t="s">
        <v>2803</v>
      </c>
      <c r="L313" s="182">
        <v>116760000</v>
      </c>
      <c r="M313" s="183"/>
      <c r="N313" s="38"/>
      <c r="O313" s="38"/>
      <c r="P313" s="38"/>
      <c r="Q313" s="38"/>
      <c r="R313" s="38"/>
      <c r="S313" s="38"/>
      <c r="T313" s="38"/>
      <c r="U313" s="38"/>
      <c r="V313" s="38"/>
    </row>
    <row r="314" spans="1:22" ht="16" hidden="1" customHeight="1">
      <c r="A314" s="38"/>
      <c r="B314" s="45"/>
      <c r="C314" s="8" t="s">
        <v>51</v>
      </c>
      <c r="D314" s="7">
        <v>2019</v>
      </c>
      <c r="E314" s="8"/>
      <c r="F314" s="8"/>
      <c r="G314" s="8"/>
      <c r="H314" s="8"/>
      <c r="I314" s="8"/>
      <c r="J314" s="166" t="s">
        <v>2800</v>
      </c>
      <c r="K314" s="8" t="s">
        <v>2801</v>
      </c>
      <c r="L314" s="182">
        <v>675000</v>
      </c>
      <c r="M314" s="183"/>
      <c r="N314" s="38"/>
      <c r="O314" s="38"/>
      <c r="P314" s="38"/>
      <c r="Q314" s="38"/>
      <c r="R314" s="38"/>
      <c r="S314" s="38"/>
      <c r="T314" s="38"/>
      <c r="U314" s="38"/>
      <c r="V314" s="38"/>
    </row>
    <row r="315" spans="1:22" ht="32.15" hidden="1" customHeight="1">
      <c r="A315" s="38"/>
      <c r="B315" s="45"/>
      <c r="C315" s="8" t="s">
        <v>51</v>
      </c>
      <c r="D315" s="7">
        <v>2019</v>
      </c>
      <c r="E315" s="8"/>
      <c r="F315" s="8"/>
      <c r="G315" s="8"/>
      <c r="H315" s="8"/>
      <c r="I315" s="8"/>
      <c r="J315" s="166" t="s">
        <v>2802</v>
      </c>
      <c r="K315" s="8" t="s">
        <v>2803</v>
      </c>
      <c r="L315" s="182">
        <v>8260000</v>
      </c>
      <c r="M315" s="183"/>
      <c r="N315" s="38"/>
      <c r="O315" s="38"/>
      <c r="P315" s="38"/>
      <c r="Q315" s="38"/>
      <c r="R315" s="38"/>
      <c r="S315" s="38"/>
      <c r="T315" s="38"/>
      <c r="U315" s="38"/>
      <c r="V315" s="38"/>
    </row>
    <row r="316" spans="1:22" ht="32.15" hidden="1" customHeight="1">
      <c r="A316" s="38"/>
      <c r="B316" s="45"/>
      <c r="C316" s="8" t="s">
        <v>51</v>
      </c>
      <c r="D316" s="7">
        <v>2019</v>
      </c>
      <c r="E316" s="8"/>
      <c r="F316" s="8"/>
      <c r="G316" s="8"/>
      <c r="H316" s="8"/>
      <c r="I316" s="8"/>
      <c r="J316" s="166" t="s">
        <v>2802</v>
      </c>
      <c r="K316" s="8" t="s">
        <v>2803</v>
      </c>
      <c r="L316" s="182">
        <v>100693600</v>
      </c>
      <c r="M316" s="183"/>
      <c r="N316" s="38"/>
      <c r="O316" s="38"/>
      <c r="P316" s="38"/>
      <c r="Q316" s="38"/>
      <c r="R316" s="38"/>
      <c r="S316" s="38"/>
      <c r="T316" s="38"/>
      <c r="U316" s="38"/>
      <c r="V316" s="38"/>
    </row>
    <row r="317" spans="1:22" ht="32.15" hidden="1" customHeight="1">
      <c r="A317" s="38"/>
      <c r="B317" s="45"/>
      <c r="C317" s="8" t="s">
        <v>51</v>
      </c>
      <c r="D317" s="7">
        <v>2019</v>
      </c>
      <c r="E317" s="8"/>
      <c r="F317" s="8"/>
      <c r="G317" s="8"/>
      <c r="H317" s="8"/>
      <c r="I317" s="8"/>
      <c r="J317" s="166" t="s">
        <v>2802</v>
      </c>
      <c r="K317" s="8" t="s">
        <v>2803</v>
      </c>
      <c r="L317" s="182">
        <v>100100000</v>
      </c>
      <c r="M317" s="183"/>
      <c r="N317" s="38"/>
      <c r="O317" s="38"/>
      <c r="P317" s="38"/>
      <c r="Q317" s="38"/>
      <c r="R317" s="38"/>
      <c r="S317" s="38"/>
      <c r="T317" s="38"/>
      <c r="U317" s="38"/>
      <c r="V317" s="38"/>
    </row>
    <row r="318" spans="1:22" ht="32.15" hidden="1" customHeight="1">
      <c r="A318" s="38"/>
      <c r="B318" s="45"/>
      <c r="C318" s="8" t="s">
        <v>51</v>
      </c>
      <c r="D318" s="7">
        <v>2019</v>
      </c>
      <c r="E318" s="8"/>
      <c r="F318" s="8"/>
      <c r="G318" s="8"/>
      <c r="H318" s="8"/>
      <c r="I318" s="8"/>
      <c r="J318" s="166" t="s">
        <v>2802</v>
      </c>
      <c r="K318" s="8" t="s">
        <v>2803</v>
      </c>
      <c r="L318" s="182">
        <v>102200000</v>
      </c>
      <c r="M318" s="183"/>
      <c r="N318" s="38"/>
      <c r="O318" s="38"/>
      <c r="P318" s="38"/>
      <c r="Q318" s="38"/>
      <c r="R318" s="38"/>
      <c r="S318" s="38"/>
      <c r="T318" s="38"/>
      <c r="U318" s="38"/>
      <c r="V318" s="38"/>
    </row>
    <row r="319" spans="1:22" ht="32.15" hidden="1" customHeight="1">
      <c r="A319" s="38"/>
      <c r="B319" s="45"/>
      <c r="C319" s="8" t="s">
        <v>51</v>
      </c>
      <c r="D319" s="7">
        <v>2019</v>
      </c>
      <c r="E319" s="8"/>
      <c r="F319" s="8"/>
      <c r="G319" s="8"/>
      <c r="H319" s="8"/>
      <c r="I319" s="8"/>
      <c r="J319" s="166" t="s">
        <v>2802</v>
      </c>
      <c r="K319" s="8" t="s">
        <v>2803</v>
      </c>
      <c r="L319" s="182">
        <v>100100000</v>
      </c>
      <c r="M319" s="183"/>
      <c r="N319" s="38"/>
      <c r="O319" s="38"/>
      <c r="P319" s="38"/>
      <c r="Q319" s="38"/>
      <c r="R319" s="38"/>
      <c r="S319" s="38"/>
      <c r="T319" s="38"/>
      <c r="U319" s="38"/>
      <c r="V319" s="38"/>
    </row>
    <row r="320" spans="1:22" ht="32.15" hidden="1" customHeight="1">
      <c r="A320" s="38"/>
      <c r="B320" s="45"/>
      <c r="C320" s="8" t="s">
        <v>51</v>
      </c>
      <c r="D320" s="7">
        <v>2019</v>
      </c>
      <c r="E320" s="8"/>
      <c r="F320" s="8"/>
      <c r="G320" s="8"/>
      <c r="H320" s="8"/>
      <c r="I320" s="8"/>
      <c r="J320" s="166" t="s">
        <v>2802</v>
      </c>
      <c r="K320" s="8" t="s">
        <v>2803</v>
      </c>
      <c r="L320" s="182">
        <v>99750000</v>
      </c>
      <c r="M320" s="183"/>
      <c r="N320" s="38"/>
      <c r="O320" s="38"/>
      <c r="P320" s="38"/>
      <c r="Q320" s="38"/>
      <c r="R320" s="38"/>
      <c r="S320" s="38"/>
      <c r="T320" s="38"/>
      <c r="U320" s="38"/>
      <c r="V320" s="38"/>
    </row>
    <row r="321" spans="1:22" ht="32.15" hidden="1" customHeight="1">
      <c r="A321" s="38"/>
      <c r="B321" s="45"/>
      <c r="C321" s="8" t="s">
        <v>51</v>
      </c>
      <c r="D321" s="7">
        <v>2019</v>
      </c>
      <c r="E321" s="8"/>
      <c r="F321" s="8"/>
      <c r="G321" s="8"/>
      <c r="H321" s="8"/>
      <c r="I321" s="8"/>
      <c r="J321" s="166" t="s">
        <v>2802</v>
      </c>
      <c r="K321" s="8" t="s">
        <v>2803</v>
      </c>
      <c r="L321" s="182">
        <v>100102800</v>
      </c>
      <c r="M321" s="183"/>
      <c r="N321" s="38"/>
      <c r="O321" s="38"/>
      <c r="P321" s="38"/>
      <c r="Q321" s="38"/>
      <c r="R321" s="38"/>
      <c r="S321" s="38"/>
      <c r="T321" s="38"/>
      <c r="U321" s="38"/>
      <c r="V321" s="38"/>
    </row>
    <row r="322" spans="1:22" ht="32.15" hidden="1" customHeight="1">
      <c r="A322" s="38"/>
      <c r="B322" s="45"/>
      <c r="C322" s="8" t="s">
        <v>51</v>
      </c>
      <c r="D322" s="7">
        <v>2019</v>
      </c>
      <c r="E322" s="8"/>
      <c r="F322" s="8"/>
      <c r="G322" s="8"/>
      <c r="H322" s="8"/>
      <c r="I322" s="8"/>
      <c r="J322" s="166" t="s">
        <v>2802</v>
      </c>
      <c r="K322" s="8" t="s">
        <v>2803</v>
      </c>
      <c r="L322" s="182">
        <v>8106000</v>
      </c>
      <c r="M322" s="183"/>
      <c r="N322" s="38"/>
      <c r="O322" s="38"/>
      <c r="P322" s="38"/>
      <c r="Q322" s="38"/>
      <c r="R322" s="38"/>
      <c r="S322" s="38"/>
      <c r="T322" s="38"/>
      <c r="U322" s="38"/>
      <c r="V322" s="38"/>
    </row>
    <row r="323" spans="1:22" ht="32.15" hidden="1" customHeight="1">
      <c r="A323" s="38"/>
      <c r="B323" s="45"/>
      <c r="C323" s="8" t="s">
        <v>51</v>
      </c>
      <c r="D323" s="7">
        <v>2019</v>
      </c>
      <c r="E323" s="8"/>
      <c r="F323" s="8"/>
      <c r="G323" s="8"/>
      <c r="H323" s="8"/>
      <c r="I323" s="8"/>
      <c r="J323" s="166" t="s">
        <v>2802</v>
      </c>
      <c r="K323" s="8" t="s">
        <v>2803</v>
      </c>
      <c r="L323" s="182">
        <v>107520000</v>
      </c>
      <c r="M323" s="183"/>
      <c r="N323" s="38"/>
      <c r="O323" s="38"/>
      <c r="P323" s="38"/>
      <c r="Q323" s="38"/>
      <c r="R323" s="38"/>
      <c r="S323" s="38"/>
      <c r="T323" s="38"/>
      <c r="U323" s="38"/>
      <c r="V323" s="38"/>
    </row>
    <row r="324" spans="1:22" ht="16" hidden="1" customHeight="1">
      <c r="A324" s="38"/>
      <c r="B324" s="45"/>
      <c r="C324" s="8" t="s">
        <v>51</v>
      </c>
      <c r="D324" s="7">
        <v>2019</v>
      </c>
      <c r="E324" s="8"/>
      <c r="F324" s="8"/>
      <c r="G324" s="8"/>
      <c r="H324" s="8"/>
      <c r="I324" s="8"/>
      <c r="J324" s="166" t="s">
        <v>2800</v>
      </c>
      <c r="K324" s="8" t="s">
        <v>2801</v>
      </c>
      <c r="L324" s="182">
        <v>500000</v>
      </c>
      <c r="M324" s="183"/>
      <c r="N324" s="38"/>
      <c r="O324" s="38"/>
      <c r="P324" s="38"/>
      <c r="Q324" s="38"/>
      <c r="R324" s="38"/>
      <c r="S324" s="38"/>
      <c r="T324" s="38"/>
      <c r="U324" s="38"/>
      <c r="V324" s="38"/>
    </row>
    <row r="325" spans="1:22" ht="32.15" hidden="1" customHeight="1">
      <c r="A325" s="38"/>
      <c r="B325" s="45"/>
      <c r="C325" s="8" t="s">
        <v>51</v>
      </c>
      <c r="D325" s="7">
        <v>2019</v>
      </c>
      <c r="E325" s="8"/>
      <c r="F325" s="8"/>
      <c r="G325" s="8"/>
      <c r="H325" s="8"/>
      <c r="I325" s="8"/>
      <c r="J325" s="166" t="s">
        <v>2802</v>
      </c>
      <c r="K325" s="8" t="s">
        <v>2803</v>
      </c>
      <c r="L325" s="182">
        <v>35525000</v>
      </c>
      <c r="M325" s="183"/>
      <c r="N325" s="38"/>
      <c r="O325" s="38"/>
      <c r="P325" s="38"/>
      <c r="Q325" s="38"/>
      <c r="R325" s="38"/>
      <c r="S325" s="38"/>
      <c r="T325" s="38"/>
      <c r="U325" s="38"/>
      <c r="V325" s="38"/>
    </row>
    <row r="326" spans="1:22" ht="32.15" hidden="1" customHeight="1">
      <c r="A326" s="38"/>
      <c r="B326" s="45"/>
      <c r="C326" s="8" t="s">
        <v>51</v>
      </c>
      <c r="D326" s="7">
        <v>2019</v>
      </c>
      <c r="E326" s="8"/>
      <c r="F326" s="8"/>
      <c r="G326" s="8"/>
      <c r="H326" s="8"/>
      <c r="I326" s="8"/>
      <c r="J326" s="166" t="s">
        <v>2802</v>
      </c>
      <c r="K326" s="8" t="s">
        <v>2803</v>
      </c>
      <c r="L326" s="182">
        <v>101768800</v>
      </c>
      <c r="M326" s="183"/>
      <c r="N326" s="38"/>
      <c r="O326" s="38"/>
      <c r="P326" s="38"/>
      <c r="Q326" s="38"/>
      <c r="R326" s="38"/>
      <c r="S326" s="38"/>
      <c r="T326" s="38"/>
      <c r="U326" s="38"/>
      <c r="V326" s="38"/>
    </row>
    <row r="327" spans="1:22" ht="32.15" hidden="1" customHeight="1">
      <c r="A327" s="38"/>
      <c r="B327" s="45"/>
      <c r="C327" s="8" t="s">
        <v>51</v>
      </c>
      <c r="D327" s="7">
        <v>2019</v>
      </c>
      <c r="E327" s="8"/>
      <c r="F327" s="8"/>
      <c r="G327" s="8"/>
      <c r="H327" s="8"/>
      <c r="I327" s="8"/>
      <c r="J327" s="166" t="s">
        <v>2802</v>
      </c>
      <c r="K327" s="8" t="s">
        <v>2803</v>
      </c>
      <c r="L327" s="182">
        <v>28000000</v>
      </c>
      <c r="M327" s="183"/>
      <c r="N327" s="38"/>
      <c r="O327" s="38"/>
      <c r="P327" s="38"/>
      <c r="Q327" s="38"/>
      <c r="R327" s="38"/>
      <c r="S327" s="38"/>
      <c r="T327" s="38"/>
      <c r="U327" s="38"/>
      <c r="V327" s="38"/>
    </row>
    <row r="328" spans="1:22" ht="32.15" hidden="1" customHeight="1">
      <c r="A328" s="38"/>
      <c r="B328" s="45"/>
      <c r="C328" s="8" t="s">
        <v>51</v>
      </c>
      <c r="D328" s="7">
        <v>2019</v>
      </c>
      <c r="E328" s="8"/>
      <c r="F328" s="8"/>
      <c r="G328" s="8"/>
      <c r="H328" s="8"/>
      <c r="I328" s="8"/>
      <c r="J328" s="166" t="s">
        <v>2802</v>
      </c>
      <c r="K328" s="8" t="s">
        <v>2803</v>
      </c>
      <c r="L328" s="182">
        <v>107800000</v>
      </c>
      <c r="M328" s="183"/>
      <c r="N328" s="38"/>
      <c r="O328" s="38"/>
      <c r="P328" s="38"/>
      <c r="Q328" s="38"/>
      <c r="R328" s="38"/>
      <c r="S328" s="38"/>
      <c r="T328" s="38"/>
      <c r="U328" s="38"/>
      <c r="V328" s="38"/>
    </row>
    <row r="329" spans="1:22" ht="16" hidden="1" customHeight="1">
      <c r="A329" s="38"/>
      <c r="B329" s="45"/>
      <c r="C329" s="8" t="s">
        <v>51</v>
      </c>
      <c r="D329" s="7">
        <v>2019</v>
      </c>
      <c r="E329" s="8"/>
      <c r="F329" s="8"/>
      <c r="G329" s="8"/>
      <c r="H329" s="8"/>
      <c r="I329" s="8"/>
      <c r="J329" s="166" t="s">
        <v>2800</v>
      </c>
      <c r="K329" s="8" t="s">
        <v>2801</v>
      </c>
      <c r="L329" s="182">
        <v>825000</v>
      </c>
      <c r="M329" s="183"/>
      <c r="N329" s="38"/>
      <c r="O329" s="38"/>
      <c r="P329" s="38"/>
      <c r="Q329" s="38"/>
      <c r="R329" s="38"/>
      <c r="S329" s="38"/>
      <c r="T329" s="38"/>
      <c r="U329" s="38"/>
      <c r="V329" s="38"/>
    </row>
    <row r="330" spans="1:22" ht="32.15" hidden="1" customHeight="1">
      <c r="A330" s="38"/>
      <c r="B330" s="45"/>
      <c r="C330" s="8" t="s">
        <v>51</v>
      </c>
      <c r="D330" s="7">
        <v>2019</v>
      </c>
      <c r="E330" s="8"/>
      <c r="F330" s="8"/>
      <c r="G330" s="8"/>
      <c r="H330" s="8"/>
      <c r="I330" s="8"/>
      <c r="J330" s="166" t="s">
        <v>2802</v>
      </c>
      <c r="K330" s="8" t="s">
        <v>2803</v>
      </c>
      <c r="L330" s="182">
        <v>12691000</v>
      </c>
      <c r="M330" s="183"/>
      <c r="N330" s="38"/>
      <c r="O330" s="38"/>
      <c r="P330" s="38"/>
      <c r="Q330" s="38"/>
      <c r="R330" s="38"/>
      <c r="S330" s="38"/>
      <c r="T330" s="38"/>
      <c r="U330" s="38"/>
      <c r="V330" s="38"/>
    </row>
    <row r="331" spans="1:22" ht="32.15" hidden="1" customHeight="1">
      <c r="A331" s="38"/>
      <c r="B331" s="45"/>
      <c r="C331" s="8" t="s">
        <v>51</v>
      </c>
      <c r="D331" s="7">
        <v>2019</v>
      </c>
      <c r="E331" s="8"/>
      <c r="F331" s="8"/>
      <c r="G331" s="8"/>
      <c r="H331" s="8"/>
      <c r="I331" s="8"/>
      <c r="J331" s="166" t="s">
        <v>2802</v>
      </c>
      <c r="K331" s="8" t="s">
        <v>2803</v>
      </c>
      <c r="L331" s="182">
        <v>15232000</v>
      </c>
      <c r="M331" s="183"/>
      <c r="N331" s="38"/>
      <c r="O331" s="38"/>
      <c r="P331" s="38"/>
      <c r="Q331" s="38"/>
      <c r="R331" s="38"/>
      <c r="S331" s="38"/>
      <c r="T331" s="38"/>
      <c r="U331" s="38"/>
      <c r="V331" s="38"/>
    </row>
    <row r="332" spans="1:22" ht="32.15" hidden="1" customHeight="1">
      <c r="A332" s="38"/>
      <c r="B332" s="45"/>
      <c r="C332" s="8" t="s">
        <v>51</v>
      </c>
      <c r="D332" s="7">
        <v>2019</v>
      </c>
      <c r="E332" s="8"/>
      <c r="F332" s="8"/>
      <c r="G332" s="8"/>
      <c r="H332" s="8"/>
      <c r="I332" s="8"/>
      <c r="J332" s="166" t="s">
        <v>2802</v>
      </c>
      <c r="K332" s="8" t="s">
        <v>2803</v>
      </c>
      <c r="L332" s="182">
        <v>21101500</v>
      </c>
      <c r="M332" s="183"/>
      <c r="N332" s="38"/>
      <c r="O332" s="38"/>
      <c r="P332" s="38"/>
      <c r="Q332" s="38"/>
      <c r="R332" s="38"/>
      <c r="S332" s="38"/>
      <c r="T332" s="38"/>
      <c r="U332" s="38"/>
      <c r="V332" s="38"/>
    </row>
    <row r="333" spans="1:22" ht="32.15" hidden="1" customHeight="1">
      <c r="A333" s="38"/>
      <c r="B333" s="45"/>
      <c r="C333" s="8" t="s">
        <v>51</v>
      </c>
      <c r="D333" s="7">
        <v>2019</v>
      </c>
      <c r="E333" s="8"/>
      <c r="F333" s="8"/>
      <c r="G333" s="8"/>
      <c r="H333" s="8"/>
      <c r="I333" s="8"/>
      <c r="J333" s="166" t="s">
        <v>2802</v>
      </c>
      <c r="K333" s="8" t="s">
        <v>2803</v>
      </c>
      <c r="L333" s="182">
        <v>102163600</v>
      </c>
      <c r="M333" s="183"/>
      <c r="N333" s="38"/>
      <c r="O333" s="38"/>
      <c r="P333" s="38"/>
      <c r="Q333" s="38"/>
      <c r="R333" s="38"/>
      <c r="S333" s="38"/>
      <c r="T333" s="38"/>
      <c r="U333" s="38"/>
      <c r="V333" s="38"/>
    </row>
    <row r="334" spans="1:22" ht="32.15" hidden="1" customHeight="1">
      <c r="A334" s="38"/>
      <c r="B334" s="45"/>
      <c r="C334" s="8" t="s">
        <v>51</v>
      </c>
      <c r="D334" s="7">
        <v>2019</v>
      </c>
      <c r="E334" s="8"/>
      <c r="F334" s="8"/>
      <c r="G334" s="8"/>
      <c r="H334" s="8"/>
      <c r="I334" s="8"/>
      <c r="J334" s="166" t="s">
        <v>2802</v>
      </c>
      <c r="K334" s="8" t="s">
        <v>2803</v>
      </c>
      <c r="L334" s="182">
        <v>14139300</v>
      </c>
      <c r="M334" s="183"/>
      <c r="N334" s="38"/>
      <c r="O334" s="38"/>
      <c r="P334" s="38"/>
      <c r="Q334" s="38"/>
      <c r="R334" s="38"/>
      <c r="S334" s="38"/>
      <c r="T334" s="38"/>
      <c r="U334" s="38"/>
      <c r="V334" s="38"/>
    </row>
    <row r="335" spans="1:22" ht="32.15" hidden="1" customHeight="1">
      <c r="A335" s="38"/>
      <c r="B335" s="45"/>
      <c r="C335" s="8" t="s">
        <v>51</v>
      </c>
      <c r="D335" s="7">
        <v>2019</v>
      </c>
      <c r="E335" s="8"/>
      <c r="F335" s="8"/>
      <c r="G335" s="8"/>
      <c r="H335" s="8"/>
      <c r="I335" s="8"/>
      <c r="J335" s="166" t="s">
        <v>2802</v>
      </c>
      <c r="K335" s="8" t="s">
        <v>2803</v>
      </c>
      <c r="L335" s="182">
        <v>106338400</v>
      </c>
      <c r="M335" s="183"/>
      <c r="N335" s="38"/>
      <c r="O335" s="38"/>
      <c r="P335" s="38"/>
      <c r="Q335" s="38"/>
      <c r="R335" s="38"/>
      <c r="S335" s="38"/>
      <c r="T335" s="38"/>
      <c r="U335" s="38"/>
      <c r="V335" s="38"/>
    </row>
    <row r="336" spans="1:22" ht="32.15" hidden="1" customHeight="1">
      <c r="A336" s="38"/>
      <c r="B336" s="45"/>
      <c r="C336" s="8" t="s">
        <v>51</v>
      </c>
      <c r="D336" s="7">
        <v>2019</v>
      </c>
      <c r="E336" s="8"/>
      <c r="F336" s="8"/>
      <c r="G336" s="8"/>
      <c r="H336" s="8"/>
      <c r="I336" s="8"/>
      <c r="J336" s="166" t="s">
        <v>2802</v>
      </c>
      <c r="K336" s="8" t="s">
        <v>2803</v>
      </c>
      <c r="L336" s="182">
        <v>21700000</v>
      </c>
      <c r="M336" s="183"/>
      <c r="N336" s="38"/>
      <c r="O336" s="38"/>
      <c r="P336" s="38"/>
      <c r="Q336" s="38"/>
      <c r="R336" s="38"/>
      <c r="S336" s="38"/>
      <c r="T336" s="38"/>
      <c r="U336" s="38"/>
      <c r="V336" s="38"/>
    </row>
    <row r="337" spans="1:22" ht="32.15" hidden="1" customHeight="1">
      <c r="A337" s="38"/>
      <c r="B337" s="45"/>
      <c r="C337" s="8" t="s">
        <v>51</v>
      </c>
      <c r="D337" s="7">
        <v>2019</v>
      </c>
      <c r="E337" s="8"/>
      <c r="F337" s="8"/>
      <c r="G337" s="8"/>
      <c r="H337" s="8"/>
      <c r="I337" s="8"/>
      <c r="J337" s="166" t="s">
        <v>2802</v>
      </c>
      <c r="K337" s="8" t="s">
        <v>2803</v>
      </c>
      <c r="L337" s="182">
        <v>100100000</v>
      </c>
      <c r="M337" s="183"/>
      <c r="N337" s="38"/>
      <c r="O337" s="38"/>
      <c r="P337" s="38"/>
      <c r="Q337" s="38"/>
      <c r="R337" s="38"/>
      <c r="S337" s="38"/>
      <c r="T337" s="38"/>
      <c r="U337" s="38"/>
      <c r="V337" s="38"/>
    </row>
    <row r="338" spans="1:22" ht="16" hidden="1" customHeight="1">
      <c r="A338" s="38"/>
      <c r="B338" s="45"/>
      <c r="C338" s="8" t="s">
        <v>51</v>
      </c>
      <c r="D338" s="7">
        <v>2019</v>
      </c>
      <c r="E338" s="8"/>
      <c r="F338" s="8"/>
      <c r="G338" s="8"/>
      <c r="H338" s="8"/>
      <c r="I338" s="8"/>
      <c r="J338" s="166" t="s">
        <v>2800</v>
      </c>
      <c r="K338" s="8" t="s">
        <v>2801</v>
      </c>
      <c r="L338" s="182">
        <v>350000</v>
      </c>
      <c r="M338" s="183"/>
      <c r="N338" s="38"/>
      <c r="O338" s="38"/>
      <c r="P338" s="38"/>
      <c r="Q338" s="38"/>
      <c r="R338" s="38"/>
      <c r="S338" s="38"/>
      <c r="T338" s="38"/>
      <c r="U338" s="38"/>
      <c r="V338" s="38"/>
    </row>
    <row r="339" spans="1:22" ht="32.15" hidden="1" customHeight="1">
      <c r="A339" s="38"/>
      <c r="B339" s="45"/>
      <c r="C339" s="8" t="s">
        <v>51</v>
      </c>
      <c r="D339" s="7">
        <v>2019</v>
      </c>
      <c r="E339" s="8"/>
      <c r="F339" s="8"/>
      <c r="G339" s="8"/>
      <c r="H339" s="8"/>
      <c r="I339" s="8"/>
      <c r="J339" s="166" t="s">
        <v>2802</v>
      </c>
      <c r="K339" s="8" t="s">
        <v>2803</v>
      </c>
      <c r="L339" s="182">
        <v>14000000</v>
      </c>
      <c r="M339" s="183"/>
      <c r="N339" s="38"/>
      <c r="O339" s="38"/>
      <c r="P339" s="38"/>
      <c r="Q339" s="38"/>
      <c r="R339" s="38"/>
      <c r="S339" s="38"/>
      <c r="T339" s="38"/>
      <c r="U339" s="38"/>
      <c r="V339" s="38"/>
    </row>
    <row r="340" spans="1:22" ht="32.15" hidden="1" customHeight="1">
      <c r="A340" s="38"/>
      <c r="B340" s="45"/>
      <c r="C340" s="8" t="s">
        <v>51</v>
      </c>
      <c r="D340" s="7">
        <v>2019</v>
      </c>
      <c r="E340" s="8"/>
      <c r="F340" s="8"/>
      <c r="G340" s="8"/>
      <c r="H340" s="8"/>
      <c r="I340" s="8"/>
      <c r="J340" s="166" t="s">
        <v>2802</v>
      </c>
      <c r="K340" s="8" t="s">
        <v>2803</v>
      </c>
      <c r="L340" s="182">
        <v>15330000</v>
      </c>
      <c r="M340" s="183"/>
      <c r="N340" s="38"/>
      <c r="O340" s="38"/>
      <c r="P340" s="38"/>
      <c r="Q340" s="38"/>
      <c r="R340" s="38"/>
      <c r="S340" s="38"/>
      <c r="T340" s="38"/>
      <c r="U340" s="38"/>
      <c r="V340" s="38"/>
    </row>
    <row r="341" spans="1:22" ht="32.15" hidden="1" customHeight="1">
      <c r="A341" s="38"/>
      <c r="B341" s="45"/>
      <c r="C341" s="8" t="s">
        <v>51</v>
      </c>
      <c r="D341" s="7">
        <v>2019</v>
      </c>
      <c r="E341" s="8"/>
      <c r="F341" s="8"/>
      <c r="G341" s="8"/>
      <c r="H341" s="8"/>
      <c r="I341" s="8"/>
      <c r="J341" s="166" t="s">
        <v>2802</v>
      </c>
      <c r="K341" s="8" t="s">
        <v>2803</v>
      </c>
      <c r="L341" s="182">
        <v>21361200</v>
      </c>
      <c r="M341" s="183"/>
      <c r="N341" s="38"/>
      <c r="O341" s="38"/>
      <c r="P341" s="38"/>
      <c r="Q341" s="38"/>
      <c r="R341" s="38"/>
      <c r="S341" s="38"/>
      <c r="T341" s="38"/>
      <c r="U341" s="38"/>
      <c r="V341" s="38"/>
    </row>
    <row r="342" spans="1:22" ht="32.15" hidden="1" customHeight="1">
      <c r="A342" s="38"/>
      <c r="B342" s="45"/>
      <c r="C342" s="8" t="s">
        <v>51</v>
      </c>
      <c r="D342" s="7">
        <v>2019</v>
      </c>
      <c r="E342" s="8"/>
      <c r="F342" s="8"/>
      <c r="G342" s="8"/>
      <c r="H342" s="8"/>
      <c r="I342" s="8"/>
      <c r="J342" s="166" t="s">
        <v>2802</v>
      </c>
      <c r="K342" s="8" t="s">
        <v>2803</v>
      </c>
      <c r="L342" s="182">
        <v>65713481</v>
      </c>
      <c r="M342" s="183"/>
      <c r="N342" s="38"/>
      <c r="O342" s="38"/>
      <c r="P342" s="38"/>
      <c r="Q342" s="38"/>
      <c r="R342" s="38"/>
      <c r="S342" s="38"/>
      <c r="T342" s="38"/>
      <c r="U342" s="38"/>
      <c r="V342" s="38"/>
    </row>
    <row r="343" spans="1:22" ht="32.15" hidden="1" customHeight="1">
      <c r="A343" s="38"/>
      <c r="B343" s="45"/>
      <c r="C343" s="8" t="s">
        <v>51</v>
      </c>
      <c r="D343" s="7">
        <v>2019</v>
      </c>
      <c r="E343" s="8"/>
      <c r="F343" s="8"/>
      <c r="G343" s="8"/>
      <c r="H343" s="8"/>
      <c r="I343" s="8"/>
      <c r="J343" s="166" t="s">
        <v>2802</v>
      </c>
      <c r="K343" s="8" t="s">
        <v>2803</v>
      </c>
      <c r="L343" s="182">
        <v>57871737</v>
      </c>
      <c r="M343" s="183"/>
      <c r="N343" s="38"/>
      <c r="O343" s="38"/>
      <c r="P343" s="38"/>
      <c r="Q343" s="38"/>
      <c r="R343" s="38"/>
      <c r="S343" s="38"/>
      <c r="T343" s="38"/>
      <c r="U343" s="38"/>
      <c r="V343" s="38"/>
    </row>
    <row r="344" spans="1:22" ht="16" hidden="1" customHeight="1">
      <c r="A344" s="38"/>
      <c r="B344" s="45"/>
      <c r="C344" s="8" t="s">
        <v>51</v>
      </c>
      <c r="D344" s="7">
        <v>2019</v>
      </c>
      <c r="E344" s="8"/>
      <c r="F344" s="8"/>
      <c r="G344" s="8"/>
      <c r="H344" s="8"/>
      <c r="I344" s="8"/>
      <c r="J344" s="166" t="s">
        <v>2800</v>
      </c>
      <c r="K344" s="8" t="s">
        <v>2801</v>
      </c>
      <c r="L344" s="182">
        <v>150000</v>
      </c>
      <c r="M344" s="183"/>
      <c r="N344" s="38"/>
      <c r="O344" s="38"/>
      <c r="P344" s="38"/>
      <c r="Q344" s="38"/>
      <c r="R344" s="38"/>
      <c r="S344" s="38"/>
      <c r="T344" s="38"/>
      <c r="U344" s="38"/>
      <c r="V344" s="38"/>
    </row>
    <row r="345" spans="1:22" ht="32.15" hidden="1" customHeight="1">
      <c r="A345" s="38"/>
      <c r="B345" s="45"/>
      <c r="C345" s="8" t="s">
        <v>51</v>
      </c>
      <c r="D345" s="7">
        <v>2019</v>
      </c>
      <c r="E345" s="8"/>
      <c r="F345" s="8"/>
      <c r="G345" s="8"/>
      <c r="H345" s="8"/>
      <c r="I345" s="8"/>
      <c r="J345" s="166" t="s">
        <v>2802</v>
      </c>
      <c r="K345" s="8" t="s">
        <v>2803</v>
      </c>
      <c r="L345" s="182">
        <v>9828500</v>
      </c>
      <c r="M345" s="183"/>
      <c r="N345" s="38"/>
      <c r="O345" s="38"/>
      <c r="P345" s="38"/>
      <c r="Q345" s="38"/>
      <c r="R345" s="38"/>
      <c r="S345" s="38"/>
      <c r="T345" s="38"/>
      <c r="U345" s="38"/>
      <c r="V345" s="38"/>
    </row>
    <row r="346" spans="1:22" ht="32.15" hidden="1" customHeight="1">
      <c r="A346" s="38"/>
      <c r="B346" s="45"/>
      <c r="C346" s="8" t="s">
        <v>51</v>
      </c>
      <c r="D346" s="7">
        <v>2019</v>
      </c>
      <c r="E346" s="8"/>
      <c r="F346" s="8"/>
      <c r="G346" s="8"/>
      <c r="H346" s="8"/>
      <c r="I346" s="8"/>
      <c r="J346" s="166" t="s">
        <v>2802</v>
      </c>
      <c r="K346" s="8" t="s">
        <v>2803</v>
      </c>
      <c r="L346" s="182">
        <v>108682000</v>
      </c>
      <c r="M346" s="183"/>
      <c r="N346" s="38"/>
      <c r="O346" s="38"/>
      <c r="P346" s="38"/>
      <c r="Q346" s="38"/>
      <c r="R346" s="38"/>
      <c r="S346" s="38"/>
      <c r="T346" s="38"/>
      <c r="U346" s="38"/>
      <c r="V346" s="38"/>
    </row>
    <row r="347" spans="1:22" ht="32.15" hidden="1" customHeight="1">
      <c r="A347" s="38"/>
      <c r="B347" s="45"/>
      <c r="C347" s="8" t="s">
        <v>51</v>
      </c>
      <c r="D347" s="7">
        <v>2019</v>
      </c>
      <c r="E347" s="8"/>
      <c r="F347" s="8"/>
      <c r="G347" s="8"/>
      <c r="H347" s="8"/>
      <c r="I347" s="8"/>
      <c r="J347" s="166" t="s">
        <v>2802</v>
      </c>
      <c r="K347" s="8" t="s">
        <v>2803</v>
      </c>
      <c r="L347" s="182">
        <v>99862000</v>
      </c>
      <c r="M347" s="183"/>
      <c r="N347" s="38"/>
      <c r="O347" s="38"/>
      <c r="P347" s="38"/>
      <c r="Q347" s="38"/>
      <c r="R347" s="38"/>
      <c r="S347" s="38"/>
      <c r="T347" s="38"/>
      <c r="U347" s="38"/>
      <c r="V347" s="38"/>
    </row>
    <row r="348" spans="1:22" ht="32.15" hidden="1" customHeight="1">
      <c r="A348" s="38"/>
      <c r="B348" s="45"/>
      <c r="C348" s="8" t="s">
        <v>51</v>
      </c>
      <c r="D348" s="7">
        <v>2019</v>
      </c>
      <c r="E348" s="8"/>
      <c r="F348" s="8"/>
      <c r="G348" s="8"/>
      <c r="H348" s="8"/>
      <c r="I348" s="8"/>
      <c r="J348" s="166" t="s">
        <v>2802</v>
      </c>
      <c r="K348" s="8" t="s">
        <v>2803</v>
      </c>
      <c r="L348" s="182">
        <v>60631114</v>
      </c>
      <c r="M348" s="183"/>
      <c r="N348" s="38"/>
      <c r="O348" s="38"/>
      <c r="P348" s="38"/>
      <c r="Q348" s="38"/>
      <c r="R348" s="38"/>
      <c r="S348" s="38"/>
      <c r="T348" s="38"/>
      <c r="U348" s="38"/>
      <c r="V348" s="38"/>
    </row>
    <row r="349" spans="1:22" ht="32.15" hidden="1" customHeight="1">
      <c r="A349" s="38"/>
      <c r="B349" s="45"/>
      <c r="C349" s="8" t="s">
        <v>51</v>
      </c>
      <c r="D349" s="7">
        <v>2019</v>
      </c>
      <c r="E349" s="8"/>
      <c r="F349" s="8"/>
      <c r="G349" s="8"/>
      <c r="H349" s="8"/>
      <c r="I349" s="8"/>
      <c r="J349" s="166" t="s">
        <v>2802</v>
      </c>
      <c r="K349" s="8" t="s">
        <v>2803</v>
      </c>
      <c r="L349" s="182">
        <v>60912346</v>
      </c>
      <c r="M349" s="183"/>
      <c r="N349" s="38"/>
      <c r="O349" s="38"/>
      <c r="P349" s="38"/>
      <c r="Q349" s="38"/>
      <c r="R349" s="38"/>
      <c r="S349" s="38"/>
      <c r="T349" s="38"/>
      <c r="U349" s="38"/>
      <c r="V349" s="38"/>
    </row>
    <row r="350" spans="1:22" ht="32.15" hidden="1" customHeight="1">
      <c r="A350" s="38"/>
      <c r="B350" s="45"/>
      <c r="C350" s="8" t="s">
        <v>51</v>
      </c>
      <c r="D350" s="7">
        <v>2019</v>
      </c>
      <c r="E350" s="8"/>
      <c r="F350" s="8"/>
      <c r="G350" s="8"/>
      <c r="H350" s="8"/>
      <c r="I350" s="8"/>
      <c r="J350" s="166" t="s">
        <v>2802</v>
      </c>
      <c r="K350" s="8" t="s">
        <v>2803</v>
      </c>
      <c r="L350" s="182">
        <v>102884600</v>
      </c>
      <c r="M350" s="183"/>
      <c r="N350" s="38"/>
      <c r="O350" s="38"/>
      <c r="P350" s="38"/>
      <c r="Q350" s="38"/>
      <c r="R350" s="38"/>
      <c r="S350" s="38"/>
      <c r="T350" s="38"/>
      <c r="U350" s="38"/>
      <c r="V350" s="38"/>
    </row>
    <row r="351" spans="1:22" ht="32.15" hidden="1" customHeight="1">
      <c r="A351" s="38"/>
      <c r="B351" s="45"/>
      <c r="C351" s="8" t="s">
        <v>51</v>
      </c>
      <c r="D351" s="7">
        <v>2019</v>
      </c>
      <c r="E351" s="8"/>
      <c r="F351" s="8"/>
      <c r="G351" s="8"/>
      <c r="H351" s="8"/>
      <c r="I351" s="8"/>
      <c r="J351" s="166" t="s">
        <v>2802</v>
      </c>
      <c r="K351" s="8" t="s">
        <v>2804</v>
      </c>
      <c r="L351" s="182">
        <v>7972250</v>
      </c>
      <c r="M351" s="183"/>
      <c r="N351" s="38"/>
      <c r="O351" s="38"/>
      <c r="P351" s="38"/>
      <c r="Q351" s="38"/>
      <c r="R351" s="38"/>
      <c r="S351" s="38"/>
      <c r="T351" s="38"/>
      <c r="U351" s="38"/>
      <c r="V351" s="38"/>
    </row>
    <row r="352" spans="1:22" ht="32.15" hidden="1" customHeight="1">
      <c r="A352" s="38"/>
      <c r="B352" s="45"/>
      <c r="C352" s="8" t="s">
        <v>51</v>
      </c>
      <c r="D352" s="7">
        <v>2019</v>
      </c>
      <c r="E352" s="8"/>
      <c r="F352" s="8"/>
      <c r="G352" s="8"/>
      <c r="H352" s="8"/>
      <c r="I352" s="8"/>
      <c r="J352" s="166" t="s">
        <v>2802</v>
      </c>
      <c r="K352" s="8" t="s">
        <v>2803</v>
      </c>
      <c r="L352" s="182">
        <v>5548700</v>
      </c>
      <c r="M352" s="183"/>
      <c r="N352" s="38"/>
      <c r="O352" s="38"/>
      <c r="P352" s="38"/>
      <c r="Q352" s="38"/>
      <c r="R352" s="38"/>
      <c r="S352" s="38"/>
      <c r="T352" s="38"/>
      <c r="U352" s="38"/>
      <c r="V352" s="38"/>
    </row>
    <row r="353" spans="1:22" ht="32.15" hidden="1" customHeight="1">
      <c r="A353" s="38"/>
      <c r="B353" s="45"/>
      <c r="C353" s="8" t="s">
        <v>51</v>
      </c>
      <c r="D353" s="7">
        <v>2019</v>
      </c>
      <c r="E353" s="8"/>
      <c r="F353" s="8"/>
      <c r="G353" s="8"/>
      <c r="H353" s="8"/>
      <c r="I353" s="8"/>
      <c r="J353" s="166" t="s">
        <v>2802</v>
      </c>
      <c r="K353" s="8" t="s">
        <v>2804</v>
      </c>
      <c r="L353" s="182">
        <v>7972250</v>
      </c>
      <c r="M353" s="183"/>
      <c r="N353" s="38"/>
      <c r="O353" s="38"/>
      <c r="P353" s="38"/>
      <c r="Q353" s="38"/>
      <c r="R353" s="38"/>
      <c r="S353" s="38"/>
      <c r="T353" s="38"/>
      <c r="U353" s="38"/>
      <c r="V353" s="38"/>
    </row>
    <row r="354" spans="1:22" ht="32.15" hidden="1" customHeight="1">
      <c r="A354" s="38"/>
      <c r="B354" s="45"/>
      <c r="C354" s="8" t="s">
        <v>51</v>
      </c>
      <c r="D354" s="7">
        <v>2019</v>
      </c>
      <c r="E354" s="8"/>
      <c r="F354" s="8"/>
      <c r="G354" s="8"/>
      <c r="H354" s="8"/>
      <c r="I354" s="8"/>
      <c r="J354" s="166" t="s">
        <v>2802</v>
      </c>
      <c r="K354" s="8" t="s">
        <v>2803</v>
      </c>
      <c r="L354" s="182">
        <v>5548700</v>
      </c>
      <c r="M354" s="183"/>
      <c r="N354" s="38"/>
      <c r="O354" s="38"/>
      <c r="P354" s="38"/>
      <c r="Q354" s="38"/>
      <c r="R354" s="38"/>
      <c r="S354" s="38"/>
      <c r="T354" s="38"/>
      <c r="U354" s="38"/>
      <c r="V354" s="38"/>
    </row>
    <row r="355" spans="1:22" ht="32.15" hidden="1" customHeight="1">
      <c r="A355" s="38"/>
      <c r="B355" s="45"/>
      <c r="C355" s="8" t="s">
        <v>51</v>
      </c>
      <c r="D355" s="7">
        <v>2019</v>
      </c>
      <c r="E355" s="8"/>
      <c r="F355" s="8"/>
      <c r="G355" s="8"/>
      <c r="H355" s="8"/>
      <c r="I355" s="8"/>
      <c r="J355" s="166" t="s">
        <v>2802</v>
      </c>
      <c r="K355" s="8" t="s">
        <v>2804</v>
      </c>
      <c r="L355" s="182">
        <v>7972250</v>
      </c>
      <c r="M355" s="183"/>
      <c r="N355" s="38"/>
      <c r="O355" s="38"/>
      <c r="P355" s="38"/>
      <c r="Q355" s="38"/>
      <c r="R355" s="38"/>
      <c r="S355" s="38"/>
      <c r="T355" s="38"/>
      <c r="U355" s="38"/>
      <c r="V355" s="38"/>
    </row>
    <row r="356" spans="1:22" ht="32.15" hidden="1" customHeight="1">
      <c r="A356" s="38"/>
      <c r="B356" s="45"/>
      <c r="C356" s="8" t="s">
        <v>51</v>
      </c>
      <c r="D356" s="7">
        <v>2019</v>
      </c>
      <c r="E356" s="8"/>
      <c r="F356" s="8"/>
      <c r="G356" s="8"/>
      <c r="H356" s="8"/>
      <c r="I356" s="8"/>
      <c r="J356" s="166" t="s">
        <v>2802</v>
      </c>
      <c r="K356" s="8" t="s">
        <v>2803</v>
      </c>
      <c r="L356" s="182">
        <v>5548700</v>
      </c>
      <c r="M356" s="183"/>
      <c r="N356" s="38"/>
      <c r="O356" s="38"/>
      <c r="P356" s="38"/>
      <c r="Q356" s="38"/>
      <c r="R356" s="38"/>
      <c r="S356" s="38"/>
      <c r="T356" s="38"/>
      <c r="U356" s="38"/>
      <c r="V356" s="38"/>
    </row>
    <row r="357" spans="1:22" ht="32.15" hidden="1" customHeight="1">
      <c r="A357" s="38"/>
      <c r="B357" s="45"/>
      <c r="C357" s="8" t="s">
        <v>51</v>
      </c>
      <c r="D357" s="7">
        <v>2019</v>
      </c>
      <c r="E357" s="8"/>
      <c r="F357" s="8"/>
      <c r="G357" s="8"/>
      <c r="H357" s="8"/>
      <c r="I357" s="8"/>
      <c r="J357" s="166" t="s">
        <v>2802</v>
      </c>
      <c r="K357" s="8" t="s">
        <v>2804</v>
      </c>
      <c r="L357" s="182">
        <v>7972250</v>
      </c>
      <c r="M357" s="183"/>
      <c r="N357" s="38"/>
      <c r="O357" s="38"/>
      <c r="P357" s="38"/>
      <c r="Q357" s="38"/>
      <c r="R357" s="38"/>
      <c r="S357" s="38"/>
      <c r="T357" s="38"/>
      <c r="U357" s="38"/>
      <c r="V357" s="38"/>
    </row>
    <row r="358" spans="1:22" ht="32.15" hidden="1" customHeight="1">
      <c r="A358" s="38"/>
      <c r="B358" s="45"/>
      <c r="C358" s="8" t="s">
        <v>51</v>
      </c>
      <c r="D358" s="7">
        <v>2019</v>
      </c>
      <c r="E358" s="8"/>
      <c r="F358" s="8"/>
      <c r="G358" s="8"/>
      <c r="H358" s="8"/>
      <c r="I358" s="8"/>
      <c r="J358" s="166" t="s">
        <v>2802</v>
      </c>
      <c r="K358" s="8" t="s">
        <v>2803</v>
      </c>
      <c r="L358" s="182">
        <v>5548700</v>
      </c>
      <c r="M358" s="183"/>
      <c r="N358" s="38"/>
      <c r="O358" s="38"/>
      <c r="P358" s="38"/>
      <c r="Q358" s="38"/>
      <c r="R358" s="38"/>
      <c r="S358" s="38"/>
      <c r="T358" s="38"/>
      <c r="U358" s="38"/>
      <c r="V358" s="38"/>
    </row>
    <row r="359" spans="1:22" ht="32.15" hidden="1" customHeight="1">
      <c r="A359" s="38"/>
      <c r="B359" s="45"/>
      <c r="C359" s="8" t="s">
        <v>51</v>
      </c>
      <c r="D359" s="7">
        <v>2019</v>
      </c>
      <c r="E359" s="8"/>
      <c r="F359" s="8"/>
      <c r="G359" s="8"/>
      <c r="H359" s="8"/>
      <c r="I359" s="8"/>
      <c r="J359" s="166" t="s">
        <v>2802</v>
      </c>
      <c r="K359" s="8" t="s">
        <v>2803</v>
      </c>
      <c r="L359" s="182">
        <v>5548700</v>
      </c>
      <c r="M359" s="183"/>
      <c r="N359" s="38"/>
      <c r="O359" s="38"/>
      <c r="P359" s="38"/>
      <c r="Q359" s="38"/>
      <c r="R359" s="38"/>
      <c r="S359" s="38"/>
      <c r="T359" s="38"/>
      <c r="U359" s="38"/>
      <c r="V359" s="38"/>
    </row>
    <row r="360" spans="1:22" ht="32.15" hidden="1" customHeight="1">
      <c r="A360" s="38"/>
      <c r="B360" s="45"/>
      <c r="C360" s="8" t="s">
        <v>51</v>
      </c>
      <c r="D360" s="7">
        <v>2019</v>
      </c>
      <c r="E360" s="8"/>
      <c r="F360" s="8"/>
      <c r="G360" s="8"/>
      <c r="H360" s="8"/>
      <c r="I360" s="8"/>
      <c r="J360" s="166" t="s">
        <v>2802</v>
      </c>
      <c r="K360" s="8" t="s">
        <v>2804</v>
      </c>
      <c r="L360" s="182">
        <v>7972250</v>
      </c>
      <c r="M360" s="183"/>
      <c r="N360" s="38"/>
      <c r="O360" s="38"/>
      <c r="P360" s="38"/>
      <c r="Q360" s="38"/>
      <c r="R360" s="38"/>
      <c r="S360" s="38"/>
      <c r="T360" s="38"/>
      <c r="U360" s="38"/>
      <c r="V360" s="38"/>
    </row>
    <row r="361" spans="1:22" ht="32.15" hidden="1" customHeight="1">
      <c r="A361" s="38"/>
      <c r="B361" s="45"/>
      <c r="C361" s="8" t="s">
        <v>51</v>
      </c>
      <c r="D361" s="7">
        <v>2019</v>
      </c>
      <c r="E361" s="8"/>
      <c r="F361" s="8"/>
      <c r="G361" s="8"/>
      <c r="H361" s="8"/>
      <c r="I361" s="8"/>
      <c r="J361" s="166" t="s">
        <v>2802</v>
      </c>
      <c r="K361" s="8" t="s">
        <v>2803</v>
      </c>
      <c r="L361" s="182">
        <v>5549000</v>
      </c>
      <c r="M361" s="183"/>
      <c r="N361" s="38"/>
      <c r="O361" s="38"/>
      <c r="P361" s="38"/>
      <c r="Q361" s="38"/>
      <c r="R361" s="38"/>
      <c r="S361" s="38"/>
      <c r="T361" s="38"/>
      <c r="U361" s="38"/>
      <c r="V361" s="38"/>
    </row>
    <row r="362" spans="1:22" ht="32.15" hidden="1" customHeight="1">
      <c r="A362" s="38"/>
      <c r="B362" s="45"/>
      <c r="C362" s="8" t="s">
        <v>51</v>
      </c>
      <c r="D362" s="7">
        <v>2019</v>
      </c>
      <c r="E362" s="8"/>
      <c r="F362" s="8"/>
      <c r="G362" s="8"/>
      <c r="H362" s="8"/>
      <c r="I362" s="8"/>
      <c r="J362" s="166" t="s">
        <v>2802</v>
      </c>
      <c r="K362" s="8" t="s">
        <v>2804</v>
      </c>
      <c r="L362" s="182">
        <v>7972250</v>
      </c>
      <c r="M362" s="183"/>
      <c r="N362" s="38"/>
      <c r="O362" s="38"/>
      <c r="P362" s="38"/>
      <c r="Q362" s="38"/>
      <c r="R362" s="38"/>
      <c r="S362" s="38"/>
      <c r="T362" s="38"/>
      <c r="U362" s="38"/>
      <c r="V362" s="38"/>
    </row>
    <row r="363" spans="1:22" ht="32.15" hidden="1" customHeight="1">
      <c r="A363" s="38"/>
      <c r="B363" s="45"/>
      <c r="C363" s="8" t="s">
        <v>51</v>
      </c>
      <c r="D363" s="7">
        <v>2019</v>
      </c>
      <c r="E363" s="8"/>
      <c r="F363" s="8"/>
      <c r="G363" s="8"/>
      <c r="H363" s="8"/>
      <c r="I363" s="8"/>
      <c r="J363" s="166" t="s">
        <v>2802</v>
      </c>
      <c r="K363" s="8" t="s">
        <v>2804</v>
      </c>
      <c r="L363" s="182">
        <v>7972250</v>
      </c>
      <c r="M363" s="183"/>
      <c r="N363" s="38"/>
      <c r="O363" s="38"/>
      <c r="P363" s="38"/>
      <c r="Q363" s="38"/>
      <c r="R363" s="38"/>
      <c r="S363" s="38"/>
      <c r="T363" s="38"/>
      <c r="U363" s="38"/>
      <c r="V363" s="38"/>
    </row>
    <row r="364" spans="1:22" ht="32.15" hidden="1" customHeight="1">
      <c r="A364" s="38"/>
      <c r="B364" s="45"/>
      <c r="C364" s="8" t="s">
        <v>51</v>
      </c>
      <c r="D364" s="7">
        <v>2019</v>
      </c>
      <c r="E364" s="8"/>
      <c r="F364" s="8"/>
      <c r="G364" s="8"/>
      <c r="H364" s="8"/>
      <c r="I364" s="8"/>
      <c r="J364" s="166" t="s">
        <v>2802</v>
      </c>
      <c r="K364" s="8" t="s">
        <v>2803</v>
      </c>
      <c r="L364" s="182">
        <v>5548700</v>
      </c>
      <c r="M364" s="183"/>
      <c r="N364" s="38"/>
      <c r="O364" s="38"/>
      <c r="P364" s="38"/>
      <c r="Q364" s="38"/>
      <c r="R364" s="38"/>
      <c r="S364" s="38"/>
      <c r="T364" s="38"/>
      <c r="U364" s="38"/>
      <c r="V364" s="38"/>
    </row>
    <row r="365" spans="1:22" ht="32.15" hidden="1" customHeight="1">
      <c r="A365" s="38"/>
      <c r="B365" s="45"/>
      <c r="C365" s="8" t="s">
        <v>51</v>
      </c>
      <c r="D365" s="7">
        <v>2019</v>
      </c>
      <c r="E365" s="8"/>
      <c r="F365" s="8"/>
      <c r="G365" s="8"/>
      <c r="H365" s="8"/>
      <c r="I365" s="8"/>
      <c r="J365" s="166" t="s">
        <v>2802</v>
      </c>
      <c r="K365" s="8" t="s">
        <v>2804</v>
      </c>
      <c r="L365" s="182">
        <v>7972250</v>
      </c>
      <c r="M365" s="183"/>
      <c r="N365" s="38"/>
      <c r="O365" s="38"/>
      <c r="P365" s="38"/>
      <c r="Q365" s="38"/>
      <c r="R365" s="38"/>
      <c r="S365" s="38"/>
      <c r="T365" s="38"/>
      <c r="U365" s="38"/>
      <c r="V365" s="38"/>
    </row>
    <row r="366" spans="1:22" ht="32.15" hidden="1" customHeight="1">
      <c r="A366" s="38"/>
      <c r="B366" s="45"/>
      <c r="C366" s="8" t="s">
        <v>51</v>
      </c>
      <c r="D366" s="7">
        <v>2019</v>
      </c>
      <c r="E366" s="8"/>
      <c r="F366" s="8"/>
      <c r="G366" s="8"/>
      <c r="H366" s="8"/>
      <c r="I366" s="8"/>
      <c r="J366" s="166" t="s">
        <v>2802</v>
      </c>
      <c r="K366" s="8" t="s">
        <v>2803</v>
      </c>
      <c r="L366" s="182">
        <v>5548700</v>
      </c>
      <c r="M366" s="183"/>
      <c r="N366" s="38"/>
      <c r="O366" s="38"/>
      <c r="P366" s="38"/>
      <c r="Q366" s="38"/>
      <c r="R366" s="38"/>
      <c r="S366" s="38"/>
      <c r="T366" s="38"/>
      <c r="U366" s="38"/>
      <c r="V366" s="38"/>
    </row>
    <row r="367" spans="1:22" ht="32.15" hidden="1" customHeight="1">
      <c r="A367" s="38"/>
      <c r="B367" s="45"/>
      <c r="C367" s="8" t="s">
        <v>51</v>
      </c>
      <c r="D367" s="7">
        <v>2019</v>
      </c>
      <c r="E367" s="8"/>
      <c r="F367" s="8"/>
      <c r="G367" s="8"/>
      <c r="H367" s="8"/>
      <c r="I367" s="8"/>
      <c r="J367" s="166" t="s">
        <v>2802</v>
      </c>
      <c r="K367" s="8" t="s">
        <v>2803</v>
      </c>
      <c r="L367" s="182">
        <v>5548700</v>
      </c>
      <c r="M367" s="183"/>
      <c r="N367" s="38"/>
      <c r="O367" s="38"/>
      <c r="P367" s="38"/>
      <c r="Q367" s="38"/>
      <c r="R367" s="38"/>
      <c r="S367" s="38"/>
      <c r="T367" s="38"/>
      <c r="U367" s="38"/>
      <c r="V367" s="38"/>
    </row>
    <row r="368" spans="1:22" ht="32.15" hidden="1" customHeight="1">
      <c r="A368" s="38"/>
      <c r="B368" s="45"/>
      <c r="C368" s="8" t="s">
        <v>51</v>
      </c>
      <c r="D368" s="7">
        <v>2019</v>
      </c>
      <c r="E368" s="8"/>
      <c r="F368" s="8"/>
      <c r="G368" s="8"/>
      <c r="H368" s="8"/>
      <c r="I368" s="8"/>
      <c r="J368" s="166" t="s">
        <v>2802</v>
      </c>
      <c r="K368" s="8" t="s">
        <v>2804</v>
      </c>
      <c r="L368" s="182">
        <v>7972250</v>
      </c>
      <c r="M368" s="183"/>
      <c r="N368" s="38"/>
      <c r="O368" s="38"/>
      <c r="P368" s="38"/>
      <c r="Q368" s="38"/>
      <c r="R368" s="38"/>
      <c r="S368" s="38"/>
      <c r="T368" s="38"/>
      <c r="U368" s="38"/>
      <c r="V368" s="38"/>
    </row>
    <row r="369" spans="1:22" ht="32.15" hidden="1" customHeight="1">
      <c r="A369" s="38"/>
      <c r="B369" s="45"/>
      <c r="C369" s="8" t="s">
        <v>51</v>
      </c>
      <c r="D369" s="7">
        <v>2019</v>
      </c>
      <c r="E369" s="8"/>
      <c r="F369" s="8"/>
      <c r="G369" s="8"/>
      <c r="H369" s="8"/>
      <c r="I369" s="8"/>
      <c r="J369" s="166" t="s">
        <v>2802</v>
      </c>
      <c r="K369" s="8" t="s">
        <v>2803</v>
      </c>
      <c r="L369" s="182">
        <v>5548700</v>
      </c>
      <c r="M369" s="183"/>
      <c r="N369" s="38"/>
      <c r="O369" s="38"/>
      <c r="P369" s="38"/>
      <c r="Q369" s="38"/>
      <c r="R369" s="38"/>
      <c r="S369" s="38"/>
      <c r="T369" s="38"/>
      <c r="U369" s="38"/>
      <c r="V369" s="38"/>
    </row>
    <row r="370" spans="1:22" ht="32.15" hidden="1" customHeight="1">
      <c r="A370" s="38"/>
      <c r="B370" s="45"/>
      <c r="C370" s="8" t="s">
        <v>51</v>
      </c>
      <c r="D370" s="7">
        <v>2019</v>
      </c>
      <c r="E370" s="8"/>
      <c r="F370" s="8"/>
      <c r="G370" s="8"/>
      <c r="H370" s="8"/>
      <c r="I370" s="8"/>
      <c r="J370" s="166" t="s">
        <v>2802</v>
      </c>
      <c r="K370" s="8" t="s">
        <v>2804</v>
      </c>
      <c r="L370" s="182">
        <v>7972250</v>
      </c>
      <c r="M370" s="183"/>
      <c r="N370" s="38"/>
      <c r="O370" s="38"/>
      <c r="P370" s="38"/>
      <c r="Q370" s="38"/>
      <c r="R370" s="38"/>
      <c r="S370" s="38"/>
      <c r="T370" s="38"/>
      <c r="U370" s="38"/>
      <c r="V370" s="38"/>
    </row>
    <row r="371" spans="1:22" ht="32.15" hidden="1" customHeight="1">
      <c r="A371" s="38"/>
      <c r="B371" s="45"/>
      <c r="C371" s="8" t="s">
        <v>51</v>
      </c>
      <c r="D371" s="7">
        <v>2019</v>
      </c>
      <c r="E371" s="8"/>
      <c r="F371" s="8"/>
      <c r="G371" s="8"/>
      <c r="H371" s="8"/>
      <c r="I371" s="8"/>
      <c r="J371" s="166" t="s">
        <v>2802</v>
      </c>
      <c r="K371" s="8" t="s">
        <v>2803</v>
      </c>
      <c r="L371" s="182">
        <v>5548700</v>
      </c>
      <c r="M371" s="183"/>
      <c r="N371" s="38"/>
      <c r="O371" s="38"/>
      <c r="P371" s="38"/>
      <c r="Q371" s="38"/>
      <c r="R371" s="38"/>
      <c r="S371" s="38"/>
      <c r="T371" s="38"/>
      <c r="U371" s="38"/>
      <c r="V371" s="38"/>
    </row>
    <row r="372" spans="1:22" ht="32.15" hidden="1" customHeight="1">
      <c r="A372" s="19"/>
      <c r="B372" s="45"/>
      <c r="C372" s="8" t="s">
        <v>51</v>
      </c>
      <c r="D372" s="7">
        <v>2019</v>
      </c>
      <c r="E372" s="8"/>
      <c r="F372" s="8"/>
      <c r="G372" s="8"/>
      <c r="H372" s="8"/>
      <c r="I372" s="8"/>
      <c r="J372" s="166" t="s">
        <v>2802</v>
      </c>
      <c r="K372" s="8" t="s">
        <v>2804</v>
      </c>
      <c r="L372" s="182">
        <v>7972250</v>
      </c>
      <c r="M372" s="183"/>
      <c r="N372" s="19"/>
      <c r="O372" s="19"/>
      <c r="P372" s="19"/>
      <c r="Q372" s="19"/>
      <c r="R372" s="19"/>
      <c r="S372" s="19"/>
      <c r="T372" s="19"/>
      <c r="U372" s="19"/>
      <c r="V372" s="19"/>
    </row>
    <row r="373" spans="1:22" ht="16" hidden="1" customHeight="1">
      <c r="A373" s="19"/>
      <c r="B373" s="45"/>
      <c r="C373" s="8" t="s">
        <v>51</v>
      </c>
      <c r="D373" s="7">
        <v>2019</v>
      </c>
      <c r="E373" s="8"/>
      <c r="F373" s="8"/>
      <c r="G373" s="8"/>
      <c r="H373" s="8"/>
      <c r="I373" s="8"/>
      <c r="J373" s="166" t="s">
        <v>2805</v>
      </c>
      <c r="K373" s="8" t="s">
        <v>2806</v>
      </c>
      <c r="L373" s="182"/>
      <c r="M373" s="183">
        <v>1200</v>
      </c>
      <c r="N373" s="19"/>
      <c r="O373" s="19"/>
      <c r="P373" s="19"/>
      <c r="Q373" s="19"/>
      <c r="R373" s="19"/>
      <c r="S373" s="19"/>
      <c r="T373" s="19"/>
      <c r="U373" s="19"/>
      <c r="V373" s="19"/>
    </row>
    <row r="374" spans="1:22" ht="32.15" hidden="1" customHeight="1">
      <c r="A374" s="19"/>
      <c r="B374" s="45"/>
      <c r="C374" s="8" t="s">
        <v>51</v>
      </c>
      <c r="D374" s="7">
        <v>2019</v>
      </c>
      <c r="E374" s="8"/>
      <c r="F374" s="8"/>
      <c r="G374" s="8"/>
      <c r="H374" s="8"/>
      <c r="I374" s="8"/>
      <c r="J374" s="166" t="s">
        <v>2802</v>
      </c>
      <c r="K374" s="8" t="s">
        <v>2807</v>
      </c>
      <c r="L374" s="182">
        <v>350000</v>
      </c>
      <c r="M374" s="183"/>
      <c r="N374" s="19"/>
      <c r="O374" s="19"/>
      <c r="P374" s="19"/>
      <c r="Q374" s="19"/>
      <c r="R374" s="19"/>
      <c r="S374" s="19"/>
      <c r="T374" s="19"/>
      <c r="U374" s="19"/>
      <c r="V374" s="19"/>
    </row>
    <row r="375" spans="1:22" ht="16" hidden="1" customHeight="1">
      <c r="A375" s="19"/>
      <c r="B375" s="45"/>
      <c r="C375" s="8" t="s">
        <v>51</v>
      </c>
      <c r="D375" s="7">
        <v>2019</v>
      </c>
      <c r="E375" s="8"/>
      <c r="F375" s="8"/>
      <c r="G375" s="8"/>
      <c r="H375" s="8"/>
      <c r="I375" s="8"/>
      <c r="J375" s="166" t="s">
        <v>2805</v>
      </c>
      <c r="K375" s="8" t="s">
        <v>2806</v>
      </c>
      <c r="L375" s="182"/>
      <c r="M375" s="183">
        <v>1200</v>
      </c>
      <c r="N375" s="19"/>
      <c r="O375" s="19"/>
      <c r="P375" s="19"/>
      <c r="Q375" s="19"/>
      <c r="R375" s="19"/>
      <c r="S375" s="19"/>
      <c r="T375" s="19"/>
      <c r="U375" s="19"/>
      <c r="V375" s="19"/>
    </row>
    <row r="376" spans="1:22" ht="16" hidden="1" customHeight="1">
      <c r="A376" s="19"/>
      <c r="B376" s="45"/>
      <c r="C376" s="8" t="s">
        <v>51</v>
      </c>
      <c r="D376" s="7">
        <v>2019</v>
      </c>
      <c r="E376" s="8"/>
      <c r="F376" s="8"/>
      <c r="G376" s="8"/>
      <c r="H376" s="8"/>
      <c r="I376" s="8"/>
      <c r="J376" s="166" t="s">
        <v>2805</v>
      </c>
      <c r="K376" s="8" t="s">
        <v>2806</v>
      </c>
      <c r="L376" s="182"/>
      <c r="M376" s="183">
        <v>1200</v>
      </c>
      <c r="N376" s="19"/>
      <c r="O376" s="19"/>
      <c r="P376" s="19"/>
      <c r="Q376" s="19"/>
      <c r="R376" s="19"/>
      <c r="S376" s="19"/>
      <c r="T376" s="19"/>
      <c r="U376" s="19"/>
      <c r="V376" s="19"/>
    </row>
    <row r="377" spans="1:22" ht="32.15" hidden="1" customHeight="1">
      <c r="A377" s="19"/>
      <c r="B377" s="45"/>
      <c r="C377" s="8" t="s">
        <v>51</v>
      </c>
      <c r="D377" s="7">
        <v>2019</v>
      </c>
      <c r="E377" s="8"/>
      <c r="F377" s="8"/>
      <c r="G377" s="8"/>
      <c r="H377" s="8"/>
      <c r="I377" s="8"/>
      <c r="J377" s="166" t="s">
        <v>2802</v>
      </c>
      <c r="K377" s="8" t="s">
        <v>2808</v>
      </c>
      <c r="L377" s="182">
        <v>1100000</v>
      </c>
      <c r="M377" s="183"/>
      <c r="N377" s="19"/>
      <c r="O377" s="19"/>
      <c r="P377" s="19"/>
      <c r="Q377" s="19"/>
      <c r="R377" s="19"/>
      <c r="S377" s="19"/>
      <c r="T377" s="19"/>
      <c r="U377" s="19"/>
      <c r="V377" s="19"/>
    </row>
    <row r="378" spans="1:22" ht="32.15" hidden="1" customHeight="1">
      <c r="A378" s="19"/>
      <c r="B378" s="45"/>
      <c r="C378" s="8" t="s">
        <v>51</v>
      </c>
      <c r="D378" s="7">
        <v>2019</v>
      </c>
      <c r="E378" s="8"/>
      <c r="F378" s="8"/>
      <c r="G378" s="8"/>
      <c r="H378" s="8"/>
      <c r="I378" s="8"/>
      <c r="J378" s="166" t="s">
        <v>2802</v>
      </c>
      <c r="K378" s="8" t="s">
        <v>2807</v>
      </c>
      <c r="L378" s="182">
        <v>350000</v>
      </c>
      <c r="M378" s="183"/>
      <c r="N378" s="19"/>
      <c r="O378" s="19"/>
      <c r="P378" s="19"/>
      <c r="Q378" s="19"/>
      <c r="R378" s="19"/>
      <c r="S378" s="19"/>
      <c r="T378" s="19"/>
      <c r="U378" s="19"/>
      <c r="V378" s="19"/>
    </row>
    <row r="379" spans="1:22" ht="16" hidden="1" customHeight="1">
      <c r="A379" s="19"/>
      <c r="B379" s="45"/>
      <c r="C379" s="8" t="s">
        <v>51</v>
      </c>
      <c r="D379" s="14">
        <v>2020</v>
      </c>
      <c r="E379" s="14"/>
      <c r="F379" s="14"/>
      <c r="G379" s="14"/>
      <c r="H379" s="14"/>
      <c r="I379" s="14"/>
      <c r="J379" s="24" t="s">
        <v>2796</v>
      </c>
      <c r="K379" s="10" t="s">
        <v>2798</v>
      </c>
      <c r="L379" s="184"/>
      <c r="M379" s="185">
        <v>983.79</v>
      </c>
      <c r="N379" s="19"/>
      <c r="O379" s="19"/>
      <c r="P379" s="19"/>
      <c r="Q379" s="19"/>
      <c r="R379" s="19"/>
      <c r="S379" s="19"/>
      <c r="T379" s="19"/>
      <c r="U379" s="19"/>
      <c r="V379" s="19"/>
    </row>
    <row r="380" spans="1:22" ht="16" hidden="1" customHeight="1">
      <c r="A380" s="19"/>
      <c r="B380" s="45"/>
      <c r="C380" s="8" t="s">
        <v>51</v>
      </c>
      <c r="D380" s="14">
        <v>2020</v>
      </c>
      <c r="E380" s="14"/>
      <c r="F380" s="14"/>
      <c r="G380" s="14"/>
      <c r="H380" s="14"/>
      <c r="I380" s="14"/>
      <c r="J380" s="24" t="s">
        <v>2796</v>
      </c>
      <c r="K380" s="10" t="s">
        <v>2799</v>
      </c>
      <c r="L380" s="184">
        <v>4303330</v>
      </c>
      <c r="M380" s="185"/>
      <c r="N380" s="19"/>
      <c r="O380" s="19"/>
      <c r="P380" s="19"/>
      <c r="Q380" s="19"/>
      <c r="R380" s="19"/>
      <c r="S380" s="19"/>
      <c r="T380" s="19"/>
      <c r="U380" s="19"/>
      <c r="V380" s="19"/>
    </row>
    <row r="381" spans="1:22" ht="16" hidden="1" customHeight="1">
      <c r="A381" s="19"/>
      <c r="B381" s="45"/>
      <c r="C381" s="8" t="s">
        <v>51</v>
      </c>
      <c r="D381" s="14">
        <v>2020</v>
      </c>
      <c r="E381" s="14"/>
      <c r="F381" s="14"/>
      <c r="G381" s="14"/>
      <c r="H381" s="14"/>
      <c r="I381" s="14"/>
      <c r="J381" s="24" t="s">
        <v>2796</v>
      </c>
      <c r="K381" s="10" t="s">
        <v>2798</v>
      </c>
      <c r="L381" s="184"/>
      <c r="M381" s="185">
        <v>465.14</v>
      </c>
      <c r="N381" s="19"/>
      <c r="O381" s="19"/>
      <c r="P381" s="19"/>
      <c r="Q381" s="19"/>
      <c r="R381" s="19"/>
      <c r="S381" s="19"/>
      <c r="T381" s="19"/>
      <c r="U381" s="19"/>
      <c r="V381" s="19"/>
    </row>
    <row r="382" spans="1:22" ht="16" hidden="1" customHeight="1">
      <c r="A382" s="19"/>
      <c r="B382" s="45"/>
      <c r="C382" s="8" t="s">
        <v>51</v>
      </c>
      <c r="D382" s="14">
        <v>2020</v>
      </c>
      <c r="E382" s="14"/>
      <c r="F382" s="14"/>
      <c r="G382" s="14"/>
      <c r="H382" s="14"/>
      <c r="I382" s="14"/>
      <c r="J382" s="24" t="s">
        <v>2796</v>
      </c>
      <c r="K382" s="10" t="s">
        <v>2798</v>
      </c>
      <c r="L382" s="184"/>
      <c r="M382" s="185">
        <v>628.79</v>
      </c>
      <c r="N382" s="19"/>
      <c r="O382" s="19"/>
      <c r="P382" s="19"/>
      <c r="Q382" s="19"/>
      <c r="R382" s="19"/>
      <c r="S382" s="19"/>
      <c r="T382" s="19"/>
      <c r="U382" s="19"/>
      <c r="V382" s="19"/>
    </row>
    <row r="383" spans="1:22" ht="16" hidden="1" customHeight="1">
      <c r="A383" s="19"/>
      <c r="B383" s="45"/>
      <c r="C383" s="8" t="s">
        <v>51</v>
      </c>
      <c r="D383" s="14">
        <v>2020</v>
      </c>
      <c r="E383" s="14"/>
      <c r="F383" s="14"/>
      <c r="G383" s="14"/>
      <c r="H383" s="14"/>
      <c r="I383" s="14"/>
      <c r="J383" s="24" t="s">
        <v>2796</v>
      </c>
      <c r="K383" s="10" t="s">
        <v>2799</v>
      </c>
      <c r="L383" s="184">
        <v>3357900</v>
      </c>
      <c r="M383" s="185"/>
      <c r="N383" s="19"/>
      <c r="O383" s="19"/>
      <c r="P383" s="19"/>
      <c r="Q383" s="19"/>
      <c r="R383" s="19"/>
      <c r="S383" s="19"/>
      <c r="T383" s="19"/>
      <c r="U383" s="19"/>
      <c r="V383" s="19"/>
    </row>
    <row r="384" spans="1:22" ht="16" hidden="1" customHeight="1">
      <c r="A384" s="19"/>
      <c r="B384" s="45"/>
      <c r="C384" s="8" t="s">
        <v>51</v>
      </c>
      <c r="D384" s="14">
        <v>2020</v>
      </c>
      <c r="E384" s="14"/>
      <c r="F384" s="14"/>
      <c r="G384" s="14"/>
      <c r="H384" s="14"/>
      <c r="I384" s="14"/>
      <c r="J384" s="24" t="s">
        <v>2796</v>
      </c>
      <c r="K384" s="10" t="s">
        <v>2799</v>
      </c>
      <c r="L384" s="184">
        <v>3648100</v>
      </c>
      <c r="M384" s="185"/>
      <c r="N384" s="19"/>
      <c r="O384" s="19"/>
      <c r="P384" s="19"/>
      <c r="Q384" s="19"/>
      <c r="R384" s="19"/>
      <c r="S384" s="19"/>
      <c r="T384" s="19"/>
      <c r="U384" s="19"/>
      <c r="V384" s="19"/>
    </row>
    <row r="385" spans="1:22" ht="16" hidden="1" customHeight="1">
      <c r="A385" s="19"/>
      <c r="B385" s="45"/>
      <c r="C385" s="8" t="s">
        <v>51</v>
      </c>
      <c r="D385" s="14">
        <v>2020</v>
      </c>
      <c r="E385" s="14"/>
      <c r="F385" s="14"/>
      <c r="G385" s="14"/>
      <c r="H385" s="14"/>
      <c r="I385" s="14"/>
      <c r="J385" s="24" t="s">
        <v>2796</v>
      </c>
      <c r="K385" s="10" t="s">
        <v>2798</v>
      </c>
      <c r="L385" s="184"/>
      <c r="M385" s="185">
        <v>1815.54</v>
      </c>
      <c r="N385" s="19"/>
      <c r="O385" s="19"/>
      <c r="P385" s="19"/>
      <c r="Q385" s="19"/>
      <c r="R385" s="19"/>
      <c r="S385" s="19"/>
      <c r="T385" s="19"/>
      <c r="U385" s="19"/>
      <c r="V385" s="19"/>
    </row>
    <row r="386" spans="1:22" ht="16" hidden="1" customHeight="1">
      <c r="A386" s="19"/>
      <c r="B386" s="45"/>
      <c r="C386" s="8" t="s">
        <v>51</v>
      </c>
      <c r="D386" s="14">
        <v>2020</v>
      </c>
      <c r="E386" s="14"/>
      <c r="F386" s="14"/>
      <c r="G386" s="14"/>
      <c r="H386" s="14"/>
      <c r="I386" s="14"/>
      <c r="J386" s="24" t="s">
        <v>2796</v>
      </c>
      <c r="K386" s="10" t="s">
        <v>2799</v>
      </c>
      <c r="L386" s="184">
        <v>5070360</v>
      </c>
      <c r="M386" s="185"/>
      <c r="N386" s="19"/>
      <c r="O386" s="19"/>
      <c r="P386" s="19"/>
      <c r="Q386" s="19"/>
      <c r="R386" s="19"/>
      <c r="S386" s="19"/>
      <c r="T386" s="19"/>
      <c r="U386" s="19"/>
      <c r="V386" s="19"/>
    </row>
    <row r="387" spans="1:22" ht="16" hidden="1" customHeight="1">
      <c r="A387" s="19"/>
      <c r="B387" s="45"/>
      <c r="C387" s="8" t="s">
        <v>51</v>
      </c>
      <c r="D387" s="14">
        <v>2020</v>
      </c>
      <c r="E387" s="14"/>
      <c r="F387" s="14"/>
      <c r="G387" s="14"/>
      <c r="H387" s="14"/>
      <c r="I387" s="14"/>
      <c r="J387" s="24" t="s">
        <v>2796</v>
      </c>
      <c r="K387" s="10" t="s">
        <v>2799</v>
      </c>
      <c r="L387" s="184">
        <v>2607050</v>
      </c>
      <c r="M387" s="185"/>
      <c r="N387" s="19"/>
      <c r="O387" s="19"/>
      <c r="P387" s="19"/>
      <c r="Q387" s="19"/>
      <c r="R387" s="19"/>
      <c r="S387" s="19"/>
      <c r="T387" s="19"/>
      <c r="U387" s="19"/>
      <c r="V387" s="19"/>
    </row>
    <row r="388" spans="1:22" ht="16" hidden="1" customHeight="1">
      <c r="A388" s="19"/>
      <c r="B388" s="45"/>
      <c r="C388" s="8" t="s">
        <v>51</v>
      </c>
      <c r="D388" s="14">
        <v>2020</v>
      </c>
      <c r="E388" s="14"/>
      <c r="F388" s="14"/>
      <c r="G388" s="14"/>
      <c r="H388" s="14"/>
      <c r="I388" s="14"/>
      <c r="J388" s="24" t="s">
        <v>2796</v>
      </c>
      <c r="K388" s="10" t="s">
        <v>2799</v>
      </c>
      <c r="L388" s="184">
        <v>8528480</v>
      </c>
      <c r="M388" s="185"/>
      <c r="N388" s="19"/>
      <c r="O388" s="19"/>
      <c r="P388" s="19"/>
      <c r="Q388" s="19"/>
      <c r="R388" s="19"/>
      <c r="S388" s="19"/>
      <c r="T388" s="19"/>
      <c r="U388" s="19"/>
      <c r="V388" s="19"/>
    </row>
    <row r="389" spans="1:22" ht="16" hidden="1" customHeight="1">
      <c r="A389" s="19"/>
      <c r="B389" s="45"/>
      <c r="C389" s="8" t="s">
        <v>51</v>
      </c>
      <c r="D389" s="14">
        <v>2020</v>
      </c>
      <c r="E389" s="14"/>
      <c r="F389" s="14"/>
      <c r="G389" s="14"/>
      <c r="H389" s="14"/>
      <c r="I389" s="14"/>
      <c r="J389" s="24" t="s">
        <v>2796</v>
      </c>
      <c r="K389" s="10" t="s">
        <v>2798</v>
      </c>
      <c r="L389" s="184"/>
      <c r="M389" s="185">
        <v>636.17999999999995</v>
      </c>
      <c r="N389" s="19"/>
      <c r="O389" s="19"/>
      <c r="P389" s="19"/>
      <c r="Q389" s="19"/>
      <c r="R389" s="19"/>
      <c r="S389" s="19"/>
      <c r="T389" s="19"/>
      <c r="U389" s="19"/>
      <c r="V389" s="19"/>
    </row>
    <row r="390" spans="1:22" ht="16" hidden="1" customHeight="1">
      <c r="A390" s="19"/>
      <c r="B390" s="45"/>
      <c r="C390" s="8" t="s">
        <v>51</v>
      </c>
      <c r="D390" s="14">
        <v>2020</v>
      </c>
      <c r="E390" s="14"/>
      <c r="F390" s="14"/>
      <c r="G390" s="14"/>
      <c r="H390" s="14"/>
      <c r="I390" s="14"/>
      <c r="J390" s="24" t="s">
        <v>2796</v>
      </c>
      <c r="K390" s="10" t="s">
        <v>2798</v>
      </c>
      <c r="L390" s="184"/>
      <c r="M390" s="185">
        <v>617.71</v>
      </c>
      <c r="N390" s="19"/>
      <c r="O390" s="19"/>
      <c r="P390" s="19"/>
      <c r="Q390" s="19"/>
      <c r="R390" s="19"/>
      <c r="S390" s="19"/>
      <c r="T390" s="19"/>
      <c r="U390" s="19"/>
      <c r="V390" s="19"/>
    </row>
    <row r="391" spans="1:22" ht="16" hidden="1" customHeight="1">
      <c r="A391" s="19"/>
      <c r="B391" s="45"/>
      <c r="C391" s="8" t="s">
        <v>51</v>
      </c>
      <c r="D391" s="14">
        <v>2020</v>
      </c>
      <c r="E391" s="14"/>
      <c r="F391" s="14"/>
      <c r="G391" s="14"/>
      <c r="H391" s="14"/>
      <c r="I391" s="14"/>
      <c r="J391" s="24" t="s">
        <v>2800</v>
      </c>
      <c r="K391" s="10" t="s">
        <v>2801</v>
      </c>
      <c r="L391" s="184">
        <v>350000</v>
      </c>
      <c r="M391" s="185"/>
      <c r="N391" s="19"/>
      <c r="O391" s="19"/>
      <c r="P391" s="19"/>
      <c r="Q391" s="19"/>
      <c r="R391" s="19"/>
      <c r="S391" s="19"/>
      <c r="T391" s="19"/>
      <c r="U391" s="19"/>
      <c r="V391" s="19"/>
    </row>
    <row r="392" spans="1:22" ht="16" hidden="1" customHeight="1">
      <c r="A392" s="19"/>
      <c r="B392" s="45"/>
      <c r="C392" s="8" t="s">
        <v>51</v>
      </c>
      <c r="D392" s="14">
        <v>2020</v>
      </c>
      <c r="E392" s="14"/>
      <c r="F392" s="14"/>
      <c r="G392" s="14"/>
      <c r="H392" s="14"/>
      <c r="I392" s="14"/>
      <c r="J392" s="24" t="s">
        <v>2800</v>
      </c>
      <c r="K392" s="10" t="s">
        <v>2801</v>
      </c>
      <c r="L392" s="184">
        <v>325000</v>
      </c>
      <c r="M392" s="185"/>
      <c r="N392" s="19"/>
      <c r="O392" s="19"/>
      <c r="P392" s="19"/>
      <c r="Q392" s="19"/>
      <c r="R392" s="19"/>
      <c r="S392" s="19"/>
      <c r="T392" s="19"/>
      <c r="U392" s="19"/>
      <c r="V392" s="19"/>
    </row>
    <row r="393" spans="1:22" ht="16" hidden="1" customHeight="1">
      <c r="A393" s="19"/>
      <c r="B393" s="45"/>
      <c r="C393" s="8" t="s">
        <v>51</v>
      </c>
      <c r="D393" s="14">
        <v>2020</v>
      </c>
      <c r="E393" s="14"/>
      <c r="F393" s="14"/>
      <c r="G393" s="14"/>
      <c r="H393" s="14"/>
      <c r="I393" s="14"/>
      <c r="J393" s="24" t="s">
        <v>2800</v>
      </c>
      <c r="K393" s="10" t="s">
        <v>2801</v>
      </c>
      <c r="L393" s="184">
        <v>400000</v>
      </c>
      <c r="M393" s="185"/>
      <c r="N393" s="19"/>
      <c r="O393" s="19"/>
      <c r="P393" s="19"/>
      <c r="Q393" s="19"/>
      <c r="R393" s="19"/>
      <c r="S393" s="19"/>
      <c r="T393" s="19"/>
      <c r="U393" s="19"/>
      <c r="V393" s="19"/>
    </row>
    <row r="394" spans="1:22" ht="16" hidden="1" customHeight="1">
      <c r="A394" s="19"/>
      <c r="B394" s="45"/>
      <c r="C394" s="8" t="s">
        <v>51</v>
      </c>
      <c r="D394" s="14">
        <v>2020</v>
      </c>
      <c r="E394" s="14"/>
      <c r="F394" s="14"/>
      <c r="G394" s="14"/>
      <c r="H394" s="14"/>
      <c r="I394" s="14"/>
      <c r="J394" s="24" t="s">
        <v>2800</v>
      </c>
      <c r="K394" s="10" t="s">
        <v>2801</v>
      </c>
      <c r="L394" s="184">
        <v>350000</v>
      </c>
      <c r="M394" s="185"/>
      <c r="N394" s="19"/>
      <c r="O394" s="19"/>
      <c r="P394" s="19"/>
      <c r="Q394" s="19"/>
      <c r="R394" s="19"/>
      <c r="S394" s="19"/>
      <c r="T394" s="19"/>
      <c r="U394" s="19"/>
      <c r="V394" s="19"/>
    </row>
    <row r="395" spans="1:22" ht="16" hidden="1" customHeight="1">
      <c r="A395" s="19"/>
      <c r="B395" s="45"/>
      <c r="C395" s="8" t="s">
        <v>51</v>
      </c>
      <c r="D395" s="14">
        <v>2020</v>
      </c>
      <c r="E395" s="14"/>
      <c r="F395" s="14"/>
      <c r="G395" s="14"/>
      <c r="H395" s="14"/>
      <c r="I395" s="14"/>
      <c r="J395" s="24" t="s">
        <v>2800</v>
      </c>
      <c r="K395" s="10" t="s">
        <v>2801</v>
      </c>
      <c r="L395" s="184">
        <v>400000</v>
      </c>
      <c r="M395" s="185"/>
      <c r="N395" s="19"/>
      <c r="O395" s="19"/>
      <c r="P395" s="19"/>
      <c r="Q395" s="19"/>
      <c r="R395" s="19"/>
      <c r="S395" s="19"/>
      <c r="T395" s="19"/>
      <c r="U395" s="19"/>
      <c r="V395" s="19"/>
    </row>
    <row r="396" spans="1:22" ht="16" hidden="1" customHeight="1">
      <c r="A396" s="19"/>
      <c r="B396" s="45"/>
      <c r="C396" s="8" t="s">
        <v>51</v>
      </c>
      <c r="D396" s="14">
        <v>2020</v>
      </c>
      <c r="E396" s="14"/>
      <c r="F396" s="14"/>
      <c r="G396" s="14"/>
      <c r="H396" s="14"/>
      <c r="I396" s="14"/>
      <c r="J396" s="24" t="s">
        <v>2800</v>
      </c>
      <c r="K396" s="10" t="s">
        <v>2801</v>
      </c>
      <c r="L396" s="184">
        <v>575000</v>
      </c>
      <c r="M396" s="185"/>
      <c r="N396" s="19"/>
      <c r="O396" s="19"/>
      <c r="P396" s="19"/>
      <c r="Q396" s="19"/>
      <c r="R396" s="19"/>
      <c r="S396" s="19"/>
      <c r="T396" s="19"/>
      <c r="U396" s="19"/>
      <c r="V396" s="19"/>
    </row>
    <row r="397" spans="1:22" ht="16" hidden="1" customHeight="1">
      <c r="A397" s="19"/>
      <c r="B397" s="45"/>
      <c r="C397" s="8" t="s">
        <v>51</v>
      </c>
      <c r="D397" s="14">
        <v>2020</v>
      </c>
      <c r="E397" s="14"/>
      <c r="F397" s="14"/>
      <c r="G397" s="14"/>
      <c r="H397" s="14"/>
      <c r="I397" s="14"/>
      <c r="J397" s="24" t="s">
        <v>2800</v>
      </c>
      <c r="K397" s="10" t="s">
        <v>2801</v>
      </c>
      <c r="L397" s="184">
        <v>800000</v>
      </c>
      <c r="M397" s="185"/>
      <c r="N397" s="19"/>
      <c r="O397" s="19"/>
      <c r="P397" s="19"/>
      <c r="Q397" s="19"/>
      <c r="R397" s="19"/>
      <c r="S397" s="19"/>
      <c r="T397" s="19"/>
      <c r="U397" s="19"/>
      <c r="V397" s="19"/>
    </row>
    <row r="398" spans="1:22" ht="16" hidden="1" customHeight="1">
      <c r="A398" s="19"/>
      <c r="B398" s="45"/>
      <c r="C398" s="8" t="s">
        <v>51</v>
      </c>
      <c r="D398" s="14">
        <v>2020</v>
      </c>
      <c r="E398" s="14"/>
      <c r="F398" s="14"/>
      <c r="G398" s="14"/>
      <c r="H398" s="14"/>
      <c r="I398" s="14"/>
      <c r="J398" s="24" t="s">
        <v>2800</v>
      </c>
      <c r="K398" s="10" t="s">
        <v>2801</v>
      </c>
      <c r="L398" s="184">
        <v>475000</v>
      </c>
      <c r="M398" s="185"/>
      <c r="N398" s="19"/>
      <c r="O398" s="19"/>
      <c r="P398" s="19"/>
      <c r="Q398" s="19"/>
      <c r="R398" s="19"/>
      <c r="S398" s="19"/>
      <c r="T398" s="19"/>
      <c r="U398" s="19"/>
      <c r="V398" s="19"/>
    </row>
    <row r="399" spans="1:22" ht="16" hidden="1" customHeight="1">
      <c r="A399" s="19"/>
      <c r="B399" s="45"/>
      <c r="C399" s="8" t="s">
        <v>51</v>
      </c>
      <c r="D399" s="14">
        <v>2020</v>
      </c>
      <c r="E399" s="14"/>
      <c r="F399" s="14"/>
      <c r="G399" s="14"/>
      <c r="H399" s="14"/>
      <c r="I399" s="14"/>
      <c r="J399" s="24" t="s">
        <v>2800</v>
      </c>
      <c r="K399" s="10" t="s">
        <v>2801</v>
      </c>
      <c r="L399" s="184">
        <v>600000</v>
      </c>
      <c r="M399" s="185"/>
      <c r="N399" s="19"/>
      <c r="O399" s="19"/>
      <c r="P399" s="19"/>
      <c r="Q399" s="19"/>
      <c r="R399" s="19"/>
      <c r="S399" s="19"/>
      <c r="T399" s="19"/>
      <c r="U399" s="19"/>
      <c r="V399" s="19"/>
    </row>
    <row r="400" spans="1:22" ht="16" hidden="1" customHeight="1">
      <c r="A400" s="19"/>
      <c r="B400" s="45"/>
      <c r="C400" s="8" t="s">
        <v>51</v>
      </c>
      <c r="D400" s="14">
        <v>2020</v>
      </c>
      <c r="E400" s="14"/>
      <c r="F400" s="14"/>
      <c r="G400" s="14"/>
      <c r="H400" s="14"/>
      <c r="I400" s="14"/>
      <c r="J400" s="24" t="s">
        <v>2800</v>
      </c>
      <c r="K400" s="10" t="s">
        <v>2801</v>
      </c>
      <c r="L400" s="184">
        <v>500000</v>
      </c>
      <c r="M400" s="185"/>
      <c r="N400" s="19"/>
      <c r="O400" s="19"/>
      <c r="P400" s="19"/>
      <c r="Q400" s="19"/>
      <c r="R400" s="19"/>
      <c r="S400" s="19"/>
      <c r="T400" s="19"/>
      <c r="U400" s="19"/>
      <c r="V400" s="19"/>
    </row>
    <row r="401" spans="1:22" ht="32.15" hidden="1" customHeight="1">
      <c r="A401" s="19"/>
      <c r="B401" s="45"/>
      <c r="C401" s="8" t="s">
        <v>51</v>
      </c>
      <c r="D401" s="14">
        <v>2020</v>
      </c>
      <c r="E401" s="14"/>
      <c r="F401" s="14"/>
      <c r="G401" s="14"/>
      <c r="H401" s="14"/>
      <c r="I401" s="14"/>
      <c r="J401" s="24" t="s">
        <v>2802</v>
      </c>
      <c r="K401" s="10" t="s">
        <v>2803</v>
      </c>
      <c r="L401" s="184">
        <v>109095000</v>
      </c>
      <c r="M401" s="185"/>
      <c r="N401" s="19"/>
      <c r="O401" s="19"/>
      <c r="P401" s="19"/>
      <c r="Q401" s="19"/>
      <c r="R401" s="19"/>
      <c r="S401" s="19"/>
      <c r="T401" s="19"/>
      <c r="U401" s="19"/>
      <c r="V401" s="19"/>
    </row>
    <row r="402" spans="1:22" ht="32.15" hidden="1" customHeight="1">
      <c r="A402" s="19"/>
      <c r="B402" s="45"/>
      <c r="C402" s="8" t="s">
        <v>51</v>
      </c>
      <c r="D402" s="14">
        <v>2020</v>
      </c>
      <c r="E402" s="14"/>
      <c r="F402" s="14"/>
      <c r="G402" s="14"/>
      <c r="H402" s="14"/>
      <c r="I402" s="14"/>
      <c r="J402" s="24" t="s">
        <v>2802</v>
      </c>
      <c r="K402" s="10" t="s">
        <v>2803</v>
      </c>
      <c r="L402" s="184">
        <v>101640000</v>
      </c>
      <c r="M402" s="185"/>
      <c r="N402" s="19"/>
      <c r="O402" s="19"/>
      <c r="P402" s="19"/>
      <c r="Q402" s="19"/>
      <c r="R402" s="19"/>
      <c r="S402" s="19"/>
      <c r="T402" s="19"/>
      <c r="U402" s="19"/>
      <c r="V402" s="19"/>
    </row>
    <row r="403" spans="1:22" ht="32.15" hidden="1" customHeight="1">
      <c r="A403" s="19"/>
      <c r="B403" s="45"/>
      <c r="C403" s="8" t="s">
        <v>51</v>
      </c>
      <c r="D403" s="14">
        <v>2020</v>
      </c>
      <c r="E403" s="14"/>
      <c r="F403" s="14"/>
      <c r="G403" s="14"/>
      <c r="H403" s="14"/>
      <c r="I403" s="14"/>
      <c r="J403" s="24" t="s">
        <v>2802</v>
      </c>
      <c r="K403" s="10" t="s">
        <v>2803</v>
      </c>
      <c r="L403" s="184">
        <v>108543400</v>
      </c>
      <c r="M403" s="185"/>
      <c r="N403" s="19"/>
      <c r="O403" s="19"/>
      <c r="P403" s="19"/>
      <c r="Q403" s="19"/>
      <c r="R403" s="19"/>
      <c r="S403" s="19"/>
      <c r="T403" s="19"/>
      <c r="U403" s="19"/>
      <c r="V403" s="19"/>
    </row>
    <row r="404" spans="1:22" ht="32.15" hidden="1" customHeight="1">
      <c r="A404" s="19"/>
      <c r="B404" s="45"/>
      <c r="C404" s="8" t="s">
        <v>51</v>
      </c>
      <c r="D404" s="14">
        <v>2020</v>
      </c>
      <c r="E404" s="14"/>
      <c r="F404" s="14"/>
      <c r="G404" s="14"/>
      <c r="H404" s="14"/>
      <c r="I404" s="14"/>
      <c r="J404" s="24" t="s">
        <v>2802</v>
      </c>
      <c r="K404" s="10" t="s">
        <v>2803</v>
      </c>
      <c r="L404" s="184">
        <v>101437000</v>
      </c>
      <c r="M404" s="185"/>
      <c r="N404" s="19"/>
      <c r="O404" s="19"/>
      <c r="P404" s="19"/>
      <c r="Q404" s="19"/>
      <c r="R404" s="19"/>
      <c r="S404" s="19"/>
      <c r="T404" s="19"/>
      <c r="U404" s="19"/>
      <c r="V404" s="19"/>
    </row>
    <row r="405" spans="1:22" ht="32.15" hidden="1" customHeight="1">
      <c r="A405" s="19"/>
      <c r="B405" s="45"/>
      <c r="C405" s="8" t="s">
        <v>51</v>
      </c>
      <c r="D405" s="14">
        <v>2020</v>
      </c>
      <c r="E405" s="14"/>
      <c r="F405" s="14"/>
      <c r="G405" s="14"/>
      <c r="H405" s="14"/>
      <c r="I405" s="14"/>
      <c r="J405" s="24" t="s">
        <v>2802</v>
      </c>
      <c r="K405" s="10" t="s">
        <v>2803</v>
      </c>
      <c r="L405" s="184">
        <v>108684800</v>
      </c>
      <c r="M405" s="185"/>
      <c r="N405" s="19"/>
      <c r="O405" s="19"/>
      <c r="P405" s="19"/>
      <c r="Q405" s="19"/>
      <c r="R405" s="19"/>
      <c r="S405" s="19"/>
      <c r="T405" s="19"/>
      <c r="U405" s="19"/>
      <c r="V405" s="19"/>
    </row>
    <row r="406" spans="1:22" ht="32.15" hidden="1" customHeight="1">
      <c r="A406" s="19"/>
      <c r="B406" s="45"/>
      <c r="C406" s="8" t="s">
        <v>51</v>
      </c>
      <c r="D406" s="14">
        <v>2020</v>
      </c>
      <c r="E406" s="14"/>
      <c r="F406" s="14"/>
      <c r="G406" s="14"/>
      <c r="H406" s="14"/>
      <c r="I406" s="14"/>
      <c r="J406" s="24" t="s">
        <v>2802</v>
      </c>
      <c r="K406" s="10" t="s">
        <v>2803</v>
      </c>
      <c r="L406" s="184">
        <v>108553200</v>
      </c>
      <c r="M406" s="185"/>
      <c r="N406" s="19"/>
      <c r="O406" s="19"/>
      <c r="P406" s="19"/>
      <c r="Q406" s="19"/>
      <c r="R406" s="19"/>
      <c r="S406" s="19"/>
      <c r="T406" s="19"/>
      <c r="U406" s="19"/>
      <c r="V406" s="19"/>
    </row>
    <row r="407" spans="1:22" ht="32.15" hidden="1" customHeight="1">
      <c r="A407" s="19"/>
      <c r="B407" s="45"/>
      <c r="C407" s="8" t="s">
        <v>51</v>
      </c>
      <c r="D407" s="14">
        <v>2020</v>
      </c>
      <c r="E407" s="14"/>
      <c r="F407" s="14"/>
      <c r="G407" s="14"/>
      <c r="H407" s="14"/>
      <c r="I407" s="14"/>
      <c r="J407" s="24" t="s">
        <v>2802</v>
      </c>
      <c r="K407" s="10" t="s">
        <v>2803</v>
      </c>
      <c r="L407" s="184">
        <v>103056800</v>
      </c>
      <c r="M407" s="185"/>
      <c r="N407" s="19"/>
      <c r="O407" s="19"/>
      <c r="P407" s="19"/>
      <c r="Q407" s="19"/>
      <c r="R407" s="19"/>
      <c r="S407" s="19"/>
      <c r="T407" s="19"/>
      <c r="U407" s="19"/>
      <c r="V407" s="19"/>
    </row>
    <row r="408" spans="1:22" ht="32.15" hidden="1" customHeight="1">
      <c r="A408" s="19"/>
      <c r="B408" s="45"/>
      <c r="C408" s="8" t="s">
        <v>51</v>
      </c>
      <c r="D408" s="14">
        <v>2020</v>
      </c>
      <c r="E408" s="14"/>
      <c r="F408" s="14"/>
      <c r="G408" s="14"/>
      <c r="H408" s="14"/>
      <c r="I408" s="14"/>
      <c r="J408" s="24" t="s">
        <v>2802</v>
      </c>
      <c r="K408" s="10" t="s">
        <v>2803</v>
      </c>
      <c r="L408" s="184">
        <v>103040000</v>
      </c>
      <c r="M408" s="185"/>
      <c r="N408" s="19"/>
      <c r="O408" s="19"/>
      <c r="P408" s="19"/>
      <c r="Q408" s="19"/>
      <c r="R408" s="19"/>
      <c r="S408" s="19"/>
      <c r="T408" s="19"/>
      <c r="U408" s="19"/>
      <c r="V408" s="19"/>
    </row>
    <row r="409" spans="1:22" ht="32.15" hidden="1" customHeight="1">
      <c r="A409" s="19"/>
      <c r="B409" s="45"/>
      <c r="C409" s="8" t="s">
        <v>51</v>
      </c>
      <c r="D409" s="14">
        <v>2020</v>
      </c>
      <c r="E409" s="14"/>
      <c r="F409" s="14"/>
      <c r="G409" s="14"/>
      <c r="H409" s="14"/>
      <c r="I409" s="14"/>
      <c r="J409" s="24" t="s">
        <v>2802</v>
      </c>
      <c r="K409" s="10" t="s">
        <v>2803</v>
      </c>
      <c r="L409" s="184">
        <v>108073000</v>
      </c>
      <c r="M409" s="185"/>
      <c r="N409" s="19"/>
      <c r="O409" s="19"/>
      <c r="P409" s="19"/>
      <c r="Q409" s="19"/>
      <c r="R409" s="19"/>
      <c r="S409" s="19"/>
      <c r="T409" s="19"/>
      <c r="U409" s="19"/>
      <c r="V409" s="19"/>
    </row>
    <row r="410" spans="1:22" ht="32.15" hidden="1" customHeight="1">
      <c r="A410" s="19"/>
      <c r="B410" s="45"/>
      <c r="C410" s="8" t="s">
        <v>51</v>
      </c>
      <c r="D410" s="14">
        <v>2020</v>
      </c>
      <c r="E410" s="14"/>
      <c r="F410" s="14"/>
      <c r="G410" s="14"/>
      <c r="H410" s="14"/>
      <c r="I410" s="14"/>
      <c r="J410" s="24" t="s">
        <v>2802</v>
      </c>
      <c r="K410" s="10" t="s">
        <v>2803</v>
      </c>
      <c r="L410" s="184">
        <v>108101000</v>
      </c>
      <c r="M410" s="185"/>
      <c r="N410" s="19"/>
      <c r="O410" s="19"/>
      <c r="P410" s="19"/>
      <c r="Q410" s="19"/>
      <c r="R410" s="19"/>
      <c r="S410" s="19"/>
      <c r="T410" s="19"/>
      <c r="U410" s="19"/>
      <c r="V410" s="19"/>
    </row>
    <row r="411" spans="1:22" ht="32.15" hidden="1" customHeight="1">
      <c r="A411" s="19"/>
      <c r="B411" s="45"/>
      <c r="C411" s="8" t="s">
        <v>51</v>
      </c>
      <c r="D411" s="14">
        <v>2020</v>
      </c>
      <c r="E411" s="14"/>
      <c r="F411" s="14"/>
      <c r="G411" s="14"/>
      <c r="H411" s="14"/>
      <c r="I411" s="14"/>
      <c r="J411" s="24" t="s">
        <v>2802</v>
      </c>
      <c r="K411" s="10" t="s">
        <v>2803</v>
      </c>
      <c r="L411" s="184">
        <v>102872000</v>
      </c>
      <c r="M411" s="185"/>
      <c r="N411" s="19"/>
      <c r="O411" s="19"/>
      <c r="P411" s="19"/>
      <c r="Q411" s="19"/>
      <c r="R411" s="19"/>
      <c r="S411" s="19"/>
      <c r="T411" s="19"/>
      <c r="U411" s="19"/>
      <c r="V411" s="19"/>
    </row>
    <row r="412" spans="1:22" ht="32.15" hidden="1" customHeight="1">
      <c r="A412" s="19"/>
      <c r="B412" s="45"/>
      <c r="C412" s="8" t="s">
        <v>51</v>
      </c>
      <c r="D412" s="14">
        <v>2020</v>
      </c>
      <c r="E412" s="14"/>
      <c r="F412" s="14"/>
      <c r="G412" s="14"/>
      <c r="H412" s="14"/>
      <c r="I412" s="14"/>
      <c r="J412" s="24" t="s">
        <v>2802</v>
      </c>
      <c r="K412" s="10" t="s">
        <v>2803</v>
      </c>
      <c r="L412" s="184">
        <v>100380000</v>
      </c>
      <c r="M412" s="185"/>
      <c r="N412" s="19"/>
      <c r="O412" s="19"/>
      <c r="P412" s="19"/>
      <c r="Q412" s="19"/>
      <c r="R412" s="19"/>
      <c r="S412" s="19"/>
      <c r="T412" s="19"/>
      <c r="U412" s="19"/>
      <c r="V412" s="19"/>
    </row>
    <row r="413" spans="1:22" ht="32.15" hidden="1" customHeight="1">
      <c r="A413" s="19"/>
      <c r="B413" s="45"/>
      <c r="C413" s="8" t="s">
        <v>51</v>
      </c>
      <c r="D413" s="14">
        <v>2020</v>
      </c>
      <c r="E413" s="14"/>
      <c r="F413" s="14"/>
      <c r="G413" s="14"/>
      <c r="H413" s="14"/>
      <c r="I413" s="14"/>
      <c r="J413" s="24" t="s">
        <v>2802</v>
      </c>
      <c r="K413" s="10" t="s">
        <v>2803</v>
      </c>
      <c r="L413" s="184">
        <v>101365600</v>
      </c>
      <c r="M413" s="185"/>
      <c r="N413" s="19"/>
      <c r="O413" s="19"/>
      <c r="P413" s="19"/>
      <c r="Q413" s="19"/>
      <c r="R413" s="19"/>
      <c r="S413" s="19"/>
      <c r="T413" s="19"/>
      <c r="U413" s="19"/>
      <c r="V413" s="19"/>
    </row>
    <row r="414" spans="1:22" ht="32.15" hidden="1" customHeight="1">
      <c r="A414" s="19"/>
      <c r="B414" s="45"/>
      <c r="C414" s="8" t="s">
        <v>51</v>
      </c>
      <c r="D414" s="14">
        <v>2020</v>
      </c>
      <c r="E414" s="14"/>
      <c r="F414" s="14"/>
      <c r="G414" s="14"/>
      <c r="H414" s="14"/>
      <c r="I414" s="14"/>
      <c r="J414" s="24" t="s">
        <v>2802</v>
      </c>
      <c r="K414" s="10" t="s">
        <v>2803</v>
      </c>
      <c r="L414" s="184">
        <v>109299400</v>
      </c>
      <c r="M414" s="185"/>
      <c r="N414" s="19"/>
      <c r="O414" s="19"/>
      <c r="P414" s="19"/>
      <c r="Q414" s="19"/>
      <c r="R414" s="19"/>
      <c r="S414" s="19"/>
      <c r="T414" s="19"/>
      <c r="U414" s="19"/>
      <c r="V414" s="19"/>
    </row>
    <row r="415" spans="1:22" ht="32.15" hidden="1" customHeight="1">
      <c r="A415" s="19"/>
      <c r="B415" s="45"/>
      <c r="C415" s="8" t="s">
        <v>51</v>
      </c>
      <c r="D415" s="14">
        <v>2020</v>
      </c>
      <c r="E415" s="14"/>
      <c r="F415" s="14"/>
      <c r="G415" s="14"/>
      <c r="H415" s="14"/>
      <c r="I415" s="14"/>
      <c r="J415" s="24" t="s">
        <v>2802</v>
      </c>
      <c r="K415" s="10" t="s">
        <v>2803</v>
      </c>
      <c r="L415" s="184">
        <v>101101000</v>
      </c>
      <c r="M415" s="185"/>
      <c r="N415" s="19"/>
      <c r="O415" s="19"/>
      <c r="P415" s="19"/>
      <c r="Q415" s="19"/>
      <c r="R415" s="19"/>
      <c r="S415" s="19"/>
      <c r="T415" s="19"/>
      <c r="U415" s="19"/>
      <c r="V415" s="19"/>
    </row>
    <row r="416" spans="1:22" ht="32.15" hidden="1" customHeight="1">
      <c r="A416" s="19"/>
      <c r="B416" s="45"/>
      <c r="C416" s="8" t="s">
        <v>51</v>
      </c>
      <c r="D416" s="14">
        <v>2020</v>
      </c>
      <c r="E416" s="14"/>
      <c r="F416" s="14"/>
      <c r="G416" s="14"/>
      <c r="H416" s="14"/>
      <c r="I416" s="14"/>
      <c r="J416" s="24" t="s">
        <v>2802</v>
      </c>
      <c r="K416" s="10" t="s">
        <v>2803</v>
      </c>
      <c r="L416" s="184">
        <v>108213000</v>
      </c>
      <c r="M416" s="185"/>
      <c r="N416" s="19"/>
      <c r="O416" s="19"/>
      <c r="P416" s="19"/>
      <c r="Q416" s="19"/>
      <c r="R416" s="19"/>
      <c r="S416" s="19"/>
      <c r="T416" s="19"/>
      <c r="U416" s="19"/>
      <c r="V416" s="19"/>
    </row>
    <row r="417" spans="1:22" ht="32.15" hidden="1" customHeight="1">
      <c r="A417" s="19"/>
      <c r="B417" s="45"/>
      <c r="C417" s="8" t="s">
        <v>51</v>
      </c>
      <c r="D417" s="14">
        <v>2020</v>
      </c>
      <c r="E417" s="14"/>
      <c r="F417" s="14"/>
      <c r="G417" s="14"/>
      <c r="H417" s="14"/>
      <c r="I417" s="14"/>
      <c r="J417" s="24" t="s">
        <v>2802</v>
      </c>
      <c r="K417" s="10" t="s">
        <v>2803</v>
      </c>
      <c r="L417" s="184">
        <v>108243800</v>
      </c>
      <c r="M417" s="185"/>
      <c r="N417" s="19"/>
      <c r="O417" s="19"/>
      <c r="P417" s="19"/>
      <c r="Q417" s="19"/>
      <c r="R417" s="19"/>
      <c r="S417" s="19"/>
      <c r="T417" s="19"/>
      <c r="U417" s="19"/>
      <c r="V417" s="19"/>
    </row>
    <row r="418" spans="1:22" ht="32.15" hidden="1" customHeight="1">
      <c r="A418" s="19"/>
      <c r="B418" s="45"/>
      <c r="C418" s="8" t="s">
        <v>51</v>
      </c>
      <c r="D418" s="14">
        <v>2020</v>
      </c>
      <c r="E418" s="14"/>
      <c r="F418" s="14"/>
      <c r="G418" s="14"/>
      <c r="H418" s="14"/>
      <c r="I418" s="14"/>
      <c r="J418" s="24" t="s">
        <v>2802</v>
      </c>
      <c r="K418" s="10" t="s">
        <v>2803</v>
      </c>
      <c r="L418" s="184">
        <v>102732000</v>
      </c>
      <c r="M418" s="185"/>
      <c r="N418" s="19"/>
      <c r="O418" s="19"/>
      <c r="P418" s="19"/>
      <c r="Q418" s="19"/>
      <c r="R418" s="19"/>
      <c r="S418" s="19"/>
      <c r="T418" s="19"/>
      <c r="U418" s="19"/>
      <c r="V418" s="19"/>
    </row>
    <row r="419" spans="1:22" ht="32.15" hidden="1" customHeight="1">
      <c r="A419" s="19"/>
      <c r="B419" s="45"/>
      <c r="C419" s="8" t="s">
        <v>51</v>
      </c>
      <c r="D419" s="14">
        <v>2020</v>
      </c>
      <c r="E419" s="14"/>
      <c r="F419" s="14"/>
      <c r="G419" s="14"/>
      <c r="H419" s="14"/>
      <c r="I419" s="14"/>
      <c r="J419" s="24" t="s">
        <v>2802</v>
      </c>
      <c r="K419" s="10" t="s">
        <v>2803</v>
      </c>
      <c r="L419" s="184">
        <v>113223600</v>
      </c>
      <c r="M419" s="185"/>
      <c r="N419" s="19"/>
      <c r="O419" s="19"/>
      <c r="P419" s="19"/>
      <c r="Q419" s="19"/>
      <c r="R419" s="19"/>
      <c r="S419" s="19"/>
      <c r="T419" s="19"/>
      <c r="U419" s="19"/>
      <c r="V419" s="19"/>
    </row>
    <row r="420" spans="1:22" ht="32.15" hidden="1" customHeight="1">
      <c r="A420" s="19"/>
      <c r="B420" s="45"/>
      <c r="C420" s="8" t="s">
        <v>51</v>
      </c>
      <c r="D420" s="14">
        <v>2020</v>
      </c>
      <c r="E420" s="14"/>
      <c r="F420" s="14"/>
      <c r="G420" s="14"/>
      <c r="H420" s="14"/>
      <c r="I420" s="14"/>
      <c r="J420" s="24" t="s">
        <v>2802</v>
      </c>
      <c r="K420" s="10" t="s">
        <v>2803</v>
      </c>
      <c r="L420" s="184">
        <v>70385000</v>
      </c>
      <c r="M420" s="185"/>
      <c r="N420" s="19"/>
      <c r="O420" s="19"/>
      <c r="P420" s="19"/>
      <c r="Q420" s="19"/>
      <c r="R420" s="19"/>
      <c r="S420" s="19"/>
      <c r="T420" s="19"/>
      <c r="U420" s="19"/>
      <c r="V420" s="19"/>
    </row>
    <row r="421" spans="1:22" ht="32.15" hidden="1" customHeight="1">
      <c r="A421" s="19"/>
      <c r="B421" s="45"/>
      <c r="C421" s="8" t="s">
        <v>51</v>
      </c>
      <c r="D421" s="14">
        <v>2020</v>
      </c>
      <c r="E421" s="14"/>
      <c r="F421" s="14"/>
      <c r="G421" s="14"/>
      <c r="H421" s="14"/>
      <c r="I421" s="14"/>
      <c r="J421" s="24" t="s">
        <v>2802</v>
      </c>
      <c r="K421" s="10" t="s">
        <v>2803</v>
      </c>
      <c r="L421" s="184">
        <v>125389600</v>
      </c>
      <c r="M421" s="185"/>
      <c r="N421" s="19"/>
      <c r="O421" s="19"/>
      <c r="P421" s="19"/>
      <c r="Q421" s="19"/>
      <c r="R421" s="19"/>
      <c r="S421" s="19"/>
      <c r="T421" s="19"/>
      <c r="U421" s="19"/>
      <c r="V421" s="19"/>
    </row>
    <row r="422" spans="1:22" ht="32.15" hidden="1" customHeight="1">
      <c r="A422" s="19"/>
      <c r="B422" s="45"/>
      <c r="C422" s="8" t="s">
        <v>51</v>
      </c>
      <c r="D422" s="14">
        <v>2020</v>
      </c>
      <c r="E422" s="14"/>
      <c r="F422" s="14"/>
      <c r="G422" s="14"/>
      <c r="H422" s="14"/>
      <c r="I422" s="14"/>
      <c r="J422" s="24" t="s">
        <v>2802</v>
      </c>
      <c r="K422" s="10" t="s">
        <v>2803</v>
      </c>
      <c r="L422" s="184">
        <v>107450000</v>
      </c>
      <c r="M422" s="185"/>
      <c r="N422" s="19"/>
      <c r="O422" s="19"/>
      <c r="P422" s="19"/>
      <c r="Q422" s="19"/>
      <c r="R422" s="19"/>
      <c r="S422" s="19"/>
      <c r="T422" s="19"/>
      <c r="U422" s="19"/>
      <c r="V422" s="19"/>
    </row>
    <row r="423" spans="1:22" ht="32.15" hidden="1" customHeight="1">
      <c r="A423" s="19"/>
      <c r="B423" s="45"/>
      <c r="C423" s="8" t="s">
        <v>51</v>
      </c>
      <c r="D423" s="14">
        <v>2020</v>
      </c>
      <c r="E423" s="14"/>
      <c r="F423" s="14"/>
      <c r="G423" s="14"/>
      <c r="H423" s="14"/>
      <c r="I423" s="14"/>
      <c r="J423" s="24" t="s">
        <v>2802</v>
      </c>
      <c r="K423" s="10" t="s">
        <v>2803</v>
      </c>
      <c r="L423" s="184">
        <v>100940000</v>
      </c>
      <c r="M423" s="185"/>
      <c r="N423" s="19"/>
      <c r="O423" s="19"/>
      <c r="P423" s="19"/>
      <c r="Q423" s="19"/>
      <c r="R423" s="19"/>
      <c r="S423" s="19"/>
      <c r="T423" s="19"/>
      <c r="U423" s="19"/>
      <c r="V423" s="19"/>
    </row>
    <row r="424" spans="1:22" ht="32.15" hidden="1" customHeight="1">
      <c r="A424" s="19"/>
      <c r="B424" s="45"/>
      <c r="C424" s="8" t="s">
        <v>51</v>
      </c>
      <c r="D424" s="14">
        <v>2020</v>
      </c>
      <c r="E424" s="14"/>
      <c r="F424" s="14"/>
      <c r="G424" s="14"/>
      <c r="H424" s="14"/>
      <c r="I424" s="14"/>
      <c r="J424" s="24" t="s">
        <v>2802</v>
      </c>
      <c r="K424" s="10" t="s">
        <v>2803</v>
      </c>
      <c r="L424" s="184">
        <v>112296800</v>
      </c>
      <c r="M424" s="185"/>
      <c r="N424" s="19"/>
      <c r="O424" s="19"/>
      <c r="P424" s="19"/>
      <c r="Q424" s="19"/>
      <c r="R424" s="19"/>
      <c r="S424" s="19"/>
      <c r="T424" s="19"/>
      <c r="U424" s="19"/>
      <c r="V424" s="19"/>
    </row>
    <row r="425" spans="1:22" ht="32.15" hidden="1" customHeight="1">
      <c r="A425" s="19"/>
      <c r="B425" s="45"/>
      <c r="C425" s="8" t="s">
        <v>51</v>
      </c>
      <c r="D425" s="14">
        <v>2020</v>
      </c>
      <c r="E425" s="14"/>
      <c r="F425" s="14"/>
      <c r="G425" s="14"/>
      <c r="H425" s="14"/>
      <c r="I425" s="14"/>
      <c r="J425" s="24" t="s">
        <v>2802</v>
      </c>
      <c r="K425" s="10" t="s">
        <v>2803</v>
      </c>
      <c r="L425" s="184">
        <v>109275600</v>
      </c>
      <c r="M425" s="185"/>
      <c r="N425" s="19"/>
      <c r="O425" s="19"/>
      <c r="P425" s="19"/>
      <c r="Q425" s="19"/>
      <c r="R425" s="19"/>
      <c r="S425" s="19"/>
      <c r="T425" s="19"/>
      <c r="U425" s="19"/>
      <c r="V425" s="19"/>
    </row>
    <row r="426" spans="1:22" ht="32.15" hidden="1" customHeight="1">
      <c r="A426" s="19"/>
      <c r="B426" s="45"/>
      <c r="C426" s="8" t="s">
        <v>51</v>
      </c>
      <c r="D426" s="14">
        <v>2020</v>
      </c>
      <c r="E426" s="14"/>
      <c r="F426" s="14"/>
      <c r="G426" s="14"/>
      <c r="H426" s="14"/>
      <c r="I426" s="14"/>
      <c r="J426" s="24" t="s">
        <v>2802</v>
      </c>
      <c r="K426" s="10" t="s">
        <v>2803</v>
      </c>
      <c r="L426" s="184">
        <v>72636200</v>
      </c>
      <c r="M426" s="185"/>
      <c r="N426" s="19"/>
      <c r="O426" s="19"/>
      <c r="P426" s="19"/>
      <c r="Q426" s="19"/>
      <c r="R426" s="19"/>
      <c r="S426" s="19"/>
      <c r="T426" s="19"/>
      <c r="U426" s="19"/>
      <c r="V426" s="19"/>
    </row>
    <row r="427" spans="1:22" ht="32.15" hidden="1" customHeight="1">
      <c r="A427" s="19"/>
      <c r="B427" s="45"/>
      <c r="C427" s="8" t="s">
        <v>51</v>
      </c>
      <c r="D427" s="14">
        <v>2020</v>
      </c>
      <c r="E427" s="14"/>
      <c r="F427" s="14"/>
      <c r="G427" s="14"/>
      <c r="H427" s="14"/>
      <c r="I427" s="14"/>
      <c r="J427" s="24" t="s">
        <v>2802</v>
      </c>
      <c r="K427" s="10" t="s">
        <v>2803</v>
      </c>
      <c r="L427" s="184">
        <v>62591445</v>
      </c>
      <c r="M427" s="185"/>
      <c r="N427" s="19"/>
      <c r="O427" s="19"/>
      <c r="P427" s="19"/>
      <c r="Q427" s="19"/>
      <c r="R427" s="19"/>
      <c r="S427" s="19"/>
      <c r="T427" s="19"/>
      <c r="U427" s="19"/>
      <c r="V427" s="19"/>
    </row>
    <row r="428" spans="1:22" ht="32.15" hidden="1" customHeight="1">
      <c r="A428" s="19"/>
      <c r="B428" s="45"/>
      <c r="C428" s="8" t="s">
        <v>51</v>
      </c>
      <c r="D428" s="14">
        <v>2020</v>
      </c>
      <c r="E428" s="14"/>
      <c r="F428" s="14"/>
      <c r="G428" s="14"/>
      <c r="H428" s="14"/>
      <c r="I428" s="14"/>
      <c r="J428" s="24" t="s">
        <v>2802</v>
      </c>
      <c r="K428" s="10" t="s">
        <v>2803</v>
      </c>
      <c r="L428" s="184">
        <v>1420000</v>
      </c>
      <c r="M428" s="185"/>
      <c r="N428" s="19"/>
      <c r="O428" s="19"/>
      <c r="P428" s="19"/>
      <c r="Q428" s="19"/>
      <c r="R428" s="19"/>
      <c r="S428" s="19"/>
      <c r="T428" s="19"/>
      <c r="U428" s="19"/>
      <c r="V428" s="19"/>
    </row>
    <row r="429" spans="1:22" ht="32.15" hidden="1" customHeight="1">
      <c r="A429" s="19"/>
      <c r="B429" s="45"/>
      <c r="C429" s="8" t="s">
        <v>51</v>
      </c>
      <c r="D429" s="14">
        <v>2020</v>
      </c>
      <c r="E429" s="14"/>
      <c r="F429" s="14"/>
      <c r="G429" s="14"/>
      <c r="H429" s="14"/>
      <c r="I429" s="14"/>
      <c r="J429" s="24" t="s">
        <v>2802</v>
      </c>
      <c r="K429" s="10" t="s">
        <v>2803</v>
      </c>
      <c r="L429" s="184">
        <v>124504800</v>
      </c>
      <c r="M429" s="185"/>
      <c r="N429" s="19"/>
      <c r="O429" s="19"/>
      <c r="P429" s="19"/>
      <c r="Q429" s="19"/>
      <c r="R429" s="19"/>
      <c r="S429" s="19"/>
      <c r="T429" s="19"/>
      <c r="U429" s="19"/>
      <c r="V429" s="19"/>
    </row>
    <row r="430" spans="1:22" ht="32.15" hidden="1" customHeight="1">
      <c r="A430" s="19"/>
      <c r="B430" s="45"/>
      <c r="C430" s="8" t="s">
        <v>51</v>
      </c>
      <c r="D430" s="14">
        <v>2020</v>
      </c>
      <c r="E430" s="14"/>
      <c r="F430" s="14"/>
      <c r="G430" s="14"/>
      <c r="H430" s="14"/>
      <c r="I430" s="14"/>
      <c r="J430" s="24" t="s">
        <v>2802</v>
      </c>
      <c r="K430" s="10" t="s">
        <v>2803</v>
      </c>
      <c r="L430" s="184">
        <v>7015000</v>
      </c>
      <c r="M430" s="185"/>
      <c r="N430" s="19"/>
      <c r="O430" s="19"/>
      <c r="P430" s="19"/>
      <c r="Q430" s="19"/>
      <c r="R430" s="19"/>
      <c r="S430" s="19"/>
      <c r="T430" s="19"/>
      <c r="U430" s="19"/>
      <c r="V430" s="19"/>
    </row>
    <row r="431" spans="1:22" ht="32.15" hidden="1" customHeight="1">
      <c r="A431" s="19"/>
      <c r="B431" s="45"/>
      <c r="C431" s="8" t="s">
        <v>51</v>
      </c>
      <c r="D431" s="14">
        <v>2020</v>
      </c>
      <c r="E431" s="14"/>
      <c r="F431" s="14"/>
      <c r="G431" s="14"/>
      <c r="H431" s="14"/>
      <c r="I431" s="14"/>
      <c r="J431" s="24" t="s">
        <v>2802</v>
      </c>
      <c r="K431" s="10" t="s">
        <v>2803</v>
      </c>
      <c r="L431" s="184">
        <v>14271600</v>
      </c>
      <c r="M431" s="185"/>
      <c r="N431" s="19"/>
      <c r="O431" s="19"/>
      <c r="P431" s="19"/>
      <c r="Q431" s="19"/>
      <c r="R431" s="19"/>
      <c r="S431" s="19"/>
      <c r="T431" s="19"/>
      <c r="U431" s="19"/>
      <c r="V431" s="19"/>
    </row>
    <row r="432" spans="1:22" ht="32.15" hidden="1" customHeight="1">
      <c r="A432" s="19"/>
      <c r="B432" s="45"/>
      <c r="C432" s="8" t="s">
        <v>51</v>
      </c>
      <c r="D432" s="14">
        <v>2020</v>
      </c>
      <c r="E432" s="14"/>
      <c r="F432" s="14"/>
      <c r="G432" s="14"/>
      <c r="H432" s="14"/>
      <c r="I432" s="14"/>
      <c r="J432" s="24" t="s">
        <v>2802</v>
      </c>
      <c r="K432" s="10" t="s">
        <v>2803</v>
      </c>
      <c r="L432" s="184">
        <v>108409000</v>
      </c>
      <c r="M432" s="185"/>
      <c r="N432" s="19"/>
      <c r="O432" s="19"/>
      <c r="P432" s="19"/>
      <c r="Q432" s="19"/>
      <c r="R432" s="19"/>
      <c r="S432" s="19"/>
      <c r="T432" s="19"/>
      <c r="U432" s="19"/>
      <c r="V432" s="19"/>
    </row>
    <row r="433" spans="1:22" ht="32.15" hidden="1" customHeight="1">
      <c r="A433" s="19"/>
      <c r="B433" s="45"/>
      <c r="C433" s="8" t="s">
        <v>51</v>
      </c>
      <c r="D433" s="14">
        <v>2020</v>
      </c>
      <c r="E433" s="14"/>
      <c r="F433" s="14"/>
      <c r="G433" s="14"/>
      <c r="H433" s="14"/>
      <c r="I433" s="14"/>
      <c r="J433" s="24" t="s">
        <v>2802</v>
      </c>
      <c r="K433" s="10" t="s">
        <v>2803</v>
      </c>
      <c r="L433" s="184">
        <v>60868301</v>
      </c>
      <c r="M433" s="185"/>
      <c r="N433" s="19"/>
      <c r="O433" s="19"/>
      <c r="P433" s="19"/>
      <c r="Q433" s="19"/>
      <c r="R433" s="19"/>
      <c r="S433" s="19"/>
      <c r="T433" s="19"/>
      <c r="U433" s="19"/>
      <c r="V433" s="19"/>
    </row>
    <row r="434" spans="1:22" ht="32.15" hidden="1" customHeight="1">
      <c r="A434" s="19"/>
      <c r="B434" s="45"/>
      <c r="C434" s="8" t="s">
        <v>51</v>
      </c>
      <c r="D434" s="14">
        <v>2020</v>
      </c>
      <c r="E434" s="14"/>
      <c r="F434" s="14"/>
      <c r="G434" s="14"/>
      <c r="H434" s="14"/>
      <c r="I434" s="14"/>
      <c r="J434" s="24" t="s">
        <v>2802</v>
      </c>
      <c r="K434" s="10" t="s">
        <v>2803</v>
      </c>
      <c r="L434" s="184">
        <v>107198000</v>
      </c>
      <c r="M434" s="185"/>
      <c r="N434" s="19"/>
      <c r="O434" s="19"/>
      <c r="P434" s="19"/>
      <c r="Q434" s="19"/>
      <c r="R434" s="19"/>
      <c r="S434" s="19"/>
      <c r="T434" s="19"/>
      <c r="U434" s="19"/>
      <c r="V434" s="19"/>
    </row>
    <row r="435" spans="1:22" ht="32.15" hidden="1" customHeight="1">
      <c r="A435" s="19"/>
      <c r="B435" s="45"/>
      <c r="C435" s="8" t="s">
        <v>51</v>
      </c>
      <c r="D435" s="14">
        <v>2020</v>
      </c>
      <c r="E435" s="14"/>
      <c r="F435" s="14"/>
      <c r="G435" s="14"/>
      <c r="H435" s="14"/>
      <c r="I435" s="14"/>
      <c r="J435" s="24" t="s">
        <v>2802</v>
      </c>
      <c r="K435" s="10" t="s">
        <v>2803</v>
      </c>
      <c r="L435" s="184">
        <v>12321400</v>
      </c>
      <c r="M435" s="185"/>
      <c r="N435" s="19"/>
      <c r="O435" s="19"/>
      <c r="P435" s="19"/>
      <c r="Q435" s="19"/>
      <c r="R435" s="19"/>
      <c r="S435" s="19"/>
      <c r="T435" s="19"/>
      <c r="U435" s="19"/>
      <c r="V435" s="19"/>
    </row>
    <row r="436" spans="1:22" ht="32.15" hidden="1" customHeight="1">
      <c r="A436" s="19"/>
      <c r="B436" s="45"/>
      <c r="C436" s="8" t="s">
        <v>51</v>
      </c>
      <c r="D436" s="14">
        <v>2020</v>
      </c>
      <c r="E436" s="14"/>
      <c r="F436" s="14"/>
      <c r="G436" s="14"/>
      <c r="H436" s="14"/>
      <c r="I436" s="14"/>
      <c r="J436" s="24" t="s">
        <v>2802</v>
      </c>
      <c r="K436" s="10" t="s">
        <v>2803</v>
      </c>
      <c r="L436" s="184">
        <v>100977800</v>
      </c>
      <c r="M436" s="185"/>
      <c r="N436" s="19"/>
      <c r="O436" s="19"/>
      <c r="P436" s="19"/>
      <c r="Q436" s="19"/>
      <c r="R436" s="19"/>
      <c r="S436" s="19"/>
      <c r="T436" s="19"/>
      <c r="U436" s="19"/>
      <c r="V436" s="19"/>
    </row>
    <row r="437" spans="1:22" ht="32.15" hidden="1" customHeight="1">
      <c r="A437" s="19"/>
      <c r="B437" s="45"/>
      <c r="C437" s="8" t="s">
        <v>51</v>
      </c>
      <c r="D437" s="14">
        <v>2020</v>
      </c>
      <c r="E437" s="14"/>
      <c r="F437" s="14"/>
      <c r="G437" s="14"/>
      <c r="H437" s="14"/>
      <c r="I437" s="14"/>
      <c r="J437" s="24" t="s">
        <v>2802</v>
      </c>
      <c r="K437" s="10" t="s">
        <v>2803</v>
      </c>
      <c r="L437" s="184">
        <v>121748200</v>
      </c>
      <c r="M437" s="185"/>
      <c r="N437" s="19"/>
      <c r="O437" s="19"/>
      <c r="P437" s="19"/>
      <c r="Q437" s="19"/>
      <c r="R437" s="19"/>
      <c r="S437" s="19"/>
      <c r="T437" s="19"/>
      <c r="U437" s="19"/>
      <c r="V437" s="19"/>
    </row>
    <row r="438" spans="1:22" ht="32.15" hidden="1" customHeight="1">
      <c r="A438" s="19"/>
      <c r="B438" s="45"/>
      <c r="C438" s="8" t="s">
        <v>51</v>
      </c>
      <c r="D438" s="14">
        <v>2020</v>
      </c>
      <c r="E438" s="14"/>
      <c r="F438" s="14"/>
      <c r="G438" s="14"/>
      <c r="H438" s="14"/>
      <c r="I438" s="14"/>
      <c r="J438" s="24" t="s">
        <v>2802</v>
      </c>
      <c r="K438" s="10" t="s">
        <v>2803</v>
      </c>
      <c r="L438" s="184">
        <v>15260000</v>
      </c>
      <c r="M438" s="185"/>
      <c r="N438" s="19"/>
      <c r="O438" s="19"/>
      <c r="P438" s="19"/>
      <c r="Q438" s="19"/>
      <c r="R438" s="19"/>
      <c r="S438" s="19"/>
      <c r="T438" s="19"/>
      <c r="U438" s="19"/>
      <c r="V438" s="19"/>
    </row>
    <row r="439" spans="1:22" ht="32.15" hidden="1" customHeight="1">
      <c r="A439" s="19"/>
      <c r="B439" s="45"/>
      <c r="C439" s="8" t="s">
        <v>51</v>
      </c>
      <c r="D439" s="14">
        <v>2020</v>
      </c>
      <c r="E439" s="14"/>
      <c r="F439" s="14"/>
      <c r="G439" s="14"/>
      <c r="H439" s="14"/>
      <c r="I439" s="14"/>
      <c r="J439" s="24" t="s">
        <v>2802</v>
      </c>
      <c r="K439" s="10" t="s">
        <v>2803</v>
      </c>
      <c r="L439" s="184">
        <v>100830800</v>
      </c>
      <c r="M439" s="185"/>
      <c r="N439" s="19"/>
      <c r="O439" s="19"/>
      <c r="P439" s="19"/>
      <c r="Q439" s="19"/>
      <c r="R439" s="19"/>
      <c r="S439" s="19"/>
      <c r="T439" s="19"/>
      <c r="U439" s="19"/>
      <c r="V439" s="19"/>
    </row>
    <row r="440" spans="1:22" ht="32.15" hidden="1" customHeight="1">
      <c r="A440" s="19"/>
      <c r="B440" s="45"/>
      <c r="C440" s="8" t="s">
        <v>51</v>
      </c>
      <c r="D440" s="14">
        <v>2020</v>
      </c>
      <c r="E440" s="14"/>
      <c r="F440" s="14"/>
      <c r="G440" s="14"/>
      <c r="H440" s="14"/>
      <c r="I440" s="14"/>
      <c r="J440" s="24" t="s">
        <v>2802</v>
      </c>
      <c r="K440" s="10" t="s">
        <v>2803</v>
      </c>
      <c r="L440" s="184">
        <v>108084200</v>
      </c>
      <c r="M440" s="185"/>
      <c r="N440" s="19"/>
      <c r="O440" s="19"/>
      <c r="P440" s="19"/>
      <c r="Q440" s="19"/>
      <c r="R440" s="19"/>
      <c r="S440" s="19"/>
      <c r="T440" s="19"/>
      <c r="U440" s="19"/>
      <c r="V440" s="19"/>
    </row>
    <row r="441" spans="1:22" ht="32.15" hidden="1" customHeight="1">
      <c r="A441" s="19"/>
      <c r="B441" s="45"/>
      <c r="C441" s="8" t="s">
        <v>51</v>
      </c>
      <c r="D441" s="14">
        <v>2020</v>
      </c>
      <c r="E441" s="14"/>
      <c r="F441" s="14"/>
      <c r="G441" s="14"/>
      <c r="H441" s="14"/>
      <c r="I441" s="14"/>
      <c r="J441" s="24" t="s">
        <v>2802</v>
      </c>
      <c r="K441" s="10" t="s">
        <v>2803</v>
      </c>
      <c r="L441" s="184">
        <v>100660000</v>
      </c>
      <c r="M441" s="185"/>
      <c r="N441" s="19"/>
      <c r="O441" s="19"/>
      <c r="P441" s="19"/>
      <c r="Q441" s="19"/>
      <c r="R441" s="19"/>
      <c r="S441" s="19"/>
      <c r="T441" s="19"/>
      <c r="U441" s="19"/>
      <c r="V441" s="19"/>
    </row>
    <row r="442" spans="1:22" ht="32.15" hidden="1" customHeight="1">
      <c r="A442" s="19"/>
      <c r="B442" s="45"/>
      <c r="C442" s="8" t="s">
        <v>51</v>
      </c>
      <c r="D442" s="14">
        <v>2020</v>
      </c>
      <c r="E442" s="14"/>
      <c r="F442" s="14"/>
      <c r="G442" s="14"/>
      <c r="H442" s="14"/>
      <c r="I442" s="14"/>
      <c r="J442" s="24" t="s">
        <v>2802</v>
      </c>
      <c r="K442" s="10" t="s">
        <v>2803</v>
      </c>
      <c r="L442" s="184">
        <v>108515400</v>
      </c>
      <c r="M442" s="185"/>
      <c r="N442" s="19"/>
      <c r="O442" s="19"/>
      <c r="P442" s="19"/>
      <c r="Q442" s="19"/>
      <c r="R442" s="19"/>
      <c r="S442" s="19"/>
      <c r="T442" s="19"/>
      <c r="U442" s="19"/>
      <c r="V442" s="19"/>
    </row>
    <row r="443" spans="1:22" ht="32.15" hidden="1" customHeight="1">
      <c r="A443" s="19"/>
      <c r="B443" s="45"/>
      <c r="C443" s="8" t="s">
        <v>51</v>
      </c>
      <c r="D443" s="14">
        <v>2020</v>
      </c>
      <c r="E443" s="14"/>
      <c r="F443" s="14"/>
      <c r="G443" s="14"/>
      <c r="H443" s="14"/>
      <c r="I443" s="14"/>
      <c r="J443" s="24" t="s">
        <v>2802</v>
      </c>
      <c r="K443" s="10" t="s">
        <v>2803</v>
      </c>
      <c r="L443" s="184">
        <v>123200000</v>
      </c>
      <c r="M443" s="185"/>
      <c r="N443" s="19"/>
      <c r="O443" s="19"/>
      <c r="P443" s="19"/>
      <c r="Q443" s="19"/>
      <c r="R443" s="19"/>
      <c r="S443" s="19"/>
      <c r="T443" s="19"/>
      <c r="U443" s="19"/>
      <c r="V443" s="19"/>
    </row>
    <row r="444" spans="1:22" ht="32.15" hidden="1" customHeight="1">
      <c r="A444" s="19"/>
      <c r="B444" s="45"/>
      <c r="C444" s="8" t="s">
        <v>51</v>
      </c>
      <c r="D444" s="14">
        <v>2020</v>
      </c>
      <c r="E444" s="14"/>
      <c r="F444" s="14"/>
      <c r="G444" s="14"/>
      <c r="H444" s="14"/>
      <c r="I444" s="14"/>
      <c r="J444" s="24" t="s">
        <v>2802</v>
      </c>
      <c r="K444" s="10" t="s">
        <v>2803</v>
      </c>
      <c r="L444" s="184">
        <v>112980000</v>
      </c>
      <c r="M444" s="185"/>
      <c r="N444" s="19"/>
      <c r="O444" s="19"/>
      <c r="P444" s="19"/>
      <c r="Q444" s="19"/>
      <c r="R444" s="19"/>
      <c r="S444" s="19"/>
      <c r="T444" s="19"/>
      <c r="U444" s="19"/>
      <c r="V444" s="19"/>
    </row>
    <row r="445" spans="1:22" ht="32.15" hidden="1" customHeight="1">
      <c r="A445" s="19"/>
      <c r="B445" s="45"/>
      <c r="C445" s="8" t="s">
        <v>51</v>
      </c>
      <c r="D445" s="14">
        <v>2020</v>
      </c>
      <c r="E445" s="14"/>
      <c r="F445" s="14"/>
      <c r="G445" s="14"/>
      <c r="H445" s="14"/>
      <c r="I445" s="14"/>
      <c r="J445" s="24" t="s">
        <v>2802</v>
      </c>
      <c r="K445" s="10" t="s">
        <v>2803</v>
      </c>
      <c r="L445" s="184">
        <v>16562000</v>
      </c>
      <c r="M445" s="185"/>
      <c r="N445" s="19"/>
      <c r="O445" s="19"/>
      <c r="P445" s="19"/>
      <c r="Q445" s="19"/>
      <c r="R445" s="19"/>
      <c r="S445" s="19"/>
      <c r="T445" s="19"/>
      <c r="U445" s="19"/>
      <c r="V445" s="19"/>
    </row>
    <row r="446" spans="1:22" ht="32.15" hidden="1" customHeight="1">
      <c r="A446" s="19"/>
      <c r="B446" s="45"/>
      <c r="C446" s="8" t="s">
        <v>51</v>
      </c>
      <c r="D446" s="14">
        <v>2020</v>
      </c>
      <c r="E446" s="14"/>
      <c r="F446" s="14"/>
      <c r="G446" s="14"/>
      <c r="H446" s="14"/>
      <c r="I446" s="14"/>
      <c r="J446" s="24" t="s">
        <v>2802</v>
      </c>
      <c r="K446" s="10" t="s">
        <v>2803</v>
      </c>
      <c r="L446" s="184">
        <v>108000200</v>
      </c>
      <c r="M446" s="185"/>
      <c r="N446" s="19"/>
      <c r="O446" s="19"/>
      <c r="P446" s="19"/>
      <c r="Q446" s="19"/>
      <c r="R446" s="19"/>
      <c r="S446" s="19"/>
      <c r="T446" s="19"/>
      <c r="U446" s="19"/>
      <c r="V446" s="19"/>
    </row>
    <row r="447" spans="1:22" ht="32.15" hidden="1" customHeight="1">
      <c r="A447" s="19"/>
      <c r="B447" s="45"/>
      <c r="C447" s="8" t="s">
        <v>51</v>
      </c>
      <c r="D447" s="14">
        <v>2020</v>
      </c>
      <c r="E447" s="14"/>
      <c r="F447" s="14"/>
      <c r="G447" s="14"/>
      <c r="H447" s="14"/>
      <c r="I447" s="14"/>
      <c r="J447" s="24" t="s">
        <v>2802</v>
      </c>
      <c r="K447" s="10" t="s">
        <v>2803</v>
      </c>
      <c r="L447" s="184">
        <v>91000000</v>
      </c>
      <c r="M447" s="185"/>
      <c r="N447" s="19"/>
      <c r="O447" s="19"/>
      <c r="P447" s="19"/>
      <c r="Q447" s="19"/>
      <c r="R447" s="19"/>
      <c r="S447" s="19"/>
      <c r="T447" s="19"/>
      <c r="U447" s="19"/>
      <c r="V447" s="19"/>
    </row>
    <row r="448" spans="1:22" ht="32.15" hidden="1" customHeight="1">
      <c r="A448" s="19"/>
      <c r="B448" s="45"/>
      <c r="C448" s="8" t="s">
        <v>51</v>
      </c>
      <c r="D448" s="14">
        <v>2020</v>
      </c>
      <c r="E448" s="14"/>
      <c r="F448" s="14"/>
      <c r="G448" s="14"/>
      <c r="H448" s="14"/>
      <c r="I448" s="14"/>
      <c r="J448" s="24" t="s">
        <v>2802</v>
      </c>
      <c r="K448" s="10" t="s">
        <v>2803</v>
      </c>
      <c r="L448" s="184">
        <v>100100000</v>
      </c>
      <c r="M448" s="185"/>
      <c r="N448" s="19"/>
      <c r="O448" s="19"/>
      <c r="P448" s="19"/>
      <c r="Q448" s="19"/>
      <c r="R448" s="19"/>
      <c r="S448" s="19"/>
      <c r="T448" s="19"/>
      <c r="U448" s="19"/>
      <c r="V448" s="19"/>
    </row>
    <row r="449" spans="1:22" ht="32.15" hidden="1" customHeight="1">
      <c r="A449" s="19"/>
      <c r="B449" s="45"/>
      <c r="C449" s="8" t="s">
        <v>51</v>
      </c>
      <c r="D449" s="14">
        <v>2020</v>
      </c>
      <c r="E449" s="14"/>
      <c r="F449" s="14"/>
      <c r="G449" s="14"/>
      <c r="H449" s="14"/>
      <c r="I449" s="14"/>
      <c r="J449" s="24" t="s">
        <v>2802</v>
      </c>
      <c r="K449" s="10" t="s">
        <v>2803</v>
      </c>
      <c r="L449" s="184">
        <v>104823600</v>
      </c>
      <c r="M449" s="185"/>
      <c r="N449" s="19"/>
      <c r="O449" s="19"/>
      <c r="P449" s="19"/>
      <c r="Q449" s="19"/>
      <c r="R449" s="19"/>
      <c r="S449" s="19"/>
      <c r="T449" s="19"/>
      <c r="U449" s="19"/>
      <c r="V449" s="19"/>
    </row>
    <row r="450" spans="1:22" ht="32.15" hidden="1" customHeight="1">
      <c r="A450" s="19"/>
      <c r="B450" s="45"/>
      <c r="C450" s="8" t="s">
        <v>51</v>
      </c>
      <c r="D450" s="14">
        <v>2020</v>
      </c>
      <c r="E450" s="14"/>
      <c r="F450" s="14"/>
      <c r="G450" s="14"/>
      <c r="H450" s="14"/>
      <c r="I450" s="14"/>
      <c r="J450" s="24" t="s">
        <v>2802</v>
      </c>
      <c r="K450" s="10" t="s">
        <v>2803</v>
      </c>
      <c r="L450" s="184">
        <v>124656000</v>
      </c>
      <c r="M450" s="185"/>
      <c r="N450" s="19"/>
      <c r="O450" s="19"/>
      <c r="P450" s="19"/>
      <c r="Q450" s="19"/>
      <c r="R450" s="19"/>
      <c r="S450" s="19"/>
      <c r="T450" s="19"/>
      <c r="U450" s="19"/>
      <c r="V450" s="19"/>
    </row>
    <row r="451" spans="1:22" ht="32.15" hidden="1" customHeight="1">
      <c r="A451" s="19"/>
      <c r="B451" s="45"/>
      <c r="C451" s="8" t="s">
        <v>51</v>
      </c>
      <c r="D451" s="14">
        <v>2020</v>
      </c>
      <c r="E451" s="14"/>
      <c r="F451" s="14"/>
      <c r="G451" s="14"/>
      <c r="H451" s="14"/>
      <c r="I451" s="14"/>
      <c r="J451" s="24" t="s">
        <v>2802</v>
      </c>
      <c r="K451" s="10" t="s">
        <v>2803</v>
      </c>
      <c r="L451" s="184">
        <v>123200000</v>
      </c>
      <c r="M451" s="185"/>
      <c r="N451" s="19"/>
      <c r="O451" s="19"/>
      <c r="P451" s="19"/>
      <c r="Q451" s="19"/>
      <c r="R451" s="19"/>
      <c r="S451" s="19"/>
      <c r="T451" s="19"/>
      <c r="U451" s="19"/>
      <c r="V451" s="19"/>
    </row>
    <row r="452" spans="1:22" ht="32.15" hidden="1" customHeight="1">
      <c r="A452" s="19"/>
      <c r="B452" s="45"/>
      <c r="C452" s="8" t="s">
        <v>51</v>
      </c>
      <c r="D452" s="14">
        <v>2020</v>
      </c>
      <c r="E452" s="14"/>
      <c r="F452" s="14"/>
      <c r="G452" s="14"/>
      <c r="H452" s="14"/>
      <c r="I452" s="14"/>
      <c r="J452" s="24" t="s">
        <v>2802</v>
      </c>
      <c r="K452" s="10" t="s">
        <v>2803</v>
      </c>
      <c r="L452" s="184">
        <v>4260000</v>
      </c>
      <c r="M452" s="185"/>
      <c r="N452" s="19"/>
      <c r="O452" s="19"/>
      <c r="P452" s="19"/>
      <c r="Q452" s="19"/>
      <c r="R452" s="19"/>
      <c r="S452" s="19"/>
      <c r="T452" s="19"/>
      <c r="U452" s="19"/>
      <c r="V452" s="19"/>
    </row>
    <row r="453" spans="1:22" ht="32.15" hidden="1" customHeight="1">
      <c r="A453" s="19"/>
      <c r="B453" s="45"/>
      <c r="C453" s="8" t="s">
        <v>51</v>
      </c>
      <c r="D453" s="14">
        <v>2020</v>
      </c>
      <c r="E453" s="14"/>
      <c r="F453" s="14"/>
      <c r="G453" s="14"/>
      <c r="H453" s="14"/>
      <c r="I453" s="14"/>
      <c r="J453" s="24" t="s">
        <v>2802</v>
      </c>
      <c r="K453" s="10" t="s">
        <v>2803</v>
      </c>
      <c r="L453" s="184">
        <v>6965000</v>
      </c>
      <c r="M453" s="185"/>
      <c r="N453" s="19"/>
      <c r="O453" s="19"/>
      <c r="P453" s="19"/>
      <c r="Q453" s="19"/>
      <c r="R453" s="19"/>
      <c r="S453" s="19"/>
      <c r="T453" s="19"/>
      <c r="U453" s="19"/>
      <c r="V453" s="19"/>
    </row>
    <row r="454" spans="1:22" ht="32.15" hidden="1" customHeight="1">
      <c r="A454" s="19"/>
      <c r="B454" s="45"/>
      <c r="C454" s="8" t="s">
        <v>51</v>
      </c>
      <c r="D454" s="14">
        <v>2020</v>
      </c>
      <c r="E454" s="14"/>
      <c r="F454" s="14"/>
      <c r="G454" s="14"/>
      <c r="H454" s="14"/>
      <c r="I454" s="14"/>
      <c r="J454" s="24" t="s">
        <v>2802</v>
      </c>
      <c r="K454" s="10" t="s">
        <v>2803</v>
      </c>
      <c r="L454" s="184">
        <v>123200000</v>
      </c>
      <c r="M454" s="185"/>
      <c r="N454" s="19"/>
      <c r="O454" s="19"/>
      <c r="P454" s="19"/>
      <c r="Q454" s="19"/>
      <c r="R454" s="19"/>
      <c r="S454" s="19"/>
      <c r="T454" s="19"/>
      <c r="U454" s="19"/>
      <c r="V454" s="19"/>
    </row>
    <row r="455" spans="1:22" ht="32.15" hidden="1" customHeight="1">
      <c r="A455" s="19"/>
      <c r="B455" s="45"/>
      <c r="C455" s="8" t="s">
        <v>51</v>
      </c>
      <c r="D455" s="14">
        <v>2020</v>
      </c>
      <c r="E455" s="14"/>
      <c r="F455" s="14"/>
      <c r="G455" s="14"/>
      <c r="H455" s="14"/>
      <c r="I455" s="14"/>
      <c r="J455" s="24" t="s">
        <v>2802</v>
      </c>
      <c r="K455" s="10" t="s">
        <v>2803</v>
      </c>
      <c r="L455" s="184">
        <v>99881600</v>
      </c>
      <c r="M455" s="185"/>
      <c r="N455" s="19"/>
      <c r="O455" s="19"/>
      <c r="P455" s="19"/>
      <c r="Q455" s="19"/>
      <c r="R455" s="19"/>
      <c r="S455" s="19"/>
      <c r="T455" s="19"/>
      <c r="U455" s="19"/>
      <c r="V455" s="19"/>
    </row>
    <row r="456" spans="1:22" ht="32.15" hidden="1" customHeight="1">
      <c r="A456" s="19"/>
      <c r="B456" s="45"/>
      <c r="C456" s="8" t="s">
        <v>51</v>
      </c>
      <c r="D456" s="14">
        <v>2020</v>
      </c>
      <c r="E456" s="14"/>
      <c r="F456" s="14"/>
      <c r="G456" s="14"/>
      <c r="H456" s="14"/>
      <c r="I456" s="14"/>
      <c r="J456" s="24" t="s">
        <v>2802</v>
      </c>
      <c r="K456" s="10" t="s">
        <v>2803</v>
      </c>
      <c r="L456" s="184">
        <v>108514000</v>
      </c>
      <c r="M456" s="185"/>
      <c r="N456" s="19"/>
      <c r="O456" s="19"/>
      <c r="P456" s="19"/>
      <c r="Q456" s="19"/>
      <c r="R456" s="19"/>
      <c r="S456" s="19"/>
      <c r="T456" s="19"/>
      <c r="U456" s="19"/>
      <c r="V456" s="19"/>
    </row>
    <row r="457" spans="1:22" ht="32.15" hidden="1" customHeight="1">
      <c r="A457" s="19"/>
      <c r="B457" s="45"/>
      <c r="C457" s="8" t="s">
        <v>51</v>
      </c>
      <c r="D457" s="14">
        <v>2020</v>
      </c>
      <c r="E457" s="14"/>
      <c r="F457" s="14"/>
      <c r="G457" s="14"/>
      <c r="H457" s="14"/>
      <c r="I457" s="14"/>
      <c r="J457" s="24" t="s">
        <v>2802</v>
      </c>
      <c r="K457" s="10" t="s">
        <v>2803</v>
      </c>
      <c r="L457" s="184">
        <v>108171000</v>
      </c>
      <c r="M457" s="185"/>
      <c r="N457" s="19"/>
      <c r="O457" s="19"/>
      <c r="P457" s="19"/>
      <c r="Q457" s="19"/>
      <c r="R457" s="19"/>
      <c r="S457" s="19"/>
      <c r="T457" s="19"/>
      <c r="U457" s="19"/>
      <c r="V457" s="19"/>
    </row>
    <row r="458" spans="1:22" ht="32.15" hidden="1" customHeight="1">
      <c r="A458" s="19"/>
      <c r="B458" s="45"/>
      <c r="C458" s="8" t="s">
        <v>51</v>
      </c>
      <c r="D458" s="14">
        <v>2020</v>
      </c>
      <c r="E458" s="14"/>
      <c r="F458" s="14"/>
      <c r="G458" s="14"/>
      <c r="H458" s="14"/>
      <c r="I458" s="14"/>
      <c r="J458" s="24" t="s">
        <v>2802</v>
      </c>
      <c r="K458" s="10" t="s">
        <v>2803</v>
      </c>
      <c r="L458" s="184">
        <v>102620000</v>
      </c>
      <c r="M458" s="185"/>
      <c r="N458" s="19"/>
      <c r="O458" s="19"/>
      <c r="P458" s="19"/>
      <c r="Q458" s="19"/>
      <c r="R458" s="19"/>
      <c r="S458" s="19"/>
      <c r="T458" s="19"/>
      <c r="U458" s="19"/>
      <c r="V458" s="19"/>
    </row>
    <row r="459" spans="1:22" ht="32.15" hidden="1" customHeight="1">
      <c r="A459" s="19"/>
      <c r="B459" s="45"/>
      <c r="C459" s="8" t="s">
        <v>51</v>
      </c>
      <c r="D459" s="14">
        <v>2020</v>
      </c>
      <c r="E459" s="14"/>
      <c r="F459" s="14"/>
      <c r="G459" s="14"/>
      <c r="H459" s="14"/>
      <c r="I459" s="14"/>
      <c r="J459" s="24" t="s">
        <v>2802</v>
      </c>
      <c r="K459" s="10" t="s">
        <v>2803</v>
      </c>
      <c r="L459" s="184">
        <v>18900000</v>
      </c>
      <c r="M459" s="185"/>
      <c r="N459" s="19"/>
      <c r="O459" s="19"/>
      <c r="P459" s="19"/>
      <c r="Q459" s="19"/>
      <c r="R459" s="19"/>
      <c r="S459" s="19"/>
      <c r="T459" s="19"/>
      <c r="U459" s="19"/>
      <c r="V459" s="19"/>
    </row>
    <row r="460" spans="1:22" ht="32.15" hidden="1" customHeight="1">
      <c r="A460" s="19"/>
      <c r="B460" s="45"/>
      <c r="C460" s="8" t="s">
        <v>51</v>
      </c>
      <c r="D460" s="14">
        <v>2020</v>
      </c>
      <c r="E460" s="14"/>
      <c r="F460" s="14"/>
      <c r="G460" s="14"/>
      <c r="H460" s="14"/>
      <c r="I460" s="14"/>
      <c r="J460" s="24" t="s">
        <v>2802</v>
      </c>
      <c r="K460" s="10" t="s">
        <v>2803</v>
      </c>
      <c r="L460" s="184">
        <v>126826000</v>
      </c>
      <c r="M460" s="185"/>
      <c r="N460" s="19"/>
      <c r="O460" s="19"/>
      <c r="P460" s="19"/>
      <c r="Q460" s="19"/>
      <c r="R460" s="19"/>
      <c r="S460" s="19"/>
      <c r="T460" s="19"/>
      <c r="U460" s="19"/>
      <c r="V460" s="19"/>
    </row>
    <row r="461" spans="1:22" ht="32.15" hidden="1" customHeight="1">
      <c r="A461" s="19"/>
      <c r="B461" s="45"/>
      <c r="C461" s="8" t="s">
        <v>51</v>
      </c>
      <c r="D461" s="14">
        <v>2020</v>
      </c>
      <c r="E461" s="14"/>
      <c r="F461" s="14"/>
      <c r="G461" s="14"/>
      <c r="H461" s="14"/>
      <c r="I461" s="14"/>
      <c r="J461" s="24" t="s">
        <v>2802</v>
      </c>
      <c r="K461" s="10" t="s">
        <v>2803</v>
      </c>
      <c r="L461" s="184">
        <v>111876800</v>
      </c>
      <c r="M461" s="185"/>
      <c r="N461" s="19"/>
      <c r="O461" s="19"/>
      <c r="P461" s="19"/>
      <c r="Q461" s="19"/>
      <c r="R461" s="19"/>
      <c r="S461" s="19"/>
      <c r="T461" s="19"/>
      <c r="U461" s="19"/>
      <c r="V461" s="19"/>
    </row>
    <row r="462" spans="1:22" ht="32.15" hidden="1" customHeight="1">
      <c r="A462" s="19"/>
      <c r="B462" s="45"/>
      <c r="C462" s="8" t="s">
        <v>51</v>
      </c>
      <c r="D462" s="14">
        <v>2020</v>
      </c>
      <c r="E462" s="14"/>
      <c r="F462" s="14"/>
      <c r="G462" s="14"/>
      <c r="H462" s="14"/>
      <c r="I462" s="14"/>
      <c r="J462" s="24" t="s">
        <v>2802</v>
      </c>
      <c r="K462" s="10" t="s">
        <v>2803</v>
      </c>
      <c r="L462" s="184">
        <v>107917600</v>
      </c>
      <c r="M462" s="185"/>
      <c r="N462" s="19"/>
      <c r="O462" s="19"/>
      <c r="P462" s="19"/>
      <c r="Q462" s="19"/>
      <c r="R462" s="19"/>
      <c r="S462" s="19"/>
      <c r="T462" s="19"/>
      <c r="U462" s="19"/>
      <c r="V462" s="19"/>
    </row>
    <row r="463" spans="1:22" ht="32.15" hidden="1" customHeight="1">
      <c r="A463" s="19"/>
      <c r="B463" s="45"/>
      <c r="C463" s="8" t="s">
        <v>51</v>
      </c>
      <c r="D463" s="14">
        <v>2020</v>
      </c>
      <c r="E463" s="14"/>
      <c r="F463" s="14"/>
      <c r="G463" s="14"/>
      <c r="H463" s="14"/>
      <c r="I463" s="14"/>
      <c r="J463" s="24" t="s">
        <v>2802</v>
      </c>
      <c r="K463" s="10" t="s">
        <v>2803</v>
      </c>
      <c r="L463" s="184">
        <v>17094000</v>
      </c>
      <c r="M463" s="185"/>
      <c r="N463" s="19"/>
      <c r="O463" s="19"/>
      <c r="P463" s="19"/>
      <c r="Q463" s="19"/>
      <c r="R463" s="19"/>
      <c r="S463" s="19"/>
      <c r="T463" s="19"/>
      <c r="U463" s="19"/>
      <c r="V463" s="19"/>
    </row>
    <row r="464" spans="1:22" ht="32.15" hidden="1" customHeight="1">
      <c r="A464" s="19"/>
      <c r="B464" s="45"/>
      <c r="C464" s="8" t="s">
        <v>51</v>
      </c>
      <c r="D464" s="14">
        <v>2020</v>
      </c>
      <c r="E464" s="14"/>
      <c r="F464" s="14"/>
      <c r="G464" s="14"/>
      <c r="H464" s="14"/>
      <c r="I464" s="14"/>
      <c r="J464" s="24" t="s">
        <v>2802</v>
      </c>
      <c r="K464" s="10" t="s">
        <v>2803</v>
      </c>
      <c r="L464" s="184">
        <v>105764400</v>
      </c>
      <c r="M464" s="185"/>
      <c r="N464" s="19"/>
      <c r="O464" s="19"/>
      <c r="P464" s="19"/>
      <c r="Q464" s="19"/>
      <c r="R464" s="19"/>
      <c r="S464" s="19"/>
      <c r="T464" s="19"/>
      <c r="U464" s="19"/>
      <c r="V464" s="19"/>
    </row>
    <row r="465" spans="1:22" ht="32.15" hidden="1" customHeight="1">
      <c r="A465" s="19"/>
      <c r="B465" s="45"/>
      <c r="C465" s="8" t="s">
        <v>51</v>
      </c>
      <c r="D465" s="14">
        <v>2020</v>
      </c>
      <c r="E465" s="14"/>
      <c r="F465" s="14"/>
      <c r="G465" s="14"/>
      <c r="H465" s="14"/>
      <c r="I465" s="14"/>
      <c r="J465" s="24" t="s">
        <v>2802</v>
      </c>
      <c r="K465" s="10" t="s">
        <v>2803</v>
      </c>
      <c r="L465" s="184">
        <v>100042600</v>
      </c>
      <c r="M465" s="185"/>
      <c r="N465" s="19"/>
      <c r="O465" s="19"/>
      <c r="P465" s="19"/>
      <c r="Q465" s="19"/>
      <c r="R465" s="19"/>
      <c r="S465" s="19"/>
      <c r="T465" s="19"/>
      <c r="U465" s="19"/>
      <c r="V465" s="19"/>
    </row>
    <row r="466" spans="1:22" ht="32.15" hidden="1" customHeight="1">
      <c r="A466" s="19"/>
      <c r="B466" s="45"/>
      <c r="C466" s="8" t="s">
        <v>51</v>
      </c>
      <c r="D466" s="14">
        <v>2020</v>
      </c>
      <c r="E466" s="14"/>
      <c r="F466" s="14"/>
      <c r="G466" s="14"/>
      <c r="H466" s="14"/>
      <c r="I466" s="14"/>
      <c r="J466" s="24" t="s">
        <v>2802</v>
      </c>
      <c r="K466" s="10" t="s">
        <v>2803</v>
      </c>
      <c r="L466" s="184">
        <v>101234000</v>
      </c>
      <c r="M466" s="185"/>
      <c r="N466" s="19"/>
      <c r="O466" s="19"/>
      <c r="P466" s="19"/>
      <c r="Q466" s="19"/>
      <c r="R466" s="19"/>
      <c r="S466" s="19"/>
      <c r="T466" s="19"/>
      <c r="U466" s="19"/>
      <c r="V466" s="19"/>
    </row>
    <row r="467" spans="1:22" ht="32.15" hidden="1" customHeight="1">
      <c r="A467" s="19"/>
      <c r="B467" s="45"/>
      <c r="C467" s="8" t="s">
        <v>51</v>
      </c>
      <c r="D467" s="14">
        <v>2020</v>
      </c>
      <c r="E467" s="14"/>
      <c r="F467" s="14"/>
      <c r="G467" s="14"/>
      <c r="H467" s="14"/>
      <c r="I467" s="14"/>
      <c r="J467" s="24" t="s">
        <v>2802</v>
      </c>
      <c r="K467" s="10" t="s">
        <v>2803</v>
      </c>
      <c r="L467" s="184">
        <v>112000000</v>
      </c>
      <c r="M467" s="185"/>
      <c r="N467" s="19"/>
      <c r="O467" s="19"/>
      <c r="P467" s="19"/>
      <c r="Q467" s="19"/>
      <c r="R467" s="19"/>
      <c r="S467" s="19"/>
      <c r="T467" s="19"/>
      <c r="U467" s="19"/>
      <c r="V467" s="19"/>
    </row>
    <row r="468" spans="1:22" ht="32.15" hidden="1" customHeight="1">
      <c r="A468" s="19"/>
      <c r="B468" s="45"/>
      <c r="C468" s="8" t="s">
        <v>51</v>
      </c>
      <c r="D468" s="14">
        <v>2020</v>
      </c>
      <c r="E468" s="14"/>
      <c r="F468" s="14"/>
      <c r="G468" s="14"/>
      <c r="H468" s="14"/>
      <c r="I468" s="14"/>
      <c r="J468" s="24" t="s">
        <v>2802</v>
      </c>
      <c r="K468" s="10" t="s">
        <v>2803</v>
      </c>
      <c r="L468" s="184">
        <v>107452800</v>
      </c>
      <c r="M468" s="185"/>
      <c r="N468" s="19"/>
      <c r="O468" s="19"/>
      <c r="P468" s="19"/>
      <c r="Q468" s="19"/>
      <c r="R468" s="19"/>
      <c r="S468" s="19"/>
      <c r="T468" s="19"/>
      <c r="U468" s="19"/>
      <c r="V468" s="19"/>
    </row>
    <row r="469" spans="1:22" ht="32.15" hidden="1" customHeight="1">
      <c r="A469" s="19"/>
      <c r="B469" s="45"/>
      <c r="C469" s="8" t="s">
        <v>51</v>
      </c>
      <c r="D469" s="14">
        <v>2020</v>
      </c>
      <c r="E469" s="14"/>
      <c r="F469" s="14"/>
      <c r="G469" s="14"/>
      <c r="H469" s="14"/>
      <c r="I469" s="14"/>
      <c r="J469" s="24" t="s">
        <v>2802</v>
      </c>
      <c r="K469" s="10" t="s">
        <v>2803</v>
      </c>
      <c r="L469" s="184">
        <v>100940000</v>
      </c>
      <c r="M469" s="185"/>
      <c r="N469" s="19"/>
      <c r="O469" s="19"/>
      <c r="P469" s="19"/>
      <c r="Q469" s="19"/>
      <c r="R469" s="19"/>
      <c r="S469" s="19"/>
      <c r="T469" s="19"/>
      <c r="U469" s="19"/>
      <c r="V469" s="19"/>
    </row>
    <row r="470" spans="1:22" ht="32.15" hidden="1" customHeight="1">
      <c r="A470" s="19"/>
      <c r="B470" s="45"/>
      <c r="C470" s="8" t="s">
        <v>51</v>
      </c>
      <c r="D470" s="14">
        <v>2020</v>
      </c>
      <c r="E470" s="14"/>
      <c r="F470" s="14"/>
      <c r="G470" s="14"/>
      <c r="H470" s="14"/>
      <c r="I470" s="14"/>
      <c r="J470" s="24" t="s">
        <v>2802</v>
      </c>
      <c r="K470" s="10" t="s">
        <v>2803</v>
      </c>
      <c r="L470" s="184">
        <v>106883000</v>
      </c>
      <c r="M470" s="185"/>
      <c r="N470" s="19"/>
      <c r="O470" s="19"/>
      <c r="P470" s="19"/>
      <c r="Q470" s="19"/>
      <c r="R470" s="19"/>
      <c r="S470" s="19"/>
      <c r="T470" s="19"/>
      <c r="U470" s="19"/>
      <c r="V470" s="19"/>
    </row>
    <row r="471" spans="1:22" ht="32.15" hidden="1" customHeight="1">
      <c r="A471" s="19"/>
      <c r="B471" s="45"/>
      <c r="C471" s="8" t="s">
        <v>51</v>
      </c>
      <c r="D471" s="14">
        <v>2020</v>
      </c>
      <c r="E471" s="14"/>
      <c r="F471" s="14"/>
      <c r="G471" s="14"/>
      <c r="H471" s="14"/>
      <c r="I471" s="14"/>
      <c r="J471" s="24" t="s">
        <v>2802</v>
      </c>
      <c r="K471" s="10" t="s">
        <v>2803</v>
      </c>
      <c r="L471" s="184">
        <v>8960000</v>
      </c>
      <c r="M471" s="185"/>
      <c r="N471" s="19"/>
      <c r="O471" s="19"/>
      <c r="P471" s="19"/>
      <c r="Q471" s="19"/>
      <c r="R471" s="19"/>
      <c r="S471" s="19"/>
      <c r="T471" s="19"/>
      <c r="U471" s="19"/>
      <c r="V471" s="19"/>
    </row>
    <row r="472" spans="1:22" ht="32.15" hidden="1" customHeight="1">
      <c r="A472" s="19"/>
      <c r="B472" s="45"/>
      <c r="C472" s="8" t="s">
        <v>51</v>
      </c>
      <c r="D472" s="14">
        <v>2020</v>
      </c>
      <c r="E472" s="14"/>
      <c r="F472" s="14"/>
      <c r="G472" s="14"/>
      <c r="H472" s="14"/>
      <c r="I472" s="14"/>
      <c r="J472" s="24" t="s">
        <v>2802</v>
      </c>
      <c r="K472" s="10" t="s">
        <v>2803</v>
      </c>
      <c r="L472" s="184">
        <v>106680000</v>
      </c>
      <c r="M472" s="185"/>
      <c r="N472" s="19"/>
      <c r="O472" s="19"/>
      <c r="P472" s="19"/>
      <c r="Q472" s="19"/>
      <c r="R472" s="19"/>
      <c r="S472" s="19"/>
      <c r="T472" s="19"/>
      <c r="U472" s="19"/>
      <c r="V472" s="19"/>
    </row>
    <row r="473" spans="1:22" ht="32.15" hidden="1" customHeight="1">
      <c r="A473" s="19"/>
      <c r="B473" s="45"/>
      <c r="C473" s="8" t="s">
        <v>51</v>
      </c>
      <c r="D473" s="14">
        <v>2020</v>
      </c>
      <c r="E473" s="14"/>
      <c r="F473" s="14"/>
      <c r="G473" s="14"/>
      <c r="H473" s="14"/>
      <c r="I473" s="14"/>
      <c r="J473" s="24" t="s">
        <v>2802</v>
      </c>
      <c r="K473" s="10" t="s">
        <v>2803</v>
      </c>
      <c r="L473" s="184">
        <v>99120000</v>
      </c>
      <c r="M473" s="185"/>
      <c r="N473" s="19"/>
      <c r="O473" s="19"/>
      <c r="P473" s="19"/>
      <c r="Q473" s="19"/>
      <c r="R473" s="19"/>
      <c r="S473" s="19"/>
      <c r="T473" s="19"/>
      <c r="U473" s="19"/>
      <c r="V473" s="19"/>
    </row>
    <row r="474" spans="1:22" ht="32.15" hidden="1" customHeight="1">
      <c r="A474" s="19"/>
      <c r="B474" s="45"/>
      <c r="C474" s="8" t="s">
        <v>51</v>
      </c>
      <c r="D474" s="14">
        <v>2020</v>
      </c>
      <c r="E474" s="14"/>
      <c r="F474" s="14"/>
      <c r="G474" s="14"/>
      <c r="H474" s="14"/>
      <c r="I474" s="14"/>
      <c r="J474" s="24" t="s">
        <v>2802</v>
      </c>
      <c r="K474" s="10" t="s">
        <v>2803</v>
      </c>
      <c r="L474" s="184">
        <v>102365200</v>
      </c>
      <c r="M474" s="185"/>
      <c r="N474" s="19"/>
      <c r="O474" s="19"/>
      <c r="P474" s="19"/>
      <c r="Q474" s="19"/>
      <c r="R474" s="19"/>
      <c r="S474" s="19"/>
      <c r="T474" s="19"/>
      <c r="U474" s="19"/>
      <c r="V474" s="19"/>
    </row>
    <row r="475" spans="1:22" ht="32.15" hidden="1" customHeight="1">
      <c r="A475" s="19"/>
      <c r="B475" s="45"/>
      <c r="C475" s="8" t="s">
        <v>51</v>
      </c>
      <c r="D475" s="14">
        <v>2020</v>
      </c>
      <c r="E475" s="14"/>
      <c r="F475" s="14"/>
      <c r="G475" s="14"/>
      <c r="H475" s="14"/>
      <c r="I475" s="14"/>
      <c r="J475" s="24" t="s">
        <v>2802</v>
      </c>
      <c r="K475" s="10" t="s">
        <v>2803</v>
      </c>
      <c r="L475" s="184">
        <v>104370000</v>
      </c>
      <c r="M475" s="185"/>
      <c r="N475" s="19"/>
      <c r="O475" s="19"/>
      <c r="P475" s="19"/>
      <c r="Q475" s="19"/>
      <c r="R475" s="19"/>
      <c r="S475" s="19"/>
      <c r="T475" s="19"/>
      <c r="U475" s="19"/>
      <c r="V475" s="19"/>
    </row>
    <row r="476" spans="1:22" ht="32.15" hidden="1" customHeight="1">
      <c r="A476" s="19"/>
      <c r="B476" s="45"/>
      <c r="C476" s="8" t="s">
        <v>51</v>
      </c>
      <c r="D476" s="14">
        <v>2020</v>
      </c>
      <c r="E476" s="14"/>
      <c r="F476" s="14"/>
      <c r="G476" s="14"/>
      <c r="H476" s="14"/>
      <c r="I476" s="14"/>
      <c r="J476" s="24" t="s">
        <v>2802</v>
      </c>
      <c r="K476" s="10" t="s">
        <v>2803</v>
      </c>
      <c r="L476" s="184">
        <v>100100000</v>
      </c>
      <c r="M476" s="185"/>
      <c r="N476" s="19"/>
      <c r="O476" s="19"/>
      <c r="P476" s="19"/>
      <c r="Q476" s="19"/>
      <c r="R476" s="19"/>
      <c r="S476" s="19"/>
      <c r="T476" s="19"/>
      <c r="U476" s="19"/>
      <c r="V476" s="19"/>
    </row>
    <row r="477" spans="1:22" ht="32.15" hidden="1" customHeight="1">
      <c r="A477" s="19"/>
      <c r="B477" s="45"/>
      <c r="C477" s="8" t="s">
        <v>51</v>
      </c>
      <c r="D477" s="14">
        <v>2020</v>
      </c>
      <c r="E477" s="14"/>
      <c r="F477" s="14"/>
      <c r="G477" s="14"/>
      <c r="H477" s="14"/>
      <c r="I477" s="14"/>
      <c r="J477" s="24" t="s">
        <v>2802</v>
      </c>
      <c r="K477" s="10" t="s">
        <v>2803</v>
      </c>
      <c r="L477" s="184">
        <v>108523800</v>
      </c>
      <c r="M477" s="185"/>
      <c r="N477" s="19"/>
      <c r="O477" s="19"/>
      <c r="P477" s="19"/>
      <c r="Q477" s="19"/>
      <c r="R477" s="19"/>
      <c r="S477" s="19"/>
      <c r="T477" s="19"/>
      <c r="U477" s="19"/>
      <c r="V477" s="19"/>
    </row>
    <row r="478" spans="1:22" ht="32.15" hidden="1" customHeight="1">
      <c r="A478" s="19"/>
      <c r="B478" s="45"/>
      <c r="C478" s="8" t="s">
        <v>51</v>
      </c>
      <c r="D478" s="14">
        <v>2020</v>
      </c>
      <c r="E478" s="14"/>
      <c r="F478" s="14"/>
      <c r="G478" s="14"/>
      <c r="H478" s="14"/>
      <c r="I478" s="14"/>
      <c r="J478" s="24" t="s">
        <v>2802</v>
      </c>
      <c r="K478" s="10" t="s">
        <v>2803</v>
      </c>
      <c r="L478" s="184">
        <v>101439800</v>
      </c>
      <c r="M478" s="185"/>
      <c r="N478" s="19"/>
      <c r="O478" s="19"/>
      <c r="P478" s="19"/>
      <c r="Q478" s="19"/>
      <c r="R478" s="19"/>
      <c r="S478" s="19"/>
      <c r="T478" s="19"/>
      <c r="U478" s="19"/>
      <c r="V478" s="19"/>
    </row>
    <row r="479" spans="1:22" ht="32.15" hidden="1" customHeight="1">
      <c r="A479" s="19"/>
      <c r="B479" s="45"/>
      <c r="C479" s="8" t="s">
        <v>51</v>
      </c>
      <c r="D479" s="14">
        <v>2020</v>
      </c>
      <c r="E479" s="14"/>
      <c r="F479" s="14"/>
      <c r="G479" s="14"/>
      <c r="H479" s="14"/>
      <c r="I479" s="14"/>
      <c r="J479" s="24" t="s">
        <v>2802</v>
      </c>
      <c r="K479" s="10" t="s">
        <v>2803</v>
      </c>
      <c r="L479" s="184">
        <v>108220000</v>
      </c>
      <c r="M479" s="185"/>
      <c r="N479" s="19"/>
      <c r="O479" s="19"/>
      <c r="P479" s="19"/>
      <c r="Q479" s="19"/>
      <c r="R479" s="19"/>
      <c r="S479" s="19"/>
      <c r="T479" s="19"/>
      <c r="U479" s="19"/>
      <c r="V479" s="19"/>
    </row>
    <row r="480" spans="1:22" ht="32.15" hidden="1" customHeight="1">
      <c r="A480" s="19"/>
      <c r="B480" s="45"/>
      <c r="C480" s="8" t="s">
        <v>51</v>
      </c>
      <c r="D480" s="14">
        <v>2020</v>
      </c>
      <c r="E480" s="14"/>
      <c r="F480" s="14"/>
      <c r="G480" s="14"/>
      <c r="H480" s="14"/>
      <c r="I480" s="14"/>
      <c r="J480" s="24" t="s">
        <v>2802</v>
      </c>
      <c r="K480" s="10" t="s">
        <v>2803</v>
      </c>
      <c r="L480" s="184">
        <v>123200000</v>
      </c>
      <c r="M480" s="185"/>
      <c r="N480" s="19"/>
      <c r="O480" s="19"/>
      <c r="P480" s="19"/>
      <c r="Q480" s="19"/>
      <c r="R480" s="19"/>
      <c r="S480" s="19"/>
      <c r="T480" s="19"/>
      <c r="U480" s="19"/>
      <c r="V480" s="19"/>
    </row>
    <row r="481" spans="1:22" ht="32.15" hidden="1" customHeight="1">
      <c r="A481" s="19"/>
      <c r="B481" s="45"/>
      <c r="C481" s="8" t="s">
        <v>51</v>
      </c>
      <c r="D481" s="14">
        <v>2020</v>
      </c>
      <c r="E481" s="14"/>
      <c r="F481" s="14"/>
      <c r="G481" s="14"/>
      <c r="H481" s="14"/>
      <c r="I481" s="14"/>
      <c r="J481" s="24" t="s">
        <v>2802</v>
      </c>
      <c r="K481" s="10" t="s">
        <v>2803</v>
      </c>
      <c r="L481" s="184">
        <v>102200000</v>
      </c>
      <c r="M481" s="185"/>
      <c r="N481" s="19"/>
      <c r="O481" s="19"/>
      <c r="P481" s="19"/>
      <c r="Q481" s="19"/>
      <c r="R481" s="19"/>
      <c r="S481" s="19"/>
      <c r="T481" s="19"/>
      <c r="U481" s="19"/>
      <c r="V481" s="19"/>
    </row>
    <row r="482" spans="1:22" ht="32.15" hidden="1" customHeight="1">
      <c r="A482" s="19"/>
      <c r="B482" s="45"/>
      <c r="C482" s="8" t="s">
        <v>51</v>
      </c>
      <c r="D482" s="14">
        <v>2020</v>
      </c>
      <c r="E482" s="14"/>
      <c r="F482" s="14"/>
      <c r="G482" s="14"/>
      <c r="H482" s="14"/>
      <c r="I482" s="14"/>
      <c r="J482" s="24" t="s">
        <v>2802</v>
      </c>
      <c r="K482" s="10" t="s">
        <v>2803</v>
      </c>
      <c r="L482" s="184">
        <v>104300000</v>
      </c>
      <c r="M482" s="185"/>
      <c r="N482" s="19"/>
      <c r="O482" s="19"/>
      <c r="P482" s="19"/>
      <c r="Q482" s="19"/>
      <c r="R482" s="19"/>
      <c r="S482" s="19"/>
      <c r="T482" s="19"/>
      <c r="U482" s="19"/>
      <c r="V482" s="19"/>
    </row>
    <row r="483" spans="1:22" ht="32.15" hidden="1" customHeight="1">
      <c r="A483" s="19"/>
      <c r="B483" s="45"/>
      <c r="C483" s="8" t="s">
        <v>51</v>
      </c>
      <c r="D483" s="14">
        <v>2020</v>
      </c>
      <c r="E483" s="14"/>
      <c r="F483" s="14"/>
      <c r="G483" s="14"/>
      <c r="H483" s="14"/>
      <c r="I483" s="14"/>
      <c r="J483" s="24" t="s">
        <v>2802</v>
      </c>
      <c r="K483" s="10" t="s">
        <v>2803</v>
      </c>
      <c r="L483" s="184">
        <v>106754200</v>
      </c>
      <c r="M483" s="185"/>
      <c r="N483" s="19"/>
      <c r="O483" s="19"/>
      <c r="P483" s="19"/>
      <c r="Q483" s="19"/>
      <c r="R483" s="19"/>
      <c r="S483" s="19"/>
      <c r="T483" s="19"/>
      <c r="U483" s="19"/>
      <c r="V483" s="19"/>
    </row>
    <row r="484" spans="1:22" ht="32.15" hidden="1" customHeight="1">
      <c r="A484" s="19"/>
      <c r="B484" s="45"/>
      <c r="C484" s="8" t="s">
        <v>51</v>
      </c>
      <c r="D484" s="14">
        <v>2020</v>
      </c>
      <c r="E484" s="14"/>
      <c r="F484" s="14"/>
      <c r="G484" s="14"/>
      <c r="H484" s="14"/>
      <c r="I484" s="14"/>
      <c r="J484" s="24" t="s">
        <v>2802</v>
      </c>
      <c r="K484" s="10" t="s">
        <v>2803</v>
      </c>
      <c r="L484" s="184">
        <v>76020000</v>
      </c>
      <c r="M484" s="185"/>
      <c r="N484" s="19"/>
      <c r="O484" s="19"/>
      <c r="P484" s="19"/>
      <c r="Q484" s="19"/>
      <c r="R484" s="19"/>
      <c r="S484" s="19"/>
      <c r="T484" s="19"/>
      <c r="U484" s="19"/>
      <c r="V484" s="19"/>
    </row>
    <row r="485" spans="1:22" ht="32.15" hidden="1" customHeight="1">
      <c r="A485" s="19"/>
      <c r="B485" s="45"/>
      <c r="C485" s="8" t="s">
        <v>51</v>
      </c>
      <c r="D485" s="14">
        <v>2020</v>
      </c>
      <c r="E485" s="14"/>
      <c r="F485" s="14"/>
      <c r="G485" s="14"/>
      <c r="H485" s="14"/>
      <c r="I485" s="14"/>
      <c r="J485" s="24" t="s">
        <v>2802</v>
      </c>
      <c r="K485" s="10" t="s">
        <v>2803</v>
      </c>
      <c r="L485" s="184">
        <v>56700000</v>
      </c>
      <c r="M485" s="185"/>
      <c r="N485" s="19"/>
      <c r="O485" s="19"/>
      <c r="P485" s="19"/>
      <c r="Q485" s="19"/>
      <c r="R485" s="19"/>
      <c r="S485" s="19"/>
      <c r="T485" s="19"/>
      <c r="U485" s="19"/>
      <c r="V485" s="19"/>
    </row>
    <row r="486" spans="1:22" ht="32.15" hidden="1" customHeight="1">
      <c r="A486" s="19"/>
      <c r="B486" s="45"/>
      <c r="C486" s="8" t="s">
        <v>51</v>
      </c>
      <c r="D486" s="14">
        <v>2020</v>
      </c>
      <c r="E486" s="14"/>
      <c r="F486" s="14"/>
      <c r="G486" s="14"/>
      <c r="H486" s="14"/>
      <c r="I486" s="14"/>
      <c r="J486" s="24" t="s">
        <v>2802</v>
      </c>
      <c r="K486" s="10" t="s">
        <v>2803</v>
      </c>
      <c r="L486" s="184">
        <v>103600000</v>
      </c>
      <c r="M486" s="185"/>
      <c r="N486" s="19"/>
      <c r="O486" s="19"/>
      <c r="P486" s="19"/>
      <c r="Q486" s="19"/>
      <c r="R486" s="19"/>
      <c r="S486" s="19"/>
      <c r="T486" s="19"/>
      <c r="U486" s="19"/>
      <c r="V486" s="19"/>
    </row>
    <row r="487" spans="1:22" ht="32.15" hidden="1" customHeight="1">
      <c r="A487" s="19"/>
      <c r="B487" s="45"/>
      <c r="C487" s="8" t="s">
        <v>51</v>
      </c>
      <c r="D487" s="14">
        <v>2020</v>
      </c>
      <c r="E487" s="14"/>
      <c r="F487" s="14"/>
      <c r="G487" s="14"/>
      <c r="H487" s="14"/>
      <c r="I487" s="14"/>
      <c r="J487" s="24" t="s">
        <v>2802</v>
      </c>
      <c r="K487" s="10" t="s">
        <v>2803</v>
      </c>
      <c r="L487" s="184">
        <v>101150000</v>
      </c>
      <c r="M487" s="185"/>
      <c r="N487" s="19"/>
      <c r="O487" s="19"/>
      <c r="P487" s="19"/>
      <c r="Q487" s="19"/>
      <c r="R487" s="19"/>
      <c r="S487" s="19"/>
      <c r="T487" s="19"/>
      <c r="U487" s="19"/>
      <c r="V487" s="19"/>
    </row>
    <row r="488" spans="1:22" ht="32.15" hidden="1" customHeight="1">
      <c r="A488" s="19"/>
      <c r="B488" s="45"/>
      <c r="C488" s="8" t="s">
        <v>51</v>
      </c>
      <c r="D488" s="14">
        <v>2020</v>
      </c>
      <c r="E488" s="14"/>
      <c r="F488" s="14"/>
      <c r="G488" s="14"/>
      <c r="H488" s="14"/>
      <c r="I488" s="14"/>
      <c r="J488" s="24" t="s">
        <v>2802</v>
      </c>
      <c r="K488" s="10" t="s">
        <v>2803</v>
      </c>
      <c r="L488" s="184">
        <v>83615000</v>
      </c>
      <c r="M488" s="185"/>
      <c r="N488" s="19"/>
      <c r="O488" s="19"/>
      <c r="P488" s="19"/>
      <c r="Q488" s="19"/>
      <c r="R488" s="19"/>
      <c r="S488" s="19"/>
      <c r="T488" s="19"/>
      <c r="U488" s="19"/>
      <c r="V488" s="19"/>
    </row>
    <row r="489" spans="1:22" ht="32.15" hidden="1" customHeight="1">
      <c r="A489" s="19"/>
      <c r="B489" s="45"/>
      <c r="C489" s="8" t="s">
        <v>51</v>
      </c>
      <c r="D489" s="14">
        <v>2020</v>
      </c>
      <c r="E489" s="14"/>
      <c r="F489" s="14"/>
      <c r="G489" s="14"/>
      <c r="H489" s="14"/>
      <c r="I489" s="14"/>
      <c r="J489" s="24" t="s">
        <v>2802</v>
      </c>
      <c r="K489" s="10" t="s">
        <v>2803</v>
      </c>
      <c r="L489" s="184">
        <v>107800000</v>
      </c>
      <c r="M489" s="185"/>
      <c r="N489" s="19"/>
      <c r="O489" s="19"/>
      <c r="P489" s="19"/>
      <c r="Q489" s="19"/>
      <c r="R489" s="19"/>
      <c r="S489" s="19"/>
      <c r="T489" s="19"/>
      <c r="U489" s="19"/>
      <c r="V489" s="19"/>
    </row>
    <row r="490" spans="1:22" ht="32.15" hidden="1" customHeight="1">
      <c r="A490" s="19"/>
      <c r="B490" s="45"/>
      <c r="C490" s="8" t="s">
        <v>51</v>
      </c>
      <c r="D490" s="14">
        <v>2020</v>
      </c>
      <c r="E490" s="14"/>
      <c r="F490" s="14"/>
      <c r="G490" s="14"/>
      <c r="H490" s="14"/>
      <c r="I490" s="14"/>
      <c r="J490" s="24" t="s">
        <v>2802</v>
      </c>
      <c r="K490" s="10" t="s">
        <v>2803</v>
      </c>
      <c r="L490" s="184">
        <v>71611882</v>
      </c>
      <c r="M490" s="185"/>
      <c r="N490" s="19"/>
      <c r="O490" s="19"/>
      <c r="P490" s="19"/>
      <c r="Q490" s="19"/>
      <c r="R490" s="19"/>
      <c r="S490" s="19"/>
      <c r="T490" s="19"/>
      <c r="U490" s="19"/>
      <c r="V490" s="19"/>
    </row>
    <row r="491" spans="1:22" ht="32.15" hidden="1" customHeight="1">
      <c r="A491" s="19"/>
      <c r="B491" s="45"/>
      <c r="C491" s="8" t="s">
        <v>51</v>
      </c>
      <c r="D491" s="14">
        <v>2020</v>
      </c>
      <c r="E491" s="14"/>
      <c r="F491" s="14"/>
      <c r="G491" s="14"/>
      <c r="H491" s="14"/>
      <c r="I491" s="14"/>
      <c r="J491" s="24" t="s">
        <v>2802</v>
      </c>
      <c r="K491" s="10" t="s">
        <v>2803</v>
      </c>
      <c r="L491" s="184">
        <v>72532670</v>
      </c>
      <c r="M491" s="185"/>
      <c r="N491" s="19"/>
      <c r="O491" s="19"/>
      <c r="P491" s="19"/>
      <c r="Q491" s="19"/>
      <c r="R491" s="19"/>
      <c r="S491" s="19"/>
      <c r="T491" s="19"/>
      <c r="U491" s="19"/>
      <c r="V491" s="19"/>
    </row>
    <row r="492" spans="1:22" ht="32.15" hidden="1" customHeight="1">
      <c r="A492" s="19"/>
      <c r="B492" s="45"/>
      <c r="C492" s="8" t="s">
        <v>51</v>
      </c>
      <c r="D492" s="14">
        <v>2020</v>
      </c>
      <c r="E492" s="14"/>
      <c r="F492" s="14"/>
      <c r="G492" s="14"/>
      <c r="H492" s="14"/>
      <c r="I492" s="14"/>
      <c r="J492" s="24" t="s">
        <v>2802</v>
      </c>
      <c r="K492" s="10" t="s">
        <v>2803</v>
      </c>
      <c r="L492" s="184">
        <v>65064381</v>
      </c>
      <c r="M492" s="185"/>
      <c r="N492" s="19"/>
      <c r="O492" s="19"/>
      <c r="P492" s="19"/>
      <c r="Q492" s="19"/>
      <c r="R492" s="19"/>
      <c r="S492" s="19"/>
      <c r="T492" s="19"/>
      <c r="U492" s="19"/>
      <c r="V492" s="19"/>
    </row>
    <row r="493" spans="1:22" ht="32.15" hidden="1" customHeight="1">
      <c r="A493" s="19"/>
      <c r="B493" s="45"/>
      <c r="C493" s="8" t="s">
        <v>51</v>
      </c>
      <c r="D493" s="14">
        <v>2020</v>
      </c>
      <c r="E493" s="14"/>
      <c r="F493" s="14"/>
      <c r="G493" s="14"/>
      <c r="H493" s="14"/>
      <c r="I493" s="14"/>
      <c r="J493" s="24" t="s">
        <v>2802</v>
      </c>
      <c r="K493" s="10" t="s">
        <v>2803</v>
      </c>
      <c r="L493" s="184">
        <v>63441087</v>
      </c>
      <c r="M493" s="185"/>
      <c r="N493" s="19"/>
      <c r="O493" s="19"/>
      <c r="P493" s="19"/>
      <c r="Q493" s="19"/>
      <c r="R493" s="19"/>
      <c r="S493" s="19"/>
      <c r="T493" s="19"/>
      <c r="U493" s="19"/>
      <c r="V493" s="19"/>
    </row>
    <row r="494" spans="1:22" ht="32.15" hidden="1" customHeight="1">
      <c r="A494" s="19"/>
      <c r="B494" s="45"/>
      <c r="C494" s="8" t="s">
        <v>51</v>
      </c>
      <c r="D494" s="14">
        <v>2020</v>
      </c>
      <c r="E494" s="14"/>
      <c r="F494" s="14"/>
      <c r="G494" s="14"/>
      <c r="H494" s="14"/>
      <c r="I494" s="14"/>
      <c r="J494" s="24" t="s">
        <v>2802</v>
      </c>
      <c r="K494" s="10" t="s">
        <v>2803</v>
      </c>
      <c r="L494" s="184">
        <v>63238949</v>
      </c>
      <c r="M494" s="185"/>
      <c r="N494" s="19"/>
      <c r="O494" s="19"/>
      <c r="P494" s="19"/>
      <c r="Q494" s="19"/>
      <c r="R494" s="19"/>
      <c r="S494" s="19"/>
      <c r="T494" s="19"/>
      <c r="U494" s="19"/>
      <c r="V494" s="19"/>
    </row>
    <row r="495" spans="1:22" ht="32.15" hidden="1" customHeight="1">
      <c r="A495" s="19"/>
      <c r="B495" s="45"/>
      <c r="C495" s="8" t="s">
        <v>51</v>
      </c>
      <c r="D495" s="14">
        <v>2020</v>
      </c>
      <c r="E495" s="14"/>
      <c r="F495" s="14"/>
      <c r="G495" s="14"/>
      <c r="H495" s="14"/>
      <c r="I495" s="14"/>
      <c r="J495" s="24" t="s">
        <v>2802</v>
      </c>
      <c r="K495" s="10" t="s">
        <v>2803</v>
      </c>
      <c r="L495" s="184">
        <v>67501711</v>
      </c>
      <c r="M495" s="185"/>
      <c r="N495" s="19"/>
      <c r="O495" s="19"/>
      <c r="P495" s="19"/>
      <c r="Q495" s="19"/>
      <c r="R495" s="19"/>
      <c r="S495" s="19"/>
      <c r="T495" s="19"/>
      <c r="U495" s="19"/>
      <c r="V495" s="19"/>
    </row>
    <row r="496" spans="1:22" ht="32.15" hidden="1" customHeight="1">
      <c r="A496" s="19"/>
      <c r="B496" s="45"/>
      <c r="C496" s="8" t="s">
        <v>51</v>
      </c>
      <c r="D496" s="14">
        <v>2020</v>
      </c>
      <c r="E496" s="14"/>
      <c r="F496" s="14"/>
      <c r="G496" s="14"/>
      <c r="H496" s="14"/>
      <c r="I496" s="14"/>
      <c r="J496" s="24" t="s">
        <v>2802</v>
      </c>
      <c r="K496" s="10" t="s">
        <v>2803</v>
      </c>
      <c r="L496" s="184">
        <v>62085689</v>
      </c>
      <c r="M496" s="185"/>
      <c r="N496" s="19"/>
      <c r="O496" s="19"/>
      <c r="P496" s="19"/>
      <c r="Q496" s="19"/>
      <c r="R496" s="19"/>
      <c r="S496" s="19"/>
      <c r="T496" s="19"/>
      <c r="U496" s="19"/>
      <c r="V496" s="19"/>
    </row>
    <row r="497" spans="1:22" ht="32.15" hidden="1" customHeight="1">
      <c r="A497" s="19"/>
      <c r="B497" s="45"/>
      <c r="C497" s="8" t="s">
        <v>51</v>
      </c>
      <c r="D497" s="14">
        <v>2020</v>
      </c>
      <c r="E497" s="14"/>
      <c r="F497" s="14"/>
      <c r="G497" s="14"/>
      <c r="H497" s="14"/>
      <c r="I497" s="14"/>
      <c r="J497" s="24" t="s">
        <v>2802</v>
      </c>
      <c r="K497" s="10" t="s">
        <v>2803</v>
      </c>
      <c r="L497" s="184">
        <v>5548700</v>
      </c>
      <c r="M497" s="185"/>
      <c r="N497" s="19"/>
      <c r="O497" s="19"/>
      <c r="P497" s="19"/>
      <c r="Q497" s="19"/>
      <c r="R497" s="19"/>
      <c r="S497" s="19"/>
      <c r="T497" s="19"/>
      <c r="U497" s="19"/>
      <c r="V497" s="19"/>
    </row>
    <row r="498" spans="1:22" ht="32.15" hidden="1" customHeight="1">
      <c r="A498" s="19"/>
      <c r="B498" s="45"/>
      <c r="C498" s="8" t="s">
        <v>51</v>
      </c>
      <c r="D498" s="14">
        <v>2020</v>
      </c>
      <c r="E498" s="14"/>
      <c r="F498" s="14"/>
      <c r="G498" s="14"/>
      <c r="H498" s="14"/>
      <c r="I498" s="14"/>
      <c r="J498" s="24" t="s">
        <v>2802</v>
      </c>
      <c r="K498" s="10" t="s">
        <v>2803</v>
      </c>
      <c r="L498" s="184">
        <v>5548700</v>
      </c>
      <c r="M498" s="185"/>
      <c r="N498" s="19"/>
      <c r="O498" s="19"/>
      <c r="P498" s="19"/>
      <c r="Q498" s="19"/>
      <c r="R498" s="19"/>
      <c r="S498" s="19"/>
      <c r="T498" s="19"/>
      <c r="U498" s="19"/>
      <c r="V498" s="19"/>
    </row>
    <row r="499" spans="1:22" ht="32.15" hidden="1" customHeight="1">
      <c r="A499" s="38"/>
      <c r="B499" s="45"/>
      <c r="C499" s="8" t="s">
        <v>51</v>
      </c>
      <c r="D499" s="14">
        <v>2020</v>
      </c>
      <c r="E499" s="14"/>
      <c r="F499" s="14"/>
      <c r="G499" s="14"/>
      <c r="H499" s="14"/>
      <c r="I499" s="14"/>
      <c r="J499" s="24" t="s">
        <v>2802</v>
      </c>
      <c r="K499" s="10" t="s">
        <v>2804</v>
      </c>
      <c r="L499" s="184">
        <v>7972250</v>
      </c>
      <c r="M499" s="185"/>
      <c r="N499" s="38"/>
      <c r="O499" s="38"/>
      <c r="P499" s="38"/>
      <c r="Q499" s="38"/>
      <c r="R499" s="38"/>
      <c r="S499" s="38"/>
      <c r="T499" s="38"/>
      <c r="U499" s="38"/>
      <c r="V499" s="38"/>
    </row>
    <row r="500" spans="1:22" ht="32.15" hidden="1" customHeight="1">
      <c r="A500" s="38"/>
      <c r="B500" s="45"/>
      <c r="C500" s="8" t="s">
        <v>51</v>
      </c>
      <c r="D500" s="14">
        <v>2020</v>
      </c>
      <c r="E500" s="14"/>
      <c r="F500" s="14"/>
      <c r="G500" s="14"/>
      <c r="H500" s="14"/>
      <c r="I500" s="14"/>
      <c r="J500" s="24" t="s">
        <v>2802</v>
      </c>
      <c r="K500" s="10" t="s">
        <v>2804</v>
      </c>
      <c r="L500" s="184">
        <v>7972250</v>
      </c>
      <c r="M500" s="185"/>
      <c r="N500" s="38"/>
      <c r="O500" s="38"/>
      <c r="P500" s="38"/>
      <c r="Q500" s="38"/>
      <c r="R500" s="38"/>
      <c r="S500" s="38"/>
      <c r="T500" s="38"/>
      <c r="U500" s="38"/>
      <c r="V500" s="38"/>
    </row>
    <row r="501" spans="1:22" ht="32.15" hidden="1" customHeight="1">
      <c r="A501" s="38"/>
      <c r="B501" s="45"/>
      <c r="C501" s="8" t="s">
        <v>51</v>
      </c>
      <c r="D501" s="14">
        <v>2020</v>
      </c>
      <c r="E501" s="14"/>
      <c r="F501" s="14"/>
      <c r="G501" s="14"/>
      <c r="H501" s="14"/>
      <c r="I501" s="14"/>
      <c r="J501" s="24" t="s">
        <v>2802</v>
      </c>
      <c r="K501" s="10" t="s">
        <v>2803</v>
      </c>
      <c r="L501" s="184">
        <v>68908000</v>
      </c>
      <c r="M501" s="185"/>
      <c r="N501" s="38"/>
      <c r="O501" s="38"/>
      <c r="P501" s="38"/>
      <c r="Q501" s="38"/>
      <c r="R501" s="38"/>
      <c r="S501" s="38"/>
      <c r="T501" s="38"/>
      <c r="U501" s="38"/>
      <c r="V501" s="38"/>
    </row>
    <row r="502" spans="1:22" ht="16" hidden="1" customHeight="1">
      <c r="A502" s="38"/>
      <c r="B502" s="45"/>
      <c r="C502" s="8" t="s">
        <v>51</v>
      </c>
      <c r="D502" s="14">
        <v>2020</v>
      </c>
      <c r="E502" s="14"/>
      <c r="F502" s="14"/>
      <c r="G502" s="14"/>
      <c r="H502" s="14"/>
      <c r="I502" s="14"/>
      <c r="J502" s="24" t="s">
        <v>2805</v>
      </c>
      <c r="K502" s="10" t="s">
        <v>2806</v>
      </c>
      <c r="L502" s="184"/>
      <c r="M502" s="185">
        <v>1200</v>
      </c>
      <c r="N502" s="38"/>
      <c r="O502" s="38"/>
      <c r="P502" s="38"/>
      <c r="Q502" s="38"/>
      <c r="R502" s="38"/>
      <c r="S502" s="38"/>
      <c r="T502" s="38"/>
      <c r="U502" s="38"/>
      <c r="V502" s="38"/>
    </row>
    <row r="503" spans="1:22" ht="16" hidden="1" customHeight="1">
      <c r="A503" s="38"/>
      <c r="B503" s="45"/>
      <c r="C503" s="8" t="s">
        <v>51</v>
      </c>
      <c r="D503" s="14">
        <v>2020</v>
      </c>
      <c r="E503" s="14"/>
      <c r="F503" s="14"/>
      <c r="G503" s="14"/>
      <c r="H503" s="14"/>
      <c r="I503" s="14"/>
      <c r="J503" s="24" t="s">
        <v>2805</v>
      </c>
      <c r="K503" s="10" t="s">
        <v>2806</v>
      </c>
      <c r="L503" s="184"/>
      <c r="M503" s="185">
        <v>1200</v>
      </c>
      <c r="N503" s="38"/>
      <c r="O503" s="38"/>
      <c r="P503" s="38"/>
      <c r="Q503" s="38"/>
      <c r="R503" s="38"/>
      <c r="S503" s="38"/>
      <c r="T503" s="38"/>
      <c r="U503" s="38"/>
      <c r="V503" s="38"/>
    </row>
    <row r="504" spans="1:22" ht="16" hidden="1" customHeight="1">
      <c r="A504" s="38"/>
      <c r="B504" s="45"/>
      <c r="C504" s="8" t="s">
        <v>51</v>
      </c>
      <c r="D504" s="14">
        <v>2020</v>
      </c>
      <c r="E504" s="14"/>
      <c r="F504" s="14"/>
      <c r="G504" s="14"/>
      <c r="H504" s="14"/>
      <c r="I504" s="14"/>
      <c r="J504" s="24" t="s">
        <v>2805</v>
      </c>
      <c r="K504" s="10" t="s">
        <v>2806</v>
      </c>
      <c r="L504" s="184"/>
      <c r="M504" s="185">
        <v>1200</v>
      </c>
      <c r="N504" s="38"/>
      <c r="O504" s="38"/>
      <c r="P504" s="38"/>
      <c r="Q504" s="38"/>
      <c r="R504" s="38"/>
      <c r="S504" s="38"/>
      <c r="T504" s="38"/>
      <c r="U504" s="38"/>
      <c r="V504" s="38"/>
    </row>
    <row r="505" spans="1:22" ht="16" hidden="1" customHeight="1">
      <c r="A505" s="38"/>
      <c r="B505" s="45"/>
      <c r="C505" s="8" t="s">
        <v>51</v>
      </c>
      <c r="D505" s="14">
        <v>2020</v>
      </c>
      <c r="E505" s="14"/>
      <c r="F505" s="14"/>
      <c r="G505" s="14"/>
      <c r="H505" s="14"/>
      <c r="I505" s="14"/>
      <c r="J505" s="24" t="s">
        <v>2800</v>
      </c>
      <c r="K505" s="10" t="s">
        <v>2801</v>
      </c>
      <c r="L505" s="184">
        <v>125000</v>
      </c>
      <c r="M505" s="185"/>
      <c r="N505" s="38"/>
      <c r="O505" s="38"/>
      <c r="P505" s="38"/>
      <c r="Q505" s="38"/>
      <c r="R505" s="38"/>
      <c r="S505" s="38"/>
      <c r="T505" s="38"/>
      <c r="U505" s="38"/>
      <c r="V505" s="38"/>
    </row>
    <row r="506" spans="1:22" ht="16" hidden="1" customHeight="1">
      <c r="A506" s="38"/>
      <c r="B506" s="12">
        <v>7</v>
      </c>
      <c r="C506" s="7" t="s">
        <v>59</v>
      </c>
      <c r="D506" s="7">
        <v>2019</v>
      </c>
      <c r="E506" s="8"/>
      <c r="F506" s="8"/>
      <c r="G506" s="8"/>
      <c r="H506" s="8"/>
      <c r="I506" s="8"/>
      <c r="J506" s="166" t="s">
        <v>2792</v>
      </c>
      <c r="K506" s="8" t="s">
        <v>2793</v>
      </c>
      <c r="L506" s="174">
        <v>97005150</v>
      </c>
      <c r="M506" s="175"/>
      <c r="N506" s="38"/>
      <c r="O506" s="38"/>
      <c r="P506" s="38"/>
      <c r="Q506" s="38"/>
      <c r="R506" s="38"/>
      <c r="S506" s="38"/>
      <c r="T506" s="38"/>
      <c r="U506" s="38"/>
      <c r="V506" s="38"/>
    </row>
    <row r="507" spans="1:22" ht="16" hidden="1" customHeight="1">
      <c r="A507" s="38"/>
      <c r="B507" s="45"/>
      <c r="C507" s="7" t="s">
        <v>59</v>
      </c>
      <c r="D507" s="7">
        <v>2019</v>
      </c>
      <c r="E507" s="8"/>
      <c r="F507" s="8"/>
      <c r="G507" s="8"/>
      <c r="H507" s="8"/>
      <c r="I507" s="8"/>
      <c r="J507" s="166" t="s">
        <v>2792</v>
      </c>
      <c r="K507" s="8" t="s">
        <v>2793</v>
      </c>
      <c r="L507" s="174">
        <v>245408940</v>
      </c>
      <c r="M507" s="175"/>
      <c r="N507" s="38"/>
      <c r="O507" s="38"/>
      <c r="P507" s="38"/>
      <c r="Q507" s="38"/>
      <c r="R507" s="38"/>
      <c r="S507" s="38"/>
      <c r="T507" s="38"/>
      <c r="U507" s="38"/>
      <c r="V507" s="38"/>
    </row>
    <row r="508" spans="1:22" ht="16" hidden="1" customHeight="1">
      <c r="A508" s="38"/>
      <c r="B508" s="45"/>
      <c r="C508" s="7" t="s">
        <v>59</v>
      </c>
      <c r="D508" s="7">
        <v>2019</v>
      </c>
      <c r="E508" s="8"/>
      <c r="F508" s="8"/>
      <c r="G508" s="8"/>
      <c r="H508" s="8"/>
      <c r="I508" s="8"/>
      <c r="J508" s="166" t="s">
        <v>2792</v>
      </c>
      <c r="K508" s="8" t="s">
        <v>2793</v>
      </c>
      <c r="L508" s="174">
        <v>240401412</v>
      </c>
      <c r="M508" s="175"/>
      <c r="N508" s="38"/>
      <c r="O508" s="38"/>
      <c r="P508" s="38"/>
      <c r="Q508" s="38"/>
      <c r="R508" s="38"/>
      <c r="S508" s="38"/>
      <c r="T508" s="38"/>
      <c r="U508" s="38"/>
      <c r="V508" s="38"/>
    </row>
    <row r="509" spans="1:22" ht="16" hidden="1" customHeight="1">
      <c r="A509" s="38"/>
      <c r="B509" s="45"/>
      <c r="C509" s="7" t="s">
        <v>59</v>
      </c>
      <c r="D509" s="7">
        <v>2019</v>
      </c>
      <c r="E509" s="8"/>
      <c r="F509" s="8"/>
      <c r="G509" s="8"/>
      <c r="H509" s="8"/>
      <c r="I509" s="8"/>
      <c r="J509" s="166" t="s">
        <v>2792</v>
      </c>
      <c r="K509" s="8" t="s">
        <v>2793</v>
      </c>
      <c r="L509" s="174">
        <v>231681958</v>
      </c>
      <c r="M509" s="175"/>
      <c r="N509" s="38"/>
      <c r="O509" s="38"/>
      <c r="P509" s="38"/>
      <c r="Q509" s="38"/>
      <c r="R509" s="38"/>
      <c r="S509" s="38"/>
      <c r="T509" s="38"/>
      <c r="U509" s="38"/>
      <c r="V509" s="38"/>
    </row>
    <row r="510" spans="1:22" ht="16" hidden="1" customHeight="1">
      <c r="A510" s="19"/>
      <c r="B510" s="45"/>
      <c r="C510" s="7" t="s">
        <v>59</v>
      </c>
      <c r="D510" s="7">
        <v>2019</v>
      </c>
      <c r="E510" s="8"/>
      <c r="F510" s="8"/>
      <c r="G510" s="8"/>
      <c r="H510" s="8"/>
      <c r="I510" s="8"/>
      <c r="J510" s="166" t="s">
        <v>2792</v>
      </c>
      <c r="K510" s="8" t="s">
        <v>2793</v>
      </c>
      <c r="L510" s="174">
        <v>230133419</v>
      </c>
      <c r="M510" s="175"/>
      <c r="N510" s="19"/>
      <c r="O510" s="19"/>
      <c r="P510" s="19"/>
      <c r="Q510" s="19"/>
      <c r="R510" s="19"/>
      <c r="S510" s="19"/>
      <c r="T510" s="19"/>
      <c r="U510" s="19"/>
      <c r="V510" s="19"/>
    </row>
    <row r="511" spans="1:22" ht="16" hidden="1" customHeight="1">
      <c r="A511" s="19"/>
      <c r="B511" s="45"/>
      <c r="C511" s="7" t="s">
        <v>59</v>
      </c>
      <c r="D511" s="7">
        <v>2019</v>
      </c>
      <c r="E511" s="8"/>
      <c r="F511" s="8"/>
      <c r="G511" s="8"/>
      <c r="H511" s="8"/>
      <c r="I511" s="8"/>
      <c r="J511" s="166" t="s">
        <v>2792</v>
      </c>
      <c r="K511" s="8" t="s">
        <v>2793</v>
      </c>
      <c r="L511" s="174">
        <v>235641420</v>
      </c>
      <c r="M511" s="175"/>
      <c r="N511" s="19"/>
      <c r="O511" s="19"/>
      <c r="P511" s="19"/>
      <c r="Q511" s="19"/>
      <c r="R511" s="19"/>
      <c r="S511" s="19"/>
      <c r="T511" s="19"/>
      <c r="U511" s="19"/>
      <c r="V511" s="19"/>
    </row>
    <row r="512" spans="1:22" ht="16" hidden="1" customHeight="1">
      <c r="A512" s="19"/>
      <c r="B512" s="45"/>
      <c r="C512" s="7" t="s">
        <v>59</v>
      </c>
      <c r="D512" s="7">
        <v>2019</v>
      </c>
      <c r="E512" s="8"/>
      <c r="F512" s="8"/>
      <c r="G512" s="8"/>
      <c r="H512" s="8"/>
      <c r="I512" s="8"/>
      <c r="J512" s="166" t="s">
        <v>2792</v>
      </c>
      <c r="K512" s="8" t="s">
        <v>2793</v>
      </c>
      <c r="L512" s="174">
        <v>259849150</v>
      </c>
      <c r="M512" s="175"/>
      <c r="N512" s="19"/>
      <c r="O512" s="19"/>
      <c r="P512" s="19"/>
      <c r="Q512" s="19"/>
      <c r="R512" s="19"/>
      <c r="S512" s="19"/>
      <c r="T512" s="19"/>
      <c r="U512" s="19"/>
      <c r="V512" s="19"/>
    </row>
    <row r="513" spans="1:22" ht="16" hidden="1" customHeight="1">
      <c r="A513" s="38"/>
      <c r="B513" s="45"/>
      <c r="C513" s="7" t="s">
        <v>59</v>
      </c>
      <c r="D513" s="7">
        <v>2019</v>
      </c>
      <c r="E513" s="8"/>
      <c r="F513" s="8"/>
      <c r="G513" s="8"/>
      <c r="H513" s="8"/>
      <c r="I513" s="8"/>
      <c r="J513" s="166" t="s">
        <v>2792</v>
      </c>
      <c r="K513" s="8" t="s">
        <v>2793</v>
      </c>
      <c r="L513" s="174">
        <v>11941275</v>
      </c>
      <c r="M513" s="175"/>
      <c r="N513" s="38"/>
      <c r="O513" s="38"/>
      <c r="P513" s="38"/>
      <c r="Q513" s="38"/>
      <c r="R513" s="38"/>
      <c r="S513" s="38"/>
      <c r="T513" s="38"/>
      <c r="U513" s="38"/>
      <c r="V513" s="38"/>
    </row>
    <row r="514" spans="1:22" ht="16" hidden="1" customHeight="1">
      <c r="A514" s="19"/>
      <c r="B514" s="45"/>
      <c r="C514" s="7" t="s">
        <v>59</v>
      </c>
      <c r="D514" s="7">
        <v>2019</v>
      </c>
      <c r="E514" s="8"/>
      <c r="F514" s="8"/>
      <c r="G514" s="8"/>
      <c r="H514" s="8"/>
      <c r="I514" s="8"/>
      <c r="J514" s="166" t="s">
        <v>2792</v>
      </c>
      <c r="K514" s="8" t="s">
        <v>2793</v>
      </c>
      <c r="L514" s="174">
        <v>38095970</v>
      </c>
      <c r="M514" s="175"/>
      <c r="N514" s="19"/>
      <c r="O514" s="19"/>
      <c r="P514" s="19"/>
      <c r="Q514" s="19"/>
      <c r="R514" s="19"/>
      <c r="S514" s="19"/>
      <c r="T514" s="19"/>
      <c r="U514" s="19"/>
      <c r="V514" s="19"/>
    </row>
    <row r="515" spans="1:22" ht="16" hidden="1" customHeight="1">
      <c r="A515" s="19"/>
      <c r="B515" s="45"/>
      <c r="C515" s="7" t="s">
        <v>59</v>
      </c>
      <c r="D515" s="7">
        <v>2019</v>
      </c>
      <c r="E515" s="8"/>
      <c r="F515" s="8"/>
      <c r="G515" s="8"/>
      <c r="H515" s="8"/>
      <c r="I515" s="8"/>
      <c r="J515" s="166" t="s">
        <v>2792</v>
      </c>
      <c r="K515" s="8" t="s">
        <v>2793</v>
      </c>
      <c r="L515" s="174">
        <v>7105725</v>
      </c>
      <c r="M515" s="175"/>
      <c r="N515" s="19"/>
      <c r="O515" s="19"/>
      <c r="P515" s="19"/>
      <c r="Q515" s="19"/>
      <c r="R515" s="19"/>
      <c r="S515" s="19"/>
      <c r="T515" s="19"/>
      <c r="U515" s="19"/>
      <c r="V515" s="19"/>
    </row>
    <row r="516" spans="1:22" ht="16" hidden="1" customHeight="1">
      <c r="A516" s="38"/>
      <c r="B516" s="45"/>
      <c r="C516" s="7" t="s">
        <v>59</v>
      </c>
      <c r="D516" s="7">
        <v>2019</v>
      </c>
      <c r="E516" s="8"/>
      <c r="F516" s="8"/>
      <c r="G516" s="8"/>
      <c r="H516" s="8"/>
      <c r="I516" s="8"/>
      <c r="J516" s="166" t="s">
        <v>2792</v>
      </c>
      <c r="K516" s="8" t="s">
        <v>2793</v>
      </c>
      <c r="L516" s="174">
        <v>59783709</v>
      </c>
      <c r="M516" s="175"/>
      <c r="N516" s="38"/>
      <c r="O516" s="38"/>
      <c r="P516" s="38"/>
      <c r="Q516" s="38"/>
      <c r="R516" s="38"/>
      <c r="S516" s="38"/>
      <c r="T516" s="38"/>
      <c r="U516" s="38"/>
      <c r="V516" s="38"/>
    </row>
    <row r="517" spans="1:22" ht="16" hidden="1" customHeight="1">
      <c r="A517" s="19"/>
      <c r="B517" s="45"/>
      <c r="C517" s="7" t="s">
        <v>59</v>
      </c>
      <c r="D517" s="14">
        <v>2020</v>
      </c>
      <c r="E517" s="14"/>
      <c r="F517" s="14"/>
      <c r="G517" s="14"/>
      <c r="H517" s="14"/>
      <c r="I517" s="14"/>
      <c r="J517" s="24" t="s">
        <v>2792</v>
      </c>
      <c r="K517" s="10" t="s">
        <v>2793</v>
      </c>
      <c r="L517" s="176">
        <v>166823820</v>
      </c>
      <c r="M517" s="177"/>
      <c r="N517" s="19"/>
      <c r="O517" s="19"/>
      <c r="P517" s="19"/>
      <c r="Q517" s="19"/>
      <c r="R517" s="19"/>
      <c r="S517" s="19"/>
      <c r="T517" s="19"/>
      <c r="U517" s="19"/>
      <c r="V517" s="19"/>
    </row>
    <row r="518" spans="1:22" ht="16" hidden="1" customHeight="1">
      <c r="A518" s="38"/>
      <c r="B518" s="45"/>
      <c r="C518" s="7" t="s">
        <v>59</v>
      </c>
      <c r="D518" s="14">
        <v>2020</v>
      </c>
      <c r="E518" s="14"/>
      <c r="F518" s="14"/>
      <c r="G518" s="14"/>
      <c r="H518" s="14"/>
      <c r="I518" s="14"/>
      <c r="J518" s="24" t="s">
        <v>2792</v>
      </c>
      <c r="K518" s="10" t="s">
        <v>2793</v>
      </c>
      <c r="L518" s="176">
        <v>149560776</v>
      </c>
      <c r="M518" s="177"/>
      <c r="N518" s="38"/>
      <c r="O518" s="38"/>
      <c r="P518" s="38"/>
      <c r="Q518" s="38"/>
      <c r="R518" s="38"/>
      <c r="S518" s="38"/>
      <c r="T518" s="38"/>
      <c r="U518" s="38"/>
      <c r="V518" s="38"/>
    </row>
    <row r="519" spans="1:22" ht="16" hidden="1" customHeight="1">
      <c r="A519" s="19"/>
      <c r="B519" s="45"/>
      <c r="C519" s="7" t="s">
        <v>59</v>
      </c>
      <c r="D519" s="14">
        <v>2020</v>
      </c>
      <c r="E519" s="14"/>
      <c r="F519" s="14"/>
      <c r="G519" s="14"/>
      <c r="H519" s="14"/>
      <c r="I519" s="14"/>
      <c r="J519" s="24" t="s">
        <v>2792</v>
      </c>
      <c r="K519" s="10" t="s">
        <v>2793</v>
      </c>
      <c r="L519" s="176">
        <v>123332000</v>
      </c>
      <c r="M519" s="177"/>
      <c r="N519" s="19"/>
      <c r="O519" s="19"/>
      <c r="P519" s="19"/>
      <c r="Q519" s="19"/>
      <c r="R519" s="19"/>
      <c r="S519" s="19"/>
      <c r="T519" s="19"/>
      <c r="U519" s="19"/>
      <c r="V519" s="19"/>
    </row>
    <row r="520" spans="1:22" ht="16" hidden="1" customHeight="1">
      <c r="A520" s="38"/>
      <c r="B520" s="12">
        <v>8</v>
      </c>
      <c r="C520" s="8" t="s">
        <v>65</v>
      </c>
      <c r="D520" s="7">
        <v>2019</v>
      </c>
      <c r="E520" s="8"/>
      <c r="F520" s="8"/>
      <c r="G520" s="8"/>
      <c r="H520" s="8"/>
      <c r="I520" s="8"/>
      <c r="J520" s="7"/>
      <c r="K520" s="8"/>
      <c r="L520" s="182"/>
      <c r="M520" s="183"/>
      <c r="N520" s="38"/>
      <c r="O520" s="38"/>
      <c r="P520" s="38"/>
      <c r="Q520" s="38"/>
      <c r="R520" s="38"/>
      <c r="S520" s="38"/>
      <c r="T520" s="38"/>
      <c r="U520" s="38"/>
      <c r="V520" s="38"/>
    </row>
    <row r="521" spans="1:22" ht="16" hidden="1" customHeight="1">
      <c r="A521" s="19"/>
      <c r="B521" s="12"/>
      <c r="C521" s="8" t="s">
        <v>65</v>
      </c>
      <c r="D521" s="10">
        <v>2020</v>
      </c>
      <c r="E521" s="14"/>
      <c r="F521" s="14"/>
      <c r="G521" s="14"/>
      <c r="H521" s="14"/>
      <c r="I521" s="14"/>
      <c r="J521" s="14"/>
      <c r="K521" s="14"/>
      <c r="L521" s="186"/>
      <c r="M521" s="172"/>
      <c r="N521" s="19"/>
      <c r="O521" s="19"/>
      <c r="P521" s="19"/>
      <c r="Q521" s="19"/>
      <c r="R521" s="19"/>
      <c r="S521" s="19"/>
      <c r="T521" s="19"/>
      <c r="U521" s="19"/>
      <c r="V521" s="19"/>
    </row>
    <row r="522" spans="1:22" ht="16" hidden="1" customHeight="1">
      <c r="A522" s="38"/>
      <c r="B522" s="12">
        <v>9</v>
      </c>
      <c r="C522" s="7" t="s">
        <v>72</v>
      </c>
      <c r="D522" s="7">
        <v>2019</v>
      </c>
      <c r="E522" s="8"/>
      <c r="F522" s="8"/>
      <c r="G522" s="8"/>
      <c r="H522" s="8"/>
      <c r="I522" s="8"/>
      <c r="J522" s="7"/>
      <c r="K522" s="8"/>
      <c r="L522" s="182"/>
      <c r="M522" s="183"/>
      <c r="N522" s="38"/>
      <c r="O522" s="38"/>
      <c r="P522" s="38"/>
      <c r="Q522" s="38"/>
      <c r="R522" s="38"/>
      <c r="S522" s="38"/>
      <c r="T522" s="38"/>
      <c r="U522" s="38"/>
      <c r="V522" s="38"/>
    </row>
    <row r="523" spans="1:22" ht="16" hidden="1" customHeight="1">
      <c r="A523" s="19"/>
      <c r="B523" s="12"/>
      <c r="C523" s="7" t="s">
        <v>72</v>
      </c>
      <c r="D523" s="10">
        <v>2020</v>
      </c>
      <c r="E523" s="14"/>
      <c r="F523" s="14"/>
      <c r="G523" s="14"/>
      <c r="H523" s="14"/>
      <c r="I523" s="14"/>
      <c r="J523" s="14"/>
      <c r="K523" s="14"/>
      <c r="L523" s="186"/>
      <c r="M523" s="172"/>
      <c r="N523" s="19"/>
      <c r="O523" s="19"/>
      <c r="P523" s="19"/>
      <c r="Q523" s="19"/>
      <c r="R523" s="19"/>
      <c r="S523" s="19"/>
      <c r="T523" s="19"/>
      <c r="U523" s="19"/>
      <c r="V523" s="19"/>
    </row>
    <row r="524" spans="1:22" ht="16" hidden="1" customHeight="1">
      <c r="A524" s="38"/>
      <c r="B524" s="12">
        <v>10</v>
      </c>
      <c r="C524" s="7" t="s">
        <v>79</v>
      </c>
      <c r="D524" s="14">
        <v>2020</v>
      </c>
      <c r="E524" s="14"/>
      <c r="F524" s="14"/>
      <c r="G524" s="14"/>
      <c r="H524" s="14"/>
      <c r="I524" s="14"/>
      <c r="J524" s="24" t="s">
        <v>2809</v>
      </c>
      <c r="K524" s="10" t="s">
        <v>2810</v>
      </c>
      <c r="L524" s="184">
        <v>33688269414</v>
      </c>
      <c r="M524" s="185"/>
      <c r="N524" s="38"/>
      <c r="O524" s="38"/>
      <c r="P524" s="38"/>
      <c r="Q524" s="38"/>
      <c r="R524" s="38"/>
      <c r="S524" s="38"/>
      <c r="T524" s="38"/>
      <c r="U524" s="38"/>
      <c r="V524" s="38"/>
    </row>
    <row r="525" spans="1:22" ht="16" hidden="1" customHeight="1">
      <c r="A525" s="19"/>
      <c r="B525" s="45"/>
      <c r="C525" s="7" t="s">
        <v>79</v>
      </c>
      <c r="D525" s="14">
        <v>2020</v>
      </c>
      <c r="E525" s="14"/>
      <c r="F525" s="14"/>
      <c r="G525" s="14"/>
      <c r="H525" s="14"/>
      <c r="I525" s="14"/>
      <c r="J525" s="24" t="s">
        <v>2811</v>
      </c>
      <c r="K525" s="10" t="s">
        <v>2812</v>
      </c>
      <c r="L525" s="184">
        <v>979277690</v>
      </c>
      <c r="M525" s="185"/>
      <c r="N525" s="19"/>
      <c r="O525" s="19"/>
      <c r="P525" s="19"/>
      <c r="Q525" s="19"/>
      <c r="R525" s="19"/>
      <c r="S525" s="19"/>
      <c r="T525" s="19"/>
      <c r="U525" s="19"/>
      <c r="V525" s="19"/>
    </row>
    <row r="526" spans="1:22" ht="16" hidden="1" customHeight="1">
      <c r="A526" s="38"/>
      <c r="B526" s="45"/>
      <c r="C526" s="7" t="s">
        <v>79</v>
      </c>
      <c r="D526" s="7">
        <v>2019</v>
      </c>
      <c r="E526" s="8"/>
      <c r="F526" s="8"/>
      <c r="G526" s="8"/>
      <c r="H526" s="8"/>
      <c r="I526" s="8"/>
      <c r="J526" s="166" t="s">
        <v>2811</v>
      </c>
      <c r="K526" s="8" t="s">
        <v>2812</v>
      </c>
      <c r="L526" s="182">
        <v>1297893878</v>
      </c>
      <c r="M526" s="183"/>
      <c r="N526" s="38"/>
      <c r="O526" s="38"/>
      <c r="P526" s="38"/>
      <c r="Q526" s="38"/>
      <c r="R526" s="38"/>
      <c r="S526" s="38"/>
      <c r="T526" s="38"/>
      <c r="U526" s="38"/>
      <c r="V526" s="38"/>
    </row>
    <row r="527" spans="1:22" ht="16" hidden="1" customHeight="1">
      <c r="A527" s="38"/>
      <c r="B527" s="12">
        <v>11</v>
      </c>
      <c r="C527" s="7" t="s">
        <v>86</v>
      </c>
      <c r="D527" s="14">
        <v>2020</v>
      </c>
      <c r="E527" s="14"/>
      <c r="F527" s="14"/>
      <c r="G527" s="14"/>
      <c r="H527" s="14"/>
      <c r="I527" s="14"/>
      <c r="J527" s="14"/>
      <c r="K527" s="14"/>
      <c r="L527" s="186"/>
      <c r="M527" s="172"/>
      <c r="N527" s="38"/>
      <c r="O527" s="38"/>
      <c r="P527" s="38"/>
      <c r="Q527" s="38"/>
      <c r="R527" s="38"/>
      <c r="S527" s="38"/>
      <c r="T527" s="38"/>
      <c r="U527" s="38"/>
      <c r="V527" s="38"/>
    </row>
    <row r="528" spans="1:22" ht="16" hidden="1" customHeight="1">
      <c r="A528" s="38"/>
      <c r="B528" s="45"/>
      <c r="C528" s="7" t="s">
        <v>86</v>
      </c>
      <c r="D528" s="7">
        <v>2019</v>
      </c>
      <c r="E528" s="8"/>
      <c r="F528" s="8"/>
      <c r="G528" s="8"/>
      <c r="H528" s="8"/>
      <c r="I528" s="8"/>
      <c r="J528" s="7"/>
      <c r="K528" s="8"/>
      <c r="L528" s="182"/>
      <c r="M528" s="183"/>
      <c r="N528" s="38"/>
      <c r="O528" s="38"/>
      <c r="P528" s="38"/>
      <c r="Q528" s="38"/>
      <c r="R528" s="38"/>
      <c r="S528" s="38"/>
      <c r="T528" s="38"/>
      <c r="U528" s="38"/>
      <c r="V528" s="38"/>
    </row>
    <row r="529" spans="1:22" ht="16" hidden="1" customHeight="1">
      <c r="A529" s="19"/>
      <c r="B529" s="12">
        <v>12</v>
      </c>
      <c r="C529" s="7" t="s">
        <v>93</v>
      </c>
      <c r="D529" s="14">
        <v>2020</v>
      </c>
      <c r="E529" s="14"/>
      <c r="F529" s="14"/>
      <c r="G529" s="14"/>
      <c r="H529" s="14"/>
      <c r="I529" s="14"/>
      <c r="J529" s="14"/>
      <c r="K529" s="14"/>
      <c r="L529" s="186"/>
      <c r="M529" s="172"/>
      <c r="N529" s="19"/>
      <c r="O529" s="19"/>
      <c r="P529" s="19"/>
      <c r="Q529" s="19"/>
      <c r="R529" s="19"/>
      <c r="S529" s="19"/>
      <c r="T529" s="19"/>
      <c r="U529" s="19"/>
      <c r="V529" s="19"/>
    </row>
    <row r="530" spans="1:22" ht="16" hidden="1" customHeight="1">
      <c r="A530" s="19"/>
      <c r="B530" s="45"/>
      <c r="C530" s="7" t="s">
        <v>93</v>
      </c>
      <c r="D530" s="7">
        <v>2019</v>
      </c>
      <c r="E530" s="8"/>
      <c r="F530" s="8"/>
      <c r="G530" s="8"/>
      <c r="H530" s="8"/>
      <c r="I530" s="8"/>
      <c r="J530" s="7"/>
      <c r="K530" s="8"/>
      <c r="L530" s="182"/>
      <c r="M530" s="183"/>
      <c r="N530" s="19"/>
      <c r="O530" s="19"/>
      <c r="P530" s="19"/>
      <c r="Q530" s="19"/>
      <c r="R530" s="19"/>
      <c r="S530" s="19"/>
      <c r="T530" s="19"/>
      <c r="U530" s="19"/>
      <c r="V530" s="19"/>
    </row>
    <row r="531" spans="1:22" ht="16" hidden="1" customHeight="1">
      <c r="A531" s="38"/>
      <c r="B531" s="12">
        <v>13</v>
      </c>
      <c r="C531" s="7" t="s">
        <v>99</v>
      </c>
      <c r="D531" s="10">
        <v>2020</v>
      </c>
      <c r="E531" s="14"/>
      <c r="F531" s="14"/>
      <c r="G531" s="14"/>
      <c r="H531" s="14"/>
      <c r="I531" s="14"/>
      <c r="J531" s="14"/>
      <c r="K531" s="14"/>
      <c r="L531" s="186"/>
      <c r="M531" s="172"/>
      <c r="N531" s="38"/>
      <c r="O531" s="38"/>
      <c r="P531" s="38"/>
      <c r="Q531" s="38"/>
      <c r="R531" s="38"/>
      <c r="S531" s="38"/>
      <c r="T531" s="38"/>
      <c r="U531" s="38"/>
      <c r="V531" s="38"/>
    </row>
    <row r="532" spans="1:22" ht="16" hidden="1" customHeight="1">
      <c r="A532" s="19"/>
      <c r="B532" s="45"/>
      <c r="C532" s="7" t="s">
        <v>99</v>
      </c>
      <c r="D532" s="7">
        <v>2019</v>
      </c>
      <c r="E532" s="8"/>
      <c r="F532" s="8"/>
      <c r="G532" s="8"/>
      <c r="H532" s="8"/>
      <c r="I532" s="8"/>
      <c r="J532" s="7"/>
      <c r="K532" s="8"/>
      <c r="L532" s="182"/>
      <c r="M532" s="183"/>
      <c r="N532" s="19"/>
      <c r="O532" s="19"/>
      <c r="P532" s="19"/>
      <c r="Q532" s="19"/>
      <c r="R532" s="19"/>
      <c r="S532" s="19"/>
      <c r="T532" s="19"/>
      <c r="U532" s="19"/>
      <c r="V532" s="19"/>
    </row>
    <row r="533" spans="1:22" ht="16" hidden="1" customHeight="1">
      <c r="A533" s="38"/>
      <c r="B533" s="12">
        <v>14</v>
      </c>
      <c r="C533" s="7" t="s">
        <v>105</v>
      </c>
      <c r="D533" s="14">
        <v>2020</v>
      </c>
      <c r="E533" s="14"/>
      <c r="F533" s="14"/>
      <c r="G533" s="14"/>
      <c r="H533" s="14"/>
      <c r="I533" s="14"/>
      <c r="J533" s="14"/>
      <c r="K533" s="14"/>
      <c r="L533" s="186"/>
      <c r="M533" s="172"/>
      <c r="N533" s="38"/>
      <c r="O533" s="38"/>
      <c r="P533" s="38"/>
      <c r="Q533" s="38"/>
      <c r="R533" s="38"/>
      <c r="S533" s="38"/>
      <c r="T533" s="38"/>
      <c r="U533" s="38"/>
      <c r="V533" s="38"/>
    </row>
    <row r="534" spans="1:22" ht="16" hidden="1" customHeight="1">
      <c r="A534" s="19"/>
      <c r="B534" s="45"/>
      <c r="C534" s="7" t="s">
        <v>105</v>
      </c>
      <c r="D534" s="7">
        <v>2019</v>
      </c>
      <c r="E534" s="8"/>
      <c r="F534" s="8"/>
      <c r="G534" s="8"/>
      <c r="H534" s="8"/>
      <c r="I534" s="8"/>
      <c r="J534" s="7"/>
      <c r="K534" s="8"/>
      <c r="L534" s="182"/>
      <c r="M534" s="183"/>
      <c r="N534" s="19"/>
      <c r="O534" s="19"/>
      <c r="P534" s="19"/>
      <c r="Q534" s="19"/>
      <c r="R534" s="19"/>
      <c r="S534" s="19"/>
      <c r="T534" s="19"/>
      <c r="U534" s="19"/>
      <c r="V534" s="19"/>
    </row>
    <row r="535" spans="1:22" ht="16" hidden="1" customHeight="1">
      <c r="A535" s="19"/>
      <c r="B535" s="12">
        <v>15</v>
      </c>
      <c r="C535" s="7" t="s">
        <v>113</v>
      </c>
      <c r="D535" s="14">
        <v>2020</v>
      </c>
      <c r="E535" s="14"/>
      <c r="F535" s="14"/>
      <c r="G535" s="14"/>
      <c r="H535" s="14"/>
      <c r="I535" s="14"/>
      <c r="J535" s="14"/>
      <c r="K535" s="14"/>
      <c r="L535" s="186"/>
      <c r="M535" s="172"/>
      <c r="N535" s="19"/>
      <c r="O535" s="19"/>
      <c r="P535" s="19"/>
      <c r="Q535" s="19"/>
      <c r="R535" s="19"/>
      <c r="S535" s="19"/>
      <c r="T535" s="19"/>
      <c r="U535" s="19"/>
      <c r="V535" s="19"/>
    </row>
    <row r="536" spans="1:22" ht="16" hidden="1" customHeight="1">
      <c r="A536" s="38"/>
      <c r="B536" s="45"/>
      <c r="C536" s="7" t="s">
        <v>113</v>
      </c>
      <c r="D536" s="7">
        <v>2019</v>
      </c>
      <c r="E536" s="8"/>
      <c r="F536" s="8"/>
      <c r="G536" s="8"/>
      <c r="H536" s="8"/>
      <c r="I536" s="8"/>
      <c r="J536" s="7"/>
      <c r="K536" s="8"/>
      <c r="L536" s="182"/>
      <c r="M536" s="183"/>
      <c r="N536" s="38"/>
      <c r="O536" s="38"/>
      <c r="P536" s="38"/>
      <c r="Q536" s="38"/>
      <c r="R536" s="38"/>
      <c r="S536" s="38"/>
      <c r="T536" s="38"/>
      <c r="U536" s="38"/>
      <c r="V536" s="38"/>
    </row>
    <row r="537" spans="1:22" ht="16" hidden="1" customHeight="1">
      <c r="A537" s="38"/>
      <c r="B537" s="12">
        <v>16</v>
      </c>
      <c r="C537" s="7" t="s">
        <v>852</v>
      </c>
      <c r="D537" s="7">
        <v>2019</v>
      </c>
      <c r="E537" s="8"/>
      <c r="F537" s="8"/>
      <c r="G537" s="8"/>
      <c r="H537" s="8"/>
      <c r="I537" s="8"/>
      <c r="J537" s="166" t="s">
        <v>2792</v>
      </c>
      <c r="K537" s="8" t="s">
        <v>2813</v>
      </c>
      <c r="L537" s="182">
        <v>1634473775</v>
      </c>
      <c r="M537" s="183"/>
      <c r="N537" s="38"/>
      <c r="O537" s="38"/>
      <c r="P537" s="38"/>
      <c r="Q537" s="38"/>
      <c r="R537" s="38"/>
      <c r="S537" s="38"/>
      <c r="T537" s="38"/>
      <c r="U537" s="38"/>
      <c r="V537" s="38"/>
    </row>
    <row r="538" spans="1:22" ht="16" hidden="1" customHeight="1">
      <c r="A538" s="38"/>
      <c r="B538" s="45"/>
      <c r="C538" s="7" t="s">
        <v>852</v>
      </c>
      <c r="D538" s="14">
        <v>2020</v>
      </c>
      <c r="E538" s="14"/>
      <c r="F538" s="14"/>
      <c r="G538" s="14"/>
      <c r="H538" s="14"/>
      <c r="I538" s="14"/>
      <c r="J538" s="24" t="s">
        <v>2792</v>
      </c>
      <c r="K538" s="10" t="s">
        <v>2813</v>
      </c>
      <c r="L538" s="184">
        <v>2347972211</v>
      </c>
      <c r="M538" s="185"/>
      <c r="N538" s="38"/>
      <c r="O538" s="38"/>
      <c r="P538" s="38"/>
      <c r="Q538" s="38"/>
      <c r="R538" s="38"/>
      <c r="S538" s="38"/>
      <c r="T538" s="38"/>
      <c r="U538" s="38"/>
      <c r="V538" s="38"/>
    </row>
    <row r="539" spans="1:22" ht="32.15" hidden="1" customHeight="1">
      <c r="A539" s="19"/>
      <c r="B539" s="45"/>
      <c r="C539" s="7" t="s">
        <v>852</v>
      </c>
      <c r="D539" s="14">
        <v>2020</v>
      </c>
      <c r="E539" s="14"/>
      <c r="F539" s="14"/>
      <c r="G539" s="14"/>
      <c r="H539" s="14"/>
      <c r="I539" s="14"/>
      <c r="J539" s="24" t="s">
        <v>2814</v>
      </c>
      <c r="K539" s="10" t="s">
        <v>2815</v>
      </c>
      <c r="L539" s="184"/>
      <c r="M539" s="185">
        <v>2400</v>
      </c>
      <c r="N539" s="19"/>
      <c r="O539" s="19"/>
      <c r="P539" s="19"/>
      <c r="Q539" s="19"/>
      <c r="R539" s="19"/>
      <c r="S539" s="19"/>
      <c r="T539" s="19"/>
      <c r="U539" s="19"/>
      <c r="V539" s="19"/>
    </row>
    <row r="540" spans="1:22" ht="16" hidden="1" customHeight="1">
      <c r="A540" s="19"/>
      <c r="B540" s="45"/>
      <c r="C540" s="7" t="s">
        <v>852</v>
      </c>
      <c r="D540" s="7">
        <v>2019</v>
      </c>
      <c r="E540" s="8"/>
      <c r="F540" s="8"/>
      <c r="G540" s="8"/>
      <c r="H540" s="8"/>
      <c r="I540" s="8"/>
      <c r="J540" s="166" t="s">
        <v>2816</v>
      </c>
      <c r="K540" s="8" t="s">
        <v>2817</v>
      </c>
      <c r="L540" s="182">
        <v>1089311320</v>
      </c>
      <c r="M540" s="183">
        <v>12093.73</v>
      </c>
      <c r="N540" s="19"/>
      <c r="O540" s="19"/>
      <c r="P540" s="19"/>
      <c r="Q540" s="19"/>
      <c r="R540" s="19"/>
      <c r="S540" s="19"/>
      <c r="T540" s="19"/>
      <c r="U540" s="19"/>
      <c r="V540" s="19"/>
    </row>
    <row r="541" spans="1:22" ht="32.15" hidden="1" customHeight="1">
      <c r="A541" s="19"/>
      <c r="B541" s="45"/>
      <c r="C541" s="7" t="s">
        <v>852</v>
      </c>
      <c r="D541" s="7">
        <v>2019</v>
      </c>
      <c r="E541" s="8"/>
      <c r="F541" s="8"/>
      <c r="G541" s="8"/>
      <c r="H541" s="8"/>
      <c r="I541" s="8"/>
      <c r="J541" s="166" t="s">
        <v>2814</v>
      </c>
      <c r="K541" s="8" t="s">
        <v>2815</v>
      </c>
      <c r="L541" s="182"/>
      <c r="M541" s="183">
        <v>3600</v>
      </c>
      <c r="N541" s="19"/>
      <c r="O541" s="19"/>
      <c r="P541" s="19"/>
      <c r="Q541" s="19"/>
      <c r="R541" s="19"/>
      <c r="S541" s="19"/>
      <c r="T541" s="19"/>
      <c r="U541" s="19"/>
      <c r="V541" s="19"/>
    </row>
    <row r="542" spans="1:22" ht="16" hidden="1" customHeight="1">
      <c r="A542" s="38"/>
      <c r="B542" s="12">
        <v>17</v>
      </c>
      <c r="C542" s="7" t="s">
        <v>125</v>
      </c>
      <c r="D542" s="10">
        <v>2020</v>
      </c>
      <c r="E542" s="14"/>
      <c r="F542" s="14"/>
      <c r="G542" s="14"/>
      <c r="H542" s="14"/>
      <c r="I542" s="14"/>
      <c r="J542" s="14"/>
      <c r="K542" s="14"/>
      <c r="L542" s="186"/>
      <c r="M542" s="172"/>
      <c r="N542" s="38"/>
      <c r="O542" s="38"/>
      <c r="P542" s="38"/>
      <c r="Q542" s="38"/>
      <c r="R542" s="38"/>
      <c r="S542" s="38"/>
      <c r="T542" s="38"/>
      <c r="U542" s="38"/>
      <c r="V542" s="38"/>
    </row>
    <row r="543" spans="1:22" ht="16" hidden="1" customHeight="1">
      <c r="A543" s="19"/>
      <c r="B543" s="12"/>
      <c r="C543" s="7" t="s">
        <v>125</v>
      </c>
      <c r="D543" s="7">
        <v>2019</v>
      </c>
      <c r="E543" s="8"/>
      <c r="F543" s="8"/>
      <c r="G543" s="8"/>
      <c r="H543" s="8"/>
      <c r="I543" s="8"/>
      <c r="J543" s="7"/>
      <c r="K543" s="8"/>
      <c r="L543" s="182"/>
      <c r="M543" s="183"/>
      <c r="N543" s="19"/>
      <c r="O543" s="19"/>
      <c r="P543" s="19"/>
      <c r="Q543" s="19"/>
      <c r="R543" s="19"/>
      <c r="S543" s="19"/>
      <c r="T543" s="19"/>
      <c r="U543" s="19"/>
      <c r="V543" s="19"/>
    </row>
    <row r="544" spans="1:22" ht="16" hidden="1" customHeight="1">
      <c r="A544" s="38"/>
      <c r="B544" s="12">
        <v>18</v>
      </c>
      <c r="C544" s="7" t="s">
        <v>134</v>
      </c>
      <c r="D544" s="10">
        <v>2020</v>
      </c>
      <c r="E544" s="14"/>
      <c r="F544" s="14"/>
      <c r="G544" s="14"/>
      <c r="H544" s="14"/>
      <c r="I544" s="14"/>
      <c r="J544" s="24" t="s">
        <v>2809</v>
      </c>
      <c r="K544" s="10" t="s">
        <v>2810</v>
      </c>
      <c r="L544" s="184">
        <v>47031170006</v>
      </c>
      <c r="M544" s="172"/>
      <c r="N544" s="38"/>
      <c r="O544" s="38"/>
      <c r="P544" s="38"/>
      <c r="Q544" s="38"/>
      <c r="R544" s="38"/>
      <c r="S544" s="38"/>
      <c r="T544" s="38"/>
      <c r="U544" s="38"/>
      <c r="V544" s="38"/>
    </row>
    <row r="545" spans="1:22" ht="16" hidden="1" customHeight="1">
      <c r="A545" s="38"/>
      <c r="B545" s="45"/>
      <c r="C545" s="7" t="s">
        <v>134</v>
      </c>
      <c r="D545" s="10">
        <v>2020</v>
      </c>
      <c r="E545" s="14"/>
      <c r="F545" s="14"/>
      <c r="G545" s="14"/>
      <c r="H545" s="14"/>
      <c r="I545" s="14"/>
      <c r="J545" s="24" t="s">
        <v>2811</v>
      </c>
      <c r="K545" s="10" t="s">
        <v>2812</v>
      </c>
      <c r="L545" s="184">
        <v>766097422</v>
      </c>
      <c r="M545" s="172"/>
      <c r="N545" s="38"/>
      <c r="O545" s="38"/>
      <c r="P545" s="38"/>
      <c r="Q545" s="38"/>
      <c r="R545" s="38"/>
      <c r="S545" s="38"/>
      <c r="T545" s="38"/>
      <c r="U545" s="38"/>
      <c r="V545" s="38"/>
    </row>
    <row r="546" spans="1:22" ht="16" hidden="1" customHeight="1">
      <c r="A546" s="38"/>
      <c r="B546" s="45"/>
      <c r="C546" s="7" t="s">
        <v>134</v>
      </c>
      <c r="D546" s="7">
        <v>2019</v>
      </c>
      <c r="E546" s="8"/>
      <c r="F546" s="8"/>
      <c r="G546" s="8"/>
      <c r="H546" s="8"/>
      <c r="I546" s="8"/>
      <c r="J546" s="166" t="s">
        <v>2811</v>
      </c>
      <c r="K546" s="8" t="s">
        <v>2812</v>
      </c>
      <c r="L546" s="182">
        <v>1993743248</v>
      </c>
      <c r="M546" s="183"/>
      <c r="N546" s="38"/>
      <c r="O546" s="38"/>
      <c r="P546" s="38"/>
      <c r="Q546" s="38"/>
      <c r="R546" s="38"/>
      <c r="S546" s="38"/>
      <c r="T546" s="38"/>
      <c r="U546" s="38"/>
      <c r="V546" s="38"/>
    </row>
    <row r="547" spans="1:22" ht="16" hidden="1" customHeight="1">
      <c r="A547" s="38"/>
      <c r="B547" s="12">
        <v>19</v>
      </c>
      <c r="C547" s="8" t="s">
        <v>2818</v>
      </c>
      <c r="D547" s="7">
        <v>2019</v>
      </c>
      <c r="E547" s="8"/>
      <c r="F547" s="8"/>
      <c r="G547" s="8"/>
      <c r="H547" s="8"/>
      <c r="I547" s="8"/>
      <c r="J547" s="7"/>
      <c r="K547" s="8"/>
      <c r="L547" s="182"/>
      <c r="M547" s="183"/>
      <c r="N547" s="38"/>
      <c r="O547" s="38"/>
      <c r="P547" s="38"/>
      <c r="Q547" s="38"/>
      <c r="R547" s="38"/>
      <c r="S547" s="38"/>
      <c r="T547" s="38"/>
      <c r="U547" s="38"/>
      <c r="V547" s="38"/>
    </row>
    <row r="548" spans="1:22" ht="16" hidden="1" customHeight="1">
      <c r="A548" s="19"/>
      <c r="B548" s="12"/>
      <c r="C548" s="14" t="s">
        <v>2818</v>
      </c>
      <c r="D548" s="10">
        <v>2020</v>
      </c>
      <c r="E548" s="14"/>
      <c r="F548" s="14"/>
      <c r="G548" s="14"/>
      <c r="H548" s="14"/>
      <c r="I548" s="14"/>
      <c r="J548" s="14"/>
      <c r="K548" s="14"/>
      <c r="L548" s="186"/>
      <c r="M548" s="172"/>
      <c r="N548" s="19"/>
      <c r="O548" s="19"/>
      <c r="P548" s="19"/>
      <c r="Q548" s="19"/>
      <c r="R548" s="19"/>
      <c r="S548" s="19"/>
      <c r="T548" s="19"/>
      <c r="U548" s="19"/>
      <c r="V548" s="19"/>
    </row>
    <row r="549" spans="1:22" ht="32.15" hidden="1" customHeight="1">
      <c r="A549" s="19"/>
      <c r="B549" s="12">
        <v>20</v>
      </c>
      <c r="C549" s="7" t="s">
        <v>146</v>
      </c>
      <c r="D549" s="7">
        <v>2019</v>
      </c>
      <c r="E549" s="8"/>
      <c r="F549" s="8"/>
      <c r="G549" s="8"/>
      <c r="H549" s="8"/>
      <c r="I549" s="8"/>
      <c r="J549" s="7"/>
      <c r="K549" s="8"/>
      <c r="L549" s="182"/>
      <c r="M549" s="183"/>
      <c r="N549" s="19"/>
      <c r="O549" s="19"/>
      <c r="P549" s="19"/>
      <c r="Q549" s="19"/>
      <c r="R549" s="19"/>
      <c r="S549" s="19"/>
      <c r="T549" s="19"/>
      <c r="U549" s="19"/>
      <c r="V549" s="19"/>
    </row>
    <row r="550" spans="1:22" ht="32.15" hidden="1" customHeight="1">
      <c r="A550" s="19"/>
      <c r="B550" s="12"/>
      <c r="C550" s="7" t="s">
        <v>146</v>
      </c>
      <c r="D550" s="10">
        <v>2020</v>
      </c>
      <c r="E550" s="14"/>
      <c r="F550" s="14"/>
      <c r="G550" s="14"/>
      <c r="H550" s="14"/>
      <c r="I550" s="14"/>
      <c r="J550" s="14"/>
      <c r="K550" s="14"/>
      <c r="L550" s="186"/>
      <c r="M550" s="172"/>
      <c r="N550" s="19"/>
      <c r="O550" s="19"/>
      <c r="P550" s="19"/>
      <c r="Q550" s="19"/>
      <c r="R550" s="19"/>
      <c r="S550" s="19"/>
      <c r="T550" s="19"/>
      <c r="U550" s="19"/>
      <c r="V550" s="19"/>
    </row>
    <row r="551" spans="1:22" ht="16" hidden="1" customHeight="1">
      <c r="A551" s="19"/>
      <c r="B551" s="12">
        <v>21</v>
      </c>
      <c r="C551" s="7" t="s">
        <v>153</v>
      </c>
      <c r="D551" s="10">
        <v>2020</v>
      </c>
      <c r="E551" s="14"/>
      <c r="F551" s="14"/>
      <c r="G551" s="14"/>
      <c r="H551" s="14"/>
      <c r="I551" s="14"/>
      <c r="J551" s="24" t="s">
        <v>2819</v>
      </c>
      <c r="K551" s="10" t="s">
        <v>2820</v>
      </c>
      <c r="L551" s="184">
        <v>1465532502</v>
      </c>
      <c r="M551" s="172"/>
      <c r="N551" s="19"/>
      <c r="O551" s="19"/>
      <c r="P551" s="19"/>
      <c r="Q551" s="19"/>
      <c r="R551" s="19"/>
      <c r="S551" s="19"/>
      <c r="T551" s="19"/>
      <c r="U551" s="19"/>
      <c r="V551" s="19"/>
    </row>
    <row r="552" spans="1:22" ht="16" hidden="1" customHeight="1">
      <c r="A552" s="38"/>
      <c r="B552" s="12"/>
      <c r="C552" s="7" t="s">
        <v>153</v>
      </c>
      <c r="D552" s="10">
        <v>2020</v>
      </c>
      <c r="E552" s="14"/>
      <c r="F552" s="14"/>
      <c r="G552" s="14"/>
      <c r="H552" s="14"/>
      <c r="I552" s="14"/>
      <c r="J552" s="24" t="s">
        <v>2821</v>
      </c>
      <c r="K552" s="10" t="s">
        <v>2822</v>
      </c>
      <c r="L552" s="184">
        <v>1664520273</v>
      </c>
      <c r="M552" s="172"/>
      <c r="N552" s="38"/>
      <c r="O552" s="38"/>
      <c r="P552" s="38"/>
      <c r="Q552" s="38"/>
      <c r="R552" s="38"/>
      <c r="S552" s="38"/>
      <c r="T552" s="38"/>
      <c r="U552" s="38"/>
      <c r="V552" s="38"/>
    </row>
    <row r="553" spans="1:22" ht="16" hidden="1" customHeight="1">
      <c r="A553" s="19"/>
      <c r="B553" s="12"/>
      <c r="C553" s="7" t="s">
        <v>153</v>
      </c>
      <c r="D553" s="10">
        <v>2020</v>
      </c>
      <c r="E553" s="14"/>
      <c r="F553" s="14"/>
      <c r="G553" s="14"/>
      <c r="H553" s="14"/>
      <c r="I553" s="14"/>
      <c r="J553" s="24" t="s">
        <v>2809</v>
      </c>
      <c r="K553" s="10" t="s">
        <v>2823</v>
      </c>
      <c r="L553" s="184">
        <v>13591740000</v>
      </c>
      <c r="M553" s="172"/>
      <c r="N553" s="19"/>
      <c r="O553" s="19"/>
      <c r="P553" s="19"/>
      <c r="Q553" s="19"/>
      <c r="R553" s="19"/>
      <c r="S553" s="19"/>
      <c r="T553" s="19"/>
      <c r="U553" s="19"/>
      <c r="V553" s="19"/>
    </row>
    <row r="554" spans="1:22" ht="16" hidden="1" customHeight="1">
      <c r="A554" s="38"/>
      <c r="B554" s="12"/>
      <c r="C554" s="7" t="s">
        <v>153</v>
      </c>
      <c r="D554" s="7">
        <v>2019</v>
      </c>
      <c r="E554" s="8"/>
      <c r="F554" s="8"/>
      <c r="G554" s="8"/>
      <c r="H554" s="8"/>
      <c r="I554" s="8"/>
      <c r="J554" s="166" t="s">
        <v>2819</v>
      </c>
      <c r="K554" s="8" t="s">
        <v>2820</v>
      </c>
      <c r="L554" s="182">
        <v>1556704600</v>
      </c>
      <c r="M554" s="183"/>
      <c r="N554" s="38"/>
      <c r="O554" s="38"/>
      <c r="P554" s="38"/>
      <c r="Q554" s="38"/>
      <c r="R554" s="38"/>
      <c r="S554" s="38"/>
      <c r="T554" s="38"/>
      <c r="U554" s="38"/>
      <c r="V554" s="38"/>
    </row>
    <row r="555" spans="1:22" ht="16" hidden="1" customHeight="1">
      <c r="A555" s="19"/>
      <c r="B555" s="12"/>
      <c r="C555" s="7" t="s">
        <v>153</v>
      </c>
      <c r="D555" s="7">
        <v>2019</v>
      </c>
      <c r="E555" s="8"/>
      <c r="F555" s="8"/>
      <c r="G555" s="8"/>
      <c r="H555" s="8"/>
      <c r="I555" s="8"/>
      <c r="J555" s="166" t="s">
        <v>2821</v>
      </c>
      <c r="K555" s="8" t="s">
        <v>2822</v>
      </c>
      <c r="L555" s="182">
        <v>2287470921</v>
      </c>
      <c r="M555" s="183"/>
      <c r="N555" s="19"/>
      <c r="O555" s="19"/>
      <c r="P555" s="19"/>
      <c r="Q555" s="19"/>
      <c r="R555" s="19"/>
      <c r="S555" s="19"/>
      <c r="T555" s="19"/>
      <c r="U555" s="19"/>
      <c r="V555" s="19"/>
    </row>
    <row r="556" spans="1:22" ht="16" hidden="1" customHeight="1">
      <c r="A556" s="38"/>
      <c r="B556" s="12"/>
      <c r="C556" s="7" t="s">
        <v>153</v>
      </c>
      <c r="D556" s="7">
        <v>2019</v>
      </c>
      <c r="E556" s="8"/>
      <c r="F556" s="8"/>
      <c r="G556" s="8"/>
      <c r="H556" s="8"/>
      <c r="I556" s="8"/>
      <c r="J556" s="166" t="s">
        <v>2809</v>
      </c>
      <c r="K556" s="8" t="s">
        <v>2823</v>
      </c>
      <c r="L556" s="182">
        <v>1896176000</v>
      </c>
      <c r="M556" s="183"/>
      <c r="N556" s="38"/>
      <c r="O556" s="38"/>
      <c r="P556" s="38"/>
      <c r="Q556" s="38"/>
      <c r="R556" s="38"/>
      <c r="S556" s="38"/>
      <c r="T556" s="38"/>
      <c r="U556" s="38"/>
      <c r="V556" s="38"/>
    </row>
    <row r="557" spans="1:22" ht="16" hidden="1" customHeight="1">
      <c r="A557" s="38"/>
      <c r="B557" s="12">
        <v>22</v>
      </c>
      <c r="C557" s="7" t="s">
        <v>157</v>
      </c>
      <c r="D557" s="10">
        <v>2020</v>
      </c>
      <c r="E557" s="14"/>
      <c r="F557" s="14"/>
      <c r="G557" s="14"/>
      <c r="H557" s="14"/>
      <c r="I557" s="14"/>
      <c r="J557" s="14"/>
      <c r="K557" s="14"/>
      <c r="L557" s="186"/>
      <c r="M557" s="172"/>
      <c r="N557" s="38"/>
      <c r="O557" s="38"/>
      <c r="P557" s="38"/>
      <c r="Q557" s="38"/>
      <c r="R557" s="38"/>
      <c r="S557" s="38"/>
      <c r="T557" s="38"/>
      <c r="U557" s="38"/>
      <c r="V557" s="38"/>
    </row>
    <row r="558" spans="1:22" ht="16" hidden="1" customHeight="1">
      <c r="A558" s="38"/>
      <c r="B558" s="12"/>
      <c r="C558" s="7" t="s">
        <v>157</v>
      </c>
      <c r="D558" s="7">
        <v>2019</v>
      </c>
      <c r="E558" s="8"/>
      <c r="F558" s="8"/>
      <c r="G558" s="8"/>
      <c r="H558" s="8"/>
      <c r="I558" s="8"/>
      <c r="J558" s="7"/>
      <c r="K558" s="8"/>
      <c r="L558" s="182"/>
      <c r="M558" s="183"/>
      <c r="N558" s="38"/>
      <c r="O558" s="38"/>
      <c r="P558" s="38"/>
      <c r="Q558" s="38"/>
      <c r="R558" s="38"/>
      <c r="S558" s="38"/>
      <c r="T558" s="38"/>
      <c r="U558" s="38"/>
      <c r="V558" s="38"/>
    </row>
    <row r="559" spans="1:22" ht="48" hidden="1" customHeight="1">
      <c r="A559" s="19"/>
      <c r="B559" s="12">
        <v>23</v>
      </c>
      <c r="C559" s="7" t="s">
        <v>165</v>
      </c>
      <c r="D559" s="10">
        <v>2020</v>
      </c>
      <c r="E559" s="10" t="s">
        <v>2824</v>
      </c>
      <c r="F559" s="10" t="s">
        <v>2825</v>
      </c>
      <c r="G559" s="10" t="s">
        <v>2826</v>
      </c>
      <c r="H559" s="27">
        <v>7920000965.75</v>
      </c>
      <c r="I559" s="14"/>
      <c r="J559" s="24" t="s">
        <v>2827</v>
      </c>
      <c r="K559" s="10" t="s">
        <v>2828</v>
      </c>
      <c r="L559" s="184">
        <v>179524804115.06</v>
      </c>
      <c r="M559" s="185"/>
      <c r="N559" s="19"/>
      <c r="O559" s="19"/>
      <c r="P559" s="19"/>
      <c r="Q559" s="19"/>
      <c r="R559" s="19"/>
      <c r="S559" s="19"/>
      <c r="T559" s="19"/>
      <c r="U559" s="19"/>
      <c r="V559" s="19"/>
    </row>
    <row r="560" spans="1:22" ht="48" hidden="1" customHeight="1">
      <c r="A560" s="38"/>
      <c r="B560" s="12"/>
      <c r="C560" s="7" t="s">
        <v>165</v>
      </c>
      <c r="D560" s="10">
        <v>2020</v>
      </c>
      <c r="E560" s="10" t="s">
        <v>2829</v>
      </c>
      <c r="F560" s="10" t="s">
        <v>2825</v>
      </c>
      <c r="G560" s="10" t="s">
        <v>2826</v>
      </c>
      <c r="H560" s="27">
        <v>13948407802.139999</v>
      </c>
      <c r="I560" s="14"/>
      <c r="J560" s="24" t="s">
        <v>2830</v>
      </c>
      <c r="K560" s="10" t="s">
        <v>2831</v>
      </c>
      <c r="L560" s="184">
        <v>41196104643</v>
      </c>
      <c r="M560" s="185"/>
      <c r="N560" s="38"/>
      <c r="O560" s="38"/>
      <c r="P560" s="38"/>
      <c r="Q560" s="38"/>
      <c r="R560" s="38"/>
      <c r="S560" s="38"/>
      <c r="T560" s="38"/>
      <c r="U560" s="38"/>
      <c r="V560" s="38"/>
    </row>
    <row r="561" spans="1:22" ht="48" hidden="1" customHeight="1">
      <c r="A561" s="38"/>
      <c r="B561" s="12"/>
      <c r="C561" s="7" t="s">
        <v>165</v>
      </c>
      <c r="D561" s="10">
        <v>2020</v>
      </c>
      <c r="E561" s="10" t="s">
        <v>2832</v>
      </c>
      <c r="F561" s="10" t="s">
        <v>2825</v>
      </c>
      <c r="G561" s="10" t="s">
        <v>2826</v>
      </c>
      <c r="H561" s="27">
        <v>3085578147.96</v>
      </c>
      <c r="I561" s="14"/>
      <c r="J561" s="28" t="s">
        <v>2833</v>
      </c>
      <c r="K561" s="10" t="s">
        <v>2831</v>
      </c>
      <c r="L561" s="184">
        <v>5451263839</v>
      </c>
      <c r="M561" s="185"/>
      <c r="N561" s="38"/>
      <c r="O561" s="38"/>
      <c r="P561" s="38"/>
      <c r="Q561" s="38"/>
      <c r="R561" s="38"/>
      <c r="S561" s="38"/>
      <c r="T561" s="38"/>
      <c r="U561" s="38"/>
      <c r="V561" s="38"/>
    </row>
    <row r="562" spans="1:22" ht="16" hidden="1" customHeight="1">
      <c r="A562" s="38"/>
      <c r="B562" s="12"/>
      <c r="C562" s="7" t="s">
        <v>165</v>
      </c>
      <c r="D562" s="10">
        <v>2020</v>
      </c>
      <c r="E562" s="14"/>
      <c r="F562" s="14"/>
      <c r="G562" s="14"/>
      <c r="H562" s="14"/>
      <c r="I562" s="14"/>
      <c r="J562" s="28" t="s">
        <v>2834</v>
      </c>
      <c r="K562" s="10" t="s">
        <v>2831</v>
      </c>
      <c r="L562" s="184">
        <v>904110450</v>
      </c>
      <c r="M562" s="185"/>
      <c r="N562" s="38"/>
      <c r="O562" s="38"/>
      <c r="P562" s="38"/>
      <c r="Q562" s="38"/>
      <c r="R562" s="38"/>
      <c r="S562" s="38"/>
      <c r="T562" s="38"/>
      <c r="U562" s="38"/>
      <c r="V562" s="38"/>
    </row>
    <row r="563" spans="1:22" ht="48" hidden="1" customHeight="1">
      <c r="A563" s="19"/>
      <c r="B563" s="12"/>
      <c r="C563" s="7" t="s">
        <v>165</v>
      </c>
      <c r="D563" s="7">
        <v>2019</v>
      </c>
      <c r="E563" s="8" t="s">
        <v>2824</v>
      </c>
      <c r="F563" s="8" t="s">
        <v>2825</v>
      </c>
      <c r="G563" s="8" t="s">
        <v>2835</v>
      </c>
      <c r="H563" s="17">
        <v>3504711698</v>
      </c>
      <c r="I563" s="8"/>
      <c r="J563" s="166" t="s">
        <v>2827</v>
      </c>
      <c r="K563" s="8" t="s">
        <v>2828</v>
      </c>
      <c r="L563" s="182">
        <v>179788801977.82001</v>
      </c>
      <c r="M563" s="183"/>
      <c r="N563" s="19"/>
      <c r="O563" s="19"/>
      <c r="P563" s="19"/>
      <c r="Q563" s="19"/>
      <c r="R563" s="19"/>
      <c r="S563" s="19"/>
      <c r="T563" s="19"/>
      <c r="U563" s="19"/>
      <c r="V563" s="19"/>
    </row>
    <row r="564" spans="1:22" ht="48" hidden="1" customHeight="1">
      <c r="A564" s="19"/>
      <c r="B564" s="12"/>
      <c r="C564" s="7" t="s">
        <v>165</v>
      </c>
      <c r="D564" s="7">
        <v>2019</v>
      </c>
      <c r="E564" s="8" t="s">
        <v>2829</v>
      </c>
      <c r="F564" s="8" t="s">
        <v>2825</v>
      </c>
      <c r="G564" s="8" t="s">
        <v>2835</v>
      </c>
      <c r="H564" s="17">
        <v>21451216345.075302</v>
      </c>
      <c r="I564" s="8"/>
      <c r="J564" s="166" t="s">
        <v>2830</v>
      </c>
      <c r="K564" s="8" t="s">
        <v>2831</v>
      </c>
      <c r="L564" s="182">
        <v>41756125649</v>
      </c>
      <c r="M564" s="183"/>
      <c r="N564" s="19"/>
      <c r="O564" s="19"/>
      <c r="P564" s="19"/>
      <c r="Q564" s="19"/>
      <c r="R564" s="19"/>
      <c r="S564" s="19"/>
      <c r="T564" s="19"/>
      <c r="U564" s="19"/>
      <c r="V564" s="19"/>
    </row>
    <row r="565" spans="1:22" ht="48" hidden="1" customHeight="1">
      <c r="A565" s="19"/>
      <c r="B565" s="12"/>
      <c r="C565" s="7" t="s">
        <v>165</v>
      </c>
      <c r="D565" s="7">
        <v>2019</v>
      </c>
      <c r="E565" s="8" t="s">
        <v>2832</v>
      </c>
      <c r="F565" s="8" t="s">
        <v>2825</v>
      </c>
      <c r="G565" s="8" t="s">
        <v>2835</v>
      </c>
      <c r="H565" s="17">
        <v>3387947132.7200003</v>
      </c>
      <c r="I565" s="8"/>
      <c r="J565" s="167" t="s">
        <v>2833</v>
      </c>
      <c r="K565" s="8" t="s">
        <v>2831</v>
      </c>
      <c r="L565" s="182">
        <v>4372842634</v>
      </c>
      <c r="M565" s="183"/>
      <c r="N565" s="19"/>
      <c r="O565" s="19"/>
      <c r="P565" s="19"/>
      <c r="Q565" s="19"/>
      <c r="R565" s="19"/>
      <c r="S565" s="19"/>
      <c r="T565" s="19"/>
      <c r="U565" s="19"/>
      <c r="V565" s="19"/>
    </row>
    <row r="566" spans="1:22" ht="16" hidden="1" customHeight="1">
      <c r="A566" s="38"/>
      <c r="B566" s="12"/>
      <c r="C566" s="7" t="s">
        <v>165</v>
      </c>
      <c r="D566" s="7">
        <v>2019</v>
      </c>
      <c r="E566" s="8"/>
      <c r="F566" s="8"/>
      <c r="G566" s="8"/>
      <c r="H566" s="8"/>
      <c r="I566" s="8"/>
      <c r="J566" s="167" t="s">
        <v>2834</v>
      </c>
      <c r="K566" s="8" t="s">
        <v>2831</v>
      </c>
      <c r="L566" s="182">
        <v>882454060</v>
      </c>
      <c r="M566" s="183"/>
      <c r="N566" s="38"/>
      <c r="O566" s="38"/>
      <c r="P566" s="38"/>
      <c r="Q566" s="38"/>
      <c r="R566" s="38"/>
      <c r="S566" s="38"/>
      <c r="T566" s="38"/>
      <c r="U566" s="38"/>
      <c r="V566" s="38"/>
    </row>
    <row r="567" spans="1:22" ht="16" hidden="1" customHeight="1">
      <c r="A567" s="19"/>
      <c r="B567" s="12">
        <v>24</v>
      </c>
      <c r="C567" s="7" t="s">
        <v>171</v>
      </c>
      <c r="D567" s="10">
        <v>2020</v>
      </c>
      <c r="E567" s="14"/>
      <c r="F567" s="14"/>
      <c r="G567" s="14"/>
      <c r="H567" s="14"/>
      <c r="I567" s="14"/>
      <c r="J567" s="14"/>
      <c r="K567" s="14"/>
      <c r="L567" s="186"/>
      <c r="M567" s="172"/>
      <c r="N567" s="19"/>
      <c r="O567" s="19"/>
      <c r="P567" s="19"/>
      <c r="Q567" s="19"/>
      <c r="R567" s="19"/>
      <c r="S567" s="19"/>
      <c r="T567" s="19"/>
      <c r="U567" s="19"/>
      <c r="V567" s="19"/>
    </row>
    <row r="568" spans="1:22" ht="16" hidden="1" customHeight="1">
      <c r="A568" s="38"/>
      <c r="B568" s="12"/>
      <c r="C568" s="7" t="s">
        <v>171</v>
      </c>
      <c r="D568" s="7">
        <v>2019</v>
      </c>
      <c r="E568" s="8"/>
      <c r="F568" s="8"/>
      <c r="G568" s="8"/>
      <c r="H568" s="8"/>
      <c r="I568" s="8"/>
      <c r="J568" s="7"/>
      <c r="K568" s="8"/>
      <c r="L568" s="182"/>
      <c r="M568" s="183"/>
      <c r="N568" s="38"/>
      <c r="O568" s="38"/>
      <c r="P568" s="38"/>
      <c r="Q568" s="38"/>
      <c r="R568" s="38"/>
      <c r="S568" s="38"/>
      <c r="T568" s="38"/>
      <c r="U568" s="38"/>
      <c r="V568" s="38"/>
    </row>
    <row r="569" spans="1:22" ht="16" hidden="1" customHeight="1">
      <c r="A569" s="19"/>
      <c r="B569" s="12">
        <v>25</v>
      </c>
      <c r="C569" s="7" t="s">
        <v>177</v>
      </c>
      <c r="D569" s="10">
        <v>2020</v>
      </c>
      <c r="E569" s="14"/>
      <c r="F569" s="14"/>
      <c r="G569" s="14"/>
      <c r="H569" s="14"/>
      <c r="I569" s="14"/>
      <c r="J569" s="14"/>
      <c r="K569" s="14"/>
      <c r="L569" s="186"/>
      <c r="M569" s="172"/>
      <c r="N569" s="19"/>
      <c r="O569" s="19"/>
      <c r="P569" s="19"/>
      <c r="Q569" s="19"/>
      <c r="R569" s="19"/>
      <c r="S569" s="19"/>
      <c r="T569" s="19"/>
      <c r="U569" s="19"/>
      <c r="V569" s="19"/>
    </row>
    <row r="570" spans="1:22" ht="16" hidden="1" customHeight="1">
      <c r="A570" s="38"/>
      <c r="B570" s="12"/>
      <c r="C570" s="7" t="s">
        <v>177</v>
      </c>
      <c r="D570" s="7">
        <v>2019</v>
      </c>
      <c r="E570" s="8"/>
      <c r="F570" s="8"/>
      <c r="G570" s="8"/>
      <c r="H570" s="8"/>
      <c r="I570" s="8"/>
      <c r="J570" s="7"/>
      <c r="K570" s="8"/>
      <c r="L570" s="182"/>
      <c r="M570" s="183"/>
      <c r="N570" s="38"/>
      <c r="O570" s="38"/>
      <c r="P570" s="38"/>
      <c r="Q570" s="38"/>
      <c r="R570" s="38"/>
      <c r="S570" s="38"/>
      <c r="T570" s="38"/>
      <c r="U570" s="38"/>
      <c r="V570" s="38"/>
    </row>
    <row r="571" spans="1:22" ht="16" hidden="1" customHeight="1">
      <c r="A571" s="19"/>
      <c r="B571" s="12">
        <v>26</v>
      </c>
      <c r="C571" s="7" t="s">
        <v>182</v>
      </c>
      <c r="D571" s="10">
        <v>2020</v>
      </c>
      <c r="E571" s="14"/>
      <c r="F571" s="14"/>
      <c r="G571" s="10">
        <v>2019</v>
      </c>
      <c r="H571" s="14">
        <v>37217323.943661973</v>
      </c>
      <c r="I571" s="14"/>
      <c r="J571" s="14"/>
      <c r="K571" s="14"/>
      <c r="L571" s="186"/>
      <c r="M571" s="172"/>
      <c r="N571" s="19"/>
      <c r="O571" s="19"/>
      <c r="P571" s="19"/>
      <c r="Q571" s="19"/>
      <c r="R571" s="19"/>
      <c r="S571" s="19"/>
      <c r="T571" s="19"/>
      <c r="U571" s="19"/>
      <c r="V571" s="19"/>
    </row>
    <row r="572" spans="1:22" ht="16" hidden="1" customHeight="1">
      <c r="A572" s="38"/>
      <c r="B572" s="12"/>
      <c r="C572" s="7" t="s">
        <v>182</v>
      </c>
      <c r="D572" s="7">
        <v>2019</v>
      </c>
      <c r="E572" s="8" t="s">
        <v>2836</v>
      </c>
      <c r="F572" s="8"/>
      <c r="G572" s="8">
        <v>2019</v>
      </c>
      <c r="H572" s="8">
        <v>34384000</v>
      </c>
      <c r="I572" s="8"/>
      <c r="J572" s="7"/>
      <c r="K572" s="8"/>
      <c r="L572" s="182"/>
      <c r="M572" s="183"/>
      <c r="N572" s="38"/>
      <c r="O572" s="38"/>
      <c r="P572" s="38"/>
      <c r="Q572" s="38"/>
      <c r="R572" s="38"/>
      <c r="S572" s="38"/>
      <c r="T572" s="38"/>
      <c r="U572" s="38"/>
      <c r="V572" s="38"/>
    </row>
    <row r="573" spans="1:22" ht="16" hidden="1" customHeight="1">
      <c r="A573" s="19"/>
      <c r="B573" s="12"/>
      <c r="C573" s="7" t="s">
        <v>182</v>
      </c>
      <c r="D573" s="7">
        <v>2019</v>
      </c>
      <c r="E573" s="8" t="s">
        <v>2837</v>
      </c>
      <c r="F573" s="8"/>
      <c r="G573" s="8">
        <v>2019</v>
      </c>
      <c r="H573" s="8">
        <v>10718540</v>
      </c>
      <c r="I573" s="8"/>
      <c r="J573" s="7"/>
      <c r="K573" s="8"/>
      <c r="L573" s="182"/>
      <c r="M573" s="183"/>
      <c r="N573" s="19"/>
      <c r="O573" s="19"/>
      <c r="P573" s="19"/>
      <c r="Q573" s="19"/>
      <c r="R573" s="19"/>
      <c r="S573" s="19"/>
      <c r="T573" s="19"/>
      <c r="U573" s="19"/>
      <c r="V573" s="19"/>
    </row>
    <row r="574" spans="1:22" ht="16" hidden="1" customHeight="1">
      <c r="A574" s="38"/>
      <c r="B574" s="12"/>
      <c r="C574" s="7" t="s">
        <v>182</v>
      </c>
      <c r="D574" s="7">
        <v>2019</v>
      </c>
      <c r="E574" s="8" t="s">
        <v>2838</v>
      </c>
      <c r="F574" s="8"/>
      <c r="G574" s="8">
        <v>2019</v>
      </c>
      <c r="H574" s="8">
        <v>59402000</v>
      </c>
      <c r="I574" s="8"/>
      <c r="J574" s="7"/>
      <c r="K574" s="8"/>
      <c r="L574" s="182"/>
      <c r="M574" s="183"/>
      <c r="N574" s="38"/>
      <c r="O574" s="38"/>
      <c r="P574" s="38"/>
      <c r="Q574" s="38"/>
      <c r="R574" s="38"/>
      <c r="S574" s="38"/>
      <c r="T574" s="38"/>
      <c r="U574" s="38"/>
      <c r="V574" s="38"/>
    </row>
    <row r="575" spans="1:22" ht="16" hidden="1" customHeight="1">
      <c r="A575" s="19"/>
      <c r="B575" s="21">
        <v>27</v>
      </c>
      <c r="C575" s="7" t="s">
        <v>188</v>
      </c>
      <c r="D575" s="11">
        <v>2019</v>
      </c>
      <c r="E575" s="14" t="s">
        <v>84</v>
      </c>
      <c r="F575" s="14" t="s">
        <v>84</v>
      </c>
      <c r="G575" s="14" t="s">
        <v>84</v>
      </c>
      <c r="H575" s="14" t="s">
        <v>84</v>
      </c>
      <c r="I575" s="14" t="s">
        <v>84</v>
      </c>
      <c r="J575" s="14" t="s">
        <v>84</v>
      </c>
      <c r="K575" s="14" t="s">
        <v>84</v>
      </c>
      <c r="L575" s="186" t="s">
        <v>84</v>
      </c>
      <c r="M575" s="172" t="s">
        <v>84</v>
      </c>
      <c r="N575" s="19"/>
      <c r="O575" s="19"/>
      <c r="P575" s="19"/>
      <c r="Q575" s="19"/>
      <c r="R575" s="19"/>
      <c r="S575" s="19"/>
      <c r="T575" s="19"/>
      <c r="U575" s="19"/>
      <c r="V575" s="19"/>
    </row>
    <row r="576" spans="1:22" ht="16" hidden="1" customHeight="1">
      <c r="A576" s="38"/>
      <c r="B576" s="21"/>
      <c r="C576" s="7" t="s">
        <v>188</v>
      </c>
      <c r="D576" s="11">
        <v>2020</v>
      </c>
      <c r="E576" s="14" t="s">
        <v>84</v>
      </c>
      <c r="F576" s="14" t="s">
        <v>84</v>
      </c>
      <c r="G576" s="14" t="s">
        <v>84</v>
      </c>
      <c r="H576" s="14" t="s">
        <v>84</v>
      </c>
      <c r="I576" s="14" t="s">
        <v>84</v>
      </c>
      <c r="J576" s="14" t="s">
        <v>84</v>
      </c>
      <c r="K576" s="14" t="s">
        <v>84</v>
      </c>
      <c r="L576" s="186" t="s">
        <v>84</v>
      </c>
      <c r="M576" s="172" t="s">
        <v>84</v>
      </c>
      <c r="N576" s="38"/>
      <c r="O576" s="38"/>
      <c r="P576" s="38"/>
      <c r="Q576" s="38"/>
      <c r="R576" s="38"/>
      <c r="S576" s="38"/>
      <c r="T576" s="38"/>
      <c r="U576" s="38"/>
      <c r="V576" s="38"/>
    </row>
    <row r="577" spans="1:22" ht="16" hidden="1" customHeight="1">
      <c r="A577" s="19"/>
      <c r="B577" s="12">
        <v>28</v>
      </c>
      <c r="C577" s="7" t="s">
        <v>197</v>
      </c>
      <c r="D577" s="10">
        <v>2020</v>
      </c>
      <c r="E577" s="14"/>
      <c r="F577" s="14"/>
      <c r="G577" s="14"/>
      <c r="H577" s="14"/>
      <c r="I577" s="14"/>
      <c r="J577" s="22" t="s">
        <v>2811</v>
      </c>
      <c r="K577" s="22" t="s">
        <v>2839</v>
      </c>
      <c r="L577" s="186">
        <v>27231600</v>
      </c>
      <c r="M577" s="172"/>
      <c r="N577" s="19"/>
      <c r="O577" s="19"/>
      <c r="P577" s="19"/>
      <c r="Q577" s="19"/>
      <c r="R577" s="19"/>
      <c r="S577" s="19"/>
      <c r="T577" s="19"/>
      <c r="U577" s="19"/>
      <c r="V577" s="19"/>
    </row>
    <row r="578" spans="1:22" ht="16" hidden="1" customHeight="1">
      <c r="A578" s="38"/>
      <c r="B578" s="12"/>
      <c r="C578" s="7" t="s">
        <v>197</v>
      </c>
      <c r="D578" s="10">
        <v>2020</v>
      </c>
      <c r="E578" s="14"/>
      <c r="F578" s="14"/>
      <c r="G578" s="14"/>
      <c r="H578" s="14"/>
      <c r="I578" s="14"/>
      <c r="J578" s="22" t="s">
        <v>2811</v>
      </c>
      <c r="K578" s="22" t="s">
        <v>2840</v>
      </c>
      <c r="L578" s="186">
        <v>9570000</v>
      </c>
      <c r="M578" s="172"/>
      <c r="N578" s="38"/>
      <c r="O578" s="38"/>
      <c r="P578" s="38"/>
      <c r="Q578" s="38"/>
      <c r="R578" s="38"/>
      <c r="S578" s="38"/>
      <c r="T578" s="38"/>
      <c r="U578" s="38"/>
      <c r="V578" s="38"/>
    </row>
    <row r="579" spans="1:22" ht="80.150000000000006" hidden="1" customHeight="1">
      <c r="A579" s="19"/>
      <c r="B579" s="12"/>
      <c r="C579" s="7" t="s">
        <v>197</v>
      </c>
      <c r="D579" s="10">
        <v>2020</v>
      </c>
      <c r="E579" s="14"/>
      <c r="F579" s="14"/>
      <c r="G579" s="14"/>
      <c r="H579" s="14"/>
      <c r="I579" s="14"/>
      <c r="J579" s="22" t="s">
        <v>2811</v>
      </c>
      <c r="K579" s="22" t="s">
        <v>2841</v>
      </c>
      <c r="L579" s="186">
        <v>159500000</v>
      </c>
      <c r="M579" s="172"/>
      <c r="N579" s="19"/>
      <c r="O579" s="19"/>
      <c r="P579" s="19"/>
      <c r="Q579" s="19"/>
      <c r="R579" s="19"/>
      <c r="S579" s="19"/>
      <c r="T579" s="19"/>
      <c r="U579" s="19"/>
      <c r="V579" s="19"/>
    </row>
    <row r="580" spans="1:22" ht="16" hidden="1" customHeight="1">
      <c r="A580" s="38"/>
      <c r="B580" s="12"/>
      <c r="C580" s="7" t="s">
        <v>197</v>
      </c>
      <c r="D580" s="7">
        <v>2019</v>
      </c>
      <c r="E580" s="8"/>
      <c r="F580" s="8"/>
      <c r="G580" s="8"/>
      <c r="H580" s="8"/>
      <c r="I580" s="8"/>
      <c r="J580" s="33" t="s">
        <v>2811</v>
      </c>
      <c r="K580" s="26" t="s">
        <v>2839</v>
      </c>
      <c r="L580" s="182">
        <v>69314080</v>
      </c>
      <c r="M580" s="183"/>
      <c r="N580" s="38"/>
      <c r="O580" s="38"/>
      <c r="P580" s="38"/>
      <c r="Q580" s="38"/>
      <c r="R580" s="38"/>
      <c r="S580" s="38"/>
      <c r="T580" s="38"/>
      <c r="U580" s="38"/>
      <c r="V580" s="38"/>
    </row>
    <row r="581" spans="1:22" ht="32.15" hidden="1" customHeight="1">
      <c r="A581" s="19"/>
      <c r="B581" s="12"/>
      <c r="C581" s="7" t="s">
        <v>197</v>
      </c>
      <c r="D581" s="7">
        <v>2019</v>
      </c>
      <c r="E581" s="8"/>
      <c r="F581" s="8"/>
      <c r="G581" s="8"/>
      <c r="H581" s="8"/>
      <c r="I581" s="8"/>
      <c r="J581" s="33" t="s">
        <v>2811</v>
      </c>
      <c r="K581" s="26" t="s">
        <v>2842</v>
      </c>
      <c r="L581" s="182">
        <v>302082000</v>
      </c>
      <c r="M581" s="183"/>
      <c r="N581" s="19"/>
      <c r="O581" s="19"/>
      <c r="P581" s="19"/>
      <c r="Q581" s="19"/>
      <c r="R581" s="19"/>
      <c r="S581" s="19"/>
      <c r="T581" s="19"/>
      <c r="U581" s="19"/>
      <c r="V581" s="19"/>
    </row>
    <row r="582" spans="1:22" ht="16" hidden="1" customHeight="1">
      <c r="A582" s="38"/>
      <c r="B582" s="12"/>
      <c r="C582" s="7" t="s">
        <v>197</v>
      </c>
      <c r="D582" s="7">
        <v>2019</v>
      </c>
      <c r="E582" s="8"/>
      <c r="F582" s="8"/>
      <c r="G582" s="8"/>
      <c r="H582" s="8"/>
      <c r="I582" s="8"/>
      <c r="J582" s="33" t="s">
        <v>2811</v>
      </c>
      <c r="K582" s="26" t="s">
        <v>2843</v>
      </c>
      <c r="L582" s="182">
        <v>9900000</v>
      </c>
      <c r="M582" s="183"/>
      <c r="N582" s="38"/>
      <c r="O582" s="38"/>
      <c r="P582" s="38"/>
      <c r="Q582" s="38"/>
      <c r="R582" s="38"/>
      <c r="S582" s="38"/>
      <c r="T582" s="38"/>
      <c r="U582" s="38"/>
      <c r="V582" s="38"/>
    </row>
    <row r="583" spans="1:22" ht="16" hidden="1" customHeight="1">
      <c r="A583" s="38"/>
      <c r="B583" s="12">
        <v>29</v>
      </c>
      <c r="C583" s="7" t="s">
        <v>202</v>
      </c>
      <c r="D583" s="10">
        <v>2020</v>
      </c>
      <c r="E583" s="14"/>
      <c r="F583" s="14"/>
      <c r="G583" s="14"/>
      <c r="H583" s="14"/>
      <c r="I583" s="14"/>
      <c r="J583" s="14"/>
      <c r="K583" s="14"/>
      <c r="L583" s="186"/>
      <c r="M583" s="172"/>
      <c r="N583" s="38"/>
      <c r="O583" s="38"/>
      <c r="P583" s="38"/>
      <c r="Q583" s="38"/>
      <c r="R583" s="38"/>
      <c r="S583" s="38"/>
      <c r="T583" s="38"/>
      <c r="U583" s="38"/>
      <c r="V583" s="38"/>
    </row>
    <row r="584" spans="1:22" ht="16" hidden="1" customHeight="1">
      <c r="A584" s="38"/>
      <c r="B584" s="12"/>
      <c r="C584" s="7" t="s">
        <v>202</v>
      </c>
      <c r="D584" s="7">
        <v>2019</v>
      </c>
      <c r="E584" s="8"/>
      <c r="F584" s="8"/>
      <c r="G584" s="8"/>
      <c r="H584" s="8"/>
      <c r="I584" s="8"/>
      <c r="J584" s="7"/>
      <c r="K584" s="8"/>
      <c r="L584" s="182"/>
      <c r="M584" s="183"/>
      <c r="N584" s="38"/>
      <c r="O584" s="38"/>
      <c r="P584" s="38"/>
      <c r="Q584" s="38"/>
      <c r="R584" s="38"/>
      <c r="S584" s="38"/>
      <c r="T584" s="38"/>
      <c r="U584" s="38"/>
      <c r="V584" s="38"/>
    </row>
    <row r="585" spans="1:22" ht="16" hidden="1" customHeight="1">
      <c r="A585" s="19"/>
      <c r="B585" s="12">
        <v>30</v>
      </c>
      <c r="C585" s="7" t="s">
        <v>207</v>
      </c>
      <c r="D585" s="7">
        <v>2019</v>
      </c>
      <c r="E585" s="14" t="s">
        <v>84</v>
      </c>
      <c r="F585" s="14"/>
      <c r="G585" s="14"/>
      <c r="H585" s="14"/>
      <c r="I585" s="14"/>
      <c r="J585" s="14"/>
      <c r="K585" s="14"/>
      <c r="L585" s="186"/>
      <c r="M585" s="172"/>
      <c r="N585" s="19"/>
      <c r="O585" s="19"/>
      <c r="P585" s="19"/>
      <c r="Q585" s="19"/>
      <c r="R585" s="19"/>
      <c r="S585" s="19"/>
      <c r="T585" s="19"/>
      <c r="U585" s="19"/>
      <c r="V585" s="19"/>
    </row>
    <row r="586" spans="1:22" ht="16" hidden="1" customHeight="1">
      <c r="A586" s="19"/>
      <c r="B586" s="12"/>
      <c r="C586" s="7" t="s">
        <v>207</v>
      </c>
      <c r="D586" s="7">
        <v>2020</v>
      </c>
      <c r="E586" s="14" t="s">
        <v>84</v>
      </c>
      <c r="F586" s="14"/>
      <c r="G586" s="14"/>
      <c r="H586" s="14"/>
      <c r="I586" s="14"/>
      <c r="J586" s="14"/>
      <c r="K586" s="14"/>
      <c r="L586" s="186"/>
      <c r="M586" s="172"/>
      <c r="N586" s="19"/>
      <c r="O586" s="19"/>
      <c r="P586" s="19"/>
      <c r="Q586" s="19"/>
      <c r="R586" s="19"/>
      <c r="S586" s="19"/>
      <c r="T586" s="19"/>
      <c r="U586" s="19"/>
      <c r="V586" s="19"/>
    </row>
    <row r="587" spans="1:22" ht="16" hidden="1" customHeight="1">
      <c r="A587" s="19"/>
      <c r="B587" s="12">
        <v>31</v>
      </c>
      <c r="C587" s="7" t="s">
        <v>216</v>
      </c>
      <c r="D587" s="7">
        <v>2019</v>
      </c>
      <c r="E587" s="14" t="s">
        <v>84</v>
      </c>
      <c r="F587" s="14"/>
      <c r="G587" s="14"/>
      <c r="H587" s="14"/>
      <c r="I587" s="14"/>
      <c r="J587" s="14"/>
      <c r="K587" s="14"/>
      <c r="L587" s="186"/>
      <c r="M587" s="172"/>
      <c r="N587" s="19"/>
      <c r="O587" s="19"/>
      <c r="P587" s="19"/>
      <c r="Q587" s="19"/>
      <c r="R587" s="19"/>
      <c r="S587" s="19"/>
      <c r="T587" s="19"/>
      <c r="U587" s="19"/>
      <c r="V587" s="19"/>
    </row>
    <row r="588" spans="1:22" ht="16" hidden="1" customHeight="1">
      <c r="A588" s="19"/>
      <c r="B588" s="12"/>
      <c r="C588" s="7" t="s">
        <v>216</v>
      </c>
      <c r="D588" s="7">
        <v>2020</v>
      </c>
      <c r="E588" s="14" t="s">
        <v>84</v>
      </c>
      <c r="F588" s="14"/>
      <c r="G588" s="14"/>
      <c r="H588" s="14"/>
      <c r="I588" s="14"/>
      <c r="J588" s="14"/>
      <c r="K588" s="14"/>
      <c r="L588" s="186"/>
      <c r="M588" s="172"/>
      <c r="N588" s="19"/>
      <c r="O588" s="19"/>
      <c r="P588" s="19"/>
      <c r="Q588" s="19"/>
      <c r="R588" s="19"/>
      <c r="S588" s="19"/>
      <c r="T588" s="19"/>
      <c r="U588" s="19"/>
      <c r="V588" s="19"/>
    </row>
    <row r="589" spans="1:22" ht="16" hidden="1" customHeight="1">
      <c r="A589" s="38"/>
      <c r="B589" s="12">
        <v>32</v>
      </c>
      <c r="C589" s="7" t="s">
        <v>222</v>
      </c>
      <c r="D589" s="7">
        <v>2019</v>
      </c>
      <c r="E589" s="14" t="s">
        <v>84</v>
      </c>
      <c r="F589" s="14"/>
      <c r="G589" s="14"/>
      <c r="H589" s="14"/>
      <c r="I589" s="14"/>
      <c r="J589" s="14"/>
      <c r="K589" s="14"/>
      <c r="L589" s="186"/>
      <c r="M589" s="172"/>
      <c r="N589" s="38"/>
      <c r="O589" s="38"/>
      <c r="P589" s="38"/>
      <c r="Q589" s="38"/>
      <c r="R589" s="38"/>
      <c r="S589" s="38"/>
      <c r="T589" s="38"/>
      <c r="U589" s="38"/>
      <c r="V589" s="38"/>
    </row>
    <row r="590" spans="1:22" ht="16" hidden="1" customHeight="1">
      <c r="A590" s="38"/>
      <c r="B590" s="12"/>
      <c r="C590" s="7" t="s">
        <v>222</v>
      </c>
      <c r="D590" s="7">
        <v>2020</v>
      </c>
      <c r="E590" s="14" t="s">
        <v>84</v>
      </c>
      <c r="F590" s="14"/>
      <c r="G590" s="14"/>
      <c r="H590" s="14"/>
      <c r="I590" s="14"/>
      <c r="J590" s="14"/>
      <c r="K590" s="14"/>
      <c r="L590" s="186"/>
      <c r="M590" s="172"/>
      <c r="N590" s="38"/>
      <c r="O590" s="38"/>
      <c r="P590" s="38"/>
      <c r="Q590" s="38"/>
      <c r="R590" s="38"/>
      <c r="S590" s="38"/>
      <c r="T590" s="38"/>
      <c r="U590" s="38"/>
      <c r="V590" s="38"/>
    </row>
    <row r="591" spans="1:22" ht="16" hidden="1" customHeight="1">
      <c r="A591" s="19"/>
      <c r="B591" s="12">
        <v>33</v>
      </c>
      <c r="C591" s="7" t="s">
        <v>227</v>
      </c>
      <c r="D591" s="10">
        <v>2020</v>
      </c>
      <c r="E591" s="14"/>
      <c r="F591" s="14"/>
      <c r="G591" s="14"/>
      <c r="H591" s="14"/>
      <c r="I591" s="14"/>
      <c r="J591" s="14"/>
      <c r="K591" s="14"/>
      <c r="L591" s="186"/>
      <c r="M591" s="172"/>
      <c r="N591" s="19"/>
      <c r="O591" s="19"/>
      <c r="P591" s="19"/>
      <c r="Q591" s="19"/>
      <c r="R591" s="19"/>
      <c r="S591" s="19"/>
      <c r="T591" s="19"/>
      <c r="U591" s="19"/>
      <c r="V591" s="19"/>
    </row>
    <row r="592" spans="1:22" ht="16" hidden="1" customHeight="1">
      <c r="A592" s="19"/>
      <c r="B592" s="12"/>
      <c r="C592" s="7" t="s">
        <v>227</v>
      </c>
      <c r="D592" s="7">
        <v>2019</v>
      </c>
      <c r="E592" s="8"/>
      <c r="F592" s="8"/>
      <c r="G592" s="8"/>
      <c r="H592" s="8"/>
      <c r="I592" s="8"/>
      <c r="J592" s="7"/>
      <c r="K592" s="8"/>
      <c r="L592" s="182"/>
      <c r="M592" s="183"/>
      <c r="N592" s="19"/>
      <c r="O592" s="19"/>
      <c r="P592" s="19"/>
      <c r="Q592" s="19"/>
      <c r="R592" s="19"/>
      <c r="S592" s="19"/>
      <c r="T592" s="19"/>
      <c r="U592" s="19"/>
      <c r="V592" s="19"/>
    </row>
    <row r="593" spans="1:22" ht="16" hidden="1" customHeight="1">
      <c r="A593" s="38"/>
      <c r="B593" s="12">
        <v>34</v>
      </c>
      <c r="C593" s="7" t="s">
        <v>233</v>
      </c>
      <c r="D593" s="10">
        <v>2020</v>
      </c>
      <c r="E593" s="14"/>
      <c r="F593" s="14"/>
      <c r="G593" s="14"/>
      <c r="H593" s="14"/>
      <c r="I593" s="14"/>
      <c r="J593" s="14"/>
      <c r="K593" s="14"/>
      <c r="L593" s="186"/>
      <c r="M593" s="172"/>
      <c r="N593" s="38"/>
      <c r="O593" s="38"/>
      <c r="P593" s="38"/>
      <c r="Q593" s="38"/>
      <c r="R593" s="38"/>
      <c r="S593" s="38"/>
      <c r="T593" s="38"/>
      <c r="U593" s="38"/>
      <c r="V593" s="38"/>
    </row>
    <row r="594" spans="1:22" ht="16" hidden="1" customHeight="1">
      <c r="A594" s="19"/>
      <c r="B594" s="12"/>
      <c r="C594" s="7" t="s">
        <v>233</v>
      </c>
      <c r="D594" s="7">
        <v>2019</v>
      </c>
      <c r="E594" s="8"/>
      <c r="F594" s="8"/>
      <c r="G594" s="8"/>
      <c r="H594" s="8"/>
      <c r="I594" s="8"/>
      <c r="J594" s="7"/>
      <c r="K594" s="8"/>
      <c r="L594" s="182"/>
      <c r="M594" s="183"/>
      <c r="N594" s="19"/>
      <c r="O594" s="19"/>
      <c r="P594" s="19"/>
      <c r="Q594" s="19"/>
      <c r="R594" s="19"/>
      <c r="S594" s="19"/>
      <c r="T594" s="19"/>
      <c r="U594" s="19"/>
      <c r="V594" s="19"/>
    </row>
    <row r="595" spans="1:22" ht="16" hidden="1" customHeight="1">
      <c r="A595" s="38"/>
      <c r="B595" s="12">
        <v>35</v>
      </c>
      <c r="C595" s="7" t="s">
        <v>239</v>
      </c>
      <c r="D595" s="10">
        <v>2020</v>
      </c>
      <c r="E595" s="14"/>
      <c r="F595" s="14"/>
      <c r="G595" s="14"/>
      <c r="H595" s="14"/>
      <c r="I595" s="14"/>
      <c r="J595" s="14"/>
      <c r="K595" s="14"/>
      <c r="L595" s="186"/>
      <c r="M595" s="172"/>
      <c r="N595" s="38"/>
      <c r="O595" s="38"/>
      <c r="P595" s="38"/>
      <c r="Q595" s="38"/>
      <c r="R595" s="38"/>
      <c r="S595" s="38"/>
      <c r="T595" s="38"/>
      <c r="U595" s="38"/>
      <c r="V595" s="38"/>
    </row>
    <row r="596" spans="1:22" ht="16" hidden="1" customHeight="1">
      <c r="A596" s="19"/>
      <c r="B596" s="12"/>
      <c r="C596" s="7" t="s">
        <v>239</v>
      </c>
      <c r="D596" s="7">
        <v>2019</v>
      </c>
      <c r="E596" s="8"/>
      <c r="F596" s="8"/>
      <c r="G596" s="8"/>
      <c r="H596" s="8"/>
      <c r="I596" s="8"/>
      <c r="J596" s="7"/>
      <c r="K596" s="8"/>
      <c r="L596" s="182"/>
      <c r="M596" s="183"/>
      <c r="N596" s="19"/>
      <c r="O596" s="19"/>
      <c r="P596" s="19"/>
      <c r="Q596" s="19"/>
      <c r="R596" s="19"/>
      <c r="S596" s="19"/>
      <c r="T596" s="19"/>
      <c r="U596" s="19"/>
      <c r="V596" s="19"/>
    </row>
    <row r="597" spans="1:22" ht="16" hidden="1" customHeight="1">
      <c r="A597" s="38"/>
      <c r="B597" s="12">
        <v>36</v>
      </c>
      <c r="C597" s="7" t="s">
        <v>245</v>
      </c>
      <c r="D597" s="10">
        <v>2020</v>
      </c>
      <c r="E597" s="14"/>
      <c r="F597" s="14"/>
      <c r="G597" s="14"/>
      <c r="H597" s="14"/>
      <c r="I597" s="14"/>
      <c r="J597" s="14"/>
      <c r="K597" s="14"/>
      <c r="L597" s="186"/>
      <c r="M597" s="172"/>
      <c r="N597" s="38"/>
      <c r="O597" s="38"/>
      <c r="P597" s="38"/>
      <c r="Q597" s="38"/>
      <c r="R597" s="38"/>
      <c r="S597" s="38"/>
      <c r="T597" s="38"/>
      <c r="U597" s="38"/>
      <c r="V597" s="38"/>
    </row>
    <row r="598" spans="1:22" ht="16" hidden="1" customHeight="1">
      <c r="A598" s="38"/>
      <c r="B598" s="12"/>
      <c r="C598" s="7" t="s">
        <v>245</v>
      </c>
      <c r="D598" s="7">
        <v>2019</v>
      </c>
      <c r="E598" s="8"/>
      <c r="F598" s="8"/>
      <c r="G598" s="8"/>
      <c r="H598" s="8"/>
      <c r="I598" s="8"/>
      <c r="J598" s="7"/>
      <c r="K598" s="8"/>
      <c r="L598" s="182"/>
      <c r="M598" s="183"/>
      <c r="N598" s="38"/>
      <c r="O598" s="38"/>
      <c r="P598" s="38"/>
      <c r="Q598" s="38"/>
      <c r="R598" s="38"/>
      <c r="S598" s="38"/>
      <c r="T598" s="38"/>
      <c r="U598" s="38"/>
      <c r="V598" s="38"/>
    </row>
    <row r="599" spans="1:22" ht="16" hidden="1" customHeight="1">
      <c r="A599" s="38"/>
      <c r="B599" s="12">
        <v>37</v>
      </c>
      <c r="C599" s="7" t="s">
        <v>249</v>
      </c>
      <c r="D599" s="10">
        <v>2020</v>
      </c>
      <c r="E599" s="14"/>
      <c r="F599" s="14"/>
      <c r="G599" s="14"/>
      <c r="H599" s="14"/>
      <c r="I599" s="14"/>
      <c r="J599" s="14"/>
      <c r="K599" s="14"/>
      <c r="L599" s="186"/>
      <c r="M599" s="172"/>
      <c r="N599" s="38"/>
      <c r="O599" s="38"/>
      <c r="P599" s="38"/>
      <c r="Q599" s="38"/>
      <c r="R599" s="38"/>
      <c r="S599" s="38"/>
      <c r="T599" s="38"/>
      <c r="U599" s="38"/>
      <c r="V599" s="38"/>
    </row>
    <row r="600" spans="1:22" ht="16" hidden="1" customHeight="1">
      <c r="A600" s="38"/>
      <c r="B600" s="12"/>
      <c r="C600" s="7" t="s">
        <v>249</v>
      </c>
      <c r="D600" s="7">
        <v>2019</v>
      </c>
      <c r="E600" s="8"/>
      <c r="F600" s="8"/>
      <c r="G600" s="8"/>
      <c r="H600" s="8"/>
      <c r="I600" s="8"/>
      <c r="J600" s="7"/>
      <c r="K600" s="8"/>
      <c r="L600" s="182"/>
      <c r="M600" s="183"/>
      <c r="N600" s="38"/>
      <c r="O600" s="38"/>
      <c r="P600" s="38"/>
      <c r="Q600" s="38"/>
      <c r="R600" s="38"/>
      <c r="S600" s="38"/>
      <c r="T600" s="38"/>
      <c r="U600" s="38"/>
      <c r="V600" s="38"/>
    </row>
    <row r="601" spans="1:22" ht="16" hidden="1" customHeight="1">
      <c r="A601" s="38"/>
      <c r="B601" s="12">
        <v>38</v>
      </c>
      <c r="C601" s="7" t="s">
        <v>256</v>
      </c>
      <c r="D601" s="7">
        <v>2019</v>
      </c>
      <c r="E601" s="8"/>
      <c r="F601" s="8"/>
      <c r="G601" s="8"/>
      <c r="H601" s="8"/>
      <c r="I601" s="8"/>
      <c r="J601" s="7"/>
      <c r="K601" s="8"/>
      <c r="L601" s="182"/>
      <c r="M601" s="183"/>
      <c r="N601" s="38"/>
      <c r="O601" s="38"/>
      <c r="P601" s="38"/>
      <c r="Q601" s="38"/>
      <c r="R601" s="38"/>
      <c r="S601" s="38"/>
      <c r="T601" s="38"/>
      <c r="U601" s="38"/>
      <c r="V601" s="38"/>
    </row>
    <row r="602" spans="1:22" ht="16" hidden="1" customHeight="1">
      <c r="A602" s="19"/>
      <c r="B602" s="12"/>
      <c r="C602" s="7" t="s">
        <v>256</v>
      </c>
      <c r="D602" s="10">
        <v>2020</v>
      </c>
      <c r="E602" s="14"/>
      <c r="F602" s="14"/>
      <c r="G602" s="14"/>
      <c r="H602" s="14"/>
      <c r="I602" s="14"/>
      <c r="J602" s="14"/>
      <c r="K602" s="14"/>
      <c r="L602" s="186"/>
      <c r="M602" s="172"/>
      <c r="N602" s="19"/>
      <c r="O602" s="19"/>
      <c r="P602" s="19"/>
      <c r="Q602" s="19"/>
      <c r="R602" s="19"/>
      <c r="S602" s="19"/>
      <c r="T602" s="19"/>
      <c r="U602" s="19"/>
      <c r="V602" s="19"/>
    </row>
    <row r="603" spans="1:22" ht="16" hidden="1" customHeight="1">
      <c r="A603" s="19"/>
      <c r="B603" s="8">
        <v>39</v>
      </c>
      <c r="C603" s="7" t="s">
        <v>261</v>
      </c>
      <c r="D603" s="10">
        <v>2020</v>
      </c>
      <c r="E603" s="14"/>
      <c r="F603" s="14"/>
      <c r="G603" s="14"/>
      <c r="H603" s="14"/>
      <c r="I603" s="14"/>
      <c r="J603" s="14"/>
      <c r="K603" s="14"/>
      <c r="L603" s="186"/>
      <c r="M603" s="172"/>
      <c r="N603" s="19"/>
      <c r="O603" s="19"/>
      <c r="P603" s="19"/>
      <c r="Q603" s="19"/>
      <c r="R603" s="19"/>
      <c r="S603" s="19"/>
      <c r="T603" s="19"/>
      <c r="U603" s="19"/>
      <c r="V603" s="19"/>
    </row>
    <row r="604" spans="1:22" ht="16" hidden="1" customHeight="1">
      <c r="A604" s="38"/>
      <c r="B604" s="12"/>
      <c r="C604" s="7" t="s">
        <v>261</v>
      </c>
      <c r="D604" s="7">
        <v>2019</v>
      </c>
      <c r="E604" s="8"/>
      <c r="F604" s="8"/>
      <c r="G604" s="8"/>
      <c r="H604" s="8"/>
      <c r="I604" s="8"/>
      <c r="J604" s="7"/>
      <c r="K604" s="8"/>
      <c r="L604" s="182"/>
      <c r="M604" s="183"/>
      <c r="N604" s="38"/>
      <c r="O604" s="38"/>
      <c r="P604" s="38"/>
      <c r="Q604" s="38"/>
      <c r="R604" s="38"/>
      <c r="S604" s="38"/>
      <c r="T604" s="38"/>
      <c r="U604" s="38"/>
      <c r="V604" s="38"/>
    </row>
    <row r="605" spans="1:22" ht="16" hidden="1" customHeight="1">
      <c r="A605" s="38"/>
      <c r="B605" s="12">
        <v>40</v>
      </c>
      <c r="C605" s="7" t="s">
        <v>267</v>
      </c>
      <c r="D605" s="10">
        <v>2020</v>
      </c>
      <c r="E605" s="14"/>
      <c r="F605" s="14"/>
      <c r="G605" s="14"/>
      <c r="H605" s="14"/>
      <c r="I605" s="14"/>
      <c r="J605" s="14"/>
      <c r="K605" s="14"/>
      <c r="L605" s="186"/>
      <c r="M605" s="172"/>
      <c r="N605" s="38"/>
      <c r="O605" s="38"/>
      <c r="P605" s="38"/>
      <c r="Q605" s="38"/>
      <c r="R605" s="38"/>
      <c r="S605" s="38"/>
      <c r="T605" s="38"/>
      <c r="U605" s="38"/>
      <c r="V605" s="38"/>
    </row>
    <row r="606" spans="1:22" ht="16" hidden="1" customHeight="1">
      <c r="A606" s="38"/>
      <c r="B606" s="12"/>
      <c r="C606" s="7" t="s">
        <v>267</v>
      </c>
      <c r="D606" s="7">
        <v>2019</v>
      </c>
      <c r="E606" s="8"/>
      <c r="F606" s="8"/>
      <c r="G606" s="8"/>
      <c r="H606" s="8"/>
      <c r="I606" s="8"/>
      <c r="J606" s="7"/>
      <c r="K606" s="8"/>
      <c r="L606" s="182"/>
      <c r="M606" s="183"/>
      <c r="N606" s="38"/>
      <c r="O606" s="38"/>
      <c r="P606" s="38"/>
      <c r="Q606" s="38"/>
      <c r="R606" s="38"/>
      <c r="S606" s="38"/>
      <c r="T606" s="38"/>
      <c r="U606" s="38"/>
      <c r="V606" s="38"/>
    </row>
    <row r="607" spans="1:22" ht="16" hidden="1" customHeight="1">
      <c r="A607" s="38"/>
      <c r="B607" s="8">
        <v>41</v>
      </c>
      <c r="C607" s="7" t="s">
        <v>271</v>
      </c>
      <c r="D607" s="7">
        <v>2019</v>
      </c>
      <c r="E607" s="8"/>
      <c r="F607" s="8"/>
      <c r="G607" s="8"/>
      <c r="H607" s="8"/>
      <c r="I607" s="8"/>
      <c r="J607" s="7"/>
      <c r="K607" s="8"/>
      <c r="L607" s="182"/>
      <c r="M607" s="183"/>
      <c r="N607" s="38"/>
      <c r="O607" s="38"/>
      <c r="P607" s="38"/>
      <c r="Q607" s="38"/>
      <c r="R607" s="38"/>
      <c r="S607" s="38"/>
      <c r="T607" s="38"/>
      <c r="U607" s="38"/>
      <c r="V607" s="38"/>
    </row>
    <row r="608" spans="1:22" ht="16" hidden="1" customHeight="1">
      <c r="A608" s="38"/>
      <c r="B608" s="12"/>
      <c r="C608" s="7" t="s">
        <v>271</v>
      </c>
      <c r="D608" s="10">
        <v>2020</v>
      </c>
      <c r="E608" s="14"/>
      <c r="F608" s="14"/>
      <c r="G608" s="14"/>
      <c r="H608" s="14"/>
      <c r="I608" s="14"/>
      <c r="J608" s="14"/>
      <c r="K608" s="14"/>
      <c r="L608" s="186"/>
      <c r="M608" s="172"/>
      <c r="N608" s="38"/>
      <c r="O608" s="38"/>
      <c r="P608" s="38"/>
      <c r="Q608" s="38"/>
      <c r="R608" s="38"/>
      <c r="S608" s="38"/>
      <c r="T608" s="38"/>
      <c r="U608" s="38"/>
      <c r="V608" s="38"/>
    </row>
    <row r="609" spans="1:22" ht="16" hidden="1" customHeight="1">
      <c r="A609" s="38"/>
      <c r="B609" s="8">
        <v>42</v>
      </c>
      <c r="C609" s="7" t="s">
        <v>276</v>
      </c>
      <c r="D609" s="7">
        <v>2019</v>
      </c>
      <c r="E609" s="8"/>
      <c r="F609" s="8"/>
      <c r="G609" s="8"/>
      <c r="H609" s="8"/>
      <c r="I609" s="8"/>
      <c r="J609" s="7"/>
      <c r="K609" s="8"/>
      <c r="L609" s="182"/>
      <c r="M609" s="183"/>
      <c r="N609" s="38"/>
      <c r="O609" s="38"/>
      <c r="P609" s="38"/>
      <c r="Q609" s="38"/>
      <c r="R609" s="38"/>
      <c r="S609" s="38"/>
      <c r="T609" s="38"/>
      <c r="U609" s="38"/>
      <c r="V609" s="38"/>
    </row>
    <row r="610" spans="1:22" ht="16" hidden="1" customHeight="1">
      <c r="A610" s="38"/>
      <c r="B610" s="12"/>
      <c r="C610" s="7" t="s">
        <v>276</v>
      </c>
      <c r="D610" s="10">
        <v>2020</v>
      </c>
      <c r="E610" s="14"/>
      <c r="F610" s="14"/>
      <c r="G610" s="14"/>
      <c r="H610" s="14"/>
      <c r="I610" s="14"/>
      <c r="J610" s="14"/>
      <c r="K610" s="14"/>
      <c r="L610" s="186"/>
      <c r="M610" s="172"/>
      <c r="N610" s="38"/>
      <c r="O610" s="38"/>
      <c r="P610" s="38"/>
      <c r="Q610" s="38"/>
      <c r="R610" s="38"/>
      <c r="S610" s="38"/>
      <c r="T610" s="38"/>
      <c r="U610" s="38"/>
      <c r="V610" s="38"/>
    </row>
    <row r="611" spans="1:22" ht="16" hidden="1" customHeight="1">
      <c r="A611" s="19"/>
      <c r="B611" s="8">
        <v>43</v>
      </c>
      <c r="C611" s="7" t="s">
        <v>281</v>
      </c>
      <c r="D611" s="10">
        <v>2020</v>
      </c>
      <c r="E611" s="14"/>
      <c r="F611" s="14"/>
      <c r="G611" s="14"/>
      <c r="H611" s="14"/>
      <c r="I611" s="14"/>
      <c r="J611" s="24" t="s">
        <v>2844</v>
      </c>
      <c r="K611" s="10" t="s">
        <v>2845</v>
      </c>
      <c r="L611" s="184">
        <v>3133714328</v>
      </c>
      <c r="M611" s="185"/>
      <c r="N611" s="19"/>
      <c r="O611" s="19"/>
      <c r="P611" s="19"/>
      <c r="Q611" s="19"/>
      <c r="R611" s="19"/>
      <c r="S611" s="19"/>
      <c r="T611" s="19"/>
      <c r="U611" s="19"/>
      <c r="V611" s="19"/>
    </row>
    <row r="612" spans="1:22" ht="16" hidden="1" customHeight="1">
      <c r="A612" s="19"/>
      <c r="B612" s="12"/>
      <c r="C612" s="7" t="s">
        <v>281</v>
      </c>
      <c r="D612" s="10">
        <v>2020</v>
      </c>
      <c r="E612" s="14"/>
      <c r="F612" s="14"/>
      <c r="G612" s="14"/>
      <c r="H612" s="14"/>
      <c r="I612" s="14"/>
      <c r="J612" s="24" t="s">
        <v>2846</v>
      </c>
      <c r="K612" s="10" t="s">
        <v>2847</v>
      </c>
      <c r="L612" s="184">
        <v>21006074</v>
      </c>
      <c r="M612" s="185"/>
      <c r="N612" s="19"/>
      <c r="O612" s="19"/>
      <c r="P612" s="19"/>
      <c r="Q612" s="19"/>
      <c r="R612" s="19"/>
      <c r="S612" s="19"/>
      <c r="T612" s="19"/>
      <c r="U612" s="19"/>
      <c r="V612" s="19"/>
    </row>
    <row r="613" spans="1:22" ht="16" hidden="1" customHeight="1">
      <c r="A613" s="19"/>
      <c r="B613" s="12"/>
      <c r="C613" s="7" t="s">
        <v>281</v>
      </c>
      <c r="D613" s="10">
        <v>2020</v>
      </c>
      <c r="E613" s="14"/>
      <c r="F613" s="14"/>
      <c r="G613" s="14"/>
      <c r="H613" s="14"/>
      <c r="I613" s="14"/>
      <c r="J613" s="24" t="s">
        <v>2846</v>
      </c>
      <c r="K613" s="10" t="s">
        <v>2848</v>
      </c>
      <c r="L613" s="184"/>
      <c r="M613" s="185">
        <v>5235.28</v>
      </c>
      <c r="N613" s="19"/>
      <c r="O613" s="19"/>
      <c r="P613" s="19"/>
      <c r="Q613" s="19"/>
      <c r="R613" s="19"/>
      <c r="S613" s="19"/>
      <c r="T613" s="19"/>
      <c r="U613" s="19"/>
      <c r="V613" s="19"/>
    </row>
    <row r="614" spans="1:22" ht="32.15" hidden="1" customHeight="1">
      <c r="A614" s="19"/>
      <c r="B614" s="12"/>
      <c r="C614" s="7" t="s">
        <v>281</v>
      </c>
      <c r="D614" s="10">
        <v>2020</v>
      </c>
      <c r="E614" s="14"/>
      <c r="F614" s="14"/>
      <c r="G614" s="14"/>
      <c r="H614" s="14"/>
      <c r="I614" s="14"/>
      <c r="J614" s="24" t="s">
        <v>2849</v>
      </c>
      <c r="K614" s="10" t="s">
        <v>2850</v>
      </c>
      <c r="L614" s="184"/>
      <c r="M614" s="185">
        <v>1200</v>
      </c>
      <c r="N614" s="19"/>
      <c r="O614" s="19"/>
      <c r="P614" s="19"/>
      <c r="Q614" s="19"/>
      <c r="R614" s="19"/>
      <c r="S614" s="19"/>
      <c r="T614" s="19"/>
      <c r="U614" s="19"/>
      <c r="V614" s="19"/>
    </row>
    <row r="615" spans="1:22" ht="16" hidden="1" customHeight="1">
      <c r="A615" s="19"/>
      <c r="B615" s="12"/>
      <c r="C615" s="7" t="s">
        <v>281</v>
      </c>
      <c r="D615" s="7">
        <v>2019</v>
      </c>
      <c r="E615" s="8"/>
      <c r="F615" s="8"/>
      <c r="G615" s="8"/>
      <c r="H615" s="8"/>
      <c r="I615" s="8"/>
      <c r="J615" s="166" t="s">
        <v>2844</v>
      </c>
      <c r="K615" s="8" t="s">
        <v>2845</v>
      </c>
      <c r="L615" s="182">
        <v>2613987111</v>
      </c>
      <c r="M615" s="183"/>
      <c r="N615" s="19"/>
      <c r="O615" s="19"/>
      <c r="P615" s="19"/>
      <c r="Q615" s="19"/>
      <c r="R615" s="19"/>
      <c r="S615" s="19"/>
      <c r="T615" s="19"/>
      <c r="U615" s="19"/>
      <c r="V615" s="19"/>
    </row>
    <row r="616" spans="1:22" ht="16" hidden="1" customHeight="1">
      <c r="A616" s="19"/>
      <c r="B616" s="12"/>
      <c r="C616" s="7" t="s">
        <v>281</v>
      </c>
      <c r="D616" s="7">
        <v>2019</v>
      </c>
      <c r="E616" s="8"/>
      <c r="F616" s="8"/>
      <c r="G616" s="8"/>
      <c r="H616" s="8"/>
      <c r="I616" s="8"/>
      <c r="J616" s="166" t="s">
        <v>2851</v>
      </c>
      <c r="K616" s="8" t="s">
        <v>2852</v>
      </c>
      <c r="L616" s="182">
        <v>190505000</v>
      </c>
      <c r="M616" s="183"/>
      <c r="N616" s="19"/>
      <c r="O616" s="19"/>
      <c r="P616" s="19"/>
      <c r="Q616" s="19"/>
      <c r="R616" s="19"/>
      <c r="S616" s="19"/>
      <c r="T616" s="19"/>
      <c r="U616" s="19"/>
      <c r="V616" s="19"/>
    </row>
    <row r="617" spans="1:22" ht="32.15" hidden="1" customHeight="1">
      <c r="A617" s="19"/>
      <c r="B617" s="12"/>
      <c r="C617" s="7" t="s">
        <v>281</v>
      </c>
      <c r="D617" s="7">
        <v>2019</v>
      </c>
      <c r="E617" s="8"/>
      <c r="F617" s="8"/>
      <c r="G617" s="8"/>
      <c r="H617" s="8"/>
      <c r="I617" s="8"/>
      <c r="J617" s="166" t="s">
        <v>2849</v>
      </c>
      <c r="K617" s="8" t="s">
        <v>2850</v>
      </c>
      <c r="L617" s="182"/>
      <c r="M617" s="183">
        <v>1200</v>
      </c>
      <c r="N617" s="19"/>
      <c r="O617" s="19"/>
      <c r="P617" s="19"/>
      <c r="Q617" s="19"/>
      <c r="R617" s="19"/>
      <c r="S617" s="19"/>
      <c r="T617" s="19"/>
      <c r="U617" s="19"/>
      <c r="V617" s="19"/>
    </row>
    <row r="618" spans="1:22" ht="32.15" hidden="1" customHeight="1">
      <c r="A618" s="19"/>
      <c r="B618" s="8">
        <v>44</v>
      </c>
      <c r="C618" s="7" t="s">
        <v>287</v>
      </c>
      <c r="D618" s="10">
        <v>2020</v>
      </c>
      <c r="E618" s="14"/>
      <c r="F618" s="14"/>
      <c r="G618" s="14"/>
      <c r="H618" s="14"/>
      <c r="I618" s="14"/>
      <c r="J618" s="24" t="s">
        <v>2792</v>
      </c>
      <c r="K618" s="10" t="s">
        <v>2853</v>
      </c>
      <c r="L618" s="184">
        <v>201030312</v>
      </c>
      <c r="M618" s="185"/>
      <c r="N618" s="19"/>
      <c r="O618" s="19"/>
      <c r="P618" s="19"/>
      <c r="Q618" s="19"/>
      <c r="R618" s="19"/>
      <c r="S618" s="19"/>
      <c r="T618" s="19"/>
      <c r="U618" s="19"/>
      <c r="V618" s="19"/>
    </row>
    <row r="619" spans="1:22" ht="32.15" hidden="1" customHeight="1">
      <c r="A619" s="19"/>
      <c r="B619" s="12"/>
      <c r="C619" s="7" t="s">
        <v>287</v>
      </c>
      <c r="D619" s="10">
        <v>2020</v>
      </c>
      <c r="E619" s="14"/>
      <c r="F619" s="14"/>
      <c r="G619" s="14"/>
      <c r="H619" s="14"/>
      <c r="I619" s="14"/>
      <c r="J619" s="24" t="s">
        <v>2792</v>
      </c>
      <c r="K619" s="10" t="s">
        <v>2854</v>
      </c>
      <c r="L619" s="184">
        <v>53792482</v>
      </c>
      <c r="M619" s="185"/>
      <c r="N619" s="19"/>
      <c r="O619" s="19"/>
      <c r="P619" s="19"/>
      <c r="Q619" s="19"/>
      <c r="R619" s="19"/>
      <c r="S619" s="19"/>
      <c r="T619" s="19"/>
      <c r="U619" s="19"/>
      <c r="V619" s="19"/>
    </row>
    <row r="620" spans="1:22" ht="32.15" hidden="1" customHeight="1">
      <c r="A620" s="38"/>
      <c r="B620" s="12"/>
      <c r="C620" s="7" t="s">
        <v>287</v>
      </c>
      <c r="D620" s="7">
        <v>2019</v>
      </c>
      <c r="E620" s="8"/>
      <c r="F620" s="8"/>
      <c r="G620" s="8"/>
      <c r="H620" s="8"/>
      <c r="I620" s="8"/>
      <c r="J620" s="166" t="s">
        <v>2792</v>
      </c>
      <c r="K620" s="8" t="s">
        <v>2853</v>
      </c>
      <c r="L620" s="182">
        <v>251860534</v>
      </c>
      <c r="M620" s="183"/>
      <c r="N620" s="38"/>
      <c r="O620" s="38"/>
      <c r="P620" s="38"/>
      <c r="Q620" s="38"/>
      <c r="R620" s="38"/>
      <c r="S620" s="38"/>
      <c r="T620" s="38"/>
      <c r="U620" s="38"/>
      <c r="V620" s="38"/>
    </row>
    <row r="621" spans="1:22" ht="32.15" hidden="1" customHeight="1">
      <c r="A621" s="38"/>
      <c r="B621" s="12"/>
      <c r="C621" s="7" t="s">
        <v>287</v>
      </c>
      <c r="D621" s="7">
        <v>2019</v>
      </c>
      <c r="E621" s="8"/>
      <c r="F621" s="8"/>
      <c r="G621" s="8"/>
      <c r="H621" s="8"/>
      <c r="I621" s="8"/>
      <c r="J621" s="166" t="s">
        <v>2792</v>
      </c>
      <c r="K621" s="8" t="s">
        <v>2854</v>
      </c>
      <c r="L621" s="182">
        <v>198000000</v>
      </c>
      <c r="M621" s="183"/>
      <c r="N621" s="38"/>
      <c r="O621" s="38"/>
      <c r="P621" s="38"/>
      <c r="Q621" s="38"/>
      <c r="R621" s="38"/>
      <c r="S621" s="38"/>
      <c r="T621" s="38"/>
      <c r="U621" s="38"/>
      <c r="V621" s="38"/>
    </row>
    <row r="622" spans="1:22" ht="16" hidden="1" customHeight="1">
      <c r="A622" s="38"/>
      <c r="B622" s="8">
        <v>45</v>
      </c>
      <c r="C622" s="7" t="s">
        <v>294</v>
      </c>
      <c r="D622" s="7">
        <v>2019</v>
      </c>
      <c r="E622" s="8"/>
      <c r="F622" s="8"/>
      <c r="G622" s="8"/>
      <c r="H622" s="8"/>
      <c r="I622" s="8"/>
      <c r="J622" s="7"/>
      <c r="K622" s="8"/>
      <c r="L622" s="182"/>
      <c r="M622" s="183"/>
      <c r="N622" s="38"/>
      <c r="O622" s="38"/>
      <c r="P622" s="38"/>
      <c r="Q622" s="38"/>
      <c r="R622" s="38"/>
      <c r="S622" s="38"/>
      <c r="T622" s="38"/>
      <c r="U622" s="38"/>
      <c r="V622" s="38"/>
    </row>
    <row r="623" spans="1:22" ht="16" hidden="1" customHeight="1">
      <c r="A623" s="19"/>
      <c r="B623" s="12"/>
      <c r="C623" s="7" t="s">
        <v>294</v>
      </c>
      <c r="D623" s="10">
        <v>2020</v>
      </c>
      <c r="E623" s="14"/>
      <c r="F623" s="14"/>
      <c r="G623" s="14"/>
      <c r="H623" s="14"/>
      <c r="I623" s="14"/>
      <c r="J623" s="14"/>
      <c r="K623" s="14"/>
      <c r="L623" s="186"/>
      <c r="M623" s="172"/>
      <c r="N623" s="19"/>
      <c r="O623" s="19"/>
      <c r="P623" s="19"/>
      <c r="Q623" s="19"/>
      <c r="R623" s="19"/>
      <c r="S623" s="19"/>
      <c r="T623" s="19"/>
      <c r="U623" s="19"/>
      <c r="V623" s="19"/>
    </row>
    <row r="624" spans="1:22" ht="16" hidden="1" customHeight="1">
      <c r="A624" s="19"/>
      <c r="B624" s="8">
        <v>46</v>
      </c>
      <c r="C624" s="7" t="s">
        <v>301</v>
      </c>
      <c r="D624" s="7">
        <v>2019</v>
      </c>
      <c r="E624" s="8"/>
      <c r="F624" s="8"/>
      <c r="G624" s="8"/>
      <c r="H624" s="8"/>
      <c r="I624" s="8"/>
      <c r="J624" s="7"/>
      <c r="K624" s="8"/>
      <c r="L624" s="182"/>
      <c r="M624" s="183"/>
      <c r="N624" s="19"/>
      <c r="O624" s="19"/>
      <c r="P624" s="19"/>
      <c r="Q624" s="19"/>
      <c r="R624" s="19"/>
      <c r="S624" s="19"/>
      <c r="T624" s="19"/>
      <c r="U624" s="19"/>
      <c r="V624" s="19"/>
    </row>
    <row r="625" spans="1:22" ht="16" hidden="1" customHeight="1">
      <c r="A625" s="19"/>
      <c r="B625" s="12"/>
      <c r="C625" s="7" t="s">
        <v>301</v>
      </c>
      <c r="D625" s="10">
        <v>2020</v>
      </c>
      <c r="E625" s="14"/>
      <c r="F625" s="14"/>
      <c r="G625" s="14"/>
      <c r="H625" s="14"/>
      <c r="I625" s="14"/>
      <c r="J625" s="14"/>
      <c r="K625" s="14"/>
      <c r="L625" s="186"/>
      <c r="M625" s="172"/>
      <c r="N625" s="19"/>
      <c r="O625" s="19"/>
      <c r="P625" s="19"/>
      <c r="Q625" s="19"/>
      <c r="R625" s="19"/>
      <c r="S625" s="19"/>
      <c r="T625" s="19"/>
      <c r="U625" s="19"/>
      <c r="V625" s="19"/>
    </row>
    <row r="626" spans="1:22" ht="16" hidden="1" customHeight="1">
      <c r="A626" s="38"/>
      <c r="B626" s="8">
        <v>47</v>
      </c>
      <c r="C626" s="16" t="s">
        <v>306</v>
      </c>
      <c r="D626" s="11">
        <v>2019</v>
      </c>
      <c r="E626" s="14" t="s">
        <v>2855</v>
      </c>
      <c r="F626" s="14" t="s">
        <v>2856</v>
      </c>
      <c r="G626" s="14"/>
      <c r="H626" s="14"/>
      <c r="I626" s="29">
        <v>50639.07</v>
      </c>
      <c r="J626" s="165"/>
      <c r="K626" s="21"/>
      <c r="L626" s="171"/>
      <c r="M626" s="172"/>
      <c r="N626" s="38"/>
      <c r="O626" s="38"/>
      <c r="P626" s="38"/>
      <c r="Q626" s="38"/>
      <c r="R626" s="38"/>
      <c r="S626" s="38"/>
      <c r="T626" s="38"/>
      <c r="U626" s="38"/>
      <c r="V626" s="38"/>
    </row>
    <row r="627" spans="1:22" ht="32.15" hidden="1" customHeight="1">
      <c r="A627" s="19"/>
      <c r="B627" s="12"/>
      <c r="C627" s="16" t="s">
        <v>306</v>
      </c>
      <c r="D627" s="11">
        <v>2019</v>
      </c>
      <c r="E627" s="14" t="s">
        <v>2857</v>
      </c>
      <c r="F627" s="14" t="s">
        <v>2858</v>
      </c>
      <c r="G627" s="14"/>
      <c r="H627" s="14"/>
      <c r="I627" s="29">
        <v>11130608.01</v>
      </c>
      <c r="J627" s="165"/>
      <c r="K627" s="21"/>
      <c r="L627" s="171"/>
      <c r="M627" s="172"/>
      <c r="N627" s="19"/>
      <c r="O627" s="19"/>
      <c r="P627" s="19"/>
      <c r="Q627" s="19"/>
      <c r="R627" s="19"/>
      <c r="S627" s="19"/>
      <c r="T627" s="19"/>
      <c r="U627" s="19"/>
      <c r="V627" s="19"/>
    </row>
    <row r="628" spans="1:22" ht="16" hidden="1" customHeight="1">
      <c r="A628" s="38"/>
      <c r="B628" s="12"/>
      <c r="C628" s="16" t="s">
        <v>306</v>
      </c>
      <c r="D628" s="11">
        <v>2020</v>
      </c>
      <c r="E628" s="14" t="s">
        <v>2855</v>
      </c>
      <c r="F628" s="14" t="s">
        <v>2856</v>
      </c>
      <c r="G628" s="14"/>
      <c r="H628" s="14"/>
      <c r="I628" s="29">
        <v>249025.45</v>
      </c>
      <c r="J628" s="165"/>
      <c r="K628" s="21"/>
      <c r="L628" s="171"/>
      <c r="M628" s="172"/>
      <c r="N628" s="38"/>
      <c r="O628" s="38"/>
      <c r="P628" s="38"/>
      <c r="Q628" s="38"/>
      <c r="R628" s="38"/>
      <c r="S628" s="38"/>
      <c r="T628" s="38"/>
      <c r="U628" s="38"/>
      <c r="V628" s="38"/>
    </row>
    <row r="629" spans="1:22" ht="32.15" hidden="1" customHeight="1">
      <c r="A629" s="19"/>
      <c r="B629" s="12"/>
      <c r="C629" s="16" t="s">
        <v>306</v>
      </c>
      <c r="D629" s="11">
        <v>2020</v>
      </c>
      <c r="E629" s="14" t="s">
        <v>2857</v>
      </c>
      <c r="F629" s="14" t="s">
        <v>2858</v>
      </c>
      <c r="G629" s="14"/>
      <c r="H629" s="14"/>
      <c r="I629" s="29">
        <v>1856785.63</v>
      </c>
      <c r="J629" s="165"/>
      <c r="K629" s="21"/>
      <c r="L629" s="171"/>
      <c r="M629" s="172"/>
      <c r="N629" s="19"/>
      <c r="O629" s="19"/>
      <c r="P629" s="19"/>
      <c r="Q629" s="19"/>
      <c r="R629" s="19"/>
      <c r="S629" s="19"/>
      <c r="T629" s="19"/>
      <c r="U629" s="19"/>
      <c r="V629" s="19"/>
    </row>
    <row r="630" spans="1:22" ht="32.15" hidden="1" customHeight="1">
      <c r="A630" s="38"/>
      <c r="B630" s="8">
        <v>48</v>
      </c>
      <c r="C630" s="7" t="s">
        <v>309</v>
      </c>
      <c r="D630" s="10">
        <v>2020</v>
      </c>
      <c r="E630" s="14"/>
      <c r="F630" s="14"/>
      <c r="G630" s="14"/>
      <c r="H630" s="14"/>
      <c r="I630" s="14"/>
      <c r="J630" s="24" t="s">
        <v>2859</v>
      </c>
      <c r="K630" s="10" t="s">
        <v>2860</v>
      </c>
      <c r="L630" s="184">
        <v>4263307812</v>
      </c>
      <c r="M630" s="185"/>
      <c r="N630" s="38"/>
      <c r="O630" s="38"/>
      <c r="P630" s="38"/>
      <c r="Q630" s="38"/>
      <c r="R630" s="38"/>
      <c r="S630" s="38"/>
      <c r="T630" s="38"/>
      <c r="U630" s="38"/>
      <c r="V630" s="38"/>
    </row>
    <row r="631" spans="1:22" ht="32.15" hidden="1" customHeight="1">
      <c r="A631" s="19"/>
      <c r="B631" s="12"/>
      <c r="C631" s="7" t="s">
        <v>309</v>
      </c>
      <c r="D631" s="7">
        <v>2019</v>
      </c>
      <c r="E631" s="8"/>
      <c r="F631" s="8"/>
      <c r="G631" s="8"/>
      <c r="H631" s="8"/>
      <c r="I631" s="8"/>
      <c r="J631" s="166" t="s">
        <v>2859</v>
      </c>
      <c r="K631" s="8" t="s">
        <v>2860</v>
      </c>
      <c r="L631" s="182">
        <v>4275494117</v>
      </c>
      <c r="M631" s="183"/>
      <c r="N631" s="19"/>
      <c r="O631" s="19"/>
      <c r="P631" s="19"/>
      <c r="Q631" s="19"/>
      <c r="R631" s="19"/>
      <c r="S631" s="19"/>
      <c r="T631" s="19"/>
      <c r="U631" s="19"/>
      <c r="V631" s="19"/>
    </row>
    <row r="632" spans="1:22" ht="16" hidden="1" customHeight="1">
      <c r="A632" s="38"/>
      <c r="B632" s="8">
        <v>49</v>
      </c>
      <c r="C632" s="8" t="s">
        <v>315</v>
      </c>
      <c r="D632" s="10">
        <v>2020</v>
      </c>
      <c r="E632" s="14"/>
      <c r="F632" s="14"/>
      <c r="G632" s="14"/>
      <c r="H632" s="14"/>
      <c r="I632" s="14"/>
      <c r="J632" s="14"/>
      <c r="K632" s="14"/>
      <c r="L632" s="186"/>
      <c r="M632" s="172"/>
      <c r="N632" s="38"/>
      <c r="O632" s="38"/>
      <c r="P632" s="38"/>
      <c r="Q632" s="38"/>
      <c r="R632" s="38"/>
      <c r="S632" s="38"/>
      <c r="T632" s="38"/>
      <c r="U632" s="38"/>
      <c r="V632" s="38"/>
    </row>
    <row r="633" spans="1:22" ht="16" hidden="1" customHeight="1">
      <c r="A633" s="19"/>
      <c r="B633" s="12"/>
      <c r="C633" s="8" t="s">
        <v>315</v>
      </c>
      <c r="D633" s="7">
        <v>2019</v>
      </c>
      <c r="E633" s="8"/>
      <c r="F633" s="8"/>
      <c r="G633" s="8"/>
      <c r="H633" s="8"/>
      <c r="I633" s="8"/>
      <c r="J633" s="7"/>
      <c r="K633" s="8"/>
      <c r="L633" s="182"/>
      <c r="M633" s="183"/>
      <c r="N633" s="19"/>
      <c r="O633" s="19"/>
      <c r="P633" s="19"/>
      <c r="Q633" s="19"/>
      <c r="R633" s="19"/>
      <c r="S633" s="19"/>
      <c r="T633" s="19"/>
      <c r="U633" s="19"/>
      <c r="V633" s="19"/>
    </row>
    <row r="634" spans="1:22" ht="16" hidden="1" customHeight="1">
      <c r="A634" s="38"/>
      <c r="B634" s="8">
        <v>50</v>
      </c>
      <c r="C634" s="8" t="s">
        <v>319</v>
      </c>
      <c r="D634" s="10">
        <v>2020</v>
      </c>
      <c r="E634" s="14"/>
      <c r="F634" s="14"/>
      <c r="G634" s="14"/>
      <c r="H634" s="14"/>
      <c r="I634" s="14"/>
      <c r="J634" s="24" t="s">
        <v>2792</v>
      </c>
      <c r="K634" s="10" t="s">
        <v>2861</v>
      </c>
      <c r="L634" s="184">
        <v>2526625264</v>
      </c>
      <c r="M634" s="185"/>
      <c r="N634" s="38"/>
      <c r="O634" s="38"/>
      <c r="P634" s="38"/>
      <c r="Q634" s="38"/>
      <c r="R634" s="38"/>
      <c r="S634" s="38"/>
      <c r="T634" s="38"/>
      <c r="U634" s="38"/>
      <c r="V634" s="38"/>
    </row>
    <row r="635" spans="1:22" ht="32.15" hidden="1" customHeight="1">
      <c r="A635" s="19"/>
      <c r="B635" s="12"/>
      <c r="C635" s="8" t="s">
        <v>319</v>
      </c>
      <c r="D635" s="10">
        <v>2020</v>
      </c>
      <c r="E635" s="14"/>
      <c r="F635" s="14"/>
      <c r="G635" s="14"/>
      <c r="H635" s="14"/>
      <c r="I635" s="14"/>
      <c r="J635" s="24" t="s">
        <v>2849</v>
      </c>
      <c r="K635" s="10" t="s">
        <v>2862</v>
      </c>
      <c r="L635" s="184"/>
      <c r="M635" s="185">
        <v>1200</v>
      </c>
      <c r="N635" s="19"/>
      <c r="O635" s="19"/>
      <c r="P635" s="19"/>
      <c r="Q635" s="19"/>
      <c r="R635" s="19"/>
      <c r="S635" s="19"/>
      <c r="T635" s="19"/>
      <c r="U635" s="19"/>
      <c r="V635" s="19"/>
    </row>
    <row r="636" spans="1:22" ht="16" hidden="1" customHeight="1">
      <c r="A636" s="38"/>
      <c r="B636" s="12"/>
      <c r="C636" s="8" t="s">
        <v>319</v>
      </c>
      <c r="D636" s="7">
        <v>2019</v>
      </c>
      <c r="E636" s="8"/>
      <c r="F636" s="8"/>
      <c r="G636" s="8"/>
      <c r="H636" s="8"/>
      <c r="I636" s="8"/>
      <c r="J636" s="166" t="s">
        <v>2792</v>
      </c>
      <c r="K636" s="8" t="s">
        <v>2861</v>
      </c>
      <c r="L636" s="182">
        <v>1969722588</v>
      </c>
      <c r="M636" s="183"/>
      <c r="N636" s="38"/>
      <c r="O636" s="38"/>
      <c r="P636" s="38"/>
      <c r="Q636" s="38"/>
      <c r="R636" s="38"/>
      <c r="S636" s="38"/>
      <c r="T636" s="38"/>
      <c r="U636" s="38"/>
      <c r="V636" s="38"/>
    </row>
    <row r="637" spans="1:22" ht="32.15" hidden="1" customHeight="1">
      <c r="A637" s="19"/>
      <c r="B637" s="12"/>
      <c r="C637" s="8" t="s">
        <v>319</v>
      </c>
      <c r="D637" s="7">
        <v>2019</v>
      </c>
      <c r="E637" s="8"/>
      <c r="F637" s="8"/>
      <c r="G637" s="8"/>
      <c r="H637" s="8"/>
      <c r="I637" s="8"/>
      <c r="J637" s="166" t="s">
        <v>2863</v>
      </c>
      <c r="K637" s="8" t="s">
        <v>2864</v>
      </c>
      <c r="L637" s="182">
        <v>1550767680</v>
      </c>
      <c r="M637" s="183"/>
      <c r="N637" s="19"/>
      <c r="O637" s="19"/>
      <c r="P637" s="19"/>
      <c r="Q637" s="19"/>
      <c r="R637" s="19"/>
      <c r="S637" s="19"/>
      <c r="T637" s="19"/>
      <c r="U637" s="19"/>
      <c r="V637" s="19"/>
    </row>
    <row r="638" spans="1:22" ht="16" hidden="1" customHeight="1">
      <c r="A638" s="38"/>
      <c r="B638" s="12"/>
      <c r="C638" s="8" t="s">
        <v>319</v>
      </c>
      <c r="D638" s="7">
        <v>2019</v>
      </c>
      <c r="E638" s="8"/>
      <c r="F638" s="8"/>
      <c r="G638" s="8"/>
      <c r="H638" s="8"/>
      <c r="I638" s="8"/>
      <c r="J638" s="166" t="s">
        <v>2865</v>
      </c>
      <c r="K638" s="8" t="s">
        <v>2866</v>
      </c>
      <c r="L638" s="182"/>
      <c r="M638" s="183">
        <v>15927.14</v>
      </c>
      <c r="N638" s="38"/>
      <c r="O638" s="38"/>
      <c r="P638" s="38"/>
      <c r="Q638" s="38"/>
      <c r="R638" s="38"/>
      <c r="S638" s="38"/>
      <c r="T638" s="38"/>
      <c r="U638" s="38"/>
      <c r="V638" s="38"/>
    </row>
    <row r="639" spans="1:22" ht="32.15" hidden="1" customHeight="1">
      <c r="A639" s="19"/>
      <c r="B639" s="12"/>
      <c r="C639" s="8" t="s">
        <v>319</v>
      </c>
      <c r="D639" s="7">
        <v>2019</v>
      </c>
      <c r="E639" s="8"/>
      <c r="F639" s="8"/>
      <c r="G639" s="8"/>
      <c r="H639" s="8"/>
      <c r="I639" s="8"/>
      <c r="J639" s="166" t="s">
        <v>2867</v>
      </c>
      <c r="K639" s="8" t="s">
        <v>2868</v>
      </c>
      <c r="L639" s="182">
        <v>32253800</v>
      </c>
      <c r="M639" s="183"/>
      <c r="N639" s="19"/>
      <c r="O639" s="19"/>
      <c r="P639" s="19"/>
      <c r="Q639" s="19"/>
      <c r="R639" s="19"/>
      <c r="S639" s="19"/>
      <c r="T639" s="19"/>
      <c r="U639" s="19"/>
      <c r="V639" s="19"/>
    </row>
    <row r="640" spans="1:22" ht="32.15" hidden="1" customHeight="1">
      <c r="A640" s="38"/>
      <c r="B640" s="12"/>
      <c r="C640" s="8" t="s">
        <v>319</v>
      </c>
      <c r="D640" s="7">
        <v>2019</v>
      </c>
      <c r="E640" s="8"/>
      <c r="F640" s="8"/>
      <c r="G640" s="8"/>
      <c r="H640" s="8"/>
      <c r="I640" s="8"/>
      <c r="J640" s="166" t="s">
        <v>2849</v>
      </c>
      <c r="K640" s="8" t="s">
        <v>2862</v>
      </c>
      <c r="L640" s="182"/>
      <c r="M640" s="183">
        <v>1200</v>
      </c>
      <c r="N640" s="38"/>
      <c r="O640" s="38"/>
      <c r="P640" s="38"/>
      <c r="Q640" s="38"/>
      <c r="R640" s="38"/>
      <c r="S640" s="38"/>
      <c r="T640" s="38"/>
      <c r="U640" s="38"/>
      <c r="V640" s="38"/>
    </row>
    <row r="641" spans="1:22" ht="16" hidden="1" customHeight="1">
      <c r="A641" s="19"/>
      <c r="B641" s="8">
        <v>51</v>
      </c>
      <c r="C641" s="7" t="s">
        <v>323</v>
      </c>
      <c r="D641" s="10">
        <v>2020</v>
      </c>
      <c r="E641" s="14"/>
      <c r="F641" s="14"/>
      <c r="G641" s="14"/>
      <c r="H641" s="14"/>
      <c r="I641" s="14"/>
      <c r="J641" s="24" t="s">
        <v>2869</v>
      </c>
      <c r="K641" s="10" t="s">
        <v>2870</v>
      </c>
      <c r="L641" s="184">
        <v>313794090566</v>
      </c>
      <c r="M641" s="185"/>
      <c r="N641" s="19"/>
      <c r="O641" s="19"/>
      <c r="P641" s="19"/>
      <c r="Q641" s="19"/>
      <c r="R641" s="19"/>
      <c r="S641" s="19"/>
      <c r="T641" s="19"/>
      <c r="U641" s="19"/>
      <c r="V641" s="19"/>
    </row>
    <row r="642" spans="1:22" ht="16" hidden="1" customHeight="1">
      <c r="A642" s="38"/>
      <c r="B642" s="12"/>
      <c r="C642" s="7" t="s">
        <v>323</v>
      </c>
      <c r="D642" s="10">
        <v>2020</v>
      </c>
      <c r="E642" s="14"/>
      <c r="F642" s="14"/>
      <c r="G642" s="14"/>
      <c r="H642" s="14"/>
      <c r="I642" s="14"/>
      <c r="J642" s="24" t="s">
        <v>2871</v>
      </c>
      <c r="K642" s="10" t="s">
        <v>2872</v>
      </c>
      <c r="L642" s="184">
        <v>20140781183</v>
      </c>
      <c r="M642" s="185"/>
      <c r="N642" s="38"/>
      <c r="O642" s="38"/>
      <c r="P642" s="38"/>
      <c r="Q642" s="38"/>
      <c r="R642" s="38"/>
      <c r="S642" s="38"/>
      <c r="T642" s="38"/>
      <c r="U642" s="38"/>
      <c r="V642" s="38"/>
    </row>
    <row r="643" spans="1:22" ht="16" hidden="1" customHeight="1">
      <c r="A643" s="19"/>
      <c r="B643" s="12"/>
      <c r="C643" s="7" t="s">
        <v>323</v>
      </c>
      <c r="D643" s="10">
        <v>2020</v>
      </c>
      <c r="E643" s="14"/>
      <c r="F643" s="14"/>
      <c r="G643" s="14"/>
      <c r="H643" s="14"/>
      <c r="I643" s="14"/>
      <c r="J643" s="24" t="s">
        <v>2873</v>
      </c>
      <c r="K643" s="10" t="s">
        <v>2874</v>
      </c>
      <c r="L643" s="184">
        <v>18655799101</v>
      </c>
      <c r="M643" s="185"/>
      <c r="N643" s="19"/>
      <c r="O643" s="19"/>
      <c r="P643" s="19"/>
      <c r="Q643" s="19"/>
      <c r="R643" s="19"/>
      <c r="S643" s="19"/>
      <c r="T643" s="19"/>
      <c r="U643" s="19"/>
      <c r="V643" s="19"/>
    </row>
    <row r="644" spans="1:22" ht="16" hidden="1" customHeight="1">
      <c r="A644" s="38"/>
      <c r="B644" s="12"/>
      <c r="C644" s="7" t="s">
        <v>323</v>
      </c>
      <c r="D644" s="10">
        <v>2020</v>
      </c>
      <c r="E644" s="14"/>
      <c r="F644" s="14"/>
      <c r="G644" s="14"/>
      <c r="H644" s="14"/>
      <c r="I644" s="14"/>
      <c r="J644" s="24" t="s">
        <v>2790</v>
      </c>
      <c r="K644" s="10" t="s">
        <v>2875</v>
      </c>
      <c r="L644" s="184">
        <v>17226618285</v>
      </c>
      <c r="M644" s="185"/>
      <c r="N644" s="38"/>
      <c r="O644" s="38"/>
      <c r="P644" s="38"/>
      <c r="Q644" s="38"/>
      <c r="R644" s="38"/>
      <c r="S644" s="38"/>
      <c r="T644" s="38"/>
      <c r="U644" s="38"/>
      <c r="V644" s="38"/>
    </row>
    <row r="645" spans="1:22" ht="16" hidden="1" customHeight="1">
      <c r="A645" s="19"/>
      <c r="B645" s="12"/>
      <c r="C645" s="7" t="s">
        <v>323</v>
      </c>
      <c r="D645" s="10">
        <v>2020</v>
      </c>
      <c r="E645" s="14"/>
      <c r="F645" s="14"/>
      <c r="G645" s="14"/>
      <c r="H645" s="14"/>
      <c r="I645" s="14"/>
      <c r="J645" s="24" t="s">
        <v>2876</v>
      </c>
      <c r="K645" s="10" t="s">
        <v>2877</v>
      </c>
      <c r="L645" s="184">
        <v>208164506020</v>
      </c>
      <c r="M645" s="185"/>
      <c r="N645" s="19"/>
      <c r="O645" s="19"/>
      <c r="P645" s="19"/>
      <c r="Q645" s="19"/>
      <c r="R645" s="19"/>
      <c r="S645" s="19"/>
      <c r="T645" s="19"/>
      <c r="U645" s="19"/>
      <c r="V645" s="19"/>
    </row>
    <row r="646" spans="1:22" ht="16" hidden="1" customHeight="1">
      <c r="A646" s="19"/>
      <c r="B646" s="12"/>
      <c r="C646" s="7" t="s">
        <v>323</v>
      </c>
      <c r="D646" s="10">
        <v>2020</v>
      </c>
      <c r="E646" s="14"/>
      <c r="F646" s="14"/>
      <c r="G646" s="14"/>
      <c r="H646" s="14"/>
      <c r="I646" s="14"/>
      <c r="J646" s="24" t="s">
        <v>2878</v>
      </c>
      <c r="K646" s="10" t="s">
        <v>2879</v>
      </c>
      <c r="L646" s="184">
        <v>65236249826</v>
      </c>
      <c r="M646" s="185"/>
      <c r="N646" s="19"/>
      <c r="O646" s="19"/>
      <c r="P646" s="19"/>
      <c r="Q646" s="19"/>
      <c r="R646" s="19"/>
      <c r="S646" s="19"/>
      <c r="T646" s="19"/>
      <c r="U646" s="19"/>
      <c r="V646" s="19"/>
    </row>
    <row r="647" spans="1:22" ht="16" hidden="1" customHeight="1">
      <c r="A647" s="19"/>
      <c r="B647" s="12"/>
      <c r="C647" s="7" t="s">
        <v>323</v>
      </c>
      <c r="D647" s="10">
        <v>2020</v>
      </c>
      <c r="E647" s="14"/>
      <c r="F647" s="14"/>
      <c r="G647" s="14"/>
      <c r="H647" s="14"/>
      <c r="I647" s="14"/>
      <c r="J647" s="24" t="s">
        <v>2880</v>
      </c>
      <c r="K647" s="10" t="s">
        <v>2881</v>
      </c>
      <c r="L647" s="184">
        <v>167282650</v>
      </c>
      <c r="M647" s="185"/>
      <c r="N647" s="19"/>
      <c r="O647" s="19"/>
      <c r="P647" s="19"/>
      <c r="Q647" s="19"/>
      <c r="R647" s="19"/>
      <c r="S647" s="19"/>
      <c r="T647" s="19"/>
      <c r="U647" s="19"/>
      <c r="V647" s="19"/>
    </row>
    <row r="648" spans="1:22" ht="16" hidden="1" customHeight="1">
      <c r="A648" s="19"/>
      <c r="B648" s="12"/>
      <c r="C648" s="7" t="s">
        <v>323</v>
      </c>
      <c r="D648" s="10">
        <v>2020</v>
      </c>
      <c r="E648" s="14"/>
      <c r="F648" s="14"/>
      <c r="G648" s="14"/>
      <c r="H648" s="14"/>
      <c r="I648" s="14"/>
      <c r="J648" s="24" t="s">
        <v>2882</v>
      </c>
      <c r="K648" s="10" t="s">
        <v>2883</v>
      </c>
      <c r="L648" s="184">
        <v>202228800</v>
      </c>
      <c r="M648" s="185"/>
      <c r="N648" s="19"/>
      <c r="O648" s="19"/>
      <c r="P648" s="19"/>
      <c r="Q648" s="19"/>
      <c r="R648" s="19"/>
      <c r="S648" s="19"/>
      <c r="T648" s="19"/>
      <c r="U648" s="19"/>
      <c r="V648" s="19"/>
    </row>
    <row r="649" spans="1:22" ht="16" hidden="1" customHeight="1">
      <c r="A649" s="19"/>
      <c r="B649" s="12"/>
      <c r="C649" s="7" t="s">
        <v>323</v>
      </c>
      <c r="D649" s="10">
        <v>2020</v>
      </c>
      <c r="E649" s="14"/>
      <c r="F649" s="14"/>
      <c r="G649" s="14"/>
      <c r="H649" s="14"/>
      <c r="I649" s="14"/>
      <c r="J649" s="24" t="s">
        <v>2884</v>
      </c>
      <c r="K649" s="10" t="s">
        <v>2879</v>
      </c>
      <c r="L649" s="184">
        <v>26991762578</v>
      </c>
      <c r="M649" s="185"/>
      <c r="N649" s="19"/>
      <c r="O649" s="19"/>
      <c r="P649" s="19"/>
      <c r="Q649" s="19"/>
      <c r="R649" s="19"/>
      <c r="S649" s="19"/>
      <c r="T649" s="19"/>
      <c r="U649" s="19"/>
      <c r="V649" s="19"/>
    </row>
    <row r="650" spans="1:22" ht="16" hidden="1" customHeight="1">
      <c r="A650" s="19"/>
      <c r="B650" s="12"/>
      <c r="C650" s="7" t="s">
        <v>323</v>
      </c>
      <c r="D650" s="7">
        <v>2019</v>
      </c>
      <c r="E650" s="8"/>
      <c r="F650" s="8"/>
      <c r="G650" s="8"/>
      <c r="H650" s="8"/>
      <c r="I650" s="8"/>
      <c r="J650" s="166" t="s">
        <v>2885</v>
      </c>
      <c r="K650" s="8" t="s">
        <v>2870</v>
      </c>
      <c r="L650" s="182">
        <v>604185887291</v>
      </c>
      <c r="M650" s="183"/>
      <c r="N650" s="19"/>
      <c r="O650" s="19"/>
      <c r="P650" s="19"/>
      <c r="Q650" s="19"/>
      <c r="R650" s="19"/>
      <c r="S650" s="19"/>
      <c r="T650" s="19"/>
      <c r="U650" s="19"/>
      <c r="V650" s="19"/>
    </row>
    <row r="651" spans="1:22" ht="16" hidden="1" customHeight="1">
      <c r="A651" s="19"/>
      <c r="B651" s="12"/>
      <c r="C651" s="7" t="s">
        <v>323</v>
      </c>
      <c r="D651" s="7">
        <v>2019</v>
      </c>
      <c r="E651" s="8"/>
      <c r="F651" s="8"/>
      <c r="G651" s="8"/>
      <c r="H651" s="8"/>
      <c r="I651" s="8"/>
      <c r="J651" s="166" t="s">
        <v>2886</v>
      </c>
      <c r="K651" s="8" t="s">
        <v>2872</v>
      </c>
      <c r="L651" s="182">
        <v>26723564955</v>
      </c>
      <c r="M651" s="183"/>
      <c r="N651" s="19"/>
      <c r="O651" s="19"/>
      <c r="P651" s="19"/>
      <c r="Q651" s="19"/>
      <c r="R651" s="19"/>
      <c r="S651" s="19"/>
      <c r="T651" s="19"/>
      <c r="U651" s="19"/>
      <c r="V651" s="19"/>
    </row>
    <row r="652" spans="1:22" ht="16" hidden="1" customHeight="1">
      <c r="A652" s="19"/>
      <c r="B652" s="12"/>
      <c r="C652" s="7" t="s">
        <v>323</v>
      </c>
      <c r="D652" s="7">
        <v>2019</v>
      </c>
      <c r="E652" s="8"/>
      <c r="F652" s="8"/>
      <c r="G652" s="8"/>
      <c r="H652" s="8"/>
      <c r="I652" s="8"/>
      <c r="J652" s="166" t="s">
        <v>2873</v>
      </c>
      <c r="K652" s="8" t="s">
        <v>2874</v>
      </c>
      <c r="L652" s="182">
        <v>16274860437</v>
      </c>
      <c r="M652" s="183"/>
      <c r="N652" s="19"/>
      <c r="O652" s="19"/>
      <c r="P652" s="19"/>
      <c r="Q652" s="19"/>
      <c r="R652" s="19"/>
      <c r="S652" s="19"/>
      <c r="T652" s="19"/>
      <c r="U652" s="19"/>
      <c r="V652" s="19"/>
    </row>
    <row r="653" spans="1:22" ht="16" hidden="1" customHeight="1">
      <c r="A653" s="19"/>
      <c r="B653" s="12"/>
      <c r="C653" s="7" t="s">
        <v>323</v>
      </c>
      <c r="D653" s="7">
        <v>2019</v>
      </c>
      <c r="E653" s="8"/>
      <c r="F653" s="8"/>
      <c r="G653" s="8"/>
      <c r="H653" s="8"/>
      <c r="I653" s="8"/>
      <c r="J653" s="166" t="s">
        <v>2790</v>
      </c>
      <c r="K653" s="8" t="s">
        <v>2875</v>
      </c>
      <c r="L653" s="182">
        <v>20678233540</v>
      </c>
      <c r="M653" s="183"/>
      <c r="N653" s="19"/>
      <c r="O653" s="19"/>
      <c r="P653" s="19"/>
      <c r="Q653" s="19"/>
      <c r="R653" s="19"/>
      <c r="S653" s="19"/>
      <c r="T653" s="19"/>
      <c r="U653" s="19"/>
      <c r="V653" s="19"/>
    </row>
    <row r="654" spans="1:22" ht="16" hidden="1" customHeight="1">
      <c r="A654" s="19"/>
      <c r="B654" s="12"/>
      <c r="C654" s="7" t="s">
        <v>323</v>
      </c>
      <c r="D654" s="7">
        <v>2019</v>
      </c>
      <c r="E654" s="8"/>
      <c r="F654" s="8"/>
      <c r="G654" s="8"/>
      <c r="H654" s="8"/>
      <c r="I654" s="8"/>
      <c r="J654" s="166" t="s">
        <v>2878</v>
      </c>
      <c r="K654" s="8" t="s">
        <v>2879</v>
      </c>
      <c r="L654" s="182">
        <v>73244135863</v>
      </c>
      <c r="M654" s="183"/>
      <c r="N654" s="19"/>
      <c r="O654" s="19"/>
      <c r="P654" s="19"/>
      <c r="Q654" s="19"/>
      <c r="R654" s="19"/>
      <c r="S654" s="19"/>
      <c r="T654" s="19"/>
      <c r="U654" s="19"/>
      <c r="V654" s="19"/>
    </row>
    <row r="655" spans="1:22" ht="16" hidden="1" customHeight="1">
      <c r="A655" s="19"/>
      <c r="B655" s="12"/>
      <c r="C655" s="7" t="s">
        <v>323</v>
      </c>
      <c r="D655" s="7">
        <v>2019</v>
      </c>
      <c r="E655" s="8"/>
      <c r="F655" s="8"/>
      <c r="G655" s="8"/>
      <c r="H655" s="8"/>
      <c r="I655" s="8"/>
      <c r="J655" s="166" t="s">
        <v>2882</v>
      </c>
      <c r="K655" s="8" t="s">
        <v>2883</v>
      </c>
      <c r="L655" s="182">
        <v>34871785</v>
      </c>
      <c r="M655" s="183"/>
      <c r="N655" s="19"/>
      <c r="O655" s="19"/>
      <c r="P655" s="19"/>
      <c r="Q655" s="19"/>
      <c r="R655" s="19"/>
      <c r="S655" s="19"/>
      <c r="T655" s="19"/>
      <c r="U655" s="19"/>
      <c r="V655" s="19"/>
    </row>
    <row r="656" spans="1:22" ht="16" hidden="1" customHeight="1">
      <c r="A656" s="19"/>
      <c r="B656" s="12"/>
      <c r="C656" s="7" t="s">
        <v>323</v>
      </c>
      <c r="D656" s="7">
        <v>2019</v>
      </c>
      <c r="E656" s="8"/>
      <c r="F656" s="8"/>
      <c r="G656" s="8"/>
      <c r="H656" s="8"/>
      <c r="I656" s="8"/>
      <c r="J656" s="166" t="s">
        <v>2884</v>
      </c>
      <c r="K656" s="8" t="s">
        <v>2879</v>
      </c>
      <c r="L656" s="182">
        <v>27095717900</v>
      </c>
      <c r="M656" s="183"/>
      <c r="N656" s="19"/>
      <c r="O656" s="19"/>
      <c r="P656" s="19"/>
      <c r="Q656" s="19"/>
      <c r="R656" s="19"/>
      <c r="S656" s="19"/>
      <c r="T656" s="19"/>
      <c r="U656" s="19"/>
      <c r="V656" s="19"/>
    </row>
    <row r="657" spans="1:22" ht="16" hidden="1" customHeight="1">
      <c r="A657" s="19"/>
      <c r="B657" s="8">
        <v>52</v>
      </c>
      <c r="C657" s="7" t="s">
        <v>326</v>
      </c>
      <c r="D657" s="10">
        <v>2020</v>
      </c>
      <c r="E657" s="14"/>
      <c r="F657" s="14"/>
      <c r="G657" s="14"/>
      <c r="H657" s="14"/>
      <c r="I657" s="14"/>
      <c r="J657" s="14"/>
      <c r="K657" s="14"/>
      <c r="L657" s="186"/>
      <c r="M657" s="172"/>
      <c r="N657" s="19"/>
      <c r="O657" s="19"/>
      <c r="P657" s="19"/>
      <c r="Q657" s="19"/>
      <c r="R657" s="19"/>
      <c r="S657" s="19"/>
      <c r="T657" s="19"/>
      <c r="U657" s="19"/>
      <c r="V657" s="19"/>
    </row>
    <row r="658" spans="1:22" ht="16" hidden="1" customHeight="1">
      <c r="A658" s="19"/>
      <c r="B658" s="12"/>
      <c r="C658" s="7" t="s">
        <v>326</v>
      </c>
      <c r="D658" s="7">
        <v>2019</v>
      </c>
      <c r="E658" s="8"/>
      <c r="F658" s="8"/>
      <c r="G658" s="8"/>
      <c r="H658" s="8"/>
      <c r="I658" s="8"/>
      <c r="J658" s="7"/>
      <c r="K658" s="8"/>
      <c r="L658" s="182"/>
      <c r="M658" s="183"/>
      <c r="N658" s="19"/>
      <c r="O658" s="19"/>
      <c r="P658" s="19"/>
      <c r="Q658" s="19"/>
      <c r="R658" s="19"/>
      <c r="S658" s="19"/>
      <c r="T658" s="19"/>
      <c r="U658" s="19"/>
      <c r="V658" s="19"/>
    </row>
    <row r="659" spans="1:22" ht="16" hidden="1" customHeight="1">
      <c r="A659" s="19"/>
      <c r="B659" s="8">
        <v>53</v>
      </c>
      <c r="C659" s="7" t="s">
        <v>331</v>
      </c>
      <c r="D659" s="10">
        <v>2020</v>
      </c>
      <c r="E659" s="14"/>
      <c r="F659" s="14"/>
      <c r="G659" s="14"/>
      <c r="H659" s="14"/>
      <c r="I659" s="14"/>
      <c r="J659" s="24" t="s">
        <v>2811</v>
      </c>
      <c r="K659" s="10" t="s">
        <v>2887</v>
      </c>
      <c r="L659" s="184">
        <v>1036251664</v>
      </c>
      <c r="M659" s="185"/>
      <c r="N659" s="19"/>
      <c r="O659" s="19"/>
      <c r="P659" s="19"/>
      <c r="Q659" s="19"/>
      <c r="R659" s="19"/>
      <c r="S659" s="19"/>
      <c r="T659" s="19"/>
      <c r="U659" s="19"/>
      <c r="V659" s="19"/>
    </row>
    <row r="660" spans="1:22" ht="32.15" hidden="1" customHeight="1">
      <c r="A660" s="19"/>
      <c r="B660" s="12"/>
      <c r="C660" s="14" t="s">
        <v>2888</v>
      </c>
      <c r="D660" s="10">
        <v>2020</v>
      </c>
      <c r="E660" s="14"/>
      <c r="F660" s="14"/>
      <c r="G660" s="14"/>
      <c r="H660" s="14"/>
      <c r="I660" s="14"/>
      <c r="J660" s="24" t="s">
        <v>2889</v>
      </c>
      <c r="K660" s="10" t="s">
        <v>2890</v>
      </c>
      <c r="L660" s="184">
        <v>1975812914</v>
      </c>
      <c r="M660" s="185"/>
      <c r="N660" s="19"/>
      <c r="O660" s="19"/>
      <c r="P660" s="19"/>
      <c r="Q660" s="19"/>
      <c r="R660" s="19"/>
      <c r="S660" s="19"/>
      <c r="T660" s="19"/>
      <c r="U660" s="19"/>
      <c r="V660" s="19"/>
    </row>
    <row r="661" spans="1:22" ht="16" hidden="1" customHeight="1">
      <c r="A661" s="19"/>
      <c r="B661" s="12"/>
      <c r="C661" s="14" t="s">
        <v>2888</v>
      </c>
      <c r="D661" s="10">
        <v>2020</v>
      </c>
      <c r="E661" s="14"/>
      <c r="F661" s="14"/>
      <c r="G661" s="14"/>
      <c r="H661" s="14"/>
      <c r="I661" s="14"/>
      <c r="J661" s="24" t="s">
        <v>2809</v>
      </c>
      <c r="K661" s="10" t="s">
        <v>2810</v>
      </c>
      <c r="L661" s="184">
        <v>82719390969</v>
      </c>
      <c r="M661" s="185"/>
      <c r="N661" s="19"/>
      <c r="O661" s="19"/>
      <c r="P661" s="19"/>
      <c r="Q661" s="19"/>
      <c r="R661" s="19"/>
      <c r="S661" s="19"/>
      <c r="T661" s="19"/>
      <c r="U661" s="19"/>
      <c r="V661" s="19"/>
    </row>
    <row r="662" spans="1:22" ht="16" hidden="1" customHeight="1">
      <c r="A662" s="19"/>
      <c r="B662" s="12"/>
      <c r="C662" s="8" t="s">
        <v>2888</v>
      </c>
      <c r="D662" s="7">
        <v>2019</v>
      </c>
      <c r="E662" s="8"/>
      <c r="F662" s="8"/>
      <c r="G662" s="8"/>
      <c r="H662" s="8"/>
      <c r="I662" s="8"/>
      <c r="J662" s="166" t="s">
        <v>2811</v>
      </c>
      <c r="K662" s="8" t="s">
        <v>2887</v>
      </c>
      <c r="L662" s="182">
        <v>2743305648</v>
      </c>
      <c r="M662" s="183"/>
      <c r="N662" s="19"/>
      <c r="O662" s="19"/>
      <c r="P662" s="19"/>
      <c r="Q662" s="19"/>
      <c r="R662" s="19"/>
      <c r="S662" s="19"/>
      <c r="T662" s="19"/>
      <c r="U662" s="19"/>
      <c r="V662" s="19"/>
    </row>
    <row r="663" spans="1:22" ht="32.15" hidden="1" customHeight="1">
      <c r="A663" s="19"/>
      <c r="B663" s="12"/>
      <c r="C663" s="8" t="s">
        <v>2888</v>
      </c>
      <c r="D663" s="7">
        <v>2019</v>
      </c>
      <c r="E663" s="8"/>
      <c r="F663" s="8"/>
      <c r="G663" s="8"/>
      <c r="H663" s="8"/>
      <c r="I663" s="8"/>
      <c r="J663" s="166" t="s">
        <v>2889</v>
      </c>
      <c r="K663" s="8" t="s">
        <v>2890</v>
      </c>
      <c r="L663" s="182">
        <v>1403178111</v>
      </c>
      <c r="M663" s="183"/>
      <c r="N663" s="19"/>
      <c r="O663" s="19"/>
      <c r="P663" s="19"/>
      <c r="Q663" s="19"/>
      <c r="R663" s="19"/>
      <c r="S663" s="19"/>
      <c r="T663" s="19"/>
      <c r="U663" s="19"/>
      <c r="V663" s="19"/>
    </row>
    <row r="664" spans="1:22" ht="16" hidden="1" customHeight="1">
      <c r="A664" s="19"/>
      <c r="B664" s="12"/>
      <c r="C664" s="8" t="s">
        <v>2888</v>
      </c>
      <c r="D664" s="7">
        <v>2019</v>
      </c>
      <c r="E664" s="8"/>
      <c r="F664" s="8"/>
      <c r="G664" s="8"/>
      <c r="H664" s="8"/>
      <c r="I664" s="8"/>
      <c r="J664" s="166" t="s">
        <v>2809</v>
      </c>
      <c r="K664" s="8" t="s">
        <v>2810</v>
      </c>
      <c r="L664" s="182">
        <v>19871538821</v>
      </c>
      <c r="M664" s="183"/>
      <c r="N664" s="19"/>
      <c r="O664" s="19"/>
      <c r="P664" s="19"/>
      <c r="Q664" s="19"/>
      <c r="R664" s="19"/>
      <c r="S664" s="19"/>
      <c r="T664" s="19"/>
      <c r="U664" s="19"/>
      <c r="V664" s="19"/>
    </row>
    <row r="665" spans="1:22" ht="16" hidden="1" customHeight="1">
      <c r="A665" s="19"/>
      <c r="B665" s="452"/>
      <c r="C665" s="30"/>
      <c r="D665" s="30"/>
      <c r="E665" s="30"/>
      <c r="F665" s="30"/>
      <c r="G665" s="30"/>
      <c r="H665" s="30"/>
      <c r="I665" s="30"/>
      <c r="J665" s="30"/>
      <c r="K665" s="30"/>
      <c r="L665" s="187">
        <f>SUBTOTAL(9,L4:L645)</f>
        <v>9270338439171.8398</v>
      </c>
      <c r="M665" s="188"/>
      <c r="N665" s="19"/>
      <c r="O665" s="19"/>
      <c r="P665" s="19"/>
      <c r="Q665" s="19"/>
      <c r="R665" s="19"/>
      <c r="S665" s="19"/>
      <c r="T665" s="19"/>
      <c r="U665" s="19"/>
      <c r="V665" s="19"/>
    </row>
    <row r="666" spans="1:22" ht="16" customHeight="1">
      <c r="A666" s="19"/>
      <c r="B666" s="12">
        <v>1</v>
      </c>
      <c r="C666" s="1" t="s">
        <v>335</v>
      </c>
      <c r="D666" s="7">
        <v>2021</v>
      </c>
      <c r="E666" s="15" t="s">
        <v>84</v>
      </c>
      <c r="F666" s="15"/>
      <c r="G666" s="15"/>
      <c r="H666" s="15"/>
      <c r="I666" s="15"/>
      <c r="J666" s="294" t="s">
        <v>2786</v>
      </c>
      <c r="K666" s="295" t="s">
        <v>2787</v>
      </c>
      <c r="L666" s="296">
        <v>148969979527</v>
      </c>
      <c r="M666" s="296">
        <v>0</v>
      </c>
      <c r="N666" s="19"/>
      <c r="O666" s="19"/>
      <c r="P666" s="19"/>
      <c r="Q666" s="19"/>
      <c r="R666" s="19"/>
      <c r="S666" s="19"/>
      <c r="T666" s="19"/>
      <c r="U666" s="19"/>
      <c r="V666" s="19"/>
    </row>
    <row r="667" spans="1:22" ht="16" customHeight="1">
      <c r="A667" s="19"/>
      <c r="B667" s="12"/>
      <c r="C667" s="1" t="s">
        <v>335</v>
      </c>
      <c r="D667" s="7">
        <v>2021</v>
      </c>
      <c r="E667" s="15"/>
      <c r="F667" s="15"/>
      <c r="G667" s="15"/>
      <c r="H667" s="15"/>
      <c r="I667" s="15"/>
      <c r="J667" s="294" t="s">
        <v>2891</v>
      </c>
      <c r="K667" s="295" t="s">
        <v>2789</v>
      </c>
      <c r="L667" s="296">
        <v>2658284223655</v>
      </c>
      <c r="M667" s="296">
        <v>0</v>
      </c>
      <c r="N667" s="19"/>
      <c r="O667" s="19"/>
      <c r="P667" s="19"/>
      <c r="Q667" s="19"/>
      <c r="R667" s="19"/>
      <c r="S667" s="19"/>
      <c r="T667" s="19"/>
      <c r="U667" s="19"/>
      <c r="V667" s="19"/>
    </row>
    <row r="668" spans="1:22" ht="16" customHeight="1">
      <c r="A668" s="19"/>
      <c r="B668" s="12"/>
      <c r="C668" s="1" t="s">
        <v>335</v>
      </c>
      <c r="D668" s="7">
        <v>2021</v>
      </c>
      <c r="E668" s="15"/>
      <c r="F668" s="15"/>
      <c r="G668" s="15"/>
      <c r="H668" s="15"/>
      <c r="I668" s="15"/>
      <c r="J668" s="294" t="s">
        <v>2892</v>
      </c>
      <c r="K668" s="295" t="s">
        <v>2789</v>
      </c>
      <c r="L668" s="296">
        <v>997057068171</v>
      </c>
      <c r="M668" s="296">
        <v>0</v>
      </c>
      <c r="N668" s="19"/>
      <c r="O668" s="19"/>
      <c r="P668" s="19"/>
      <c r="Q668" s="19"/>
      <c r="R668" s="19"/>
      <c r="S668" s="19"/>
      <c r="T668" s="19"/>
      <c r="U668" s="19"/>
      <c r="V668" s="19"/>
    </row>
    <row r="669" spans="1:22" ht="16" customHeight="1">
      <c r="A669" s="19"/>
      <c r="B669" s="12"/>
      <c r="C669" s="1" t="s">
        <v>335</v>
      </c>
      <c r="D669" s="7">
        <v>2021</v>
      </c>
      <c r="E669" s="15"/>
      <c r="F669" s="15"/>
      <c r="G669" s="15"/>
      <c r="H669" s="15"/>
      <c r="I669" s="15"/>
      <c r="J669" s="294" t="s">
        <v>2790</v>
      </c>
      <c r="K669" s="295" t="s">
        <v>2893</v>
      </c>
      <c r="L669" s="296">
        <v>26399212972</v>
      </c>
      <c r="M669" s="296">
        <v>0</v>
      </c>
      <c r="N669" s="19"/>
      <c r="O669" s="19"/>
      <c r="P669" s="19"/>
      <c r="Q669" s="19"/>
      <c r="R669" s="19"/>
      <c r="S669" s="19"/>
      <c r="T669" s="19"/>
      <c r="U669" s="19"/>
      <c r="V669" s="19"/>
    </row>
    <row r="670" spans="1:22" ht="15.5">
      <c r="A670" s="19"/>
      <c r="B670" s="8">
        <v>2</v>
      </c>
      <c r="C670" s="7" t="s">
        <v>340</v>
      </c>
      <c r="D670" s="7">
        <v>2021</v>
      </c>
      <c r="E670" s="15" t="s">
        <v>84</v>
      </c>
      <c r="F670" s="15"/>
      <c r="G670" s="15"/>
      <c r="H670" s="15"/>
      <c r="I670" s="15"/>
      <c r="J670" s="190" t="s">
        <v>2894</v>
      </c>
      <c r="K670" s="190" t="s">
        <v>2895</v>
      </c>
      <c r="L670" s="192">
        <v>142481071</v>
      </c>
      <c r="M670" s="192"/>
      <c r="N670" s="19"/>
      <c r="O670" s="19"/>
      <c r="P670" s="19"/>
      <c r="Q670" s="19"/>
      <c r="R670" s="19"/>
      <c r="S670" s="19"/>
      <c r="T670" s="19"/>
      <c r="U670" s="19"/>
      <c r="V670" s="19"/>
    </row>
    <row r="671" spans="1:22" ht="15.5">
      <c r="A671" s="19"/>
      <c r="B671" s="8">
        <v>3</v>
      </c>
      <c r="C671" s="7" t="s">
        <v>343</v>
      </c>
      <c r="D671" s="7">
        <v>2021</v>
      </c>
      <c r="E671" s="15" t="s">
        <v>84</v>
      </c>
      <c r="F671" s="15"/>
      <c r="G671" s="15"/>
      <c r="H671" s="15"/>
      <c r="I671" s="15"/>
      <c r="J671" s="190" t="s">
        <v>2894</v>
      </c>
      <c r="K671" s="190" t="s">
        <v>2895</v>
      </c>
      <c r="L671" s="192">
        <v>142481071</v>
      </c>
      <c r="M671" s="192"/>
      <c r="N671" s="19"/>
      <c r="O671" s="19"/>
      <c r="P671" s="19"/>
      <c r="Q671" s="19"/>
      <c r="R671" s="19"/>
      <c r="S671" s="19"/>
      <c r="T671" s="19"/>
      <c r="U671" s="19"/>
      <c r="V671" s="19"/>
    </row>
    <row r="672" spans="1:22" ht="15.5">
      <c r="A672" s="19"/>
      <c r="B672" s="8"/>
      <c r="C672" s="7" t="s">
        <v>343</v>
      </c>
      <c r="D672" s="7">
        <v>2021</v>
      </c>
      <c r="E672" s="15"/>
      <c r="F672" s="15"/>
      <c r="G672" s="15"/>
      <c r="H672" s="15"/>
      <c r="I672" s="15"/>
      <c r="J672" s="190" t="s">
        <v>2894</v>
      </c>
      <c r="K672" s="190" t="s">
        <v>2896</v>
      </c>
      <c r="L672" s="192">
        <v>99604696</v>
      </c>
      <c r="M672" s="192"/>
      <c r="N672" s="19"/>
      <c r="O672" s="19"/>
      <c r="P672" s="19"/>
      <c r="Q672" s="19"/>
      <c r="R672" s="19"/>
      <c r="S672" s="19"/>
      <c r="T672" s="19"/>
      <c r="U672" s="19"/>
      <c r="V672" s="19"/>
    </row>
    <row r="673" spans="1:22" ht="15.5">
      <c r="A673" s="19"/>
      <c r="B673" s="8"/>
      <c r="C673" s="7" t="s">
        <v>343</v>
      </c>
      <c r="D673" s="7">
        <v>2021</v>
      </c>
      <c r="E673" s="15"/>
      <c r="F673" s="15"/>
      <c r="G673" s="15"/>
      <c r="H673" s="15"/>
      <c r="I673" s="15"/>
      <c r="J673" s="190" t="s">
        <v>2894</v>
      </c>
      <c r="K673" s="190" t="s">
        <v>2897</v>
      </c>
      <c r="L673" s="192">
        <v>164875652</v>
      </c>
      <c r="M673" s="192"/>
      <c r="N673" s="19"/>
      <c r="O673" s="19"/>
      <c r="P673" s="19"/>
      <c r="Q673" s="19"/>
      <c r="R673" s="19"/>
      <c r="S673" s="19"/>
      <c r="T673" s="19"/>
      <c r="U673" s="19"/>
      <c r="V673" s="19"/>
    </row>
    <row r="674" spans="1:22" ht="15.5">
      <c r="A674" s="19"/>
      <c r="B674" s="8"/>
      <c r="C674" s="7" t="s">
        <v>343</v>
      </c>
      <c r="D674" s="7">
        <v>2021</v>
      </c>
      <c r="E674" s="15"/>
      <c r="F674" s="15"/>
      <c r="G674" s="15"/>
      <c r="H674" s="15"/>
      <c r="I674" s="15"/>
      <c r="J674" s="190" t="s">
        <v>2894</v>
      </c>
      <c r="K674" s="193" t="s">
        <v>2898</v>
      </c>
      <c r="L674" s="192">
        <v>186228665</v>
      </c>
      <c r="M674" s="192"/>
      <c r="N674" s="19"/>
      <c r="O674" s="19"/>
      <c r="P674" s="19"/>
      <c r="Q674" s="19"/>
      <c r="R674" s="19"/>
      <c r="S674" s="19"/>
      <c r="T674" s="19"/>
      <c r="U674" s="19"/>
      <c r="V674" s="19"/>
    </row>
    <row r="675" spans="1:22" ht="15.5">
      <c r="A675" s="19"/>
      <c r="B675" s="8"/>
      <c r="C675" s="7" t="s">
        <v>343</v>
      </c>
      <c r="D675" s="7">
        <v>2021</v>
      </c>
      <c r="E675" s="15"/>
      <c r="F675" s="15"/>
      <c r="G675" s="15"/>
      <c r="H675" s="15"/>
      <c r="I675" s="15"/>
      <c r="J675" s="190" t="s">
        <v>2894</v>
      </c>
      <c r="K675" s="193" t="s">
        <v>2899</v>
      </c>
      <c r="L675" s="192">
        <v>109974758</v>
      </c>
      <c r="M675" s="192"/>
      <c r="N675" s="19"/>
      <c r="O675" s="19"/>
      <c r="P675" s="19"/>
      <c r="Q675" s="19"/>
      <c r="R675" s="19"/>
      <c r="S675" s="19"/>
      <c r="T675" s="19"/>
      <c r="U675" s="19"/>
      <c r="V675" s="19"/>
    </row>
    <row r="676" spans="1:22" ht="15.5">
      <c r="A676" s="19"/>
      <c r="B676" s="8"/>
      <c r="C676" s="7" t="s">
        <v>343</v>
      </c>
      <c r="D676" s="7">
        <v>2021</v>
      </c>
      <c r="E676" s="15"/>
      <c r="F676" s="15"/>
      <c r="G676" s="15"/>
      <c r="H676" s="15"/>
      <c r="I676" s="15"/>
      <c r="J676" s="190" t="s">
        <v>2894</v>
      </c>
      <c r="K676" s="193" t="s">
        <v>2900</v>
      </c>
      <c r="L676" s="192">
        <v>222861845</v>
      </c>
      <c r="M676" s="192"/>
      <c r="N676" s="19"/>
      <c r="O676" s="19"/>
      <c r="P676" s="19"/>
      <c r="Q676" s="19"/>
      <c r="R676" s="19"/>
      <c r="S676" s="19"/>
      <c r="T676" s="19"/>
      <c r="U676" s="19"/>
      <c r="V676" s="19"/>
    </row>
    <row r="677" spans="1:22" ht="15.5">
      <c r="A677" s="19"/>
      <c r="B677" s="8"/>
      <c r="C677" s="7" t="s">
        <v>343</v>
      </c>
      <c r="D677" s="7">
        <v>2021</v>
      </c>
      <c r="E677" s="15"/>
      <c r="F677" s="15"/>
      <c r="G677" s="15"/>
      <c r="H677" s="15"/>
      <c r="I677" s="15"/>
      <c r="J677" s="190" t="s">
        <v>2894</v>
      </c>
      <c r="K677" s="193" t="s">
        <v>2901</v>
      </c>
      <c r="L677" s="192">
        <v>217823540</v>
      </c>
      <c r="M677" s="192"/>
      <c r="N677" s="19"/>
      <c r="O677" s="19"/>
      <c r="P677" s="19"/>
      <c r="Q677" s="19"/>
      <c r="R677" s="19"/>
      <c r="S677" s="19"/>
      <c r="T677" s="19"/>
      <c r="U677" s="19"/>
      <c r="V677" s="19"/>
    </row>
    <row r="678" spans="1:22" ht="15.5">
      <c r="A678" s="19"/>
      <c r="B678" s="8"/>
      <c r="C678" s="7" t="s">
        <v>343</v>
      </c>
      <c r="D678" s="7">
        <v>2021</v>
      </c>
      <c r="E678" s="15"/>
      <c r="F678" s="15"/>
      <c r="G678" s="15"/>
      <c r="H678" s="15"/>
      <c r="I678" s="15"/>
      <c r="J678" s="190" t="s">
        <v>2894</v>
      </c>
      <c r="K678" s="193" t="s">
        <v>2902</v>
      </c>
      <c r="L678" s="192">
        <v>179916221</v>
      </c>
      <c r="M678" s="192"/>
      <c r="N678" s="19"/>
      <c r="O678" s="19"/>
      <c r="P678" s="19"/>
      <c r="Q678" s="19"/>
      <c r="R678" s="19"/>
      <c r="S678" s="19"/>
      <c r="T678" s="19"/>
      <c r="U678" s="19"/>
      <c r="V678" s="19"/>
    </row>
    <row r="679" spans="1:22" ht="15.5">
      <c r="A679" s="19"/>
      <c r="B679" s="8"/>
      <c r="C679" s="7" t="s">
        <v>343</v>
      </c>
      <c r="D679" s="7">
        <v>2021</v>
      </c>
      <c r="E679" s="15"/>
      <c r="F679" s="15"/>
      <c r="G679" s="15"/>
      <c r="H679" s="15"/>
      <c r="I679" s="15"/>
      <c r="J679" s="190" t="s">
        <v>2894</v>
      </c>
      <c r="K679" s="193" t="s">
        <v>2903</v>
      </c>
      <c r="L679" s="192">
        <v>237303547</v>
      </c>
      <c r="M679" s="192"/>
      <c r="N679" s="19"/>
      <c r="O679" s="19"/>
      <c r="P679" s="19"/>
      <c r="Q679" s="19"/>
      <c r="R679" s="19"/>
      <c r="S679" s="19"/>
      <c r="T679" s="19"/>
      <c r="U679" s="19"/>
      <c r="V679" s="19"/>
    </row>
    <row r="680" spans="1:22" ht="15.5">
      <c r="A680" s="19"/>
      <c r="B680" s="8"/>
      <c r="C680" s="7" t="s">
        <v>343</v>
      </c>
      <c r="D680" s="7">
        <v>2021</v>
      </c>
      <c r="E680" s="15"/>
      <c r="F680" s="15"/>
      <c r="G680" s="15"/>
      <c r="H680" s="15"/>
      <c r="I680" s="15"/>
      <c r="J680" s="190" t="s">
        <v>2894</v>
      </c>
      <c r="K680" s="193" t="s">
        <v>2904</v>
      </c>
      <c r="L680" s="192">
        <v>190489557</v>
      </c>
      <c r="M680" s="192"/>
      <c r="N680" s="19"/>
      <c r="O680" s="19"/>
      <c r="P680" s="19"/>
      <c r="Q680" s="19"/>
      <c r="R680" s="19"/>
      <c r="S680" s="19"/>
      <c r="T680" s="19"/>
      <c r="U680" s="19"/>
      <c r="V680" s="19"/>
    </row>
    <row r="681" spans="1:22" ht="15.5">
      <c r="A681" s="19"/>
      <c r="B681" s="8"/>
      <c r="C681" s="7" t="s">
        <v>343</v>
      </c>
      <c r="D681" s="7">
        <v>2021</v>
      </c>
      <c r="E681" s="15"/>
      <c r="F681" s="15"/>
      <c r="G681" s="15"/>
      <c r="H681" s="15"/>
      <c r="I681" s="15"/>
      <c r="J681" s="190" t="s">
        <v>2894</v>
      </c>
      <c r="K681" s="193" t="s">
        <v>2905</v>
      </c>
      <c r="L681" s="192">
        <v>99053646</v>
      </c>
      <c r="M681" s="192"/>
      <c r="N681" s="19"/>
      <c r="O681" s="19"/>
      <c r="P681" s="19"/>
      <c r="Q681" s="19"/>
      <c r="R681" s="19"/>
      <c r="S681" s="19"/>
      <c r="T681" s="19"/>
      <c r="U681" s="19"/>
      <c r="V681" s="19"/>
    </row>
    <row r="682" spans="1:22" ht="15.5">
      <c r="A682" s="19"/>
      <c r="B682" s="8"/>
      <c r="C682" s="7" t="s">
        <v>343</v>
      </c>
      <c r="D682" s="7">
        <v>2021</v>
      </c>
      <c r="E682" s="15"/>
      <c r="F682" s="15"/>
      <c r="G682" s="15"/>
      <c r="H682" s="15"/>
      <c r="I682" s="15"/>
      <c r="J682" s="190" t="s">
        <v>2894</v>
      </c>
      <c r="K682" s="193" t="s">
        <v>2906</v>
      </c>
      <c r="L682" s="192">
        <v>196042059</v>
      </c>
      <c r="M682" s="192"/>
      <c r="N682" s="19"/>
      <c r="O682" s="19"/>
      <c r="P682" s="19"/>
      <c r="Q682" s="19"/>
      <c r="R682" s="19"/>
      <c r="S682" s="19"/>
      <c r="T682" s="19"/>
      <c r="U682" s="19"/>
      <c r="V682" s="19"/>
    </row>
    <row r="683" spans="1:22" ht="15.5">
      <c r="A683" s="19"/>
      <c r="B683" s="8"/>
      <c r="C683" s="7" t="s">
        <v>343</v>
      </c>
      <c r="D683" s="7">
        <v>2021</v>
      </c>
      <c r="E683" s="15"/>
      <c r="F683" s="15"/>
      <c r="G683" s="15"/>
      <c r="H683" s="15"/>
      <c r="I683" s="15"/>
      <c r="J683" s="190" t="s">
        <v>2792</v>
      </c>
      <c r="K683" s="193" t="s">
        <v>2907</v>
      </c>
      <c r="L683" s="192">
        <v>218181293</v>
      </c>
      <c r="M683" s="192"/>
      <c r="N683" s="19"/>
      <c r="O683" s="19"/>
      <c r="P683" s="19"/>
      <c r="Q683" s="19"/>
      <c r="R683" s="19"/>
      <c r="S683" s="19"/>
      <c r="T683" s="19"/>
      <c r="U683" s="19"/>
      <c r="V683" s="19"/>
    </row>
    <row r="684" spans="1:22" ht="15.5">
      <c r="A684" s="19"/>
      <c r="B684" s="8"/>
      <c r="C684" s="7" t="s">
        <v>343</v>
      </c>
      <c r="D684" s="7">
        <v>2021</v>
      </c>
      <c r="E684" s="15"/>
      <c r="F684" s="15"/>
      <c r="G684" s="15"/>
      <c r="H684" s="15"/>
      <c r="I684" s="15"/>
      <c r="J684" s="190"/>
      <c r="K684" s="193" t="s">
        <v>2908</v>
      </c>
      <c r="L684" s="192"/>
      <c r="M684" s="192"/>
      <c r="N684" s="19"/>
      <c r="O684" s="19"/>
      <c r="P684" s="19"/>
      <c r="Q684" s="19"/>
      <c r="R684" s="19"/>
      <c r="S684" s="19"/>
      <c r="T684" s="19"/>
      <c r="U684" s="19"/>
      <c r="V684" s="19"/>
    </row>
    <row r="685" spans="1:22" ht="15.5">
      <c r="A685" s="19"/>
      <c r="B685" s="8"/>
      <c r="C685" s="7" t="s">
        <v>343</v>
      </c>
      <c r="D685" s="7">
        <v>2021</v>
      </c>
      <c r="E685" s="15"/>
      <c r="F685" s="15"/>
      <c r="G685" s="15"/>
      <c r="H685" s="15"/>
      <c r="I685" s="15"/>
      <c r="J685" s="190" t="s">
        <v>2792</v>
      </c>
      <c r="K685" s="193" t="s">
        <v>2909</v>
      </c>
      <c r="L685" s="192">
        <v>229068734.40000001</v>
      </c>
      <c r="M685" s="194"/>
      <c r="N685" s="19"/>
      <c r="O685" s="19"/>
      <c r="P685" s="19"/>
      <c r="Q685" s="19"/>
      <c r="R685" s="19"/>
      <c r="S685" s="19"/>
      <c r="T685" s="19"/>
      <c r="U685" s="19"/>
      <c r="V685" s="19"/>
    </row>
    <row r="686" spans="1:22" ht="15.5">
      <c r="A686" s="19"/>
      <c r="B686" s="8"/>
      <c r="C686" s="7" t="s">
        <v>343</v>
      </c>
      <c r="D686" s="7">
        <v>2021</v>
      </c>
      <c r="E686" s="15"/>
      <c r="F686" s="15"/>
      <c r="G686" s="15"/>
      <c r="H686" s="15"/>
      <c r="I686" s="15"/>
      <c r="J686" s="190"/>
      <c r="K686" s="193" t="s">
        <v>2910</v>
      </c>
      <c r="L686" s="192"/>
      <c r="M686" s="192"/>
      <c r="N686" s="19"/>
      <c r="O686" s="19"/>
      <c r="P686" s="19"/>
      <c r="Q686" s="19"/>
      <c r="R686" s="19"/>
      <c r="S686" s="19"/>
      <c r="T686" s="19"/>
      <c r="U686" s="19"/>
      <c r="V686" s="19"/>
    </row>
    <row r="687" spans="1:22" ht="15.5">
      <c r="A687" s="19"/>
      <c r="B687" s="8"/>
      <c r="C687" s="7" t="s">
        <v>343</v>
      </c>
      <c r="D687" s="7">
        <v>2021</v>
      </c>
      <c r="E687" s="15"/>
      <c r="F687" s="15"/>
      <c r="G687" s="15"/>
      <c r="H687" s="15"/>
      <c r="I687" s="15"/>
      <c r="J687" s="190" t="s">
        <v>2911</v>
      </c>
      <c r="K687" s="193" t="s">
        <v>2912</v>
      </c>
      <c r="L687" s="195">
        <v>14654453</v>
      </c>
      <c r="M687" s="195"/>
      <c r="N687" s="19"/>
      <c r="O687" s="19"/>
      <c r="P687" s="19"/>
      <c r="Q687" s="19"/>
      <c r="R687" s="19"/>
      <c r="S687" s="19"/>
      <c r="T687" s="19"/>
      <c r="U687" s="19"/>
      <c r="V687" s="19"/>
    </row>
    <row r="688" spans="1:22" ht="15.5">
      <c r="A688" s="19"/>
      <c r="B688" s="8"/>
      <c r="C688" s="7" t="s">
        <v>343</v>
      </c>
      <c r="D688" s="7">
        <v>2021</v>
      </c>
      <c r="E688" s="15"/>
      <c r="F688" s="15"/>
      <c r="G688" s="15"/>
      <c r="H688" s="15"/>
      <c r="I688" s="15"/>
      <c r="J688" s="190" t="s">
        <v>2911</v>
      </c>
      <c r="K688" s="193" t="s">
        <v>2913</v>
      </c>
      <c r="L688" s="195">
        <v>15264961</v>
      </c>
      <c r="M688" s="195"/>
      <c r="N688" s="19"/>
      <c r="O688" s="19"/>
      <c r="P688" s="19"/>
      <c r="Q688" s="19"/>
      <c r="R688" s="19"/>
      <c r="S688" s="19"/>
      <c r="T688" s="19"/>
      <c r="U688" s="19"/>
      <c r="V688" s="19"/>
    </row>
    <row r="689" spans="1:22" ht="15.5">
      <c r="A689" s="19"/>
      <c r="B689" s="8"/>
      <c r="C689" s="7" t="s">
        <v>343</v>
      </c>
      <c r="D689" s="7">
        <v>2021</v>
      </c>
      <c r="E689" s="15"/>
      <c r="F689" s="15"/>
      <c r="G689" s="15"/>
      <c r="H689" s="15"/>
      <c r="I689" s="15"/>
      <c r="J689" s="190" t="s">
        <v>2911</v>
      </c>
      <c r="K689" s="193" t="s">
        <v>2914</v>
      </c>
      <c r="L689" s="195">
        <v>14458381</v>
      </c>
      <c r="M689" s="195"/>
      <c r="N689" s="19"/>
      <c r="O689" s="19"/>
      <c r="P689" s="19"/>
      <c r="Q689" s="19"/>
      <c r="R689" s="19"/>
      <c r="S689" s="19"/>
      <c r="T689" s="19"/>
      <c r="U689" s="19"/>
      <c r="V689" s="19"/>
    </row>
    <row r="690" spans="1:22" ht="15.5">
      <c r="A690" s="19"/>
      <c r="B690" s="8"/>
      <c r="C690" s="7" t="s">
        <v>343</v>
      </c>
      <c r="D690" s="7">
        <v>2021</v>
      </c>
      <c r="E690" s="15"/>
      <c r="F690" s="15"/>
      <c r="G690" s="15"/>
      <c r="H690" s="15"/>
      <c r="I690" s="15"/>
      <c r="J690" s="190" t="s">
        <v>2911</v>
      </c>
      <c r="K690" s="193" t="s">
        <v>2915</v>
      </c>
      <c r="L690" s="195">
        <v>16170542</v>
      </c>
      <c r="M690" s="195"/>
      <c r="N690" s="19"/>
      <c r="O690" s="19"/>
      <c r="P690" s="19"/>
      <c r="Q690" s="19"/>
      <c r="R690" s="19"/>
      <c r="S690" s="19"/>
      <c r="T690" s="19"/>
      <c r="U690" s="19"/>
      <c r="V690" s="19"/>
    </row>
    <row r="691" spans="1:22" ht="15.5">
      <c r="A691" s="19"/>
      <c r="B691" s="8"/>
      <c r="C691" s="7" t="s">
        <v>343</v>
      </c>
      <c r="D691" s="7">
        <v>2021</v>
      </c>
      <c r="E691" s="15"/>
      <c r="F691" s="15"/>
      <c r="G691" s="15"/>
      <c r="H691" s="15"/>
      <c r="I691" s="15"/>
      <c r="J691" s="190" t="s">
        <v>2911</v>
      </c>
      <c r="K691" s="193" t="s">
        <v>2916</v>
      </c>
      <c r="L691" s="195">
        <v>16414002</v>
      </c>
      <c r="M691" s="195"/>
      <c r="N691" s="19"/>
      <c r="O691" s="19"/>
      <c r="P691" s="19"/>
      <c r="Q691" s="19"/>
      <c r="R691" s="19"/>
      <c r="S691" s="19"/>
      <c r="T691" s="19"/>
      <c r="U691" s="19"/>
      <c r="V691" s="19"/>
    </row>
    <row r="692" spans="1:22" ht="15.5">
      <c r="A692" s="19"/>
      <c r="B692" s="8"/>
      <c r="C692" s="7" t="s">
        <v>343</v>
      </c>
      <c r="D692" s="7">
        <v>2021</v>
      </c>
      <c r="E692" s="15"/>
      <c r="F692" s="15"/>
      <c r="G692" s="15"/>
      <c r="H692" s="15"/>
      <c r="I692" s="15"/>
      <c r="J692" s="190" t="s">
        <v>2911</v>
      </c>
      <c r="K692" s="193" t="s">
        <v>2917</v>
      </c>
      <c r="L692" s="195">
        <v>14755227</v>
      </c>
      <c r="M692" s="195"/>
      <c r="N692" s="19"/>
      <c r="O692" s="19"/>
      <c r="P692" s="19"/>
      <c r="Q692" s="19"/>
      <c r="R692" s="19"/>
      <c r="S692" s="19"/>
      <c r="T692" s="19"/>
      <c r="U692" s="19"/>
      <c r="V692" s="19"/>
    </row>
    <row r="693" spans="1:22" ht="15.5">
      <c r="A693" s="19"/>
      <c r="B693" s="8"/>
      <c r="C693" s="7" t="s">
        <v>343</v>
      </c>
      <c r="D693" s="7">
        <v>2021</v>
      </c>
      <c r="E693" s="15"/>
      <c r="F693" s="15"/>
      <c r="G693" s="15"/>
      <c r="H693" s="15"/>
      <c r="I693" s="15"/>
      <c r="J693" s="190" t="s">
        <v>2911</v>
      </c>
      <c r="K693" s="193" t="s">
        <v>2918</v>
      </c>
      <c r="L693" s="195">
        <v>18140853</v>
      </c>
      <c r="M693" s="195"/>
      <c r="N693" s="19"/>
      <c r="O693" s="19"/>
      <c r="P693" s="19"/>
      <c r="Q693" s="19"/>
      <c r="R693" s="19"/>
      <c r="S693" s="19"/>
      <c r="T693" s="19"/>
      <c r="U693" s="19"/>
      <c r="V693" s="19"/>
    </row>
    <row r="694" spans="1:22" ht="15.5">
      <c r="A694" s="19"/>
      <c r="B694" s="8"/>
      <c r="C694" s="7" t="s">
        <v>343</v>
      </c>
      <c r="D694" s="7">
        <v>2021</v>
      </c>
      <c r="E694" s="15"/>
      <c r="F694" s="15"/>
      <c r="G694" s="15"/>
      <c r="H694" s="15"/>
      <c r="I694" s="15"/>
      <c r="J694" s="190" t="s">
        <v>2911</v>
      </c>
      <c r="K694" s="193" t="s">
        <v>2919</v>
      </c>
      <c r="L694" s="195">
        <v>18345988</v>
      </c>
      <c r="M694" s="195"/>
      <c r="N694" s="19"/>
      <c r="O694" s="19"/>
      <c r="P694" s="19"/>
      <c r="Q694" s="19"/>
      <c r="R694" s="19"/>
      <c r="S694" s="19"/>
      <c r="T694" s="19"/>
      <c r="U694" s="19"/>
      <c r="V694" s="19"/>
    </row>
    <row r="695" spans="1:22" ht="15.5">
      <c r="A695" s="19"/>
      <c r="B695" s="8"/>
      <c r="C695" s="7" t="s">
        <v>343</v>
      </c>
      <c r="D695" s="7">
        <v>2021</v>
      </c>
      <c r="E695" s="15"/>
      <c r="F695" s="15"/>
      <c r="G695" s="15"/>
      <c r="H695" s="15"/>
      <c r="I695" s="15"/>
      <c r="J695" s="190" t="s">
        <v>2911</v>
      </c>
      <c r="K695" s="193" t="s">
        <v>2920</v>
      </c>
      <c r="L695" s="195">
        <v>18137986</v>
      </c>
      <c r="M695" s="195"/>
      <c r="N695" s="19"/>
      <c r="O695" s="19"/>
      <c r="P695" s="19"/>
      <c r="Q695" s="19"/>
      <c r="R695" s="19"/>
      <c r="S695" s="19"/>
      <c r="T695" s="19"/>
      <c r="U695" s="19"/>
      <c r="V695" s="19"/>
    </row>
    <row r="696" spans="1:22" ht="15.5">
      <c r="A696" s="19"/>
      <c r="B696" s="8"/>
      <c r="C696" s="7" t="s">
        <v>343</v>
      </c>
      <c r="D696" s="7">
        <v>2021</v>
      </c>
      <c r="E696" s="15"/>
      <c r="F696" s="15"/>
      <c r="G696" s="15"/>
      <c r="H696" s="15"/>
      <c r="I696" s="15"/>
      <c r="J696" s="190" t="s">
        <v>2911</v>
      </c>
      <c r="K696" s="193" t="s">
        <v>2921</v>
      </c>
      <c r="L696" s="195">
        <v>19681906</v>
      </c>
      <c r="M696" s="195"/>
      <c r="N696" s="19"/>
      <c r="O696" s="19"/>
      <c r="P696" s="19"/>
      <c r="Q696" s="19"/>
      <c r="R696" s="19"/>
      <c r="S696" s="19"/>
      <c r="T696" s="19"/>
      <c r="U696" s="19"/>
      <c r="V696" s="19"/>
    </row>
    <row r="697" spans="1:22" ht="15.5">
      <c r="A697" s="19"/>
      <c r="B697" s="8"/>
      <c r="C697" s="7" t="s">
        <v>343</v>
      </c>
      <c r="D697" s="7">
        <v>2021</v>
      </c>
      <c r="E697" s="15"/>
      <c r="F697" s="15"/>
      <c r="G697" s="15"/>
      <c r="H697" s="15"/>
      <c r="I697" s="15"/>
      <c r="J697" s="190" t="s">
        <v>2911</v>
      </c>
      <c r="K697" s="193" t="s">
        <v>2922</v>
      </c>
      <c r="L697" s="195">
        <v>19732674</v>
      </c>
      <c r="M697" s="195"/>
      <c r="N697" s="19"/>
      <c r="O697" s="19"/>
      <c r="P697" s="19"/>
      <c r="Q697" s="19"/>
      <c r="R697" s="19"/>
      <c r="S697" s="19"/>
      <c r="T697" s="19"/>
      <c r="U697" s="19"/>
      <c r="V697" s="19"/>
    </row>
    <row r="698" spans="1:22" ht="15.5">
      <c r="A698" s="19"/>
      <c r="B698" s="8"/>
      <c r="C698" s="7" t="s">
        <v>343</v>
      </c>
      <c r="D698" s="7">
        <v>2021</v>
      </c>
      <c r="E698" s="15"/>
      <c r="F698" s="15"/>
      <c r="G698" s="15"/>
      <c r="H698" s="15"/>
      <c r="I698" s="15"/>
      <c r="J698" s="190" t="s">
        <v>2911</v>
      </c>
      <c r="K698" s="193" t="s">
        <v>2923</v>
      </c>
      <c r="L698" s="195">
        <v>19713400</v>
      </c>
      <c r="M698" s="195"/>
      <c r="N698" s="19"/>
      <c r="O698" s="19"/>
      <c r="P698" s="19"/>
      <c r="Q698" s="19"/>
      <c r="R698" s="19"/>
      <c r="S698" s="19"/>
      <c r="T698" s="19"/>
      <c r="U698" s="19"/>
      <c r="V698" s="19"/>
    </row>
    <row r="699" spans="1:22" ht="15.5">
      <c r="A699" s="19"/>
      <c r="B699" s="8"/>
      <c r="C699" s="7" t="s">
        <v>343</v>
      </c>
      <c r="D699" s="7">
        <v>2021</v>
      </c>
      <c r="E699" s="15"/>
      <c r="F699" s="15"/>
      <c r="G699" s="15"/>
      <c r="H699" s="15"/>
      <c r="I699" s="15"/>
      <c r="J699" s="191" t="s">
        <v>2776</v>
      </c>
      <c r="K699" s="191"/>
      <c r="L699" s="196">
        <f>SUM(L671:M698)</f>
        <v>2699375657.4000001</v>
      </c>
      <c r="M699" s="196"/>
      <c r="N699" s="19"/>
      <c r="O699" s="19"/>
      <c r="P699" s="19"/>
      <c r="Q699" s="19"/>
      <c r="R699" s="19"/>
      <c r="S699" s="19"/>
      <c r="T699" s="19"/>
      <c r="U699" s="19"/>
      <c r="V699" s="19"/>
    </row>
    <row r="700" spans="1:22" ht="15.5">
      <c r="A700" s="19"/>
      <c r="B700" s="8"/>
      <c r="C700" s="7" t="s">
        <v>343</v>
      </c>
      <c r="D700" s="7">
        <v>2021</v>
      </c>
      <c r="E700" s="15"/>
      <c r="F700" s="15"/>
      <c r="G700" s="15"/>
      <c r="H700" s="15"/>
      <c r="I700" s="15"/>
      <c r="J700" s="161"/>
      <c r="K700" s="161"/>
      <c r="L700" s="194"/>
      <c r="M700" s="187"/>
      <c r="N700" s="19"/>
      <c r="O700" s="19"/>
      <c r="P700" s="19"/>
      <c r="Q700" s="19"/>
      <c r="R700" s="19"/>
      <c r="S700" s="19"/>
      <c r="T700" s="19"/>
      <c r="U700" s="19"/>
      <c r="V700" s="19"/>
    </row>
    <row r="701" spans="1:22" ht="15.5">
      <c r="A701" s="19"/>
      <c r="B701" s="349">
        <v>4</v>
      </c>
      <c r="C701" s="349" t="s">
        <v>349</v>
      </c>
      <c r="D701" s="7">
        <v>2021</v>
      </c>
      <c r="E701" s="15" t="s">
        <v>84</v>
      </c>
      <c r="F701" s="15"/>
      <c r="G701" s="15"/>
      <c r="H701" s="15"/>
      <c r="I701" s="15"/>
      <c r="J701" s="15" t="s">
        <v>84</v>
      </c>
      <c r="K701" s="193"/>
      <c r="L701" s="192"/>
      <c r="M701" s="187"/>
      <c r="N701" s="19"/>
      <c r="O701" s="19"/>
      <c r="P701" s="19"/>
      <c r="Q701" s="19"/>
      <c r="R701" s="19"/>
      <c r="S701" s="19"/>
      <c r="T701" s="19"/>
      <c r="U701" s="19"/>
      <c r="V701" s="19"/>
    </row>
    <row r="702" spans="1:22" ht="15.5">
      <c r="A702" s="19"/>
      <c r="B702" s="349">
        <v>5</v>
      </c>
      <c r="C702" s="355" t="s">
        <v>356</v>
      </c>
      <c r="D702" s="7">
        <v>2021</v>
      </c>
      <c r="E702" s="162" t="s">
        <v>84</v>
      </c>
      <c r="F702" s="15"/>
      <c r="G702" s="15"/>
      <c r="H702" s="15"/>
      <c r="I702" s="15"/>
      <c r="J702" s="190" t="s">
        <v>2924</v>
      </c>
      <c r="K702" s="193" t="s">
        <v>2793</v>
      </c>
      <c r="L702" s="192">
        <v>20679182</v>
      </c>
      <c r="M702" s="187"/>
      <c r="N702" s="19"/>
      <c r="O702" s="19"/>
      <c r="P702" s="19"/>
      <c r="Q702" s="19"/>
      <c r="R702" s="19"/>
      <c r="S702" s="19"/>
      <c r="T702" s="19"/>
      <c r="U702" s="19"/>
      <c r="V702" s="19"/>
    </row>
    <row r="703" spans="1:22" ht="15.5">
      <c r="A703" s="19"/>
      <c r="B703" s="40"/>
      <c r="C703" s="355" t="s">
        <v>356</v>
      </c>
      <c r="D703" s="7">
        <v>2021</v>
      </c>
      <c r="E703" s="161"/>
      <c r="F703" s="15"/>
      <c r="G703" s="15"/>
      <c r="H703" s="15"/>
      <c r="I703" s="15"/>
      <c r="J703" s="190" t="s">
        <v>2924</v>
      </c>
      <c r="K703" s="193" t="s">
        <v>2793</v>
      </c>
      <c r="L703" s="192">
        <v>20665156</v>
      </c>
      <c r="M703" s="187"/>
      <c r="N703" s="19"/>
      <c r="O703" s="19"/>
      <c r="P703" s="19"/>
      <c r="Q703" s="19"/>
      <c r="R703" s="19"/>
      <c r="S703" s="19"/>
      <c r="T703" s="19"/>
      <c r="U703" s="19"/>
      <c r="V703" s="19"/>
    </row>
    <row r="704" spans="1:22" ht="15.5">
      <c r="A704" s="19"/>
      <c r="B704" s="40"/>
      <c r="C704" s="355" t="s">
        <v>356</v>
      </c>
      <c r="D704" s="7">
        <v>2021</v>
      </c>
      <c r="E704" s="161"/>
      <c r="F704" s="15"/>
      <c r="G704" s="15"/>
      <c r="H704" s="15"/>
      <c r="I704" s="15"/>
      <c r="J704" s="190" t="s">
        <v>2924</v>
      </c>
      <c r="K704" s="193" t="s">
        <v>2793</v>
      </c>
      <c r="L704" s="192">
        <v>20780447</v>
      </c>
      <c r="M704" s="187"/>
      <c r="N704" s="19"/>
      <c r="O704" s="19"/>
      <c r="P704" s="19"/>
      <c r="Q704" s="19"/>
      <c r="R704" s="19"/>
      <c r="S704" s="19"/>
      <c r="T704" s="19"/>
      <c r="U704" s="19"/>
      <c r="V704" s="19"/>
    </row>
    <row r="705" spans="1:22" ht="15.5">
      <c r="A705" s="19"/>
      <c r="B705" s="8"/>
      <c r="C705" s="355" t="s">
        <v>356</v>
      </c>
      <c r="D705" s="7">
        <v>2021</v>
      </c>
      <c r="E705" s="162"/>
      <c r="F705" s="15"/>
      <c r="G705" s="15"/>
      <c r="H705" s="15"/>
      <c r="I705" s="15"/>
      <c r="J705" s="190" t="s">
        <v>2924</v>
      </c>
      <c r="K705" s="193" t="s">
        <v>2793</v>
      </c>
      <c r="L705" s="192">
        <v>20733869</v>
      </c>
      <c r="M705" s="187"/>
      <c r="N705" s="19"/>
      <c r="O705" s="19"/>
      <c r="P705" s="19"/>
      <c r="Q705" s="19"/>
      <c r="R705" s="19"/>
      <c r="S705" s="19"/>
      <c r="T705" s="19"/>
      <c r="U705" s="19"/>
      <c r="V705" s="19"/>
    </row>
    <row r="706" spans="1:22" ht="15.5">
      <c r="A706" s="19"/>
      <c r="B706" s="8"/>
      <c r="C706" s="355" t="s">
        <v>356</v>
      </c>
      <c r="D706" s="7">
        <v>2021</v>
      </c>
      <c r="E706" s="15"/>
      <c r="F706" s="15"/>
      <c r="G706" s="15"/>
      <c r="H706" s="15"/>
      <c r="I706" s="15"/>
      <c r="J706" s="190" t="s">
        <v>2924</v>
      </c>
      <c r="K706" s="193" t="s">
        <v>2793</v>
      </c>
      <c r="L706" s="192">
        <v>20711118</v>
      </c>
      <c r="M706" s="187"/>
      <c r="N706" s="19"/>
      <c r="O706" s="19"/>
      <c r="P706" s="19"/>
      <c r="Q706" s="19"/>
      <c r="R706" s="19"/>
      <c r="S706" s="19"/>
      <c r="T706" s="19"/>
      <c r="U706" s="19"/>
      <c r="V706" s="19"/>
    </row>
    <row r="707" spans="1:22" ht="15.5">
      <c r="A707" s="19"/>
      <c r="B707" s="8"/>
      <c r="C707" s="355" t="s">
        <v>356</v>
      </c>
      <c r="D707" s="7">
        <v>2021</v>
      </c>
      <c r="E707" s="15"/>
      <c r="F707" s="15"/>
      <c r="G707" s="15"/>
      <c r="H707" s="15"/>
      <c r="I707" s="15"/>
      <c r="J707" s="190" t="s">
        <v>2924</v>
      </c>
      <c r="K707" s="193" t="s">
        <v>2793</v>
      </c>
      <c r="L707" s="192">
        <v>20785323</v>
      </c>
      <c r="M707" s="187"/>
      <c r="N707" s="19"/>
      <c r="O707" s="19"/>
      <c r="P707" s="19"/>
      <c r="Q707" s="19"/>
      <c r="R707" s="19"/>
      <c r="S707" s="19"/>
      <c r="T707" s="19"/>
      <c r="U707" s="19"/>
      <c r="V707" s="19"/>
    </row>
    <row r="708" spans="1:22" ht="15.5">
      <c r="A708" s="19"/>
      <c r="B708" s="8"/>
      <c r="C708" s="355" t="s">
        <v>356</v>
      </c>
      <c r="D708" s="7">
        <v>2021</v>
      </c>
      <c r="E708" s="15"/>
      <c r="F708" s="15"/>
      <c r="G708" s="15"/>
      <c r="H708" s="15"/>
      <c r="I708" s="15"/>
      <c r="J708" s="190" t="s">
        <v>2924</v>
      </c>
      <c r="K708" s="193" t="s">
        <v>2793</v>
      </c>
      <c r="L708" s="192">
        <v>20761839</v>
      </c>
      <c r="M708" s="187"/>
      <c r="N708" s="19"/>
      <c r="O708" s="19"/>
      <c r="P708" s="19"/>
      <c r="Q708" s="19"/>
      <c r="R708" s="19"/>
      <c r="S708" s="19"/>
      <c r="T708" s="19"/>
      <c r="U708" s="19"/>
      <c r="V708" s="19"/>
    </row>
    <row r="709" spans="1:22" ht="15.5">
      <c r="A709" s="19"/>
      <c r="B709" s="8"/>
      <c r="C709" s="355" t="s">
        <v>356</v>
      </c>
      <c r="D709" s="7">
        <v>2021</v>
      </c>
      <c r="E709" s="15"/>
      <c r="F709" s="15"/>
      <c r="G709" s="15"/>
      <c r="H709" s="15"/>
      <c r="I709" s="15"/>
      <c r="J709" s="190" t="s">
        <v>2924</v>
      </c>
      <c r="K709" s="193" t="s">
        <v>2793</v>
      </c>
      <c r="L709" s="192">
        <v>20330399</v>
      </c>
      <c r="M709" s="187"/>
      <c r="N709" s="19"/>
      <c r="O709" s="19"/>
      <c r="P709" s="19"/>
      <c r="Q709" s="19"/>
      <c r="R709" s="19"/>
      <c r="S709" s="19"/>
      <c r="T709" s="19"/>
      <c r="U709" s="19"/>
      <c r="V709" s="19"/>
    </row>
    <row r="710" spans="1:22" ht="15.5">
      <c r="A710" s="19"/>
      <c r="B710" s="8"/>
      <c r="C710" s="355" t="s">
        <v>356</v>
      </c>
      <c r="D710" s="7">
        <v>2021</v>
      </c>
      <c r="E710" s="15"/>
      <c r="F710" s="15"/>
      <c r="G710" s="15"/>
      <c r="H710" s="15"/>
      <c r="I710" s="15"/>
      <c r="J710" s="190" t="s">
        <v>2924</v>
      </c>
      <c r="K710" s="193" t="s">
        <v>2793</v>
      </c>
      <c r="L710" s="192">
        <v>18266093</v>
      </c>
      <c r="M710" s="187"/>
      <c r="N710" s="19"/>
      <c r="O710" s="19"/>
      <c r="P710" s="19"/>
      <c r="Q710" s="19"/>
      <c r="R710" s="19"/>
      <c r="S710" s="19"/>
      <c r="T710" s="19"/>
      <c r="U710" s="19"/>
      <c r="V710" s="19"/>
    </row>
    <row r="711" spans="1:22" ht="15.5">
      <c r="A711" s="19"/>
      <c r="B711" s="8"/>
      <c r="C711" s="355" t="s">
        <v>356</v>
      </c>
      <c r="D711" s="7">
        <v>2021</v>
      </c>
      <c r="E711" s="15"/>
      <c r="F711" s="15"/>
      <c r="G711" s="15"/>
      <c r="H711" s="15"/>
      <c r="I711" s="15"/>
      <c r="J711" s="190" t="s">
        <v>2924</v>
      </c>
      <c r="K711" s="193" t="s">
        <v>2793</v>
      </c>
      <c r="L711" s="192">
        <v>18268782</v>
      </c>
      <c r="M711" s="187"/>
      <c r="N711" s="19"/>
      <c r="O711" s="19"/>
      <c r="P711" s="19"/>
      <c r="Q711" s="19"/>
      <c r="R711" s="19"/>
      <c r="S711" s="19"/>
      <c r="T711" s="19"/>
      <c r="U711" s="19"/>
      <c r="V711" s="19"/>
    </row>
    <row r="712" spans="1:22" ht="15.5">
      <c r="A712" s="19"/>
      <c r="B712" s="8"/>
      <c r="C712" s="355" t="s">
        <v>356</v>
      </c>
      <c r="D712" s="7">
        <v>2021</v>
      </c>
      <c r="E712" s="15"/>
      <c r="F712" s="15"/>
      <c r="G712" s="15"/>
      <c r="H712" s="15"/>
      <c r="I712" s="15"/>
      <c r="J712" s="190" t="s">
        <v>2924</v>
      </c>
      <c r="K712" s="193" t="s">
        <v>2793</v>
      </c>
      <c r="L712" s="192">
        <v>18287498</v>
      </c>
      <c r="M712" s="187"/>
      <c r="N712" s="19"/>
      <c r="O712" s="19"/>
      <c r="P712" s="19"/>
      <c r="Q712" s="19"/>
      <c r="R712" s="19"/>
      <c r="S712" s="19"/>
      <c r="T712" s="19"/>
      <c r="U712" s="19"/>
      <c r="V712" s="19"/>
    </row>
    <row r="713" spans="1:22" ht="15.5">
      <c r="A713" s="19"/>
      <c r="B713" s="8"/>
      <c r="C713" s="355" t="s">
        <v>356</v>
      </c>
      <c r="D713" s="7">
        <v>2021</v>
      </c>
      <c r="E713" s="15"/>
      <c r="F713" s="15"/>
      <c r="G713" s="15"/>
      <c r="H713" s="15"/>
      <c r="I713" s="15"/>
      <c r="J713" s="190" t="s">
        <v>2924</v>
      </c>
      <c r="K713" s="193" t="s">
        <v>2793</v>
      </c>
      <c r="L713" s="192">
        <v>18242661</v>
      </c>
      <c r="M713" s="187"/>
      <c r="N713" s="19"/>
      <c r="O713" s="19"/>
      <c r="P713" s="19"/>
      <c r="Q713" s="19"/>
      <c r="R713" s="19"/>
      <c r="S713" s="19"/>
      <c r="T713" s="19"/>
      <c r="U713" s="19"/>
      <c r="V713" s="19"/>
    </row>
    <row r="714" spans="1:22" ht="15.5">
      <c r="A714" s="19"/>
      <c r="B714" s="8"/>
      <c r="C714" s="355" t="s">
        <v>356</v>
      </c>
      <c r="D714" s="7">
        <v>2021</v>
      </c>
      <c r="E714" s="15"/>
      <c r="F714" s="15"/>
      <c r="G714" s="15"/>
      <c r="H714" s="15"/>
      <c r="I714" s="15"/>
      <c r="J714" s="190" t="s">
        <v>2924</v>
      </c>
      <c r="K714" s="193" t="s">
        <v>2793</v>
      </c>
      <c r="L714" s="192">
        <v>18239590</v>
      </c>
      <c r="M714" s="187"/>
      <c r="N714" s="19"/>
      <c r="O714" s="19"/>
      <c r="P714" s="19"/>
      <c r="Q714" s="19"/>
      <c r="R714" s="19"/>
      <c r="S714" s="19"/>
      <c r="T714" s="19"/>
      <c r="U714" s="19"/>
      <c r="V714" s="19"/>
    </row>
    <row r="715" spans="1:22" ht="15.5">
      <c r="A715" s="19"/>
      <c r="B715" s="8"/>
      <c r="C715" s="355" t="s">
        <v>356</v>
      </c>
      <c r="D715" s="7">
        <v>2021</v>
      </c>
      <c r="E715" s="15"/>
      <c r="F715" s="15"/>
      <c r="G715" s="15"/>
      <c r="H715" s="15"/>
      <c r="I715" s="15"/>
      <c r="J715" s="190" t="s">
        <v>2924</v>
      </c>
      <c r="K715" s="193" t="s">
        <v>2793</v>
      </c>
      <c r="L715" s="192">
        <v>20655041</v>
      </c>
      <c r="M715" s="187"/>
      <c r="N715" s="19"/>
      <c r="O715" s="19"/>
      <c r="P715" s="19"/>
      <c r="Q715" s="19"/>
      <c r="R715" s="19"/>
      <c r="S715" s="19"/>
      <c r="T715" s="19"/>
      <c r="U715" s="19"/>
      <c r="V715" s="19"/>
    </row>
    <row r="716" spans="1:22" ht="15.5">
      <c r="A716" s="19"/>
      <c r="B716" s="8"/>
      <c r="C716" s="355" t="s">
        <v>356</v>
      </c>
      <c r="D716" s="7">
        <v>2021</v>
      </c>
      <c r="E716" s="15"/>
      <c r="F716" s="15"/>
      <c r="G716" s="15"/>
      <c r="H716" s="15"/>
      <c r="I716" s="15"/>
      <c r="J716" s="190" t="s">
        <v>2924</v>
      </c>
      <c r="K716" s="193" t="s">
        <v>2793</v>
      </c>
      <c r="L716" s="192">
        <v>20926099</v>
      </c>
      <c r="M716" s="187"/>
      <c r="N716" s="19"/>
      <c r="O716" s="19"/>
      <c r="P716" s="19"/>
      <c r="Q716" s="19"/>
      <c r="R716" s="19"/>
      <c r="S716" s="19"/>
      <c r="T716" s="19"/>
      <c r="U716" s="19"/>
      <c r="V716" s="19"/>
    </row>
    <row r="717" spans="1:22" ht="15.5">
      <c r="A717" s="19"/>
      <c r="B717" s="8"/>
      <c r="C717" s="355" t="s">
        <v>356</v>
      </c>
      <c r="D717" s="7">
        <v>2021</v>
      </c>
      <c r="E717" s="15"/>
      <c r="F717" s="15"/>
      <c r="G717" s="15"/>
      <c r="H717" s="15"/>
      <c r="I717" s="15"/>
      <c r="J717" s="190" t="s">
        <v>2924</v>
      </c>
      <c r="K717" s="193" t="s">
        <v>2793</v>
      </c>
      <c r="L717" s="192">
        <v>20935666</v>
      </c>
      <c r="M717" s="187"/>
      <c r="N717" s="19"/>
      <c r="O717" s="19"/>
      <c r="P717" s="19"/>
      <c r="Q717" s="19"/>
      <c r="R717" s="19"/>
      <c r="S717" s="19"/>
      <c r="T717" s="19"/>
      <c r="U717" s="19"/>
      <c r="V717" s="19"/>
    </row>
    <row r="718" spans="1:22" ht="15.5">
      <c r="A718" s="19"/>
      <c r="B718" s="8"/>
      <c r="C718" s="355" t="s">
        <v>356</v>
      </c>
      <c r="D718" s="7">
        <v>2021</v>
      </c>
      <c r="E718" s="15"/>
      <c r="F718" s="15"/>
      <c r="G718" s="15"/>
      <c r="H718" s="15"/>
      <c r="I718" s="15"/>
      <c r="J718" s="190" t="s">
        <v>2924</v>
      </c>
      <c r="K718" s="193" t="s">
        <v>2793</v>
      </c>
      <c r="L718" s="192">
        <v>20134781</v>
      </c>
      <c r="M718" s="187"/>
      <c r="N718" s="19"/>
      <c r="O718" s="19"/>
      <c r="P718" s="19"/>
      <c r="Q718" s="19"/>
      <c r="R718" s="19"/>
      <c r="S718" s="19"/>
      <c r="T718" s="19"/>
      <c r="U718" s="19"/>
      <c r="V718" s="19"/>
    </row>
    <row r="719" spans="1:22" ht="15.5">
      <c r="A719" s="19"/>
      <c r="B719" s="8"/>
      <c r="C719" s="355" t="s">
        <v>356</v>
      </c>
      <c r="D719" s="7">
        <v>2021</v>
      </c>
      <c r="E719" s="15"/>
      <c r="F719" s="15"/>
      <c r="G719" s="15"/>
      <c r="H719" s="15"/>
      <c r="I719" s="15"/>
      <c r="J719" s="190" t="s">
        <v>2924</v>
      </c>
      <c r="K719" s="193" t="s">
        <v>2793</v>
      </c>
      <c r="L719" s="192">
        <v>20777462</v>
      </c>
      <c r="M719" s="187"/>
      <c r="N719" s="19"/>
      <c r="O719" s="19"/>
      <c r="P719" s="19"/>
      <c r="Q719" s="19"/>
      <c r="R719" s="19"/>
      <c r="S719" s="19"/>
      <c r="T719" s="19"/>
      <c r="U719" s="19"/>
      <c r="V719" s="19"/>
    </row>
    <row r="720" spans="1:22" ht="15.5">
      <c r="A720" s="19"/>
      <c r="B720" s="8"/>
      <c r="C720" s="355" t="s">
        <v>356</v>
      </c>
      <c r="D720" s="7">
        <v>2021</v>
      </c>
      <c r="E720" s="15"/>
      <c r="F720" s="15"/>
      <c r="G720" s="15"/>
      <c r="H720" s="15"/>
      <c r="I720" s="15"/>
      <c r="J720" s="190" t="s">
        <v>2924</v>
      </c>
      <c r="K720" s="193" t="s">
        <v>2793</v>
      </c>
      <c r="L720" s="192">
        <v>19435584</v>
      </c>
      <c r="M720" s="187"/>
      <c r="N720" s="19"/>
      <c r="O720" s="19"/>
      <c r="P720" s="19"/>
      <c r="Q720" s="19"/>
      <c r="R720" s="19"/>
      <c r="S720" s="19"/>
      <c r="T720" s="19"/>
      <c r="U720" s="19"/>
      <c r="V720" s="19"/>
    </row>
    <row r="721" spans="1:22" ht="15.5">
      <c r="A721" s="19"/>
      <c r="B721" s="8"/>
      <c r="C721" s="355" t="s">
        <v>356</v>
      </c>
      <c r="D721" s="7">
        <v>2021</v>
      </c>
      <c r="E721" s="15"/>
      <c r="F721" s="15"/>
      <c r="G721" s="15"/>
      <c r="H721" s="15"/>
      <c r="I721" s="15"/>
      <c r="J721" s="190" t="s">
        <v>2924</v>
      </c>
      <c r="K721" s="193" t="s">
        <v>2793</v>
      </c>
      <c r="L721" s="192">
        <v>20122376</v>
      </c>
      <c r="M721" s="187"/>
      <c r="N721" s="19"/>
      <c r="O721" s="19"/>
      <c r="P721" s="19"/>
      <c r="Q721" s="19"/>
      <c r="R721" s="19"/>
      <c r="S721" s="19"/>
      <c r="T721" s="19"/>
      <c r="U721" s="19"/>
      <c r="V721" s="19"/>
    </row>
    <row r="722" spans="1:22" ht="15.5">
      <c r="A722" s="19"/>
      <c r="B722" s="8"/>
      <c r="C722" s="355" t="s">
        <v>356</v>
      </c>
      <c r="D722" s="7">
        <v>2021</v>
      </c>
      <c r="E722" s="15"/>
      <c r="F722" s="15"/>
      <c r="G722" s="15"/>
      <c r="H722" s="15"/>
      <c r="I722" s="15"/>
      <c r="J722" s="190" t="s">
        <v>2924</v>
      </c>
      <c r="K722" s="193" t="s">
        <v>2793</v>
      </c>
      <c r="L722" s="192">
        <v>20709535</v>
      </c>
      <c r="M722" s="187"/>
      <c r="N722" s="19"/>
      <c r="O722" s="19"/>
      <c r="P722" s="19"/>
      <c r="Q722" s="19"/>
      <c r="R722" s="19"/>
      <c r="S722" s="19"/>
      <c r="T722" s="19"/>
      <c r="U722" s="19"/>
      <c r="V722" s="19"/>
    </row>
    <row r="723" spans="1:22" ht="15.5">
      <c r="A723" s="19"/>
      <c r="B723" s="8"/>
      <c r="C723" s="355" t="s">
        <v>356</v>
      </c>
      <c r="D723" s="7">
        <v>2021</v>
      </c>
      <c r="E723" s="15"/>
      <c r="F723" s="15"/>
      <c r="G723" s="15"/>
      <c r="H723" s="15"/>
      <c r="I723" s="15"/>
      <c r="J723" s="190" t="s">
        <v>2924</v>
      </c>
      <c r="K723" s="193" t="s">
        <v>2793</v>
      </c>
      <c r="L723" s="192">
        <v>20755555</v>
      </c>
      <c r="M723" s="187"/>
      <c r="N723" s="19"/>
      <c r="O723" s="19"/>
      <c r="P723" s="19"/>
      <c r="Q723" s="19"/>
      <c r="R723" s="19"/>
      <c r="S723" s="19"/>
      <c r="T723" s="19"/>
      <c r="U723" s="19"/>
      <c r="V723" s="19"/>
    </row>
    <row r="724" spans="1:22" ht="15.5">
      <c r="A724" s="19"/>
      <c r="B724" s="8"/>
      <c r="C724" s="355" t="s">
        <v>356</v>
      </c>
      <c r="D724" s="7">
        <v>2021</v>
      </c>
      <c r="E724" s="15"/>
      <c r="F724" s="15"/>
      <c r="G724" s="15"/>
      <c r="H724" s="15"/>
      <c r="I724" s="15"/>
      <c r="J724" s="190" t="s">
        <v>2924</v>
      </c>
      <c r="K724" s="193" t="s">
        <v>2793</v>
      </c>
      <c r="L724" s="192">
        <v>19309933</v>
      </c>
      <c r="M724" s="187"/>
      <c r="N724" s="19"/>
      <c r="O724" s="19"/>
      <c r="P724" s="19"/>
      <c r="Q724" s="19"/>
      <c r="R724" s="19"/>
      <c r="S724" s="19"/>
      <c r="T724" s="19"/>
      <c r="U724" s="19"/>
      <c r="V724" s="19"/>
    </row>
    <row r="725" spans="1:22" ht="15.5">
      <c r="A725" s="19"/>
      <c r="B725" s="8"/>
      <c r="C725" s="355" t="s">
        <v>356</v>
      </c>
      <c r="D725" s="7">
        <v>2021</v>
      </c>
      <c r="E725" s="15"/>
      <c r="F725" s="15"/>
      <c r="G725" s="15"/>
      <c r="H725" s="15"/>
      <c r="I725" s="15"/>
      <c r="J725" s="190" t="s">
        <v>2924</v>
      </c>
      <c r="K725" s="193" t="s">
        <v>2793</v>
      </c>
      <c r="L725" s="192">
        <v>20759250</v>
      </c>
      <c r="M725" s="187"/>
      <c r="N725" s="19"/>
      <c r="O725" s="19"/>
      <c r="P725" s="19"/>
      <c r="Q725" s="19"/>
      <c r="R725" s="19"/>
      <c r="S725" s="19"/>
      <c r="T725" s="19"/>
      <c r="U725" s="19"/>
      <c r="V725" s="19"/>
    </row>
    <row r="726" spans="1:22" ht="15.5">
      <c r="A726" s="19"/>
      <c r="B726" s="8"/>
      <c r="C726" s="355" t="s">
        <v>356</v>
      </c>
      <c r="D726" s="7">
        <v>2021</v>
      </c>
      <c r="E726" s="15"/>
      <c r="F726" s="15"/>
      <c r="G726" s="15"/>
      <c r="H726" s="15"/>
      <c r="I726" s="15"/>
      <c r="J726" s="190" t="s">
        <v>2924</v>
      </c>
      <c r="K726" s="193" t="s">
        <v>2793</v>
      </c>
      <c r="L726" s="192">
        <v>20683636</v>
      </c>
      <c r="M726" s="187"/>
      <c r="N726" s="19"/>
      <c r="O726" s="19"/>
      <c r="P726" s="19"/>
      <c r="Q726" s="19"/>
      <c r="R726" s="19"/>
      <c r="S726" s="19"/>
      <c r="T726" s="19"/>
      <c r="U726" s="19"/>
      <c r="V726" s="19"/>
    </row>
    <row r="727" spans="1:22" ht="15.5">
      <c r="A727" s="19"/>
      <c r="B727" s="8"/>
      <c r="C727" s="355" t="s">
        <v>356</v>
      </c>
      <c r="D727" s="7">
        <v>2021</v>
      </c>
      <c r="E727" s="15"/>
      <c r="F727" s="15"/>
      <c r="G727" s="15"/>
      <c r="H727" s="15"/>
      <c r="I727" s="15"/>
      <c r="J727" s="190" t="s">
        <v>2924</v>
      </c>
      <c r="K727" s="193" t="s">
        <v>2793</v>
      </c>
      <c r="L727" s="192">
        <v>20146302</v>
      </c>
      <c r="M727" s="187"/>
      <c r="N727" s="19"/>
      <c r="O727" s="19"/>
      <c r="P727" s="19"/>
      <c r="Q727" s="19"/>
      <c r="R727" s="19"/>
      <c r="S727" s="19"/>
      <c r="T727" s="19"/>
      <c r="U727" s="19"/>
      <c r="V727" s="19"/>
    </row>
    <row r="728" spans="1:22" ht="15.5">
      <c r="A728" s="19"/>
      <c r="B728" s="8"/>
      <c r="C728" s="355" t="s">
        <v>356</v>
      </c>
      <c r="D728" s="7">
        <v>2021</v>
      </c>
      <c r="E728" s="15"/>
      <c r="F728" s="15"/>
      <c r="G728" s="15"/>
      <c r="H728" s="15"/>
      <c r="I728" s="15"/>
      <c r="J728" s="190" t="s">
        <v>2924</v>
      </c>
      <c r="K728" s="193" t="s">
        <v>2793</v>
      </c>
      <c r="L728" s="192">
        <v>20707576</v>
      </c>
      <c r="M728" s="187"/>
      <c r="N728" s="19"/>
      <c r="O728" s="19"/>
      <c r="P728" s="19"/>
      <c r="Q728" s="19"/>
      <c r="R728" s="19"/>
      <c r="S728" s="19"/>
      <c r="T728" s="19"/>
      <c r="U728" s="19"/>
      <c r="V728" s="19"/>
    </row>
    <row r="729" spans="1:22" ht="15.5">
      <c r="A729" s="19"/>
      <c r="B729" s="8"/>
      <c r="C729" s="355" t="s">
        <v>356</v>
      </c>
      <c r="D729" s="7">
        <v>2021</v>
      </c>
      <c r="E729" s="15"/>
      <c r="F729" s="15"/>
      <c r="G729" s="15"/>
      <c r="H729" s="15"/>
      <c r="I729" s="15"/>
      <c r="J729" s="190" t="s">
        <v>2924</v>
      </c>
      <c r="K729" s="193" t="s">
        <v>2793</v>
      </c>
      <c r="L729" s="192">
        <v>19735939</v>
      </c>
      <c r="M729" s="187"/>
      <c r="N729" s="19"/>
      <c r="O729" s="19"/>
      <c r="P729" s="19"/>
      <c r="Q729" s="19"/>
      <c r="R729" s="19"/>
      <c r="S729" s="19"/>
      <c r="T729" s="19"/>
      <c r="U729" s="19"/>
      <c r="V729" s="19"/>
    </row>
    <row r="730" spans="1:22" ht="15.5">
      <c r="A730" s="19"/>
      <c r="B730" s="8"/>
      <c r="C730" s="355" t="s">
        <v>356</v>
      </c>
      <c r="D730" s="7">
        <v>2021</v>
      </c>
      <c r="E730" s="15"/>
      <c r="F730" s="15"/>
      <c r="G730" s="15"/>
      <c r="H730" s="15"/>
      <c r="I730" s="15"/>
      <c r="J730" s="190" t="s">
        <v>2924</v>
      </c>
      <c r="K730" s="193" t="s">
        <v>2793</v>
      </c>
      <c r="L730" s="192">
        <v>20801519</v>
      </c>
      <c r="M730" s="187"/>
      <c r="N730" s="19"/>
      <c r="O730" s="19"/>
      <c r="P730" s="19"/>
      <c r="Q730" s="19"/>
      <c r="R730" s="19"/>
      <c r="S730" s="19"/>
      <c r="T730" s="19"/>
      <c r="U730" s="19"/>
      <c r="V730" s="19"/>
    </row>
    <row r="731" spans="1:22" ht="15.5">
      <c r="A731" s="19"/>
      <c r="B731" s="8"/>
      <c r="C731" s="355" t="s">
        <v>356</v>
      </c>
      <c r="D731" s="7">
        <v>2021</v>
      </c>
      <c r="E731" s="15"/>
      <c r="F731" s="15"/>
      <c r="G731" s="15"/>
      <c r="H731" s="15"/>
      <c r="I731" s="15"/>
      <c r="J731" s="190" t="s">
        <v>2924</v>
      </c>
      <c r="K731" s="193" t="s">
        <v>2793</v>
      </c>
      <c r="L731" s="192">
        <v>20820585</v>
      </c>
      <c r="M731" s="187"/>
      <c r="N731" s="19"/>
      <c r="O731" s="19"/>
      <c r="P731" s="19"/>
      <c r="Q731" s="19"/>
      <c r="R731" s="19"/>
      <c r="S731" s="19"/>
      <c r="T731" s="19"/>
      <c r="U731" s="19"/>
      <c r="V731" s="19"/>
    </row>
    <row r="732" spans="1:22" ht="15.5">
      <c r="A732" s="19"/>
      <c r="B732" s="8"/>
      <c r="C732" s="355" t="s">
        <v>356</v>
      </c>
      <c r="D732" s="7">
        <v>2021</v>
      </c>
      <c r="E732" s="15"/>
      <c r="F732" s="15"/>
      <c r="G732" s="15"/>
      <c r="H732" s="15"/>
      <c r="I732" s="15"/>
      <c r="J732" s="190" t="s">
        <v>2792</v>
      </c>
      <c r="K732" s="193" t="s">
        <v>2793</v>
      </c>
      <c r="L732" s="192">
        <v>394815600</v>
      </c>
      <c r="M732" s="187"/>
      <c r="N732" s="19"/>
      <c r="O732" s="19"/>
      <c r="P732" s="19"/>
      <c r="Q732" s="19"/>
      <c r="R732" s="19"/>
      <c r="S732" s="19"/>
      <c r="T732" s="19"/>
      <c r="U732" s="19"/>
      <c r="V732" s="19"/>
    </row>
    <row r="733" spans="1:22" ht="15.5">
      <c r="A733" s="19"/>
      <c r="B733" s="8"/>
      <c r="C733" s="355" t="s">
        <v>356</v>
      </c>
      <c r="D733" s="7">
        <v>2021</v>
      </c>
      <c r="E733" s="15"/>
      <c r="F733" s="15"/>
      <c r="G733" s="15"/>
      <c r="H733" s="15"/>
      <c r="I733" s="15"/>
      <c r="J733" s="190" t="s">
        <v>2792</v>
      </c>
      <c r="K733" s="193" t="s">
        <v>2793</v>
      </c>
      <c r="L733" s="192">
        <v>17820000</v>
      </c>
      <c r="M733" s="187"/>
      <c r="N733" s="19"/>
      <c r="O733" s="19"/>
      <c r="P733" s="19"/>
      <c r="Q733" s="19"/>
      <c r="R733" s="19"/>
      <c r="S733" s="19"/>
      <c r="T733" s="19"/>
      <c r="U733" s="19"/>
      <c r="V733" s="19"/>
    </row>
    <row r="734" spans="1:22" ht="15.5">
      <c r="A734" s="19"/>
      <c r="B734" s="8"/>
      <c r="C734" s="355" t="s">
        <v>356</v>
      </c>
      <c r="D734" s="7">
        <v>2021</v>
      </c>
      <c r="E734" s="15"/>
      <c r="F734" s="15"/>
      <c r="G734" s="15"/>
      <c r="H734" s="15"/>
      <c r="I734" s="15"/>
      <c r="J734" s="190" t="s">
        <v>2792</v>
      </c>
      <c r="K734" s="193" t="s">
        <v>2793</v>
      </c>
      <c r="L734" s="192">
        <v>12582000</v>
      </c>
      <c r="M734" s="187"/>
      <c r="N734" s="19"/>
      <c r="O734" s="19"/>
      <c r="P734" s="19"/>
      <c r="Q734" s="19"/>
      <c r="R734" s="19"/>
      <c r="S734" s="19"/>
      <c r="T734" s="19"/>
      <c r="U734" s="19"/>
      <c r="V734" s="19"/>
    </row>
    <row r="735" spans="1:22" ht="15.5">
      <c r="A735" s="19"/>
      <c r="B735" s="8"/>
      <c r="C735" s="355" t="s">
        <v>356</v>
      </c>
      <c r="D735" s="7">
        <v>2021</v>
      </c>
      <c r="E735" s="15"/>
      <c r="F735" s="15"/>
      <c r="G735" s="15"/>
      <c r="H735" s="15"/>
      <c r="I735" s="15"/>
      <c r="J735" s="190" t="s">
        <v>2792</v>
      </c>
      <c r="K735" s="193" t="s">
        <v>2793</v>
      </c>
      <c r="L735" s="192">
        <v>14202000</v>
      </c>
      <c r="M735" s="187"/>
      <c r="N735" s="19"/>
      <c r="O735" s="19"/>
      <c r="P735" s="19"/>
      <c r="Q735" s="19"/>
      <c r="R735" s="19"/>
      <c r="S735" s="19"/>
      <c r="T735" s="19"/>
      <c r="U735" s="19"/>
      <c r="V735" s="19"/>
    </row>
    <row r="736" spans="1:22" ht="15.5">
      <c r="A736" s="19"/>
      <c r="B736" s="8"/>
      <c r="C736" s="355" t="s">
        <v>356</v>
      </c>
      <c r="D736" s="7">
        <v>2021</v>
      </c>
      <c r="E736" s="15"/>
      <c r="F736" s="15"/>
      <c r="G736" s="15"/>
      <c r="H736" s="15"/>
      <c r="I736" s="15"/>
      <c r="J736" s="190" t="s">
        <v>2792</v>
      </c>
      <c r="K736" s="193" t="s">
        <v>2793</v>
      </c>
      <c r="L736" s="192">
        <v>12815000</v>
      </c>
      <c r="M736" s="187"/>
      <c r="N736" s="19"/>
      <c r="O736" s="19"/>
      <c r="P736" s="19"/>
      <c r="Q736" s="19"/>
      <c r="R736" s="19"/>
      <c r="S736" s="19"/>
      <c r="T736" s="19"/>
      <c r="U736" s="19"/>
      <c r="V736" s="19"/>
    </row>
    <row r="737" spans="1:22" ht="15.5">
      <c r="A737" s="19"/>
      <c r="B737" s="8"/>
      <c r="C737" s="355" t="s">
        <v>356</v>
      </c>
      <c r="D737" s="7">
        <v>2021</v>
      </c>
      <c r="E737" s="15"/>
      <c r="F737" s="15"/>
      <c r="G737" s="15"/>
      <c r="H737" s="15"/>
      <c r="I737" s="15"/>
      <c r="J737" s="190" t="s">
        <v>2792</v>
      </c>
      <c r="K737" s="193" t="s">
        <v>2793</v>
      </c>
      <c r="L737" s="192">
        <v>12010928</v>
      </c>
      <c r="M737" s="187"/>
      <c r="N737" s="19"/>
      <c r="O737" s="19"/>
      <c r="P737" s="19"/>
      <c r="Q737" s="19"/>
      <c r="R737" s="19"/>
      <c r="S737" s="19"/>
      <c r="T737" s="19"/>
      <c r="U737" s="19"/>
      <c r="V737" s="19"/>
    </row>
    <row r="738" spans="1:22" ht="15.5">
      <c r="A738" s="19"/>
      <c r="B738" s="8"/>
      <c r="C738" s="355" t="s">
        <v>356</v>
      </c>
      <c r="D738" s="7">
        <v>2021</v>
      </c>
      <c r="E738" s="15"/>
      <c r="F738" s="15"/>
      <c r="G738" s="15"/>
      <c r="H738" s="15"/>
      <c r="I738" s="15"/>
      <c r="J738" s="190" t="s">
        <v>2792</v>
      </c>
      <c r="K738" s="193" t="s">
        <v>2793</v>
      </c>
      <c r="L738" s="192">
        <v>146300000</v>
      </c>
      <c r="M738" s="187"/>
      <c r="N738" s="19"/>
      <c r="O738" s="19"/>
      <c r="P738" s="19"/>
      <c r="Q738" s="19"/>
      <c r="R738" s="19"/>
      <c r="S738" s="19"/>
      <c r="T738" s="19"/>
      <c r="U738" s="19"/>
      <c r="V738" s="19"/>
    </row>
    <row r="739" spans="1:22" ht="15.5">
      <c r="A739" s="19"/>
      <c r="B739" s="8"/>
      <c r="C739" s="355" t="s">
        <v>356</v>
      </c>
      <c r="D739" s="7">
        <v>2021</v>
      </c>
      <c r="E739" s="15"/>
      <c r="F739" s="15"/>
      <c r="G739" s="15"/>
      <c r="H739" s="15"/>
      <c r="I739" s="15"/>
      <c r="J739" s="190" t="s">
        <v>2792</v>
      </c>
      <c r="K739" s="193" t="s">
        <v>2793</v>
      </c>
      <c r="L739" s="192">
        <v>26400000</v>
      </c>
      <c r="M739" s="187"/>
      <c r="N739" s="19"/>
      <c r="O739" s="19"/>
      <c r="P739" s="19"/>
      <c r="Q739" s="19"/>
      <c r="R739" s="19"/>
      <c r="S739" s="19"/>
      <c r="T739" s="19"/>
      <c r="U739" s="19"/>
      <c r="V739" s="19"/>
    </row>
    <row r="740" spans="1:22" ht="15.5">
      <c r="A740" s="19"/>
      <c r="B740" s="8"/>
      <c r="C740" s="355" t="s">
        <v>356</v>
      </c>
      <c r="D740" s="7">
        <v>2021</v>
      </c>
      <c r="E740" s="15"/>
      <c r="F740" s="15"/>
      <c r="G740" s="15"/>
      <c r="H740" s="15"/>
      <c r="I740" s="15"/>
      <c r="J740" s="190" t="s">
        <v>2792</v>
      </c>
      <c r="K740" s="193" t="s">
        <v>2793</v>
      </c>
      <c r="L740" s="192">
        <v>21060000</v>
      </c>
      <c r="M740" s="187"/>
      <c r="N740" s="19"/>
      <c r="O740" s="19"/>
      <c r="P740" s="19"/>
      <c r="Q740" s="19"/>
      <c r="R740" s="19"/>
      <c r="S740" s="19"/>
      <c r="T740" s="19"/>
      <c r="U740" s="19"/>
      <c r="V740" s="19"/>
    </row>
    <row r="741" spans="1:22" ht="15.5">
      <c r="A741" s="19"/>
      <c r="B741" s="8"/>
      <c r="C741" s="355" t="s">
        <v>356</v>
      </c>
      <c r="D741" s="7">
        <v>2021</v>
      </c>
      <c r="E741" s="15"/>
      <c r="F741" s="15"/>
      <c r="G741" s="15"/>
      <c r="H741" s="15"/>
      <c r="I741" s="15"/>
      <c r="J741" s="190" t="s">
        <v>2792</v>
      </c>
      <c r="K741" s="193" t="s">
        <v>2793</v>
      </c>
      <c r="L741" s="192">
        <v>12197930</v>
      </c>
      <c r="M741" s="187"/>
      <c r="N741" s="19"/>
      <c r="O741" s="19"/>
      <c r="P741" s="19"/>
      <c r="Q741" s="19"/>
      <c r="R741" s="19"/>
      <c r="S741" s="19"/>
      <c r="T741" s="19"/>
      <c r="U741" s="19"/>
      <c r="V741" s="19"/>
    </row>
    <row r="742" spans="1:22" ht="15.5">
      <c r="A742" s="19"/>
      <c r="B742" s="8"/>
      <c r="C742" s="355" t="s">
        <v>356</v>
      </c>
      <c r="D742" s="7">
        <v>2021</v>
      </c>
      <c r="E742" s="15"/>
      <c r="F742" s="15"/>
      <c r="G742" s="15"/>
      <c r="H742" s="15"/>
      <c r="I742" s="15"/>
      <c r="J742" s="190" t="s">
        <v>2792</v>
      </c>
      <c r="K742" s="193" t="s">
        <v>2793</v>
      </c>
      <c r="L742" s="192">
        <v>12216594</v>
      </c>
      <c r="M742" s="187"/>
      <c r="N742" s="19"/>
      <c r="O742" s="19"/>
      <c r="P742" s="19"/>
      <c r="Q742" s="19"/>
      <c r="R742" s="19"/>
      <c r="S742" s="19"/>
      <c r="T742" s="19"/>
      <c r="U742" s="19"/>
      <c r="V742" s="19"/>
    </row>
    <row r="743" spans="1:22" ht="15.5">
      <c r="A743" s="19"/>
      <c r="B743" s="8"/>
      <c r="C743" s="355" t="s">
        <v>356</v>
      </c>
      <c r="D743" s="7">
        <v>2021</v>
      </c>
      <c r="E743" s="15"/>
      <c r="F743" s="15"/>
      <c r="G743" s="15"/>
      <c r="H743" s="15"/>
      <c r="I743" s="15"/>
      <c r="J743" s="190" t="s">
        <v>2792</v>
      </c>
      <c r="K743" s="193" t="s">
        <v>2793</v>
      </c>
      <c r="L743" s="192">
        <v>12205623</v>
      </c>
      <c r="M743" s="187"/>
      <c r="N743" s="19"/>
      <c r="O743" s="19"/>
      <c r="P743" s="19"/>
      <c r="Q743" s="19"/>
      <c r="R743" s="19"/>
      <c r="S743" s="19"/>
      <c r="T743" s="19"/>
      <c r="U743" s="19"/>
      <c r="V743" s="19"/>
    </row>
    <row r="744" spans="1:22" ht="15.5">
      <c r="A744" s="19"/>
      <c r="B744" s="8"/>
      <c r="C744" s="355" t="s">
        <v>356</v>
      </c>
      <c r="D744" s="7">
        <v>2021</v>
      </c>
      <c r="E744" s="15"/>
      <c r="F744" s="15"/>
      <c r="G744" s="15"/>
      <c r="H744" s="15"/>
      <c r="I744" s="15"/>
      <c r="J744" s="190" t="s">
        <v>2792</v>
      </c>
      <c r="K744" s="193" t="s">
        <v>2793</v>
      </c>
      <c r="L744" s="192">
        <v>39600000</v>
      </c>
      <c r="M744" s="187"/>
      <c r="N744" s="19"/>
      <c r="O744" s="19"/>
      <c r="P744" s="19"/>
      <c r="Q744" s="19"/>
      <c r="R744" s="19"/>
      <c r="S744" s="19"/>
      <c r="T744" s="19"/>
      <c r="U744" s="19"/>
      <c r="V744" s="19"/>
    </row>
    <row r="745" spans="1:22" ht="15.5">
      <c r="A745" s="19"/>
      <c r="B745" s="8"/>
      <c r="C745" s="355" t="s">
        <v>356</v>
      </c>
      <c r="D745" s="7">
        <v>2021</v>
      </c>
      <c r="E745" s="15"/>
      <c r="F745" s="15"/>
      <c r="G745" s="15"/>
      <c r="H745" s="15"/>
      <c r="I745" s="15"/>
      <c r="J745" s="190" t="s">
        <v>2792</v>
      </c>
      <c r="K745" s="193" t="s">
        <v>2793</v>
      </c>
      <c r="L745" s="192">
        <v>13612109</v>
      </c>
      <c r="M745" s="187"/>
      <c r="N745" s="19"/>
      <c r="O745" s="19"/>
      <c r="P745" s="19"/>
      <c r="Q745" s="19"/>
      <c r="R745" s="19"/>
      <c r="S745" s="19"/>
      <c r="T745" s="19"/>
      <c r="U745" s="19"/>
      <c r="V745" s="19"/>
    </row>
    <row r="746" spans="1:22" ht="15.5">
      <c r="A746" s="19"/>
      <c r="B746" s="8"/>
      <c r="C746" s="355" t="s">
        <v>356</v>
      </c>
      <c r="D746" s="7">
        <v>2021</v>
      </c>
      <c r="E746" s="15"/>
      <c r="F746" s="15"/>
      <c r="G746" s="15"/>
      <c r="H746" s="15"/>
      <c r="I746" s="15"/>
      <c r="J746" s="190" t="s">
        <v>2792</v>
      </c>
      <c r="K746" s="193" t="s">
        <v>2793</v>
      </c>
      <c r="L746" s="192">
        <v>12320062</v>
      </c>
      <c r="M746" s="187"/>
      <c r="N746" s="19"/>
      <c r="O746" s="19"/>
      <c r="P746" s="19"/>
      <c r="Q746" s="19"/>
      <c r="R746" s="19"/>
      <c r="S746" s="19"/>
      <c r="T746" s="19"/>
      <c r="U746" s="19"/>
      <c r="V746" s="19"/>
    </row>
    <row r="747" spans="1:22" ht="15.5">
      <c r="A747" s="19"/>
      <c r="B747" s="8"/>
      <c r="C747" s="355" t="s">
        <v>356</v>
      </c>
      <c r="D747" s="7">
        <v>2021</v>
      </c>
      <c r="E747" s="15"/>
      <c r="F747" s="15"/>
      <c r="G747" s="15"/>
      <c r="H747" s="15"/>
      <c r="I747" s="15"/>
      <c r="J747" s="190" t="s">
        <v>2792</v>
      </c>
      <c r="K747" s="193" t="s">
        <v>2793</v>
      </c>
      <c r="L747" s="192">
        <v>16154627</v>
      </c>
      <c r="M747" s="187"/>
      <c r="N747" s="19"/>
      <c r="O747" s="19"/>
      <c r="P747" s="19"/>
      <c r="Q747" s="19"/>
      <c r="R747" s="19"/>
      <c r="S747" s="19"/>
      <c r="T747" s="19"/>
      <c r="U747" s="19"/>
      <c r="V747" s="19"/>
    </row>
    <row r="748" spans="1:22" ht="15.5">
      <c r="A748" s="19"/>
      <c r="B748" s="8"/>
      <c r="C748" s="355" t="s">
        <v>356</v>
      </c>
      <c r="D748" s="7">
        <v>2021</v>
      </c>
      <c r="E748" s="15"/>
      <c r="F748" s="15"/>
      <c r="G748" s="15"/>
      <c r="H748" s="15"/>
      <c r="I748" s="15"/>
      <c r="J748" s="190" t="s">
        <v>2792</v>
      </c>
      <c r="K748" s="193" t="s">
        <v>2793</v>
      </c>
      <c r="L748" s="192">
        <v>12196250</v>
      </c>
      <c r="M748" s="187"/>
      <c r="N748" s="19"/>
      <c r="O748" s="19"/>
      <c r="P748" s="19"/>
      <c r="Q748" s="19"/>
      <c r="R748" s="19"/>
      <c r="S748" s="19"/>
      <c r="T748" s="19"/>
      <c r="U748" s="19"/>
      <c r="V748" s="19"/>
    </row>
    <row r="749" spans="1:22" ht="15.5">
      <c r="A749" s="19"/>
      <c r="B749" s="8"/>
      <c r="C749" s="355" t="s">
        <v>356</v>
      </c>
      <c r="D749" s="7">
        <v>2021</v>
      </c>
      <c r="E749" s="15"/>
      <c r="F749" s="15"/>
      <c r="G749" s="15"/>
      <c r="H749" s="15"/>
      <c r="I749" s="15"/>
      <c r="J749" s="190" t="s">
        <v>2792</v>
      </c>
      <c r="K749" s="193" t="s">
        <v>2793</v>
      </c>
      <c r="L749" s="192">
        <v>12057934</v>
      </c>
      <c r="M749" s="187"/>
      <c r="N749" s="19"/>
      <c r="O749" s="19"/>
      <c r="P749" s="19"/>
      <c r="Q749" s="19"/>
      <c r="R749" s="19"/>
      <c r="S749" s="19"/>
      <c r="T749" s="19"/>
      <c r="U749" s="19"/>
      <c r="V749" s="19"/>
    </row>
    <row r="750" spans="1:22" ht="15.5">
      <c r="A750" s="19"/>
      <c r="B750" s="8"/>
      <c r="C750" s="355" t="s">
        <v>356</v>
      </c>
      <c r="D750" s="7">
        <v>2021</v>
      </c>
      <c r="E750" s="15"/>
      <c r="F750" s="15"/>
      <c r="G750" s="15"/>
      <c r="H750" s="15"/>
      <c r="I750" s="15"/>
      <c r="J750" s="190" t="s">
        <v>2792</v>
      </c>
      <c r="K750" s="193" t="s">
        <v>2793</v>
      </c>
      <c r="L750" s="192">
        <v>11976608</v>
      </c>
      <c r="M750" s="187"/>
      <c r="N750" s="19"/>
      <c r="O750" s="19"/>
      <c r="P750" s="19"/>
      <c r="Q750" s="19"/>
      <c r="R750" s="19"/>
      <c r="S750" s="19"/>
      <c r="T750" s="19"/>
      <c r="U750" s="19"/>
      <c r="V750" s="19"/>
    </row>
    <row r="751" spans="1:22" ht="15.5">
      <c r="A751" s="19"/>
      <c r="B751" s="8"/>
      <c r="C751" s="355" t="s">
        <v>356</v>
      </c>
      <c r="D751" s="7">
        <v>2021</v>
      </c>
      <c r="E751" s="15"/>
      <c r="F751" s="15"/>
      <c r="G751" s="15"/>
      <c r="H751" s="15"/>
      <c r="I751" s="15"/>
      <c r="J751" s="190" t="s">
        <v>2792</v>
      </c>
      <c r="K751" s="193" t="s">
        <v>2793</v>
      </c>
      <c r="L751" s="192">
        <v>143640000</v>
      </c>
      <c r="M751" s="187"/>
      <c r="N751" s="19"/>
      <c r="O751" s="19"/>
      <c r="P751" s="19"/>
      <c r="Q751" s="19"/>
      <c r="R751" s="19"/>
      <c r="S751" s="19"/>
      <c r="T751" s="19"/>
      <c r="U751" s="19"/>
      <c r="V751" s="19"/>
    </row>
    <row r="752" spans="1:22" ht="15.5">
      <c r="A752" s="19"/>
      <c r="B752" s="8"/>
      <c r="C752" s="355" t="s">
        <v>356</v>
      </c>
      <c r="D752" s="7">
        <v>2021</v>
      </c>
      <c r="E752" s="15"/>
      <c r="F752" s="15"/>
      <c r="G752" s="15"/>
      <c r="H752" s="15"/>
      <c r="I752" s="15"/>
      <c r="J752" s="190" t="s">
        <v>2792</v>
      </c>
      <c r="K752" s="193" t="s">
        <v>2793</v>
      </c>
      <c r="L752" s="192">
        <v>11974500</v>
      </c>
      <c r="M752" s="187"/>
      <c r="N752" s="19"/>
      <c r="O752" s="19"/>
      <c r="P752" s="19"/>
      <c r="Q752" s="19"/>
      <c r="R752" s="19"/>
      <c r="S752" s="19"/>
      <c r="T752" s="19"/>
      <c r="U752" s="19"/>
      <c r="V752" s="19"/>
    </row>
    <row r="753" spans="1:22" ht="15.5">
      <c r="A753" s="19"/>
      <c r="B753" s="8"/>
      <c r="C753" s="355" t="s">
        <v>356</v>
      </c>
      <c r="D753" s="7">
        <v>2021</v>
      </c>
      <c r="E753" s="15"/>
      <c r="F753" s="15"/>
      <c r="G753" s="15"/>
      <c r="H753" s="15"/>
      <c r="I753" s="15"/>
      <c r="J753" s="190" t="s">
        <v>2792</v>
      </c>
      <c r="K753" s="193" t="s">
        <v>2793</v>
      </c>
      <c r="L753" s="192">
        <v>58320000</v>
      </c>
      <c r="M753" s="187"/>
      <c r="N753" s="19"/>
      <c r="O753" s="19"/>
      <c r="P753" s="19"/>
      <c r="Q753" s="19"/>
      <c r="R753" s="19"/>
      <c r="S753" s="19"/>
      <c r="T753" s="19"/>
      <c r="U753" s="19"/>
      <c r="V753" s="19"/>
    </row>
    <row r="754" spans="1:22" ht="15.5">
      <c r="A754" s="19"/>
      <c r="B754" s="8"/>
      <c r="C754" s="355" t="s">
        <v>356</v>
      </c>
      <c r="D754" s="7">
        <v>2021</v>
      </c>
      <c r="E754" s="15"/>
      <c r="F754" s="15"/>
      <c r="G754" s="15"/>
      <c r="H754" s="15"/>
      <c r="I754" s="15"/>
      <c r="J754" s="190" t="s">
        <v>2792</v>
      </c>
      <c r="K754" s="193" t="s">
        <v>2793</v>
      </c>
      <c r="L754" s="192">
        <v>12044375</v>
      </c>
      <c r="M754" s="187"/>
      <c r="N754" s="19"/>
      <c r="O754" s="19"/>
      <c r="P754" s="19"/>
      <c r="Q754" s="19"/>
      <c r="R754" s="19"/>
      <c r="S754" s="19"/>
      <c r="T754" s="19"/>
      <c r="U754" s="19"/>
      <c r="V754" s="19"/>
    </row>
    <row r="755" spans="1:22" ht="15.5">
      <c r="A755" s="19"/>
      <c r="B755" s="8"/>
      <c r="C755" s="355" t="s">
        <v>356</v>
      </c>
      <c r="D755" s="7">
        <v>2021</v>
      </c>
      <c r="E755" s="15"/>
      <c r="F755" s="15"/>
      <c r="G755" s="15"/>
      <c r="H755" s="15"/>
      <c r="I755" s="15"/>
      <c r="J755" s="190" t="s">
        <v>2792</v>
      </c>
      <c r="K755" s="193" t="s">
        <v>2793</v>
      </c>
      <c r="L755" s="192">
        <v>58644000</v>
      </c>
      <c r="M755" s="187"/>
      <c r="N755" s="19"/>
      <c r="O755" s="19"/>
      <c r="P755" s="19"/>
      <c r="Q755" s="19"/>
      <c r="R755" s="19"/>
      <c r="S755" s="19"/>
      <c r="T755" s="19"/>
      <c r="U755" s="19"/>
      <c r="V755" s="19"/>
    </row>
    <row r="756" spans="1:22" ht="15.5">
      <c r="A756" s="19"/>
      <c r="B756" s="8"/>
      <c r="C756" s="355" t="s">
        <v>356</v>
      </c>
      <c r="D756" s="7">
        <v>2021</v>
      </c>
      <c r="E756" s="15"/>
      <c r="F756" s="15"/>
      <c r="G756" s="15"/>
      <c r="H756" s="15"/>
      <c r="I756" s="15"/>
      <c r="J756" s="190" t="s">
        <v>2792</v>
      </c>
      <c r="K756" s="193" t="s">
        <v>2793</v>
      </c>
      <c r="L756" s="192">
        <v>11974500</v>
      </c>
      <c r="M756" s="187"/>
      <c r="N756" s="19"/>
      <c r="O756" s="19"/>
      <c r="P756" s="19"/>
      <c r="Q756" s="19"/>
      <c r="R756" s="19"/>
      <c r="S756" s="19"/>
      <c r="T756" s="19"/>
      <c r="U756" s="19"/>
      <c r="V756" s="19"/>
    </row>
    <row r="757" spans="1:22" ht="15.5">
      <c r="A757" s="19"/>
      <c r="B757" s="8"/>
      <c r="C757" s="355" t="s">
        <v>356</v>
      </c>
      <c r="D757" s="7">
        <v>2021</v>
      </c>
      <c r="E757" s="15"/>
      <c r="F757" s="15"/>
      <c r="G757" s="15"/>
      <c r="H757" s="15"/>
      <c r="I757" s="15"/>
      <c r="J757" s="190" t="s">
        <v>2792</v>
      </c>
      <c r="K757" s="193" t="s">
        <v>2793</v>
      </c>
      <c r="L757" s="192">
        <v>127440000</v>
      </c>
      <c r="M757" s="187"/>
      <c r="N757" s="19"/>
      <c r="O757" s="19"/>
      <c r="P757" s="19"/>
      <c r="Q757" s="19"/>
      <c r="R757" s="19"/>
      <c r="S757" s="19"/>
      <c r="T757" s="19"/>
      <c r="U757" s="19"/>
      <c r="V757" s="19"/>
    </row>
    <row r="758" spans="1:22" ht="15.5">
      <c r="A758" s="19"/>
      <c r="B758" s="8"/>
      <c r="C758" s="355" t="s">
        <v>356</v>
      </c>
      <c r="D758" s="7">
        <v>2021</v>
      </c>
      <c r="E758" s="15"/>
      <c r="F758" s="15"/>
      <c r="G758" s="15"/>
      <c r="H758" s="15"/>
      <c r="I758" s="15"/>
      <c r="J758" s="190" t="s">
        <v>2792</v>
      </c>
      <c r="K758" s="193" t="s">
        <v>2793</v>
      </c>
      <c r="L758" s="192">
        <v>11999617</v>
      </c>
      <c r="M758" s="187"/>
      <c r="N758" s="19"/>
      <c r="O758" s="19"/>
      <c r="P758" s="19"/>
      <c r="Q758" s="19"/>
      <c r="R758" s="19"/>
      <c r="S758" s="19"/>
      <c r="T758" s="19"/>
      <c r="U758" s="19"/>
      <c r="V758" s="19"/>
    </row>
    <row r="759" spans="1:22" ht="15.5">
      <c r="A759" s="19"/>
      <c r="B759" s="8"/>
      <c r="C759" s="355" t="s">
        <v>356</v>
      </c>
      <c r="D759" s="7">
        <v>2021</v>
      </c>
      <c r="E759" s="15"/>
      <c r="F759" s="15"/>
      <c r="G759" s="15"/>
      <c r="H759" s="15"/>
      <c r="I759" s="15"/>
      <c r="J759" s="190" t="s">
        <v>2792</v>
      </c>
      <c r="K759" s="193" t="s">
        <v>2793</v>
      </c>
      <c r="L759" s="192">
        <v>11986563</v>
      </c>
      <c r="M759" s="187"/>
      <c r="N759" s="19"/>
      <c r="O759" s="19"/>
      <c r="P759" s="19"/>
      <c r="Q759" s="19"/>
      <c r="R759" s="19"/>
      <c r="S759" s="19"/>
      <c r="T759" s="19"/>
      <c r="U759" s="19"/>
      <c r="V759" s="19"/>
    </row>
    <row r="760" spans="1:22" ht="15.5">
      <c r="A760" s="19"/>
      <c r="B760" s="8"/>
      <c r="C760" s="355" t="s">
        <v>356</v>
      </c>
      <c r="D760" s="7">
        <v>2021</v>
      </c>
      <c r="E760" s="15"/>
      <c r="F760" s="15"/>
      <c r="G760" s="15"/>
      <c r="H760" s="15"/>
      <c r="I760" s="15"/>
      <c r="J760" s="190" t="s">
        <v>2792</v>
      </c>
      <c r="K760" s="193" t="s">
        <v>2793</v>
      </c>
      <c r="L760" s="192">
        <v>387072000</v>
      </c>
      <c r="M760" s="187"/>
      <c r="N760" s="19"/>
      <c r="O760" s="19"/>
      <c r="P760" s="19"/>
      <c r="Q760" s="19"/>
      <c r="R760" s="19"/>
      <c r="S760" s="19"/>
      <c r="T760" s="19"/>
      <c r="U760" s="19"/>
      <c r="V760" s="19"/>
    </row>
    <row r="761" spans="1:22" ht="15.5">
      <c r="A761" s="19"/>
      <c r="B761" s="8"/>
      <c r="C761" s="355" t="s">
        <v>356</v>
      </c>
      <c r="D761" s="7">
        <v>2021</v>
      </c>
      <c r="E761" s="15"/>
      <c r="F761" s="15"/>
      <c r="G761" s="15"/>
      <c r="H761" s="15"/>
      <c r="I761" s="15"/>
      <c r="J761" s="190" t="s">
        <v>2792</v>
      </c>
      <c r="K761" s="193" t="s">
        <v>2793</v>
      </c>
      <c r="L761" s="192">
        <v>11974500</v>
      </c>
      <c r="M761" s="187"/>
      <c r="N761" s="19"/>
      <c r="O761" s="19"/>
      <c r="P761" s="19"/>
      <c r="Q761" s="19"/>
      <c r="R761" s="19"/>
      <c r="S761" s="19"/>
      <c r="T761" s="19"/>
      <c r="U761" s="19"/>
      <c r="V761" s="19"/>
    </row>
    <row r="762" spans="1:22" ht="15.5">
      <c r="A762" s="19"/>
      <c r="B762" s="8"/>
      <c r="C762" s="355" t="s">
        <v>356</v>
      </c>
      <c r="D762" s="7">
        <v>2021</v>
      </c>
      <c r="E762" s="15"/>
      <c r="F762" s="15"/>
      <c r="G762" s="15"/>
      <c r="H762" s="15"/>
      <c r="I762" s="15"/>
      <c r="J762" s="190" t="s">
        <v>2792</v>
      </c>
      <c r="K762" s="193" t="s">
        <v>2793</v>
      </c>
      <c r="L762" s="192">
        <v>11974500</v>
      </c>
      <c r="M762" s="187"/>
      <c r="N762" s="19"/>
      <c r="O762" s="19"/>
      <c r="P762" s="19"/>
      <c r="Q762" s="19"/>
      <c r="R762" s="19"/>
      <c r="S762" s="19"/>
      <c r="T762" s="19"/>
      <c r="U762" s="19"/>
      <c r="V762" s="19"/>
    </row>
    <row r="763" spans="1:22" ht="15.5">
      <c r="A763" s="19"/>
      <c r="B763" s="8"/>
      <c r="C763" s="355" t="s">
        <v>356</v>
      </c>
      <c r="D763" s="7">
        <v>2021</v>
      </c>
      <c r="E763" s="15"/>
      <c r="F763" s="15"/>
      <c r="G763" s="15"/>
      <c r="H763" s="15"/>
      <c r="I763" s="15"/>
      <c r="J763" s="190" t="s">
        <v>2792</v>
      </c>
      <c r="K763" s="193" t="s">
        <v>2793</v>
      </c>
      <c r="L763" s="192">
        <v>58320000</v>
      </c>
      <c r="M763" s="187"/>
      <c r="N763" s="19"/>
      <c r="O763" s="19"/>
      <c r="P763" s="19"/>
      <c r="Q763" s="19"/>
      <c r="R763" s="19"/>
      <c r="S763" s="19"/>
      <c r="T763" s="19"/>
      <c r="U763" s="19"/>
      <c r="V763" s="19"/>
    </row>
    <row r="764" spans="1:22" ht="15.5">
      <c r="A764" s="19"/>
      <c r="B764" s="8"/>
      <c r="C764" s="355" t="s">
        <v>356</v>
      </c>
      <c r="D764" s="7">
        <v>2021</v>
      </c>
      <c r="E764" s="15"/>
      <c r="F764" s="15"/>
      <c r="G764" s="15"/>
      <c r="H764" s="15"/>
      <c r="I764" s="15"/>
      <c r="J764" s="190" t="s">
        <v>2792</v>
      </c>
      <c r="K764" s="193" t="s">
        <v>2793</v>
      </c>
      <c r="L764" s="192">
        <v>19872000</v>
      </c>
      <c r="M764" s="187"/>
      <c r="N764" s="19"/>
      <c r="O764" s="19"/>
      <c r="P764" s="19"/>
      <c r="Q764" s="19"/>
      <c r="R764" s="19"/>
      <c r="S764" s="19"/>
      <c r="T764" s="19"/>
      <c r="U764" s="19"/>
      <c r="V764" s="19"/>
    </row>
    <row r="765" spans="1:22" ht="15.5">
      <c r="A765" s="19"/>
      <c r="B765" s="8"/>
      <c r="C765" s="355" t="s">
        <v>356</v>
      </c>
      <c r="D765" s="7">
        <v>2021</v>
      </c>
      <c r="E765" s="15"/>
      <c r="F765" s="15"/>
      <c r="G765" s="15"/>
      <c r="H765" s="15"/>
      <c r="I765" s="15"/>
      <c r="J765" s="190" t="s">
        <v>2792</v>
      </c>
      <c r="K765" s="193" t="s">
        <v>2793</v>
      </c>
      <c r="L765" s="192">
        <v>11974500</v>
      </c>
      <c r="M765" s="187"/>
      <c r="N765" s="19"/>
      <c r="O765" s="19"/>
      <c r="P765" s="19"/>
      <c r="Q765" s="19"/>
      <c r="R765" s="19"/>
      <c r="S765" s="19"/>
      <c r="T765" s="19"/>
      <c r="U765" s="19"/>
      <c r="V765" s="19"/>
    </row>
    <row r="766" spans="1:22" ht="15.5">
      <c r="A766" s="19"/>
      <c r="B766" s="8"/>
      <c r="C766" s="355" t="s">
        <v>356</v>
      </c>
      <c r="D766" s="7">
        <v>2021</v>
      </c>
      <c r="E766" s="15"/>
      <c r="F766" s="15"/>
      <c r="G766" s="15"/>
      <c r="H766" s="15"/>
      <c r="I766" s="15"/>
      <c r="J766" s="190" t="s">
        <v>2792</v>
      </c>
      <c r="K766" s="193" t="s">
        <v>2793</v>
      </c>
      <c r="L766" s="192">
        <v>64800000</v>
      </c>
      <c r="M766" s="187"/>
      <c r="N766" s="19"/>
      <c r="O766" s="19"/>
      <c r="P766" s="19"/>
      <c r="Q766" s="19"/>
      <c r="R766" s="19"/>
      <c r="S766" s="19"/>
      <c r="T766" s="19"/>
      <c r="U766" s="19"/>
      <c r="V766" s="19"/>
    </row>
    <row r="767" spans="1:22" ht="15.5">
      <c r="A767" s="19"/>
      <c r="B767" s="8"/>
      <c r="C767" s="355" t="s">
        <v>356</v>
      </c>
      <c r="D767" s="7">
        <v>2021</v>
      </c>
      <c r="E767" s="15"/>
      <c r="F767" s="15"/>
      <c r="G767" s="15"/>
      <c r="H767" s="15"/>
      <c r="I767" s="15"/>
      <c r="J767" s="190" t="s">
        <v>2792</v>
      </c>
      <c r="K767" s="193" t="s">
        <v>2793</v>
      </c>
      <c r="L767" s="192">
        <v>11974500</v>
      </c>
      <c r="M767" s="187"/>
      <c r="N767" s="19"/>
      <c r="O767" s="19"/>
      <c r="P767" s="19"/>
      <c r="Q767" s="19"/>
      <c r="R767" s="19"/>
      <c r="S767" s="19"/>
      <c r="T767" s="19"/>
      <c r="U767" s="19"/>
      <c r="V767" s="19"/>
    </row>
    <row r="768" spans="1:22" ht="15.5">
      <c r="A768" s="19"/>
      <c r="B768" s="8"/>
      <c r="C768" s="355" t="s">
        <v>356</v>
      </c>
      <c r="D768" s="7">
        <v>2021</v>
      </c>
      <c r="E768" s="15"/>
      <c r="F768" s="15"/>
      <c r="G768" s="15"/>
      <c r="H768" s="15"/>
      <c r="I768" s="15"/>
      <c r="J768" s="190" t="s">
        <v>2792</v>
      </c>
      <c r="K768" s="193" t="s">
        <v>2793</v>
      </c>
      <c r="L768" s="192">
        <v>11974500</v>
      </c>
      <c r="M768" s="187"/>
      <c r="N768" s="19"/>
      <c r="O768" s="19"/>
      <c r="P768" s="19"/>
      <c r="Q768" s="19"/>
      <c r="R768" s="19"/>
      <c r="S768" s="19"/>
      <c r="T768" s="19"/>
      <c r="U768" s="19"/>
      <c r="V768" s="19"/>
    </row>
    <row r="769" spans="1:22" ht="15.5">
      <c r="A769" s="19"/>
      <c r="B769" s="8"/>
      <c r="C769" s="355" t="s">
        <v>356</v>
      </c>
      <c r="D769" s="7">
        <v>2021</v>
      </c>
      <c r="E769" s="15"/>
      <c r="F769" s="15"/>
      <c r="G769" s="15"/>
      <c r="H769" s="15"/>
      <c r="I769" s="15"/>
      <c r="J769" s="190" t="s">
        <v>2792</v>
      </c>
      <c r="K769" s="193" t="s">
        <v>2793</v>
      </c>
      <c r="L769" s="192">
        <v>11974500</v>
      </c>
      <c r="M769" s="187"/>
      <c r="N769" s="19"/>
      <c r="O769" s="19"/>
      <c r="P769" s="19"/>
      <c r="Q769" s="19"/>
      <c r="R769" s="19"/>
      <c r="S769" s="19"/>
      <c r="T769" s="19"/>
      <c r="U769" s="19"/>
      <c r="V769" s="19"/>
    </row>
    <row r="770" spans="1:22" ht="15.5">
      <c r="A770" s="19"/>
      <c r="B770" s="8"/>
      <c r="C770" s="355" t="s">
        <v>356</v>
      </c>
      <c r="D770" s="7">
        <v>2021</v>
      </c>
      <c r="E770" s="15"/>
      <c r="F770" s="15"/>
      <c r="G770" s="15"/>
      <c r="H770" s="15"/>
      <c r="I770" s="15"/>
      <c r="J770" s="190" t="s">
        <v>2792</v>
      </c>
      <c r="K770" s="193" t="s">
        <v>2793</v>
      </c>
      <c r="L770" s="192">
        <v>137160000</v>
      </c>
      <c r="M770" s="187"/>
      <c r="N770" s="19"/>
      <c r="O770" s="19"/>
      <c r="P770" s="19"/>
      <c r="Q770" s="19"/>
      <c r="R770" s="19"/>
      <c r="S770" s="19"/>
      <c r="T770" s="19"/>
      <c r="U770" s="19"/>
      <c r="V770" s="19"/>
    </row>
    <row r="771" spans="1:22" ht="15.5">
      <c r="A771" s="19"/>
      <c r="B771" s="8"/>
      <c r="C771" s="355" t="s">
        <v>356</v>
      </c>
      <c r="D771" s="7">
        <v>2021</v>
      </c>
      <c r="E771" s="15"/>
      <c r="F771" s="15"/>
      <c r="G771" s="15"/>
      <c r="H771" s="15"/>
      <c r="I771" s="15"/>
      <c r="J771" s="190" t="s">
        <v>2792</v>
      </c>
      <c r="K771" s="193" t="s">
        <v>2793</v>
      </c>
      <c r="L771" s="192">
        <v>58320000</v>
      </c>
      <c r="M771" s="192"/>
      <c r="N771" s="19"/>
      <c r="O771" s="19"/>
      <c r="P771" s="19"/>
      <c r="Q771" s="19"/>
      <c r="R771" s="19"/>
      <c r="S771" s="19"/>
      <c r="T771" s="19"/>
      <c r="U771" s="19"/>
      <c r="V771" s="19"/>
    </row>
    <row r="772" spans="1:22" ht="15.5">
      <c r="A772" s="19"/>
      <c r="B772" s="8"/>
      <c r="C772" s="355" t="s">
        <v>356</v>
      </c>
      <c r="D772" s="7">
        <v>2021</v>
      </c>
      <c r="E772" s="15"/>
      <c r="F772" s="15"/>
      <c r="G772" s="15"/>
      <c r="H772" s="15"/>
      <c r="I772" s="15"/>
      <c r="J772" s="190" t="s">
        <v>2792</v>
      </c>
      <c r="K772" s="193" t="s">
        <v>2793</v>
      </c>
      <c r="L772" s="192">
        <v>19872000</v>
      </c>
      <c r="M772" s="187"/>
      <c r="N772" s="19"/>
      <c r="O772" s="19"/>
      <c r="P772" s="19"/>
      <c r="Q772" s="19"/>
      <c r="R772" s="19"/>
      <c r="S772" s="19"/>
      <c r="T772" s="19"/>
      <c r="U772" s="19"/>
      <c r="V772" s="19"/>
    </row>
    <row r="773" spans="1:22" ht="15.5">
      <c r="A773" s="19"/>
      <c r="B773" s="8"/>
      <c r="C773" s="355" t="s">
        <v>356</v>
      </c>
      <c r="D773" s="7">
        <v>2021</v>
      </c>
      <c r="E773" s="15"/>
      <c r="F773" s="15"/>
      <c r="G773" s="15"/>
      <c r="H773" s="15"/>
      <c r="I773" s="15"/>
      <c r="J773" s="190" t="s">
        <v>2792</v>
      </c>
      <c r="K773" s="193" t="s">
        <v>2793</v>
      </c>
      <c r="L773" s="192">
        <v>102870000</v>
      </c>
      <c r="M773" s="187"/>
      <c r="N773" s="19"/>
      <c r="O773" s="19"/>
      <c r="P773" s="19"/>
      <c r="Q773" s="19"/>
      <c r="R773" s="19"/>
      <c r="S773" s="19"/>
      <c r="T773" s="19"/>
      <c r="U773" s="19"/>
      <c r="V773" s="19"/>
    </row>
    <row r="774" spans="1:22" ht="15.5">
      <c r="A774" s="19"/>
      <c r="B774" s="8"/>
      <c r="C774" s="355" t="s">
        <v>356</v>
      </c>
      <c r="D774" s="7">
        <v>2021</v>
      </c>
      <c r="E774" s="15"/>
      <c r="F774" s="15"/>
      <c r="G774" s="15"/>
      <c r="H774" s="15"/>
      <c r="I774" s="15"/>
      <c r="J774" s="190" t="s">
        <v>2792</v>
      </c>
      <c r="K774" s="193" t="s">
        <v>2793</v>
      </c>
      <c r="L774" s="192">
        <v>137160000</v>
      </c>
      <c r="M774" s="187"/>
      <c r="N774" s="19"/>
      <c r="O774" s="19"/>
      <c r="P774" s="19"/>
      <c r="Q774" s="19"/>
      <c r="R774" s="19"/>
      <c r="S774" s="19"/>
      <c r="T774" s="19"/>
      <c r="U774" s="19"/>
      <c r="V774" s="19"/>
    </row>
    <row r="775" spans="1:22" ht="15.5">
      <c r="A775" s="19"/>
      <c r="B775" s="8"/>
      <c r="C775" s="355" t="s">
        <v>356</v>
      </c>
      <c r="D775" s="7">
        <v>2021</v>
      </c>
      <c r="E775" s="15"/>
      <c r="F775" s="15"/>
      <c r="G775" s="15"/>
      <c r="H775" s="15"/>
      <c r="I775" s="15"/>
      <c r="J775" s="190" t="s">
        <v>2792</v>
      </c>
      <c r="K775" s="193" t="s">
        <v>2793</v>
      </c>
      <c r="L775" s="192">
        <v>58320000</v>
      </c>
      <c r="M775" s="187"/>
      <c r="N775" s="19"/>
      <c r="O775" s="19"/>
      <c r="P775" s="19"/>
      <c r="Q775" s="19"/>
      <c r="R775" s="19"/>
      <c r="S775" s="19"/>
      <c r="T775" s="19"/>
      <c r="U775" s="19"/>
      <c r="V775" s="19"/>
    </row>
    <row r="776" spans="1:22" ht="15.5">
      <c r="A776" s="19"/>
      <c r="B776" s="8"/>
      <c r="C776" s="355" t="s">
        <v>356</v>
      </c>
      <c r="D776" s="7">
        <v>2021</v>
      </c>
      <c r="E776" s="15"/>
      <c r="F776" s="15"/>
      <c r="G776" s="15"/>
      <c r="H776" s="15"/>
      <c r="I776" s="15"/>
      <c r="J776" s="190" t="s">
        <v>2792</v>
      </c>
      <c r="K776" s="193" t="s">
        <v>2793</v>
      </c>
      <c r="L776" s="192">
        <v>137160000</v>
      </c>
      <c r="M776" s="187"/>
      <c r="N776" s="19"/>
      <c r="O776" s="19"/>
      <c r="P776" s="19"/>
      <c r="Q776" s="19"/>
      <c r="R776" s="19"/>
      <c r="S776" s="19"/>
      <c r="T776" s="19"/>
      <c r="U776" s="19"/>
      <c r="V776" s="19"/>
    </row>
    <row r="777" spans="1:22" ht="15.5">
      <c r="A777" s="19"/>
      <c r="B777" s="8"/>
      <c r="C777" s="355" t="s">
        <v>356</v>
      </c>
      <c r="D777" s="7">
        <v>2021</v>
      </c>
      <c r="E777" s="15"/>
      <c r="F777" s="15"/>
      <c r="G777" s="15"/>
      <c r="H777" s="15"/>
      <c r="I777" s="15"/>
      <c r="J777" s="190" t="s">
        <v>2792</v>
      </c>
      <c r="K777" s="193" t="s">
        <v>2793</v>
      </c>
      <c r="L777" s="192">
        <v>58320000</v>
      </c>
      <c r="M777" s="187"/>
      <c r="N777" s="19"/>
      <c r="O777" s="19"/>
      <c r="P777" s="19"/>
      <c r="Q777" s="19"/>
      <c r="R777" s="19"/>
      <c r="S777" s="19"/>
      <c r="T777" s="19"/>
      <c r="U777" s="19"/>
      <c r="V777" s="19"/>
    </row>
    <row r="778" spans="1:22" ht="15.5">
      <c r="A778" s="19"/>
      <c r="B778" s="8"/>
      <c r="C778" s="355" t="s">
        <v>356</v>
      </c>
      <c r="D778" s="7">
        <v>2021</v>
      </c>
      <c r="E778" s="15"/>
      <c r="F778" s="15"/>
      <c r="G778" s="15"/>
      <c r="H778" s="15"/>
      <c r="I778" s="15"/>
      <c r="J778" s="190" t="s">
        <v>2792</v>
      </c>
      <c r="K778" s="193" t="s">
        <v>2793</v>
      </c>
      <c r="L778" s="192">
        <v>137160000</v>
      </c>
      <c r="M778" s="187"/>
      <c r="N778" s="19"/>
      <c r="O778" s="19"/>
      <c r="P778" s="19"/>
      <c r="Q778" s="19"/>
      <c r="R778" s="19"/>
      <c r="S778" s="19"/>
      <c r="T778" s="19"/>
      <c r="U778" s="19"/>
      <c r="V778" s="19"/>
    </row>
    <row r="779" spans="1:22" ht="15.5">
      <c r="A779" s="19"/>
      <c r="B779" s="8"/>
      <c r="C779" s="355" t="s">
        <v>356</v>
      </c>
      <c r="D779" s="7">
        <v>2021</v>
      </c>
      <c r="E779" s="15"/>
      <c r="F779" s="15"/>
      <c r="G779" s="15"/>
      <c r="H779" s="15"/>
      <c r="I779" s="15"/>
      <c r="J779" s="190" t="s">
        <v>2792</v>
      </c>
      <c r="K779" s="193" t="s">
        <v>2793</v>
      </c>
      <c r="L779" s="192">
        <v>321624000</v>
      </c>
      <c r="M779" s="187"/>
      <c r="N779" s="19"/>
      <c r="O779" s="19"/>
      <c r="P779" s="19"/>
      <c r="Q779" s="19"/>
      <c r="R779" s="19"/>
      <c r="S779" s="19"/>
      <c r="T779" s="19"/>
      <c r="U779" s="19"/>
      <c r="V779" s="19"/>
    </row>
    <row r="780" spans="1:22" ht="15.5">
      <c r="A780" s="19"/>
      <c r="B780" s="8"/>
      <c r="C780" s="355" t="s">
        <v>356</v>
      </c>
      <c r="D780" s="7">
        <v>2021</v>
      </c>
      <c r="E780" s="15"/>
      <c r="F780" s="15"/>
      <c r="G780" s="15"/>
      <c r="H780" s="15"/>
      <c r="I780" s="15"/>
      <c r="J780" s="190" t="s">
        <v>2792</v>
      </c>
      <c r="K780" s="193" t="s">
        <v>2793</v>
      </c>
      <c r="L780" s="192">
        <v>11974500</v>
      </c>
      <c r="M780" s="187"/>
      <c r="N780" s="19"/>
      <c r="O780" s="19"/>
      <c r="P780" s="19"/>
      <c r="Q780" s="19"/>
      <c r="R780" s="19"/>
      <c r="S780" s="19"/>
      <c r="T780" s="19"/>
      <c r="U780" s="19"/>
      <c r="V780" s="19"/>
    </row>
    <row r="781" spans="1:22" ht="15.5">
      <c r="A781" s="19"/>
      <c r="B781" s="8"/>
      <c r="C781" s="355" t="s">
        <v>356</v>
      </c>
      <c r="D781" s="7">
        <v>2021</v>
      </c>
      <c r="E781" s="15"/>
      <c r="F781" s="15"/>
      <c r="G781" s="15"/>
      <c r="H781" s="15"/>
      <c r="I781" s="15"/>
      <c r="J781" s="190" t="s">
        <v>2792</v>
      </c>
      <c r="K781" s="193" t="s">
        <v>2793</v>
      </c>
      <c r="L781" s="192">
        <v>89961300</v>
      </c>
      <c r="M781" s="187"/>
      <c r="N781" s="19"/>
      <c r="O781" s="19"/>
      <c r="P781" s="19"/>
      <c r="Q781" s="19"/>
      <c r="R781" s="19"/>
      <c r="S781" s="19"/>
      <c r="T781" s="19"/>
      <c r="U781" s="19"/>
      <c r="V781" s="19"/>
    </row>
    <row r="782" spans="1:22" ht="15.5">
      <c r="A782" s="19"/>
      <c r="B782" s="8"/>
      <c r="C782" s="355" t="s">
        <v>356</v>
      </c>
      <c r="D782" s="7">
        <v>2021</v>
      </c>
      <c r="E782" s="15"/>
      <c r="F782" s="15"/>
      <c r="G782" s="15"/>
      <c r="H782" s="15"/>
      <c r="I782" s="15"/>
      <c r="J782" s="190" t="s">
        <v>2792</v>
      </c>
      <c r="K782" s="193" t="s">
        <v>2793</v>
      </c>
      <c r="L782" s="192">
        <v>11974500</v>
      </c>
      <c r="M782" s="187"/>
      <c r="N782" s="19"/>
      <c r="O782" s="19"/>
      <c r="P782" s="19"/>
      <c r="Q782" s="19"/>
      <c r="R782" s="19"/>
      <c r="S782" s="19"/>
      <c r="T782" s="19"/>
      <c r="U782" s="19"/>
      <c r="V782" s="19"/>
    </row>
    <row r="783" spans="1:22" ht="15.5">
      <c r="A783" s="19"/>
      <c r="B783" s="8"/>
      <c r="C783" s="355" t="s">
        <v>356</v>
      </c>
      <c r="D783" s="7">
        <v>2021</v>
      </c>
      <c r="E783" s="15"/>
      <c r="F783" s="15"/>
      <c r="G783" s="15"/>
      <c r="H783" s="15"/>
      <c r="I783" s="15"/>
      <c r="J783" s="190" t="s">
        <v>2792</v>
      </c>
      <c r="K783" s="193" t="s">
        <v>2793</v>
      </c>
      <c r="L783" s="192">
        <v>12045763</v>
      </c>
      <c r="M783" s="187"/>
      <c r="N783" s="19"/>
      <c r="O783" s="19"/>
      <c r="P783" s="19"/>
      <c r="Q783" s="19"/>
      <c r="R783" s="19"/>
      <c r="S783" s="19"/>
      <c r="T783" s="19"/>
      <c r="U783" s="19"/>
      <c r="V783" s="19"/>
    </row>
    <row r="784" spans="1:22" ht="15.5">
      <c r="A784" s="19"/>
      <c r="B784" s="8"/>
      <c r="C784" s="355" t="s">
        <v>356</v>
      </c>
      <c r="D784" s="7">
        <v>2021</v>
      </c>
      <c r="E784" s="15"/>
      <c r="F784" s="15"/>
      <c r="G784" s="15"/>
      <c r="H784" s="15"/>
      <c r="I784" s="15"/>
      <c r="J784" s="190" t="s">
        <v>2792</v>
      </c>
      <c r="K784" s="193" t="s">
        <v>2793</v>
      </c>
      <c r="L784" s="192">
        <v>11974500</v>
      </c>
      <c r="M784" s="187"/>
      <c r="N784" s="19"/>
      <c r="O784" s="19"/>
      <c r="P784" s="19"/>
      <c r="Q784" s="19"/>
      <c r="R784" s="19"/>
      <c r="S784" s="19"/>
      <c r="T784" s="19"/>
      <c r="U784" s="19"/>
      <c r="V784" s="19"/>
    </row>
    <row r="785" spans="1:22" ht="15.5">
      <c r="A785" s="19"/>
      <c r="B785" s="8"/>
      <c r="C785" s="355" t="s">
        <v>356</v>
      </c>
      <c r="D785" s="7">
        <v>2021</v>
      </c>
      <c r="E785" s="15"/>
      <c r="F785" s="15"/>
      <c r="G785" s="15"/>
      <c r="H785" s="15"/>
      <c r="I785" s="15"/>
      <c r="J785" s="190" t="s">
        <v>2792</v>
      </c>
      <c r="K785" s="193" t="s">
        <v>2793</v>
      </c>
      <c r="L785" s="192">
        <v>11974500</v>
      </c>
      <c r="M785" s="187"/>
      <c r="N785" s="19"/>
      <c r="O785" s="19"/>
      <c r="P785" s="19"/>
      <c r="Q785" s="19"/>
      <c r="R785" s="19"/>
      <c r="S785" s="19"/>
      <c r="T785" s="19"/>
      <c r="U785" s="19"/>
      <c r="V785" s="19"/>
    </row>
    <row r="786" spans="1:22" ht="15.5">
      <c r="A786" s="19"/>
      <c r="B786" s="8"/>
      <c r="C786" s="355" t="s">
        <v>356</v>
      </c>
      <c r="D786" s="7">
        <v>2021</v>
      </c>
      <c r="E786" s="15"/>
      <c r="F786" s="15"/>
      <c r="G786" s="15"/>
      <c r="H786" s="15"/>
      <c r="I786" s="15"/>
      <c r="J786" s="190" t="s">
        <v>2792</v>
      </c>
      <c r="K786" s="193" t="s">
        <v>2793</v>
      </c>
      <c r="L786" s="192">
        <v>11999839</v>
      </c>
      <c r="M786" s="187"/>
      <c r="N786" s="19"/>
      <c r="O786" s="19"/>
      <c r="P786" s="19"/>
      <c r="Q786" s="19"/>
      <c r="R786" s="19"/>
      <c r="S786" s="19"/>
      <c r="T786" s="19"/>
      <c r="U786" s="19"/>
      <c r="V786" s="19"/>
    </row>
    <row r="787" spans="1:22" ht="15.5">
      <c r="A787" s="19"/>
      <c r="B787" s="8"/>
      <c r="C787" s="355" t="s">
        <v>356</v>
      </c>
      <c r="D787" s="7">
        <v>2021</v>
      </c>
      <c r="E787" s="15"/>
      <c r="F787" s="15"/>
      <c r="G787" s="15"/>
      <c r="H787" s="15"/>
      <c r="I787" s="15"/>
      <c r="J787" s="190" t="s">
        <v>2792</v>
      </c>
      <c r="K787" s="193" t="s">
        <v>2793</v>
      </c>
      <c r="L787" s="192">
        <v>19872000</v>
      </c>
      <c r="M787" s="187"/>
      <c r="N787" s="19"/>
      <c r="O787" s="19"/>
      <c r="P787" s="19"/>
      <c r="Q787" s="19"/>
      <c r="R787" s="19"/>
      <c r="S787" s="19"/>
      <c r="T787" s="19"/>
      <c r="U787" s="19"/>
      <c r="V787" s="19"/>
    </row>
    <row r="788" spans="1:22" ht="15.5">
      <c r="A788" s="19"/>
      <c r="B788" s="8"/>
      <c r="C788" s="355" t="s">
        <v>356</v>
      </c>
      <c r="D788" s="7">
        <v>2021</v>
      </c>
      <c r="E788" s="15"/>
      <c r="F788" s="15"/>
      <c r="G788" s="15"/>
      <c r="H788" s="15"/>
      <c r="I788" s="15"/>
      <c r="J788" s="190" t="s">
        <v>2792</v>
      </c>
      <c r="K788" s="193" t="s">
        <v>2793</v>
      </c>
      <c r="L788" s="192">
        <v>19872000</v>
      </c>
      <c r="M788" s="187"/>
      <c r="N788" s="19"/>
      <c r="O788" s="19"/>
      <c r="P788" s="19"/>
      <c r="Q788" s="19"/>
      <c r="R788" s="19"/>
      <c r="S788" s="19"/>
      <c r="T788" s="19"/>
      <c r="U788" s="19"/>
      <c r="V788" s="19"/>
    </row>
    <row r="789" spans="1:22" ht="15.5">
      <c r="A789" s="19"/>
      <c r="B789" s="8"/>
      <c r="C789" s="355" t="s">
        <v>356</v>
      </c>
      <c r="D789" s="7">
        <v>2021</v>
      </c>
      <c r="E789" s="15"/>
      <c r="F789" s="15"/>
      <c r="G789" s="15"/>
      <c r="H789" s="15"/>
      <c r="I789" s="15"/>
      <c r="J789" s="190" t="s">
        <v>2792</v>
      </c>
      <c r="K789" s="193" t="s">
        <v>2793</v>
      </c>
      <c r="L789" s="192">
        <v>222480000</v>
      </c>
      <c r="M789" s="187"/>
      <c r="N789" s="19"/>
      <c r="O789" s="19"/>
      <c r="P789" s="19"/>
      <c r="Q789" s="19"/>
      <c r="R789" s="19"/>
      <c r="S789" s="19"/>
      <c r="T789" s="19"/>
      <c r="U789" s="19"/>
      <c r="V789" s="19"/>
    </row>
    <row r="790" spans="1:22" ht="15.5">
      <c r="A790" s="19"/>
      <c r="B790" s="8"/>
      <c r="C790" s="355" t="s">
        <v>356</v>
      </c>
      <c r="D790" s="7">
        <v>2021</v>
      </c>
      <c r="E790" s="15"/>
      <c r="F790" s="15"/>
      <c r="G790" s="15"/>
      <c r="H790" s="15"/>
      <c r="I790" s="15"/>
      <c r="J790" s="190" t="s">
        <v>2792</v>
      </c>
      <c r="K790" s="193" t="s">
        <v>2793</v>
      </c>
      <c r="L790" s="192">
        <v>228960000</v>
      </c>
      <c r="M790" s="187"/>
      <c r="N790" s="19"/>
      <c r="O790" s="19"/>
      <c r="P790" s="19"/>
      <c r="Q790" s="19"/>
      <c r="R790" s="19"/>
      <c r="S790" s="19"/>
      <c r="T790" s="19"/>
      <c r="U790" s="19"/>
      <c r="V790" s="19"/>
    </row>
    <row r="791" spans="1:22" ht="15.5">
      <c r="A791" s="19"/>
      <c r="B791" s="8"/>
      <c r="C791" s="355" t="s">
        <v>356</v>
      </c>
      <c r="D791" s="7">
        <v>2021</v>
      </c>
      <c r="E791" s="15"/>
      <c r="F791" s="15"/>
      <c r="G791" s="15"/>
      <c r="H791" s="15"/>
      <c r="I791" s="15"/>
      <c r="J791" s="190" t="s">
        <v>2792</v>
      </c>
      <c r="K791" s="193" t="s">
        <v>2793</v>
      </c>
      <c r="L791" s="192">
        <v>2160000</v>
      </c>
      <c r="M791" s="187"/>
      <c r="N791" s="19"/>
      <c r="O791" s="19"/>
      <c r="P791" s="19"/>
      <c r="Q791" s="19"/>
      <c r="R791" s="19"/>
      <c r="S791" s="19"/>
      <c r="T791" s="19"/>
      <c r="U791" s="19"/>
      <c r="V791" s="19"/>
    </row>
    <row r="792" spans="1:22" ht="15.5">
      <c r="A792" s="19"/>
      <c r="B792" s="8"/>
      <c r="C792" s="355" t="s">
        <v>356</v>
      </c>
      <c r="D792" s="7">
        <v>2021</v>
      </c>
      <c r="E792" s="15"/>
      <c r="F792" s="15"/>
      <c r="G792" s="15"/>
      <c r="H792" s="15"/>
      <c r="I792" s="15"/>
      <c r="J792" s="190" t="s">
        <v>2792</v>
      </c>
      <c r="K792" s="193" t="s">
        <v>2793</v>
      </c>
      <c r="L792" s="192">
        <v>228960000</v>
      </c>
      <c r="M792" s="187"/>
      <c r="N792" s="19"/>
      <c r="O792" s="19"/>
      <c r="P792" s="19"/>
      <c r="Q792" s="19"/>
      <c r="R792" s="19"/>
      <c r="S792" s="19"/>
      <c r="T792" s="19"/>
      <c r="U792" s="19"/>
      <c r="V792" s="19"/>
    </row>
    <row r="793" spans="1:22" ht="15.5">
      <c r="A793" s="19"/>
      <c r="B793" s="8"/>
      <c r="C793" s="355" t="s">
        <v>356</v>
      </c>
      <c r="D793" s="7">
        <v>2021</v>
      </c>
      <c r="E793" s="15"/>
      <c r="F793" s="15"/>
      <c r="G793" s="15"/>
      <c r="H793" s="15"/>
      <c r="I793" s="15"/>
      <c r="J793" s="190" t="s">
        <v>2792</v>
      </c>
      <c r="K793" s="193" t="s">
        <v>2793</v>
      </c>
      <c r="L793" s="192">
        <v>1814400</v>
      </c>
      <c r="M793" s="187"/>
      <c r="N793" s="19"/>
      <c r="O793" s="19"/>
      <c r="P793" s="19"/>
      <c r="Q793" s="19"/>
      <c r="R793" s="19"/>
      <c r="S793" s="19"/>
      <c r="T793" s="19"/>
      <c r="U793" s="19"/>
      <c r="V793" s="19"/>
    </row>
    <row r="794" spans="1:22" ht="15.5">
      <c r="A794" s="19"/>
      <c r="B794" s="8"/>
      <c r="C794" s="355" t="s">
        <v>356</v>
      </c>
      <c r="D794" s="7">
        <v>2021</v>
      </c>
      <c r="E794" s="15"/>
      <c r="F794" s="15"/>
      <c r="G794" s="15"/>
      <c r="H794" s="15"/>
      <c r="I794" s="15"/>
      <c r="J794" s="190" t="s">
        <v>2792</v>
      </c>
      <c r="K794" s="193" t="s">
        <v>2793</v>
      </c>
      <c r="L794" s="192">
        <v>10530000</v>
      </c>
      <c r="M794" s="187"/>
      <c r="N794" s="19"/>
      <c r="O794" s="19"/>
      <c r="P794" s="19"/>
      <c r="Q794" s="19"/>
      <c r="R794" s="19"/>
      <c r="S794" s="19"/>
      <c r="T794" s="19"/>
      <c r="U794" s="19"/>
      <c r="V794" s="19"/>
    </row>
    <row r="795" spans="1:22" ht="15.5">
      <c r="A795" s="19"/>
      <c r="B795" s="8"/>
      <c r="C795" s="355" t="s">
        <v>356</v>
      </c>
      <c r="D795" s="7">
        <v>2021</v>
      </c>
      <c r="E795" s="15"/>
      <c r="F795" s="15"/>
      <c r="G795" s="15"/>
      <c r="H795" s="15"/>
      <c r="I795" s="15"/>
      <c r="J795" s="190" t="s">
        <v>2792</v>
      </c>
      <c r="K795" s="193" t="s">
        <v>2793</v>
      </c>
      <c r="L795" s="192">
        <v>13338000</v>
      </c>
      <c r="M795" s="187"/>
      <c r="N795" s="19"/>
      <c r="O795" s="19"/>
      <c r="P795" s="19"/>
      <c r="Q795" s="19"/>
      <c r="R795" s="19"/>
      <c r="S795" s="19"/>
      <c r="T795" s="19"/>
      <c r="U795" s="19"/>
      <c r="V795" s="19"/>
    </row>
    <row r="796" spans="1:22" ht="15.5">
      <c r="A796" s="19"/>
      <c r="B796" s="8"/>
      <c r="C796" s="355" t="s">
        <v>356</v>
      </c>
      <c r="D796" s="7">
        <v>2021</v>
      </c>
      <c r="E796" s="15"/>
      <c r="F796" s="15"/>
      <c r="G796" s="15"/>
      <c r="H796" s="15"/>
      <c r="I796" s="15"/>
      <c r="J796" s="190" t="s">
        <v>2792</v>
      </c>
      <c r="K796" s="193" t="s">
        <v>2793</v>
      </c>
      <c r="L796" s="192">
        <v>222480000</v>
      </c>
      <c r="M796" s="187"/>
      <c r="N796" s="19"/>
      <c r="O796" s="19"/>
      <c r="P796" s="19"/>
      <c r="Q796" s="19"/>
      <c r="R796" s="19"/>
      <c r="S796" s="19"/>
      <c r="T796" s="19"/>
      <c r="U796" s="19"/>
      <c r="V796" s="19"/>
    </row>
    <row r="797" spans="1:22" ht="15.5">
      <c r="A797" s="19"/>
      <c r="B797" s="8"/>
      <c r="C797" s="355" t="s">
        <v>356</v>
      </c>
      <c r="D797" s="7">
        <v>2021</v>
      </c>
      <c r="E797" s="15"/>
      <c r="F797" s="15"/>
      <c r="G797" s="15"/>
      <c r="H797" s="15"/>
      <c r="I797" s="15"/>
      <c r="J797" s="190" t="s">
        <v>2792</v>
      </c>
      <c r="K797" s="193" t="s">
        <v>2793</v>
      </c>
      <c r="L797" s="192">
        <v>2106000</v>
      </c>
      <c r="M797" s="187"/>
      <c r="N797" s="19"/>
      <c r="O797" s="19"/>
      <c r="P797" s="19"/>
      <c r="Q797" s="19"/>
      <c r="R797" s="19"/>
      <c r="S797" s="19"/>
      <c r="T797" s="19"/>
      <c r="U797" s="19"/>
      <c r="V797" s="19"/>
    </row>
    <row r="798" spans="1:22" ht="15.5">
      <c r="A798" s="19"/>
      <c r="B798" s="8"/>
      <c r="C798" s="355" t="s">
        <v>356</v>
      </c>
      <c r="D798" s="7">
        <v>2021</v>
      </c>
      <c r="E798" s="15"/>
      <c r="F798" s="15"/>
      <c r="G798" s="15"/>
      <c r="H798" s="15"/>
      <c r="I798" s="15"/>
      <c r="J798" s="190" t="s">
        <v>2792</v>
      </c>
      <c r="K798" s="193" t="s">
        <v>2793</v>
      </c>
      <c r="L798" s="192">
        <v>102870000</v>
      </c>
      <c r="M798" s="187"/>
      <c r="N798" s="19"/>
      <c r="O798" s="19"/>
      <c r="P798" s="19"/>
      <c r="Q798" s="19"/>
      <c r="R798" s="19"/>
      <c r="S798" s="19"/>
      <c r="T798" s="19"/>
      <c r="U798" s="19"/>
      <c r="V798" s="19"/>
    </row>
    <row r="799" spans="1:22" ht="15.5">
      <c r="A799" s="19"/>
      <c r="B799" s="8"/>
      <c r="C799" s="355" t="s">
        <v>356</v>
      </c>
      <c r="D799" s="7">
        <v>2021</v>
      </c>
      <c r="E799" s="15"/>
      <c r="F799" s="15"/>
      <c r="G799" s="15"/>
      <c r="H799" s="15"/>
      <c r="I799" s="15"/>
      <c r="J799" s="190" t="s">
        <v>2792</v>
      </c>
      <c r="K799" s="193" t="s">
        <v>2793</v>
      </c>
      <c r="L799" s="192">
        <v>13537140</v>
      </c>
      <c r="M799" s="187"/>
      <c r="N799" s="19"/>
      <c r="O799" s="19"/>
      <c r="P799" s="19"/>
      <c r="Q799" s="19"/>
      <c r="R799" s="19"/>
      <c r="S799" s="19"/>
      <c r="T799" s="19"/>
      <c r="U799" s="19"/>
      <c r="V799" s="19"/>
    </row>
    <row r="800" spans="1:22" ht="15.5">
      <c r="A800" s="19"/>
      <c r="B800" s="8"/>
      <c r="C800" s="355" t="s">
        <v>356</v>
      </c>
      <c r="D800" s="7">
        <v>2021</v>
      </c>
      <c r="E800" s="15"/>
      <c r="F800" s="15"/>
      <c r="G800" s="15"/>
      <c r="H800" s="15"/>
      <c r="I800" s="15"/>
      <c r="J800" s="190" t="s">
        <v>2792</v>
      </c>
      <c r="K800" s="193" t="s">
        <v>2793</v>
      </c>
      <c r="L800" s="192">
        <v>12038518</v>
      </c>
      <c r="M800" s="187"/>
      <c r="N800" s="19"/>
      <c r="O800" s="19"/>
      <c r="P800" s="19"/>
      <c r="Q800" s="19"/>
      <c r="R800" s="19"/>
      <c r="S800" s="19"/>
      <c r="T800" s="19"/>
      <c r="U800" s="19"/>
      <c r="V800" s="19"/>
    </row>
    <row r="801" spans="1:22" ht="15.5">
      <c r="A801" s="19"/>
      <c r="B801" s="8"/>
      <c r="C801" s="355" t="s">
        <v>356</v>
      </c>
      <c r="D801" s="7">
        <v>2021</v>
      </c>
      <c r="E801" s="15"/>
      <c r="F801" s="15"/>
      <c r="G801" s="15"/>
      <c r="H801" s="15"/>
      <c r="I801" s="15"/>
      <c r="J801" s="190" t="s">
        <v>2792</v>
      </c>
      <c r="K801" s="193" t="s">
        <v>2793</v>
      </c>
      <c r="L801" s="192">
        <v>11974500</v>
      </c>
      <c r="M801" s="187"/>
      <c r="N801" s="19"/>
      <c r="O801" s="19"/>
      <c r="P801" s="19"/>
      <c r="Q801" s="19"/>
      <c r="R801" s="19"/>
      <c r="S801" s="19"/>
      <c r="T801" s="19"/>
      <c r="U801" s="19"/>
      <c r="V801" s="19"/>
    </row>
    <row r="802" spans="1:22" ht="15.5">
      <c r="A802" s="19"/>
      <c r="B802" s="8"/>
      <c r="C802" s="355" t="s">
        <v>356</v>
      </c>
      <c r="D802" s="7">
        <v>2021</v>
      </c>
      <c r="E802" s="15"/>
      <c r="F802" s="15"/>
      <c r="G802" s="15"/>
      <c r="H802" s="15"/>
      <c r="I802" s="15"/>
      <c r="J802" s="190" t="s">
        <v>2792</v>
      </c>
      <c r="K802" s="193" t="s">
        <v>2793</v>
      </c>
      <c r="L802" s="192">
        <v>12076691</v>
      </c>
      <c r="M802" s="187"/>
      <c r="N802" s="19"/>
      <c r="O802" s="19"/>
      <c r="P802" s="19"/>
      <c r="Q802" s="19"/>
      <c r="R802" s="19"/>
      <c r="S802" s="19"/>
      <c r="T802" s="19"/>
      <c r="U802" s="19"/>
      <c r="V802" s="19"/>
    </row>
    <row r="803" spans="1:22" ht="15.5">
      <c r="A803" s="19"/>
      <c r="B803" s="8"/>
      <c r="C803" s="355" t="s">
        <v>356</v>
      </c>
      <c r="D803" s="7">
        <v>2021</v>
      </c>
      <c r="E803" s="15"/>
      <c r="F803" s="15"/>
      <c r="G803" s="15"/>
      <c r="H803" s="15"/>
      <c r="I803" s="15"/>
      <c r="J803" s="190" t="s">
        <v>2792</v>
      </c>
      <c r="K803" s="193" t="s">
        <v>2793</v>
      </c>
      <c r="L803" s="192">
        <v>11974500</v>
      </c>
      <c r="M803" s="187"/>
      <c r="N803" s="19"/>
      <c r="O803" s="19"/>
      <c r="P803" s="19"/>
      <c r="Q803" s="19"/>
      <c r="R803" s="19"/>
      <c r="S803" s="19"/>
      <c r="T803" s="19"/>
      <c r="U803" s="19"/>
      <c r="V803" s="19"/>
    </row>
    <row r="804" spans="1:22" ht="15.5">
      <c r="A804" s="19"/>
      <c r="B804" s="8"/>
      <c r="C804" s="355" t="s">
        <v>356</v>
      </c>
      <c r="D804" s="7">
        <v>2021</v>
      </c>
      <c r="E804" s="15"/>
      <c r="F804" s="15"/>
      <c r="G804" s="15"/>
      <c r="H804" s="15"/>
      <c r="I804" s="15"/>
      <c r="J804" s="190" t="s">
        <v>2792</v>
      </c>
      <c r="K804" s="193" t="s">
        <v>2793</v>
      </c>
      <c r="L804" s="192">
        <v>11997118</v>
      </c>
      <c r="M804" s="187"/>
      <c r="N804" s="19"/>
      <c r="O804" s="19"/>
      <c r="P804" s="19"/>
      <c r="Q804" s="19"/>
      <c r="R804" s="19"/>
      <c r="S804" s="19"/>
      <c r="T804" s="19"/>
      <c r="U804" s="19"/>
      <c r="V804" s="19"/>
    </row>
    <row r="805" spans="1:22" ht="15.5">
      <c r="A805" s="19"/>
      <c r="B805" s="8"/>
      <c r="C805" s="355" t="s">
        <v>356</v>
      </c>
      <c r="D805" s="7">
        <v>2021</v>
      </c>
      <c r="E805" s="15"/>
      <c r="F805" s="15"/>
      <c r="G805" s="15"/>
      <c r="H805" s="15"/>
      <c r="I805" s="15"/>
      <c r="J805" s="190" t="s">
        <v>2792</v>
      </c>
      <c r="K805" s="193" t="s">
        <v>2793</v>
      </c>
      <c r="L805" s="192">
        <v>11974500</v>
      </c>
      <c r="M805" s="187"/>
      <c r="N805" s="19"/>
      <c r="O805" s="19"/>
      <c r="P805" s="19"/>
      <c r="Q805" s="19"/>
      <c r="R805" s="19"/>
      <c r="S805" s="19"/>
      <c r="T805" s="19"/>
      <c r="U805" s="19"/>
      <c r="V805" s="19"/>
    </row>
    <row r="806" spans="1:22" ht="15.5">
      <c r="A806" s="19"/>
      <c r="B806" s="8"/>
      <c r="C806" s="355" t="s">
        <v>356</v>
      </c>
      <c r="D806" s="7">
        <v>2021</v>
      </c>
      <c r="E806" s="15"/>
      <c r="F806" s="15"/>
      <c r="G806" s="15"/>
      <c r="H806" s="15"/>
      <c r="I806" s="15"/>
      <c r="J806" s="190" t="s">
        <v>2792</v>
      </c>
      <c r="K806" s="193" t="s">
        <v>2793</v>
      </c>
      <c r="L806" s="192">
        <v>11993302</v>
      </c>
      <c r="M806" s="187"/>
      <c r="N806" s="19"/>
      <c r="O806" s="19"/>
      <c r="P806" s="19"/>
      <c r="Q806" s="19"/>
      <c r="R806" s="19"/>
      <c r="S806" s="19"/>
      <c r="T806" s="19"/>
      <c r="U806" s="19"/>
      <c r="V806" s="19"/>
    </row>
    <row r="807" spans="1:22" ht="15.5">
      <c r="A807" s="19"/>
      <c r="B807" s="8"/>
      <c r="C807" s="355" t="s">
        <v>356</v>
      </c>
      <c r="D807" s="7">
        <v>2021</v>
      </c>
      <c r="E807" s="15"/>
      <c r="F807" s="15"/>
      <c r="G807" s="15"/>
      <c r="H807" s="15"/>
      <c r="I807" s="15"/>
      <c r="J807" s="190" t="s">
        <v>2792</v>
      </c>
      <c r="K807" s="193" t="s">
        <v>2793</v>
      </c>
      <c r="L807" s="192">
        <v>12064166</v>
      </c>
      <c r="M807" s="187"/>
      <c r="N807" s="19"/>
      <c r="O807" s="19"/>
      <c r="P807" s="19"/>
      <c r="Q807" s="19"/>
      <c r="R807" s="19"/>
      <c r="S807" s="19"/>
      <c r="T807" s="19"/>
      <c r="U807" s="19"/>
      <c r="V807" s="19"/>
    </row>
    <row r="808" spans="1:22" ht="15.5">
      <c r="A808" s="19"/>
      <c r="B808" s="8"/>
      <c r="C808" s="355" t="s">
        <v>356</v>
      </c>
      <c r="D808" s="7">
        <v>2021</v>
      </c>
      <c r="E808" s="15"/>
      <c r="F808" s="15"/>
      <c r="G808" s="15"/>
      <c r="H808" s="15"/>
      <c r="I808" s="15"/>
      <c r="J808" s="190" t="s">
        <v>2792</v>
      </c>
      <c r="K808" s="193" t="s">
        <v>2793</v>
      </c>
      <c r="L808" s="192">
        <v>11974500</v>
      </c>
      <c r="M808" s="187"/>
      <c r="N808" s="19"/>
      <c r="O808" s="19"/>
      <c r="P808" s="19"/>
      <c r="Q808" s="19"/>
      <c r="R808" s="19"/>
      <c r="S808" s="19"/>
      <c r="T808" s="19"/>
      <c r="U808" s="19"/>
      <c r="V808" s="19"/>
    </row>
    <row r="809" spans="1:22" ht="15.5">
      <c r="A809" s="19"/>
      <c r="B809" s="8"/>
      <c r="C809" s="355" t="s">
        <v>356</v>
      </c>
      <c r="D809" s="7">
        <v>2021</v>
      </c>
      <c r="E809" s="15"/>
      <c r="F809" s="15"/>
      <c r="G809" s="15"/>
      <c r="H809" s="15"/>
      <c r="I809" s="15"/>
      <c r="J809" s="190" t="s">
        <v>2792</v>
      </c>
      <c r="K809" s="193" t="s">
        <v>2793</v>
      </c>
      <c r="L809" s="192">
        <v>11974500</v>
      </c>
      <c r="M809" s="187"/>
      <c r="N809" s="19"/>
      <c r="O809" s="19"/>
      <c r="P809" s="19"/>
      <c r="Q809" s="19"/>
      <c r="R809" s="19"/>
      <c r="S809" s="19"/>
      <c r="T809" s="19"/>
      <c r="U809" s="19"/>
      <c r="V809" s="19"/>
    </row>
    <row r="810" spans="1:22" ht="15.5">
      <c r="A810" s="19"/>
      <c r="B810" s="8"/>
      <c r="C810" s="355" t="s">
        <v>356</v>
      </c>
      <c r="D810" s="7">
        <v>2021</v>
      </c>
      <c r="E810" s="15"/>
      <c r="F810" s="15"/>
      <c r="G810" s="15"/>
      <c r="H810" s="15"/>
      <c r="I810" s="15"/>
      <c r="J810" s="190" t="s">
        <v>2792</v>
      </c>
      <c r="K810" s="193" t="s">
        <v>2793</v>
      </c>
      <c r="L810" s="192">
        <v>11974500</v>
      </c>
      <c r="M810" s="187"/>
      <c r="N810" s="19"/>
      <c r="O810" s="19"/>
      <c r="P810" s="19"/>
      <c r="Q810" s="19"/>
      <c r="R810" s="19"/>
      <c r="S810" s="19"/>
      <c r="T810" s="19"/>
      <c r="U810" s="19"/>
      <c r="V810" s="19"/>
    </row>
    <row r="811" spans="1:22" ht="15.5">
      <c r="A811" s="19"/>
      <c r="B811" s="8"/>
      <c r="C811" s="355" t="s">
        <v>356</v>
      </c>
      <c r="D811" s="7">
        <v>2021</v>
      </c>
      <c r="E811" s="15"/>
      <c r="F811" s="15"/>
      <c r="G811" s="15"/>
      <c r="H811" s="15"/>
      <c r="I811" s="15"/>
      <c r="J811" s="190" t="s">
        <v>2792</v>
      </c>
      <c r="K811" s="193" t="s">
        <v>2793</v>
      </c>
      <c r="L811" s="192">
        <v>11976014</v>
      </c>
      <c r="M811" s="187"/>
      <c r="N811" s="19"/>
      <c r="O811" s="19"/>
      <c r="P811" s="19"/>
      <c r="Q811" s="19"/>
      <c r="R811" s="19"/>
      <c r="S811" s="19"/>
      <c r="T811" s="19"/>
      <c r="U811" s="19"/>
      <c r="V811" s="19"/>
    </row>
    <row r="812" spans="1:22" ht="15.5">
      <c r="A812" s="19"/>
      <c r="B812" s="8"/>
      <c r="C812" s="355" t="s">
        <v>356</v>
      </c>
      <c r="D812" s="7">
        <v>2021</v>
      </c>
      <c r="E812" s="15"/>
      <c r="F812" s="15"/>
      <c r="G812" s="15"/>
      <c r="H812" s="15"/>
      <c r="I812" s="15"/>
      <c r="J812" s="190" t="s">
        <v>2792</v>
      </c>
      <c r="K812" s="193" t="s">
        <v>2793</v>
      </c>
      <c r="L812" s="192">
        <v>11974500</v>
      </c>
      <c r="M812" s="187"/>
      <c r="N812" s="19"/>
      <c r="O812" s="19"/>
      <c r="P812" s="19"/>
      <c r="Q812" s="19"/>
      <c r="R812" s="19"/>
      <c r="S812" s="19"/>
      <c r="T812" s="19"/>
      <c r="U812" s="19"/>
      <c r="V812" s="19"/>
    </row>
    <row r="813" spans="1:22" ht="15.5">
      <c r="A813" s="19"/>
      <c r="B813" s="8"/>
      <c r="C813" s="355" t="s">
        <v>356</v>
      </c>
      <c r="D813" s="7">
        <v>2021</v>
      </c>
      <c r="E813" s="15"/>
      <c r="F813" s="15"/>
      <c r="G813" s="15"/>
      <c r="H813" s="15"/>
      <c r="I813" s="15"/>
      <c r="J813" s="190" t="s">
        <v>2792</v>
      </c>
      <c r="K813" s="193" t="s">
        <v>2793</v>
      </c>
      <c r="L813" s="192">
        <v>11974500</v>
      </c>
      <c r="M813" s="187"/>
      <c r="N813" s="19"/>
      <c r="O813" s="19"/>
      <c r="P813" s="19"/>
      <c r="Q813" s="19"/>
      <c r="R813" s="19"/>
      <c r="S813" s="19"/>
      <c r="T813" s="19"/>
      <c r="U813" s="19"/>
      <c r="V813" s="19"/>
    </row>
    <row r="814" spans="1:22" ht="15.5">
      <c r="A814" s="19"/>
      <c r="B814" s="8"/>
      <c r="C814" s="355" t="s">
        <v>356</v>
      </c>
      <c r="D814" s="7">
        <v>2021</v>
      </c>
      <c r="E814" s="15"/>
      <c r="F814" s="15"/>
      <c r="G814" s="15"/>
      <c r="H814" s="15"/>
      <c r="I814" s="15"/>
      <c r="J814" s="190" t="s">
        <v>2792</v>
      </c>
      <c r="K814" s="193" t="s">
        <v>2793</v>
      </c>
      <c r="L814" s="192">
        <v>128398500</v>
      </c>
      <c r="M814" s="187"/>
      <c r="N814" s="19"/>
      <c r="O814" s="19"/>
      <c r="P814" s="19"/>
      <c r="Q814" s="19"/>
      <c r="R814" s="19"/>
      <c r="S814" s="19"/>
      <c r="T814" s="19"/>
      <c r="U814" s="19"/>
      <c r="V814" s="19"/>
    </row>
    <row r="815" spans="1:22" ht="15.5">
      <c r="A815" s="19"/>
      <c r="B815" s="8"/>
      <c r="C815" s="355" t="s">
        <v>356</v>
      </c>
      <c r="D815" s="7">
        <v>2021</v>
      </c>
      <c r="E815" s="15"/>
      <c r="F815" s="15"/>
      <c r="G815" s="15"/>
      <c r="H815" s="15"/>
      <c r="I815" s="15"/>
      <c r="J815" s="190" t="s">
        <v>2792</v>
      </c>
      <c r="K815" s="193" t="s">
        <v>2793</v>
      </c>
      <c r="L815" s="192">
        <v>64800000</v>
      </c>
      <c r="M815" s="187"/>
      <c r="N815" s="19"/>
      <c r="O815" s="19"/>
      <c r="P815" s="19"/>
      <c r="Q815" s="19"/>
      <c r="R815" s="19"/>
      <c r="S815" s="19"/>
      <c r="T815" s="19"/>
      <c r="U815" s="19"/>
      <c r="V815" s="19"/>
    </row>
    <row r="816" spans="1:22" ht="15.5">
      <c r="A816" s="19"/>
      <c r="B816" s="8"/>
      <c r="C816" s="355" t="s">
        <v>356</v>
      </c>
      <c r="D816" s="7">
        <v>2021</v>
      </c>
      <c r="E816" s="15"/>
      <c r="F816" s="15"/>
      <c r="G816" s="15"/>
      <c r="H816" s="15"/>
      <c r="I816" s="15"/>
      <c r="J816" s="190" t="s">
        <v>2792</v>
      </c>
      <c r="K816" s="193" t="s">
        <v>2793</v>
      </c>
      <c r="L816" s="192">
        <v>64800000</v>
      </c>
      <c r="M816" s="187"/>
      <c r="N816" s="19"/>
      <c r="O816" s="19"/>
      <c r="P816" s="19"/>
      <c r="Q816" s="19"/>
      <c r="R816" s="19"/>
      <c r="S816" s="19"/>
      <c r="T816" s="19"/>
      <c r="U816" s="19"/>
      <c r="V816" s="19"/>
    </row>
    <row r="817" spans="1:22" ht="15.5">
      <c r="A817" s="19"/>
      <c r="B817" s="8"/>
      <c r="C817" s="355" t="s">
        <v>356</v>
      </c>
      <c r="D817" s="7">
        <v>2021</v>
      </c>
      <c r="E817" s="15"/>
      <c r="F817" s="15"/>
      <c r="G817" s="15"/>
      <c r="H817" s="15"/>
      <c r="I817" s="15"/>
      <c r="J817" s="190" t="s">
        <v>2792</v>
      </c>
      <c r="K817" s="193" t="s">
        <v>2793</v>
      </c>
      <c r="L817" s="192">
        <v>11974500</v>
      </c>
      <c r="M817" s="187"/>
      <c r="N817" s="19"/>
      <c r="O817" s="19"/>
      <c r="P817" s="19"/>
      <c r="Q817" s="19"/>
      <c r="R817" s="19"/>
      <c r="S817" s="19"/>
      <c r="T817" s="19"/>
      <c r="U817" s="19"/>
      <c r="V817" s="19"/>
    </row>
    <row r="818" spans="1:22" ht="15.5">
      <c r="A818" s="19"/>
      <c r="B818" s="8"/>
      <c r="C818" s="355" t="s">
        <v>356</v>
      </c>
      <c r="D818" s="7">
        <v>2021</v>
      </c>
      <c r="E818" s="15"/>
      <c r="F818" s="15"/>
      <c r="G818" s="15"/>
      <c r="H818" s="15"/>
      <c r="I818" s="15"/>
      <c r="J818" s="190" t="s">
        <v>2792</v>
      </c>
      <c r="K818" s="193" t="s">
        <v>2793</v>
      </c>
      <c r="L818" s="192">
        <v>11978712</v>
      </c>
      <c r="M818" s="187"/>
      <c r="N818" s="19"/>
      <c r="O818" s="19"/>
      <c r="P818" s="19"/>
      <c r="Q818" s="19"/>
      <c r="R818" s="19"/>
      <c r="S818" s="19"/>
      <c r="T818" s="19"/>
      <c r="U818" s="19"/>
      <c r="V818" s="19"/>
    </row>
    <row r="819" spans="1:22" ht="15.5">
      <c r="A819" s="19"/>
      <c r="B819" s="8"/>
      <c r="C819" s="355" t="s">
        <v>356</v>
      </c>
      <c r="D819" s="7">
        <v>2021</v>
      </c>
      <c r="E819" s="15"/>
      <c r="F819" s="15"/>
      <c r="G819" s="15"/>
      <c r="H819" s="15"/>
      <c r="I819" s="15"/>
      <c r="J819" s="190" t="s">
        <v>2792</v>
      </c>
      <c r="K819" s="193" t="s">
        <v>2793</v>
      </c>
      <c r="L819" s="192">
        <v>11974500</v>
      </c>
      <c r="M819" s="187"/>
      <c r="N819" s="19"/>
      <c r="O819" s="19"/>
      <c r="P819" s="19"/>
      <c r="Q819" s="19"/>
      <c r="R819" s="19"/>
      <c r="S819" s="19"/>
      <c r="T819" s="19"/>
      <c r="U819" s="19"/>
      <c r="V819" s="19"/>
    </row>
    <row r="820" spans="1:22" ht="15.5">
      <c r="A820" s="19"/>
      <c r="B820" s="8"/>
      <c r="C820" s="355" t="s">
        <v>356</v>
      </c>
      <c r="D820" s="7">
        <v>2021</v>
      </c>
      <c r="E820" s="15"/>
      <c r="F820" s="15"/>
      <c r="G820" s="15"/>
      <c r="H820" s="15"/>
      <c r="I820" s="15"/>
      <c r="J820" s="190" t="s">
        <v>2792</v>
      </c>
      <c r="K820" s="193" t="s">
        <v>2793</v>
      </c>
      <c r="L820" s="192">
        <v>12010828</v>
      </c>
      <c r="M820" s="187"/>
      <c r="N820" s="19"/>
      <c r="O820" s="19"/>
      <c r="P820" s="19"/>
      <c r="Q820" s="19"/>
      <c r="R820" s="19"/>
      <c r="S820" s="19"/>
      <c r="T820" s="19"/>
      <c r="U820" s="19"/>
      <c r="V820" s="19"/>
    </row>
    <row r="821" spans="1:22" ht="15.5">
      <c r="A821" s="19"/>
      <c r="B821" s="8"/>
      <c r="C821" s="355" t="s">
        <v>356</v>
      </c>
      <c r="D821" s="7">
        <v>2021</v>
      </c>
      <c r="E821" s="15"/>
      <c r="F821" s="15"/>
      <c r="G821" s="15"/>
      <c r="H821" s="15"/>
      <c r="I821" s="15"/>
      <c r="J821" s="190" t="s">
        <v>2792</v>
      </c>
      <c r="K821" s="193" t="s">
        <v>2793</v>
      </c>
      <c r="L821" s="192">
        <v>11974500</v>
      </c>
      <c r="M821" s="187"/>
      <c r="N821" s="19"/>
      <c r="O821" s="19"/>
      <c r="P821" s="19"/>
      <c r="Q821" s="19"/>
      <c r="R821" s="19"/>
      <c r="S821" s="19"/>
      <c r="T821" s="19"/>
      <c r="U821" s="19"/>
      <c r="V821" s="19"/>
    </row>
    <row r="822" spans="1:22" ht="15.5">
      <c r="A822" s="19"/>
      <c r="B822" s="8"/>
      <c r="C822" s="355" t="s">
        <v>356</v>
      </c>
      <c r="D822" s="7">
        <v>2021</v>
      </c>
      <c r="E822" s="15"/>
      <c r="F822" s="15"/>
      <c r="G822" s="15"/>
      <c r="H822" s="15"/>
      <c r="I822" s="15"/>
      <c r="J822" s="190" t="s">
        <v>2792</v>
      </c>
      <c r="K822" s="193" t="s">
        <v>2793</v>
      </c>
      <c r="L822" s="192">
        <v>11974500</v>
      </c>
      <c r="M822" s="187"/>
      <c r="N822" s="19"/>
      <c r="O822" s="19"/>
      <c r="P822" s="19"/>
      <c r="Q822" s="19"/>
      <c r="R822" s="19"/>
      <c r="S822" s="19"/>
      <c r="T822" s="19"/>
      <c r="U822" s="19"/>
      <c r="V822" s="19"/>
    </row>
    <row r="823" spans="1:22" ht="15.5">
      <c r="A823" s="19"/>
      <c r="B823" s="8"/>
      <c r="C823" s="355" t="s">
        <v>356</v>
      </c>
      <c r="D823" s="7">
        <v>2021</v>
      </c>
      <c r="E823" s="15"/>
      <c r="F823" s="15"/>
      <c r="G823" s="15"/>
      <c r="H823" s="15"/>
      <c r="I823" s="15"/>
      <c r="J823" s="190" t="s">
        <v>2792</v>
      </c>
      <c r="K823" s="193" t="s">
        <v>2793</v>
      </c>
      <c r="L823" s="192">
        <v>11974500</v>
      </c>
      <c r="M823" s="187"/>
      <c r="N823" s="19"/>
      <c r="O823" s="19"/>
      <c r="P823" s="19"/>
      <c r="Q823" s="19"/>
      <c r="R823" s="19"/>
      <c r="S823" s="19"/>
      <c r="T823" s="19"/>
      <c r="U823" s="19"/>
      <c r="V823" s="19"/>
    </row>
    <row r="824" spans="1:22" ht="15.5">
      <c r="A824" s="19"/>
      <c r="B824" s="8"/>
      <c r="C824" s="355" t="s">
        <v>356</v>
      </c>
      <c r="D824" s="7">
        <v>2021</v>
      </c>
      <c r="E824" s="15"/>
      <c r="F824" s="15"/>
      <c r="G824" s="15"/>
      <c r="H824" s="15"/>
      <c r="I824" s="15"/>
      <c r="J824" s="190" t="s">
        <v>2792</v>
      </c>
      <c r="K824" s="193" t="s">
        <v>2793</v>
      </c>
      <c r="L824" s="192">
        <v>11974500</v>
      </c>
      <c r="M824" s="187"/>
      <c r="N824" s="19"/>
      <c r="O824" s="19"/>
      <c r="P824" s="19"/>
      <c r="Q824" s="19"/>
      <c r="R824" s="19"/>
      <c r="S824" s="19"/>
      <c r="T824" s="19"/>
      <c r="U824" s="19"/>
      <c r="V824" s="19"/>
    </row>
    <row r="825" spans="1:22" ht="15.5">
      <c r="A825" s="19"/>
      <c r="B825" s="8"/>
      <c r="C825" s="355" t="s">
        <v>356</v>
      </c>
      <c r="D825" s="7">
        <v>2021</v>
      </c>
      <c r="E825" s="15"/>
      <c r="F825" s="15"/>
      <c r="G825" s="15"/>
      <c r="H825" s="15"/>
      <c r="I825" s="15"/>
      <c r="J825" s="190" t="s">
        <v>2792</v>
      </c>
      <c r="K825" s="193" t="s">
        <v>2793</v>
      </c>
      <c r="L825" s="192">
        <v>11995221</v>
      </c>
      <c r="M825" s="187"/>
      <c r="N825" s="19"/>
      <c r="O825" s="19"/>
      <c r="P825" s="19"/>
      <c r="Q825" s="19"/>
      <c r="R825" s="19"/>
      <c r="S825" s="19"/>
      <c r="T825" s="19"/>
      <c r="U825" s="19"/>
      <c r="V825" s="19"/>
    </row>
    <row r="826" spans="1:22" ht="15.5">
      <c r="A826" s="19"/>
      <c r="B826" s="8"/>
      <c r="C826" s="355" t="s">
        <v>356</v>
      </c>
      <c r="D826" s="7">
        <v>2021</v>
      </c>
      <c r="E826" s="15"/>
      <c r="F826" s="15"/>
      <c r="G826" s="15"/>
      <c r="H826" s="15"/>
      <c r="I826" s="15"/>
      <c r="J826" s="190" t="s">
        <v>2792</v>
      </c>
      <c r="K826" s="193" t="s">
        <v>2793</v>
      </c>
      <c r="L826" s="192">
        <v>12000918</v>
      </c>
      <c r="M826" s="187"/>
      <c r="N826" s="19"/>
      <c r="O826" s="19"/>
      <c r="P826" s="19"/>
      <c r="Q826" s="19"/>
      <c r="R826" s="19"/>
      <c r="S826" s="19"/>
      <c r="T826" s="19"/>
      <c r="U826" s="19"/>
      <c r="V826" s="19"/>
    </row>
    <row r="827" spans="1:22" ht="15.5">
      <c r="A827" s="19"/>
      <c r="B827" s="8"/>
      <c r="C827" s="355" t="s">
        <v>356</v>
      </c>
      <c r="D827" s="7">
        <v>2021</v>
      </c>
      <c r="E827" s="15"/>
      <c r="F827" s="15"/>
      <c r="G827" s="15"/>
      <c r="H827" s="15"/>
      <c r="I827" s="15"/>
      <c r="J827" s="190" t="s">
        <v>2792</v>
      </c>
      <c r="K827" s="193" t="s">
        <v>2793</v>
      </c>
      <c r="L827" s="192">
        <v>12013055</v>
      </c>
      <c r="M827" s="187"/>
      <c r="N827" s="19"/>
      <c r="O827" s="19"/>
      <c r="P827" s="19"/>
      <c r="Q827" s="19"/>
      <c r="R827" s="19"/>
      <c r="S827" s="19"/>
      <c r="T827" s="19"/>
      <c r="U827" s="19"/>
      <c r="V827" s="19"/>
    </row>
    <row r="828" spans="1:22" ht="15.5">
      <c r="A828" s="19"/>
      <c r="B828" s="8"/>
      <c r="C828" s="355" t="s">
        <v>356</v>
      </c>
      <c r="D828" s="7">
        <v>2021</v>
      </c>
      <c r="E828" s="15"/>
      <c r="F828" s="15"/>
      <c r="G828" s="15"/>
      <c r="H828" s="15"/>
      <c r="I828" s="15"/>
      <c r="J828" s="190" t="s">
        <v>2792</v>
      </c>
      <c r="K828" s="193" t="s">
        <v>2793</v>
      </c>
      <c r="L828" s="192">
        <v>11974500</v>
      </c>
      <c r="M828" s="187"/>
      <c r="N828" s="19"/>
      <c r="O828" s="19"/>
      <c r="P828" s="19"/>
      <c r="Q828" s="19"/>
      <c r="R828" s="19"/>
      <c r="S828" s="19"/>
      <c r="T828" s="19"/>
      <c r="U828" s="19"/>
      <c r="V828" s="19"/>
    </row>
    <row r="829" spans="1:22" ht="15.5">
      <c r="A829" s="19"/>
      <c r="B829" s="8"/>
      <c r="C829" s="355" t="s">
        <v>356</v>
      </c>
      <c r="D829" s="7">
        <v>2021</v>
      </c>
      <c r="E829" s="15"/>
      <c r="F829" s="15"/>
      <c r="G829" s="15"/>
      <c r="H829" s="15"/>
      <c r="I829" s="15"/>
      <c r="J829" s="190" t="s">
        <v>2792</v>
      </c>
      <c r="K829" s="193" t="s">
        <v>2793</v>
      </c>
      <c r="L829" s="192">
        <v>64800000</v>
      </c>
      <c r="M829" s="187"/>
      <c r="N829" s="19"/>
      <c r="O829" s="19"/>
      <c r="P829" s="19"/>
      <c r="Q829" s="19"/>
      <c r="R829" s="19"/>
      <c r="S829" s="19"/>
      <c r="T829" s="19"/>
      <c r="U829" s="19"/>
      <c r="V829" s="19"/>
    </row>
    <row r="830" spans="1:22" ht="15.5">
      <c r="A830" s="19"/>
      <c r="B830" s="8"/>
      <c r="C830" s="355" t="s">
        <v>356</v>
      </c>
      <c r="D830" s="7">
        <v>2021</v>
      </c>
      <c r="E830" s="15"/>
      <c r="F830" s="15"/>
      <c r="G830" s="15"/>
      <c r="H830" s="15"/>
      <c r="I830" s="15"/>
      <c r="J830" s="190" t="s">
        <v>2792</v>
      </c>
      <c r="K830" s="193" t="s">
        <v>2793</v>
      </c>
      <c r="L830" s="192">
        <v>89532000</v>
      </c>
      <c r="M830" s="187"/>
      <c r="N830" s="19"/>
      <c r="O830" s="19"/>
      <c r="P830" s="19"/>
      <c r="Q830" s="19"/>
      <c r="R830" s="19"/>
      <c r="S830" s="19"/>
      <c r="T830" s="19"/>
      <c r="U830" s="19"/>
      <c r="V830" s="19"/>
    </row>
    <row r="831" spans="1:22" ht="15.5">
      <c r="A831" s="19"/>
      <c r="B831" s="8"/>
      <c r="C831" s="355" t="s">
        <v>356</v>
      </c>
      <c r="D831" s="7">
        <v>2021</v>
      </c>
      <c r="E831" s="15"/>
      <c r="F831" s="15"/>
      <c r="G831" s="15"/>
      <c r="H831" s="15"/>
      <c r="I831" s="15"/>
      <c r="J831" s="190" t="s">
        <v>2792</v>
      </c>
      <c r="K831" s="193" t="s">
        <v>2793</v>
      </c>
      <c r="L831" s="192">
        <v>89532000</v>
      </c>
      <c r="M831" s="187"/>
      <c r="N831" s="19"/>
      <c r="O831" s="19"/>
      <c r="P831" s="19"/>
      <c r="Q831" s="19"/>
      <c r="R831" s="19"/>
      <c r="S831" s="19"/>
      <c r="T831" s="19"/>
      <c r="U831" s="19"/>
      <c r="V831" s="19"/>
    </row>
    <row r="832" spans="1:22" ht="15.5">
      <c r="A832" s="19"/>
      <c r="B832" s="8"/>
      <c r="C832" s="355" t="s">
        <v>356</v>
      </c>
      <c r="D832" s="7">
        <v>2021</v>
      </c>
      <c r="E832" s="15"/>
      <c r="F832" s="15"/>
      <c r="G832" s="15"/>
      <c r="H832" s="15"/>
      <c r="I832" s="15"/>
      <c r="J832" s="190" t="s">
        <v>2792</v>
      </c>
      <c r="K832" s="193" t="s">
        <v>2793</v>
      </c>
      <c r="L832" s="192">
        <v>11976247</v>
      </c>
      <c r="M832" s="187"/>
      <c r="N832" s="19"/>
      <c r="O832" s="19"/>
      <c r="P832" s="19"/>
      <c r="Q832" s="19"/>
      <c r="R832" s="19"/>
      <c r="S832" s="19"/>
      <c r="T832" s="19"/>
      <c r="U832" s="19"/>
      <c r="V832" s="19"/>
    </row>
    <row r="833" spans="1:22" ht="15.5">
      <c r="A833" s="19"/>
      <c r="B833" s="8"/>
      <c r="C833" s="355" t="s">
        <v>356</v>
      </c>
      <c r="D833" s="7">
        <v>2021</v>
      </c>
      <c r="E833" s="15"/>
      <c r="F833" s="15"/>
      <c r="G833" s="15"/>
      <c r="H833" s="15"/>
      <c r="I833" s="15"/>
      <c r="J833" s="190" t="s">
        <v>2792</v>
      </c>
      <c r="K833" s="193" t="s">
        <v>2793</v>
      </c>
      <c r="L833" s="192">
        <v>11974500</v>
      </c>
      <c r="M833" s="187"/>
      <c r="N833" s="19"/>
      <c r="O833" s="19"/>
      <c r="P833" s="19"/>
      <c r="Q833" s="19"/>
      <c r="R833" s="19"/>
      <c r="S833" s="19"/>
      <c r="T833" s="19"/>
      <c r="U833" s="19"/>
      <c r="V833" s="19"/>
    </row>
    <row r="834" spans="1:22" ht="15.5">
      <c r="A834" s="19"/>
      <c r="B834" s="8"/>
      <c r="C834" s="355" t="s">
        <v>356</v>
      </c>
      <c r="D834" s="7">
        <v>2021</v>
      </c>
      <c r="E834" s="15"/>
      <c r="F834" s="15"/>
      <c r="G834" s="15"/>
      <c r="H834" s="15"/>
      <c r="I834" s="15"/>
      <c r="J834" s="190" t="s">
        <v>2792</v>
      </c>
      <c r="K834" s="193" t="s">
        <v>2793</v>
      </c>
      <c r="L834" s="192">
        <v>58320000</v>
      </c>
      <c r="M834" s="187"/>
      <c r="N834" s="19"/>
      <c r="O834" s="19"/>
      <c r="P834" s="19"/>
      <c r="Q834" s="19"/>
      <c r="R834" s="19"/>
      <c r="S834" s="19"/>
      <c r="T834" s="19"/>
      <c r="U834" s="19"/>
      <c r="V834" s="19"/>
    </row>
    <row r="835" spans="1:22" ht="15.5">
      <c r="A835" s="19"/>
      <c r="B835" s="8"/>
      <c r="C835" s="355" t="s">
        <v>356</v>
      </c>
      <c r="D835" s="7">
        <v>2021</v>
      </c>
      <c r="E835" s="15"/>
      <c r="F835" s="15"/>
      <c r="G835" s="15"/>
      <c r="H835" s="15"/>
      <c r="I835" s="15"/>
      <c r="J835" s="190" t="s">
        <v>2792</v>
      </c>
      <c r="K835" s="193" t="s">
        <v>2793</v>
      </c>
      <c r="L835" s="192">
        <v>11974500</v>
      </c>
      <c r="M835" s="187"/>
      <c r="N835" s="19"/>
      <c r="O835" s="19"/>
      <c r="P835" s="19"/>
      <c r="Q835" s="19"/>
      <c r="R835" s="19"/>
      <c r="S835" s="19"/>
      <c r="T835" s="19"/>
      <c r="U835" s="19"/>
      <c r="V835" s="19"/>
    </row>
    <row r="836" spans="1:22" ht="15.5">
      <c r="A836" s="19"/>
      <c r="B836" s="8"/>
      <c r="C836" s="355" t="s">
        <v>356</v>
      </c>
      <c r="D836" s="7">
        <v>2021</v>
      </c>
      <c r="E836" s="15"/>
      <c r="F836" s="15"/>
      <c r="G836" s="15"/>
      <c r="H836" s="15"/>
      <c r="I836" s="15"/>
      <c r="J836" s="190" t="s">
        <v>2792</v>
      </c>
      <c r="K836" s="193" t="s">
        <v>2793</v>
      </c>
      <c r="L836" s="192">
        <v>11975226</v>
      </c>
      <c r="M836" s="187"/>
      <c r="N836" s="19"/>
      <c r="O836" s="19"/>
      <c r="P836" s="19"/>
      <c r="Q836" s="19"/>
      <c r="R836" s="19"/>
      <c r="S836" s="19"/>
      <c r="T836" s="19"/>
      <c r="U836" s="19"/>
      <c r="V836" s="19"/>
    </row>
    <row r="837" spans="1:22" ht="15.5">
      <c r="A837" s="19"/>
      <c r="B837" s="8"/>
      <c r="C837" s="355" t="s">
        <v>356</v>
      </c>
      <c r="D837" s="7">
        <v>2021</v>
      </c>
      <c r="E837" s="15"/>
      <c r="F837" s="15"/>
      <c r="G837" s="15"/>
      <c r="H837" s="15"/>
      <c r="I837" s="15"/>
      <c r="J837" s="190" t="s">
        <v>2792</v>
      </c>
      <c r="K837" s="193" t="s">
        <v>2793</v>
      </c>
      <c r="L837" s="192">
        <v>11989869</v>
      </c>
      <c r="M837" s="187"/>
      <c r="N837" s="19"/>
      <c r="O837" s="19"/>
      <c r="P837" s="19"/>
      <c r="Q837" s="19"/>
      <c r="R837" s="19"/>
      <c r="S837" s="19"/>
      <c r="T837" s="19"/>
      <c r="U837" s="19"/>
      <c r="V837" s="19"/>
    </row>
    <row r="838" spans="1:22" ht="15.5">
      <c r="A838" s="19"/>
      <c r="B838" s="8"/>
      <c r="C838" s="355" t="s">
        <v>356</v>
      </c>
      <c r="D838" s="7">
        <v>2021</v>
      </c>
      <c r="E838" s="15"/>
      <c r="F838" s="15"/>
      <c r="G838" s="15"/>
      <c r="H838" s="15"/>
      <c r="I838" s="15"/>
      <c r="J838" s="190" t="s">
        <v>2792</v>
      </c>
      <c r="K838" s="193" t="s">
        <v>2793</v>
      </c>
      <c r="L838" s="192">
        <v>271134000</v>
      </c>
      <c r="M838" s="187"/>
      <c r="N838" s="19"/>
      <c r="O838" s="19"/>
      <c r="P838" s="19"/>
      <c r="Q838" s="19"/>
      <c r="R838" s="19"/>
      <c r="S838" s="19"/>
      <c r="T838" s="19"/>
      <c r="U838" s="19"/>
      <c r="V838" s="19"/>
    </row>
    <row r="839" spans="1:22" ht="15.5">
      <c r="A839" s="19"/>
      <c r="B839" s="8"/>
      <c r="C839" s="355" t="s">
        <v>356</v>
      </c>
      <c r="D839" s="7">
        <v>2021</v>
      </c>
      <c r="E839" s="15"/>
      <c r="F839" s="15"/>
      <c r="G839" s="15"/>
      <c r="H839" s="15"/>
      <c r="I839" s="15"/>
      <c r="J839" s="190" t="s">
        <v>2792</v>
      </c>
      <c r="K839" s="193" t="s">
        <v>2793</v>
      </c>
      <c r="L839" s="192">
        <v>64800000</v>
      </c>
      <c r="M839" s="187"/>
      <c r="N839" s="19"/>
      <c r="O839" s="19"/>
      <c r="P839" s="19"/>
      <c r="Q839" s="19"/>
      <c r="R839" s="19"/>
      <c r="S839" s="19"/>
      <c r="T839" s="19"/>
      <c r="U839" s="19"/>
      <c r="V839" s="19"/>
    </row>
    <row r="840" spans="1:22" ht="15.5">
      <c r="A840" s="19"/>
      <c r="B840" s="8"/>
      <c r="C840" s="355" t="s">
        <v>356</v>
      </c>
      <c r="D840" s="7">
        <v>2021</v>
      </c>
      <c r="E840" s="15"/>
      <c r="F840" s="15"/>
      <c r="G840" s="15"/>
      <c r="H840" s="15"/>
      <c r="I840" s="15"/>
      <c r="J840" s="190" t="s">
        <v>2792</v>
      </c>
      <c r="K840" s="193" t="s">
        <v>2793</v>
      </c>
      <c r="L840" s="192">
        <v>59912967</v>
      </c>
      <c r="M840" s="187"/>
      <c r="N840" s="19"/>
      <c r="O840" s="19"/>
      <c r="P840" s="19"/>
      <c r="Q840" s="19"/>
      <c r="R840" s="19"/>
      <c r="S840" s="19"/>
      <c r="T840" s="19"/>
      <c r="U840" s="19"/>
      <c r="V840" s="19"/>
    </row>
    <row r="841" spans="1:22" ht="15.5">
      <c r="A841" s="19"/>
      <c r="B841" s="8"/>
      <c r="C841" s="355" t="s">
        <v>356</v>
      </c>
      <c r="D841" s="7">
        <v>2021</v>
      </c>
      <c r="E841" s="15"/>
      <c r="F841" s="15"/>
      <c r="G841" s="15"/>
      <c r="H841" s="15"/>
      <c r="I841" s="15"/>
      <c r="J841" s="190" t="s">
        <v>2792</v>
      </c>
      <c r="K841" s="193" t="s">
        <v>2793</v>
      </c>
      <c r="L841" s="192">
        <v>177930000</v>
      </c>
      <c r="M841" s="187"/>
      <c r="N841" s="19"/>
      <c r="O841" s="19"/>
      <c r="P841" s="19"/>
      <c r="Q841" s="19"/>
      <c r="R841" s="19"/>
      <c r="S841" s="19"/>
      <c r="T841" s="19"/>
      <c r="U841" s="19"/>
      <c r="V841" s="19"/>
    </row>
    <row r="842" spans="1:22" ht="15.5">
      <c r="A842" s="19"/>
      <c r="B842" s="8"/>
      <c r="C842" s="355" t="s">
        <v>356</v>
      </c>
      <c r="D842" s="7">
        <v>2021</v>
      </c>
      <c r="E842" s="15"/>
      <c r="F842" s="15"/>
      <c r="G842" s="15"/>
      <c r="H842" s="15"/>
      <c r="I842" s="15"/>
      <c r="J842" s="190" t="s">
        <v>2792</v>
      </c>
      <c r="K842" s="193" t="s">
        <v>2793</v>
      </c>
      <c r="L842" s="192">
        <v>132303478</v>
      </c>
      <c r="M842" s="187"/>
      <c r="N842" s="19"/>
      <c r="O842" s="19"/>
      <c r="P842" s="19"/>
      <c r="Q842" s="19"/>
      <c r="R842" s="19"/>
      <c r="S842" s="19"/>
      <c r="T842" s="19"/>
      <c r="U842" s="19"/>
      <c r="V842" s="19"/>
    </row>
    <row r="843" spans="1:22" ht="15.5">
      <c r="A843" s="19"/>
      <c r="B843" s="8"/>
      <c r="C843" s="355" t="s">
        <v>356</v>
      </c>
      <c r="D843" s="7">
        <v>2021</v>
      </c>
      <c r="E843" s="15"/>
      <c r="F843" s="15"/>
      <c r="G843" s="15"/>
      <c r="H843" s="15"/>
      <c r="I843" s="15"/>
      <c r="J843" s="190" t="s">
        <v>2792</v>
      </c>
      <c r="K843" s="193" t="s">
        <v>2793</v>
      </c>
      <c r="L843" s="192">
        <v>64800000</v>
      </c>
      <c r="M843" s="187"/>
      <c r="N843" s="19"/>
      <c r="O843" s="19"/>
      <c r="P843" s="19"/>
      <c r="Q843" s="19"/>
      <c r="R843" s="19"/>
      <c r="S843" s="19"/>
      <c r="T843" s="19"/>
      <c r="U843" s="19"/>
      <c r="V843" s="19"/>
    </row>
    <row r="844" spans="1:22" ht="15.5">
      <c r="A844" s="19"/>
      <c r="B844" s="8"/>
      <c r="C844" s="355" t="s">
        <v>356</v>
      </c>
      <c r="D844" s="7">
        <v>2021</v>
      </c>
      <c r="E844" s="15"/>
      <c r="F844" s="15"/>
      <c r="G844" s="15"/>
      <c r="H844" s="15"/>
      <c r="I844" s="15"/>
      <c r="J844" s="190" t="s">
        <v>2792</v>
      </c>
      <c r="K844" s="193" t="s">
        <v>2793</v>
      </c>
      <c r="L844" s="192">
        <v>19872000</v>
      </c>
      <c r="M844" s="187"/>
      <c r="N844" s="19"/>
      <c r="O844" s="19"/>
      <c r="P844" s="19"/>
      <c r="Q844" s="19"/>
      <c r="R844" s="19"/>
      <c r="S844" s="19"/>
      <c r="T844" s="19"/>
      <c r="U844" s="19"/>
      <c r="V844" s="19"/>
    </row>
    <row r="845" spans="1:22" ht="15.5">
      <c r="A845" s="19"/>
      <c r="B845" s="8"/>
      <c r="C845" s="355" t="s">
        <v>356</v>
      </c>
      <c r="D845" s="7">
        <v>2021</v>
      </c>
      <c r="E845" s="15"/>
      <c r="F845" s="15"/>
      <c r="G845" s="15"/>
      <c r="H845" s="15"/>
      <c r="I845" s="15"/>
      <c r="J845" s="190" t="s">
        <v>2792</v>
      </c>
      <c r="K845" s="193" t="s">
        <v>2793</v>
      </c>
      <c r="L845" s="192">
        <v>19872000</v>
      </c>
      <c r="M845" s="187"/>
      <c r="N845" s="19"/>
      <c r="O845" s="19"/>
      <c r="P845" s="19"/>
      <c r="Q845" s="19"/>
      <c r="R845" s="19"/>
      <c r="S845" s="19"/>
      <c r="T845" s="19"/>
      <c r="U845" s="19"/>
      <c r="V845" s="19"/>
    </row>
    <row r="846" spans="1:22" ht="15.5">
      <c r="A846" s="19"/>
      <c r="B846" s="8"/>
      <c r="C846" s="355" t="s">
        <v>356</v>
      </c>
      <c r="D846" s="7">
        <v>2021</v>
      </c>
      <c r="E846" s="15"/>
      <c r="F846" s="15"/>
      <c r="G846" s="15"/>
      <c r="H846" s="15"/>
      <c r="I846" s="15"/>
      <c r="J846" s="190" t="s">
        <v>2792</v>
      </c>
      <c r="K846" s="193" t="s">
        <v>2793</v>
      </c>
      <c r="L846" s="192">
        <v>182709000</v>
      </c>
      <c r="M846" s="187"/>
      <c r="N846" s="19"/>
      <c r="O846" s="19"/>
      <c r="P846" s="19"/>
      <c r="Q846" s="19"/>
      <c r="R846" s="19"/>
      <c r="S846" s="19"/>
      <c r="T846" s="19"/>
      <c r="U846" s="19"/>
      <c r="V846" s="19"/>
    </row>
    <row r="847" spans="1:22" ht="15.5">
      <c r="A847" s="19"/>
      <c r="B847" s="8"/>
      <c r="C847" s="355" t="s">
        <v>356</v>
      </c>
      <c r="D847" s="7">
        <v>2021</v>
      </c>
      <c r="E847" s="15"/>
      <c r="F847" s="15"/>
      <c r="G847" s="15"/>
      <c r="H847" s="15"/>
      <c r="I847" s="15"/>
      <c r="J847" s="190" t="s">
        <v>2792</v>
      </c>
      <c r="K847" s="193" t="s">
        <v>2793</v>
      </c>
      <c r="L847" s="192">
        <v>175446000</v>
      </c>
      <c r="M847" s="187"/>
      <c r="N847" s="19"/>
      <c r="O847" s="19"/>
      <c r="P847" s="19"/>
      <c r="Q847" s="19"/>
      <c r="R847" s="19"/>
      <c r="S847" s="19"/>
      <c r="T847" s="19"/>
      <c r="U847" s="19"/>
      <c r="V847" s="19"/>
    </row>
    <row r="848" spans="1:22" ht="15.5">
      <c r="A848" s="19"/>
      <c r="B848" s="8"/>
      <c r="C848" s="355" t="s">
        <v>356</v>
      </c>
      <c r="D848" s="7">
        <v>2021</v>
      </c>
      <c r="E848" s="15"/>
      <c r="F848" s="15"/>
      <c r="G848" s="15"/>
      <c r="H848" s="15"/>
      <c r="I848" s="15"/>
      <c r="J848" s="190" t="s">
        <v>2792</v>
      </c>
      <c r="K848" s="193" t="s">
        <v>2793</v>
      </c>
      <c r="L848" s="192">
        <v>64800000</v>
      </c>
      <c r="M848" s="187"/>
      <c r="N848" s="19"/>
      <c r="O848" s="19"/>
      <c r="P848" s="19"/>
      <c r="Q848" s="19"/>
      <c r="R848" s="19"/>
      <c r="S848" s="19"/>
      <c r="T848" s="19"/>
      <c r="U848" s="19"/>
      <c r="V848" s="19"/>
    </row>
    <row r="849" spans="1:22" ht="15.5">
      <c r="A849" s="19"/>
      <c r="B849" s="8"/>
      <c r="C849" s="355" t="s">
        <v>356</v>
      </c>
      <c r="D849" s="7">
        <v>2021</v>
      </c>
      <c r="E849" s="15"/>
      <c r="F849" s="15"/>
      <c r="G849" s="15"/>
      <c r="H849" s="15"/>
      <c r="I849" s="15"/>
      <c r="J849" s="190" t="s">
        <v>2792</v>
      </c>
      <c r="K849" s="193" t="s">
        <v>2793</v>
      </c>
      <c r="L849" s="192">
        <v>83883360</v>
      </c>
      <c r="M849" s="187"/>
      <c r="N849" s="19"/>
      <c r="O849" s="19"/>
      <c r="P849" s="19"/>
      <c r="Q849" s="19"/>
      <c r="R849" s="19"/>
      <c r="S849" s="19"/>
      <c r="T849" s="19"/>
      <c r="U849" s="19"/>
      <c r="V849" s="19"/>
    </row>
    <row r="850" spans="1:22" ht="15.5">
      <c r="A850" s="19"/>
      <c r="B850" s="8"/>
      <c r="C850" s="355" t="s">
        <v>356</v>
      </c>
      <c r="D850" s="7">
        <v>2021</v>
      </c>
      <c r="E850" s="15"/>
      <c r="F850" s="15"/>
      <c r="G850" s="15"/>
      <c r="H850" s="15"/>
      <c r="I850" s="15"/>
      <c r="J850" s="190" t="s">
        <v>2792</v>
      </c>
      <c r="K850" s="193" t="s">
        <v>2793</v>
      </c>
      <c r="L850" s="192">
        <v>47898000</v>
      </c>
      <c r="M850" s="187"/>
      <c r="N850" s="19"/>
      <c r="O850" s="19"/>
      <c r="P850" s="19"/>
      <c r="Q850" s="19"/>
      <c r="R850" s="19"/>
      <c r="S850" s="19"/>
      <c r="T850" s="19"/>
      <c r="U850" s="19"/>
      <c r="V850" s="19"/>
    </row>
    <row r="851" spans="1:22" ht="15.5">
      <c r="A851" s="19"/>
      <c r="B851" s="8"/>
      <c r="C851" s="355" t="s">
        <v>356</v>
      </c>
      <c r="D851" s="7">
        <v>2021</v>
      </c>
      <c r="E851" s="15"/>
      <c r="F851" s="15"/>
      <c r="G851" s="15"/>
      <c r="H851" s="15"/>
      <c r="I851" s="15"/>
      <c r="J851" s="190" t="s">
        <v>2792</v>
      </c>
      <c r="K851" s="193" t="s">
        <v>2793</v>
      </c>
      <c r="L851" s="192">
        <v>4212000</v>
      </c>
      <c r="M851" s="187"/>
      <c r="N851" s="19"/>
      <c r="O851" s="19"/>
      <c r="P851" s="19"/>
      <c r="Q851" s="19"/>
      <c r="R851" s="19"/>
      <c r="S851" s="19"/>
      <c r="T851" s="19"/>
      <c r="U851" s="19"/>
      <c r="V851" s="19"/>
    </row>
    <row r="852" spans="1:22" ht="15.5">
      <c r="A852" s="19"/>
      <c r="B852" s="8"/>
      <c r="C852" s="355" t="s">
        <v>356</v>
      </c>
      <c r="D852" s="7">
        <v>2021</v>
      </c>
      <c r="E852" s="15"/>
      <c r="F852" s="15"/>
      <c r="G852" s="15"/>
      <c r="H852" s="15"/>
      <c r="I852" s="15"/>
      <c r="J852" s="190" t="s">
        <v>2792</v>
      </c>
      <c r="K852" s="193" t="s">
        <v>2793</v>
      </c>
      <c r="L852" s="192">
        <v>64800000</v>
      </c>
      <c r="M852" s="187"/>
      <c r="N852" s="19"/>
      <c r="O852" s="19"/>
      <c r="P852" s="19"/>
      <c r="Q852" s="19"/>
      <c r="R852" s="19"/>
      <c r="S852" s="19"/>
      <c r="T852" s="19"/>
      <c r="U852" s="19"/>
      <c r="V852" s="19"/>
    </row>
    <row r="853" spans="1:22" ht="15.5">
      <c r="A853" s="19"/>
      <c r="B853" s="8"/>
      <c r="C853" s="355" t="s">
        <v>356</v>
      </c>
      <c r="D853" s="7">
        <v>2021</v>
      </c>
      <c r="E853" s="15"/>
      <c r="F853" s="15"/>
      <c r="G853" s="15"/>
      <c r="H853" s="15"/>
      <c r="I853" s="15"/>
      <c r="J853" s="190" t="s">
        <v>2792</v>
      </c>
      <c r="K853" s="193" t="s">
        <v>2793</v>
      </c>
      <c r="L853" s="192">
        <v>107813594</v>
      </c>
      <c r="M853" s="187"/>
      <c r="N853" s="19"/>
      <c r="O853" s="19"/>
      <c r="P853" s="19"/>
      <c r="Q853" s="19"/>
      <c r="R853" s="19"/>
      <c r="S853" s="19"/>
      <c r="T853" s="19"/>
      <c r="U853" s="19"/>
      <c r="V853" s="19"/>
    </row>
    <row r="854" spans="1:22" ht="15.5">
      <c r="A854" s="19"/>
      <c r="B854" s="8"/>
      <c r="C854" s="355" t="s">
        <v>356</v>
      </c>
      <c r="D854" s="7">
        <v>2021</v>
      </c>
      <c r="E854" s="15"/>
      <c r="F854" s="15"/>
      <c r="G854" s="15"/>
      <c r="H854" s="15"/>
      <c r="I854" s="15"/>
      <c r="J854" s="190" t="s">
        <v>2792</v>
      </c>
      <c r="K854" s="193" t="s">
        <v>2793</v>
      </c>
      <c r="L854" s="192">
        <v>43848000</v>
      </c>
      <c r="M854" s="187"/>
      <c r="N854" s="19"/>
      <c r="O854" s="19"/>
      <c r="P854" s="19"/>
      <c r="Q854" s="19"/>
      <c r="R854" s="19"/>
      <c r="S854" s="19"/>
      <c r="T854" s="19"/>
      <c r="U854" s="19"/>
      <c r="V854" s="19"/>
    </row>
    <row r="855" spans="1:22" ht="15.5">
      <c r="A855" s="19"/>
      <c r="B855" s="8"/>
      <c r="C855" s="355" t="s">
        <v>356</v>
      </c>
      <c r="D855" s="7">
        <v>2021</v>
      </c>
      <c r="E855" s="15"/>
      <c r="F855" s="15"/>
      <c r="G855" s="15"/>
      <c r="H855" s="15"/>
      <c r="I855" s="15"/>
      <c r="J855" s="190" t="s">
        <v>2792</v>
      </c>
      <c r="K855" s="193" t="s">
        <v>2793</v>
      </c>
      <c r="L855" s="192">
        <v>90801000</v>
      </c>
      <c r="M855" s="187"/>
      <c r="N855" s="19"/>
      <c r="O855" s="19"/>
      <c r="P855" s="19"/>
      <c r="Q855" s="19"/>
      <c r="R855" s="19"/>
      <c r="S855" s="19"/>
      <c r="T855" s="19"/>
      <c r="U855" s="19"/>
      <c r="V855" s="19"/>
    </row>
    <row r="856" spans="1:22" ht="15.5">
      <c r="A856" s="19"/>
      <c r="B856" s="8"/>
      <c r="C856" s="355" t="s">
        <v>356</v>
      </c>
      <c r="D856" s="7">
        <v>2021</v>
      </c>
      <c r="E856" s="15"/>
      <c r="F856" s="15"/>
      <c r="G856" s="15"/>
      <c r="H856" s="15"/>
      <c r="I856" s="15"/>
      <c r="J856" s="190" t="s">
        <v>2792</v>
      </c>
      <c r="K856" s="193" t="s">
        <v>2793</v>
      </c>
      <c r="L856" s="192">
        <v>31266000</v>
      </c>
      <c r="M856" s="187"/>
      <c r="N856" s="19"/>
      <c r="O856" s="19"/>
      <c r="P856" s="19"/>
      <c r="Q856" s="19"/>
      <c r="R856" s="19"/>
      <c r="S856" s="19"/>
      <c r="T856" s="19"/>
      <c r="U856" s="19"/>
      <c r="V856" s="19"/>
    </row>
    <row r="857" spans="1:22" ht="15.5">
      <c r="A857" s="19"/>
      <c r="B857" s="8"/>
      <c r="C857" s="355" t="s">
        <v>356</v>
      </c>
      <c r="D857" s="7">
        <v>2021</v>
      </c>
      <c r="E857" s="15"/>
      <c r="F857" s="15"/>
      <c r="G857" s="15"/>
      <c r="H857" s="15"/>
      <c r="I857" s="15"/>
      <c r="J857" s="190" t="s">
        <v>2792</v>
      </c>
      <c r="K857" s="193" t="s">
        <v>2793</v>
      </c>
      <c r="L857" s="192">
        <v>64800000</v>
      </c>
      <c r="M857" s="187"/>
      <c r="N857" s="19"/>
      <c r="O857" s="19"/>
      <c r="P857" s="19"/>
      <c r="Q857" s="19"/>
      <c r="R857" s="19"/>
      <c r="S857" s="19"/>
      <c r="T857" s="19"/>
      <c r="U857" s="19"/>
      <c r="V857" s="19"/>
    </row>
    <row r="858" spans="1:22" ht="15.5">
      <c r="A858" s="19"/>
      <c r="B858" s="8"/>
      <c r="C858" s="355" t="s">
        <v>356</v>
      </c>
      <c r="D858" s="7">
        <v>2021</v>
      </c>
      <c r="E858" s="15"/>
      <c r="F858" s="15"/>
      <c r="G858" s="15"/>
      <c r="H858" s="15"/>
      <c r="I858" s="15"/>
      <c r="J858" s="190" t="s">
        <v>2792</v>
      </c>
      <c r="K858" s="193" t="s">
        <v>2793</v>
      </c>
      <c r="L858" s="192">
        <v>14418000</v>
      </c>
      <c r="M858" s="187"/>
      <c r="N858" s="19"/>
      <c r="O858" s="19"/>
      <c r="P858" s="19"/>
      <c r="Q858" s="19"/>
      <c r="R858" s="19"/>
      <c r="S858" s="19"/>
      <c r="T858" s="19"/>
      <c r="U858" s="19"/>
      <c r="V858" s="19"/>
    </row>
    <row r="859" spans="1:22" ht="15.5">
      <c r="A859" s="19"/>
      <c r="B859" s="8"/>
      <c r="C859" s="355" t="s">
        <v>356</v>
      </c>
      <c r="D859" s="7">
        <v>2021</v>
      </c>
      <c r="E859" s="15"/>
      <c r="F859" s="15"/>
      <c r="G859" s="15"/>
      <c r="H859" s="15"/>
      <c r="I859" s="15"/>
      <c r="J859" s="190" t="s">
        <v>2792</v>
      </c>
      <c r="K859" s="193" t="s">
        <v>2793</v>
      </c>
      <c r="L859" s="192">
        <v>131724429</v>
      </c>
      <c r="M859" s="187"/>
      <c r="N859" s="19"/>
      <c r="O859" s="19"/>
      <c r="P859" s="19"/>
      <c r="Q859" s="19"/>
      <c r="R859" s="19"/>
      <c r="S859" s="19"/>
      <c r="T859" s="19"/>
      <c r="U859" s="19"/>
      <c r="V859" s="19"/>
    </row>
    <row r="860" spans="1:22" ht="15.5">
      <c r="A860" s="19"/>
      <c r="B860" s="8"/>
      <c r="C860" s="355" t="s">
        <v>356</v>
      </c>
      <c r="D860" s="7">
        <v>2021</v>
      </c>
      <c r="E860" s="15"/>
      <c r="F860" s="15"/>
      <c r="G860" s="15"/>
      <c r="H860" s="15"/>
      <c r="I860" s="15"/>
      <c r="J860" s="190" t="s">
        <v>2792</v>
      </c>
      <c r="K860" s="193" t="s">
        <v>2793</v>
      </c>
      <c r="L860" s="192">
        <v>107500500</v>
      </c>
      <c r="M860" s="187"/>
      <c r="N860" s="19"/>
      <c r="O860" s="19"/>
      <c r="P860" s="19"/>
      <c r="Q860" s="19"/>
      <c r="R860" s="19"/>
      <c r="S860" s="19"/>
      <c r="T860" s="19"/>
      <c r="U860" s="19"/>
      <c r="V860" s="19"/>
    </row>
    <row r="861" spans="1:22" ht="15.5">
      <c r="A861" s="19"/>
      <c r="B861" s="8"/>
      <c r="C861" s="355" t="s">
        <v>356</v>
      </c>
      <c r="D861" s="7">
        <v>2021</v>
      </c>
      <c r="E861" s="15"/>
      <c r="F861" s="15"/>
      <c r="G861" s="15"/>
      <c r="H861" s="15"/>
      <c r="I861" s="15"/>
      <c r="J861" s="190" t="s">
        <v>2792</v>
      </c>
      <c r="K861" s="193" t="s">
        <v>2793</v>
      </c>
      <c r="L861" s="192">
        <v>172530000</v>
      </c>
      <c r="M861" s="187"/>
      <c r="N861" s="19"/>
      <c r="O861" s="19"/>
      <c r="P861" s="19"/>
      <c r="Q861" s="19"/>
      <c r="R861" s="19"/>
      <c r="S861" s="19"/>
      <c r="T861" s="19"/>
      <c r="U861" s="19"/>
      <c r="V861" s="19"/>
    </row>
    <row r="862" spans="1:22" ht="15.5">
      <c r="A862" s="19"/>
      <c r="B862" s="8"/>
      <c r="C862" s="355" t="s">
        <v>356</v>
      </c>
      <c r="D862" s="7">
        <v>2021</v>
      </c>
      <c r="E862" s="15"/>
      <c r="F862" s="15"/>
      <c r="G862" s="15"/>
      <c r="H862" s="15"/>
      <c r="I862" s="15"/>
      <c r="J862" s="191" t="s">
        <v>2776</v>
      </c>
      <c r="K862" s="191"/>
      <c r="L862" s="196">
        <f>SUM(L701:L861)</f>
        <v>8016406271</v>
      </c>
      <c r="M862" s="187"/>
      <c r="N862" s="19"/>
      <c r="O862" s="19"/>
      <c r="P862" s="19"/>
      <c r="Q862" s="19"/>
      <c r="R862" s="19"/>
      <c r="S862" s="19"/>
      <c r="T862" s="19"/>
      <c r="U862" s="19"/>
      <c r="V862" s="19"/>
    </row>
    <row r="863" spans="1:22" ht="15.5">
      <c r="A863" s="19"/>
      <c r="B863" s="442">
        <v>6</v>
      </c>
      <c r="C863" s="436" t="s">
        <v>360</v>
      </c>
      <c r="D863" s="334" t="s">
        <v>2925</v>
      </c>
      <c r="E863" s="304" t="s">
        <v>2926</v>
      </c>
      <c r="F863" s="15"/>
      <c r="G863" s="306"/>
      <c r="H863" s="305">
        <v>3621000</v>
      </c>
      <c r="I863" s="304"/>
      <c r="J863" s="191"/>
      <c r="K863" s="191"/>
      <c r="L863" s="196"/>
      <c r="M863" s="187"/>
      <c r="N863" s="19"/>
      <c r="O863" s="19"/>
      <c r="P863" s="19"/>
      <c r="Q863" s="19"/>
      <c r="R863" s="19"/>
      <c r="S863" s="19"/>
      <c r="T863" s="19"/>
      <c r="U863" s="19"/>
      <c r="V863" s="19"/>
    </row>
    <row r="864" spans="1:22" ht="15.5">
      <c r="A864" s="19"/>
      <c r="B864" s="8"/>
      <c r="C864" s="436" t="s">
        <v>360</v>
      </c>
      <c r="D864" s="334" t="s">
        <v>2927</v>
      </c>
      <c r="E864" s="304" t="s">
        <v>2926</v>
      </c>
      <c r="F864" s="15"/>
      <c r="G864" s="308"/>
      <c r="H864" s="307">
        <v>1814653352</v>
      </c>
      <c r="I864" s="304"/>
      <c r="J864" s="191"/>
      <c r="K864" s="191"/>
      <c r="L864" s="196"/>
      <c r="M864" s="187"/>
      <c r="N864" s="19"/>
      <c r="O864" s="19"/>
      <c r="P864" s="19"/>
      <c r="Q864" s="19"/>
      <c r="R864" s="19"/>
      <c r="S864" s="19"/>
      <c r="T864" s="19"/>
      <c r="U864" s="19"/>
      <c r="V864" s="19"/>
    </row>
    <row r="865" spans="1:22" ht="15.5">
      <c r="A865" s="19"/>
      <c r="B865" s="8"/>
      <c r="C865" s="436" t="s">
        <v>360</v>
      </c>
      <c r="D865" s="7"/>
      <c r="E865" s="15"/>
      <c r="F865" s="15"/>
      <c r="G865" s="302"/>
      <c r="H865" s="309">
        <f>SUM(F853:G864)</f>
        <v>0</v>
      </c>
      <c r="I865" s="15"/>
      <c r="J865" s="191"/>
      <c r="K865" s="191"/>
      <c r="L865" s="196"/>
      <c r="M865" s="187"/>
      <c r="N865" s="19"/>
      <c r="O865" s="19"/>
      <c r="P865" s="19"/>
      <c r="Q865" s="19"/>
      <c r="R865" s="19"/>
      <c r="S865" s="19"/>
      <c r="T865" s="19"/>
      <c r="U865" s="19"/>
      <c r="V865" s="19"/>
    </row>
    <row r="866" spans="1:22" ht="15.5">
      <c r="A866" s="19"/>
      <c r="B866" s="442">
        <v>7</v>
      </c>
      <c r="C866" s="430" t="s">
        <v>1068</v>
      </c>
      <c r="D866" s="7">
        <v>2021</v>
      </c>
      <c r="E866" s="15" t="s">
        <v>84</v>
      </c>
      <c r="F866" s="15"/>
      <c r="G866" s="15"/>
      <c r="H866" s="15"/>
      <c r="I866" s="15"/>
      <c r="J866" s="15" t="s">
        <v>84</v>
      </c>
      <c r="K866" s="15"/>
      <c r="L866" s="187"/>
      <c r="M866" s="187"/>
      <c r="N866" s="19"/>
      <c r="O866" s="19"/>
      <c r="P866" s="19"/>
      <c r="Q866" s="19"/>
      <c r="R866" s="19"/>
      <c r="S866" s="19"/>
      <c r="T866" s="19"/>
      <c r="U866" s="19"/>
      <c r="V866" s="19"/>
    </row>
    <row r="867" spans="1:22" ht="15.5">
      <c r="A867" s="19"/>
      <c r="B867" s="442">
        <v>8</v>
      </c>
      <c r="C867" s="427" t="s">
        <v>371</v>
      </c>
      <c r="D867" s="7">
        <v>2021</v>
      </c>
      <c r="E867" s="297" t="s">
        <v>2855</v>
      </c>
      <c r="F867" s="298"/>
      <c r="G867" s="15"/>
      <c r="H867" s="15"/>
      <c r="I867" s="187">
        <v>125798</v>
      </c>
      <c r="J867" s="15"/>
      <c r="K867" s="15"/>
      <c r="L867" s="187"/>
      <c r="M867" s="187"/>
      <c r="N867" s="19"/>
      <c r="O867" s="19"/>
      <c r="P867" s="19"/>
      <c r="Q867" s="19"/>
      <c r="R867" s="19"/>
      <c r="S867" s="19"/>
      <c r="T867" s="19"/>
      <c r="U867" s="19"/>
      <c r="V867" s="19"/>
    </row>
    <row r="868" spans="1:22" ht="15.5">
      <c r="A868" s="19"/>
      <c r="B868" s="8"/>
      <c r="C868" s="427" t="s">
        <v>371</v>
      </c>
      <c r="D868" s="7">
        <v>2021</v>
      </c>
      <c r="E868" s="299" t="s">
        <v>2928</v>
      </c>
      <c r="F868" s="300"/>
      <c r="G868" s="15"/>
      <c r="H868" s="15"/>
      <c r="I868" s="187">
        <v>1280820.17</v>
      </c>
      <c r="J868" s="15"/>
      <c r="K868" s="15"/>
      <c r="L868" s="187"/>
      <c r="M868" s="187"/>
      <c r="N868" s="19"/>
      <c r="O868" s="19"/>
      <c r="P868" s="19"/>
      <c r="Q868" s="19"/>
      <c r="R868" s="19"/>
      <c r="S868" s="19"/>
      <c r="T868" s="19"/>
      <c r="U868" s="19"/>
      <c r="V868" s="19"/>
    </row>
    <row r="869" spans="1:22" ht="15.5">
      <c r="A869" s="19"/>
      <c r="B869" s="8"/>
      <c r="C869" s="427" t="s">
        <v>371</v>
      </c>
      <c r="D869" s="7">
        <v>2021</v>
      </c>
      <c r="E869" s="301" t="s">
        <v>2929</v>
      </c>
      <c r="F869" s="302"/>
      <c r="G869" s="15"/>
      <c r="H869" s="15"/>
      <c r="I869" s="187">
        <v>4748.9399999999996</v>
      </c>
      <c r="J869" s="15"/>
      <c r="K869" s="15"/>
      <c r="L869" s="187"/>
      <c r="M869" s="187"/>
      <c r="N869" s="19"/>
      <c r="O869" s="19"/>
      <c r="P869" s="19"/>
      <c r="Q869" s="19"/>
      <c r="R869" s="19"/>
      <c r="S869" s="19"/>
      <c r="T869" s="19"/>
      <c r="U869" s="19"/>
      <c r="V869" s="19"/>
    </row>
    <row r="870" spans="1:22" ht="15.5">
      <c r="A870" s="19"/>
      <c r="B870" s="8"/>
      <c r="C870" s="427" t="s">
        <v>371</v>
      </c>
      <c r="D870" s="7">
        <v>2021</v>
      </c>
      <c r="E870" s="15" t="s">
        <v>2930</v>
      </c>
      <c r="F870" s="15"/>
      <c r="G870" s="15"/>
      <c r="H870" s="191" t="s">
        <v>2776</v>
      </c>
      <c r="I870" s="187">
        <v>1411367.1099999999</v>
      </c>
      <c r="J870" s="15"/>
      <c r="K870" s="15"/>
      <c r="L870" s="187"/>
      <c r="M870" s="187"/>
      <c r="N870" s="19"/>
      <c r="O870" s="19"/>
      <c r="P870" s="19"/>
      <c r="Q870" s="19"/>
      <c r="R870" s="19"/>
      <c r="S870" s="19"/>
      <c r="T870" s="19"/>
      <c r="U870" s="19"/>
      <c r="V870" s="19"/>
    </row>
    <row r="871" spans="1:22" ht="15.5">
      <c r="A871" s="19"/>
      <c r="B871" s="8">
        <v>9</v>
      </c>
      <c r="C871" s="303" t="s">
        <v>377</v>
      </c>
      <c r="D871" s="7">
        <v>2021</v>
      </c>
      <c r="E871" s="15" t="s">
        <v>84</v>
      </c>
      <c r="F871" s="15"/>
      <c r="G871" s="15"/>
      <c r="H871" s="15"/>
      <c r="I871" s="15"/>
      <c r="J871" s="15" t="s">
        <v>84</v>
      </c>
      <c r="K871" s="15"/>
      <c r="L871" s="187"/>
      <c r="M871" s="187"/>
      <c r="N871" s="19"/>
      <c r="O871" s="19"/>
      <c r="P871" s="19"/>
      <c r="Q871" s="19"/>
      <c r="R871" s="19"/>
      <c r="S871" s="19"/>
      <c r="T871" s="19"/>
      <c r="U871" s="19"/>
      <c r="V871" s="19"/>
    </row>
    <row r="872" spans="1:22" ht="15.5">
      <c r="A872" s="19"/>
      <c r="B872" s="442">
        <v>10</v>
      </c>
      <c r="C872" s="436" t="s">
        <v>383</v>
      </c>
      <c r="D872" s="7">
        <v>2021</v>
      </c>
      <c r="E872" s="15" t="s">
        <v>84</v>
      </c>
      <c r="F872" s="15"/>
      <c r="G872" s="15"/>
      <c r="H872" s="15"/>
      <c r="I872" s="15"/>
      <c r="J872" s="15" t="s">
        <v>84</v>
      </c>
      <c r="K872" s="15"/>
      <c r="L872" s="187"/>
      <c r="M872" s="187"/>
      <c r="N872" s="19"/>
      <c r="O872" s="19"/>
      <c r="P872" s="19"/>
      <c r="Q872" s="19"/>
      <c r="R872" s="19"/>
      <c r="S872" s="19"/>
      <c r="T872" s="19"/>
      <c r="U872" s="19"/>
      <c r="V872" s="19"/>
    </row>
    <row r="873" spans="1:22" ht="15.5">
      <c r="A873" s="19"/>
      <c r="B873" s="442">
        <v>11</v>
      </c>
      <c r="C873" s="427" t="s">
        <v>389</v>
      </c>
      <c r="D873" s="7">
        <v>2021</v>
      </c>
      <c r="E873" s="15" t="s">
        <v>84</v>
      </c>
      <c r="F873" s="15"/>
      <c r="G873" s="15"/>
      <c r="H873" s="15"/>
      <c r="I873" s="15"/>
      <c r="J873" s="15" t="s">
        <v>84</v>
      </c>
      <c r="K873" s="15"/>
      <c r="L873" s="187"/>
      <c r="M873" s="187"/>
      <c r="N873" s="19"/>
      <c r="O873" s="19"/>
      <c r="P873" s="19"/>
      <c r="Q873" s="19"/>
      <c r="R873" s="19"/>
      <c r="S873" s="19"/>
      <c r="T873" s="19"/>
      <c r="U873" s="19"/>
      <c r="V873" s="19"/>
    </row>
    <row r="874" spans="1:22" ht="15.5">
      <c r="A874" s="19"/>
      <c r="B874" s="442">
        <v>12</v>
      </c>
      <c r="C874" s="427" t="s">
        <v>395</v>
      </c>
      <c r="D874" s="7">
        <v>2021</v>
      </c>
      <c r="E874" s="15" t="s">
        <v>84</v>
      </c>
      <c r="F874" s="15"/>
      <c r="G874" s="15"/>
      <c r="H874" s="15"/>
      <c r="I874" s="15"/>
      <c r="J874" s="190" t="s">
        <v>2796</v>
      </c>
      <c r="K874" s="193" t="s">
        <v>2799</v>
      </c>
      <c r="L874" s="192">
        <v>50318845</v>
      </c>
      <c r="M874" s="192"/>
      <c r="N874" s="19"/>
      <c r="O874" s="19"/>
      <c r="P874" s="19"/>
      <c r="Q874" s="19"/>
      <c r="R874" s="19"/>
      <c r="S874" s="19"/>
      <c r="T874" s="19"/>
      <c r="U874" s="19"/>
      <c r="V874" s="19"/>
    </row>
    <row r="875" spans="1:22" ht="15.5">
      <c r="A875" s="19"/>
      <c r="B875" s="8"/>
      <c r="C875" s="427" t="s">
        <v>395</v>
      </c>
      <c r="D875" s="7">
        <v>2021</v>
      </c>
      <c r="E875" s="15"/>
      <c r="F875" s="15"/>
      <c r="G875" s="15"/>
      <c r="H875" s="15"/>
      <c r="I875" s="15"/>
      <c r="J875" s="190" t="s">
        <v>2796</v>
      </c>
      <c r="K875" s="193" t="s">
        <v>2799</v>
      </c>
      <c r="L875" s="192">
        <v>15526630</v>
      </c>
      <c r="M875" s="192"/>
      <c r="N875" s="19"/>
      <c r="O875" s="19"/>
      <c r="P875" s="19"/>
      <c r="Q875" s="19"/>
      <c r="R875" s="19"/>
      <c r="S875" s="19"/>
      <c r="T875" s="19"/>
      <c r="U875" s="19"/>
      <c r="V875" s="19"/>
    </row>
    <row r="876" spans="1:22" ht="15.5">
      <c r="A876" s="19"/>
      <c r="B876" s="8"/>
      <c r="C876" s="427" t="s">
        <v>395</v>
      </c>
      <c r="D876" s="7">
        <v>2021</v>
      </c>
      <c r="E876" s="15"/>
      <c r="F876" s="15"/>
      <c r="G876" s="15"/>
      <c r="H876" s="15"/>
      <c r="I876" s="15"/>
      <c r="J876" s="190" t="s">
        <v>2796</v>
      </c>
      <c r="K876" s="193" t="s">
        <v>2798</v>
      </c>
      <c r="L876" s="192">
        <v>0</v>
      </c>
      <c r="M876" s="192"/>
      <c r="N876" s="19"/>
      <c r="O876" s="19"/>
      <c r="P876" s="19"/>
      <c r="Q876" s="19"/>
      <c r="R876" s="19"/>
      <c r="S876" s="19"/>
      <c r="T876" s="19"/>
      <c r="U876" s="19"/>
      <c r="V876" s="19"/>
    </row>
    <row r="877" spans="1:22" ht="15.5">
      <c r="A877" s="19"/>
      <c r="B877" s="8"/>
      <c r="C877" s="427" t="s">
        <v>395</v>
      </c>
      <c r="D877" s="7">
        <v>2021</v>
      </c>
      <c r="E877" s="15"/>
      <c r="F877" s="15"/>
      <c r="G877" s="15"/>
      <c r="H877" s="15"/>
      <c r="I877" s="15"/>
      <c r="J877" s="190" t="s">
        <v>2796</v>
      </c>
      <c r="K877" s="193" t="s">
        <v>2798</v>
      </c>
      <c r="L877" s="192">
        <v>0</v>
      </c>
      <c r="M877" s="192"/>
      <c r="N877" s="19"/>
      <c r="O877" s="19"/>
      <c r="P877" s="19"/>
      <c r="Q877" s="19"/>
      <c r="R877" s="19"/>
      <c r="S877" s="19"/>
      <c r="T877" s="19"/>
      <c r="U877" s="19"/>
      <c r="V877" s="19"/>
    </row>
    <row r="878" spans="1:22" ht="15.5">
      <c r="A878" s="19"/>
      <c r="B878" s="8"/>
      <c r="C878" s="427" t="s">
        <v>395</v>
      </c>
      <c r="D878" s="7">
        <v>2021</v>
      </c>
      <c r="E878" s="15"/>
      <c r="F878" s="15"/>
      <c r="G878" s="15"/>
      <c r="H878" s="15"/>
      <c r="I878" s="15"/>
      <c r="J878" s="190" t="s">
        <v>2796</v>
      </c>
      <c r="K878" s="193" t="s">
        <v>2798</v>
      </c>
      <c r="L878" s="192">
        <v>0</v>
      </c>
      <c r="M878" s="192"/>
      <c r="N878" s="19"/>
      <c r="O878" s="19"/>
      <c r="P878" s="19"/>
      <c r="Q878" s="19"/>
      <c r="R878" s="19"/>
      <c r="S878" s="19"/>
      <c r="T878" s="19"/>
      <c r="U878" s="19"/>
      <c r="V878" s="19"/>
    </row>
    <row r="879" spans="1:22" ht="15.5">
      <c r="A879" s="19"/>
      <c r="B879" s="8"/>
      <c r="C879" s="427" t="s">
        <v>395</v>
      </c>
      <c r="D879" s="7">
        <v>2021</v>
      </c>
      <c r="E879" s="15"/>
      <c r="F879" s="15"/>
      <c r="G879" s="15"/>
      <c r="H879" s="15"/>
      <c r="I879" s="15"/>
      <c r="J879" s="190" t="s">
        <v>2796</v>
      </c>
      <c r="K879" s="193" t="s">
        <v>2799</v>
      </c>
      <c r="L879" s="192">
        <v>2880430</v>
      </c>
      <c r="M879" s="192"/>
      <c r="N879" s="19"/>
      <c r="O879" s="19"/>
      <c r="P879" s="19"/>
      <c r="Q879" s="19"/>
      <c r="R879" s="19"/>
      <c r="S879" s="19"/>
      <c r="T879" s="19"/>
      <c r="U879" s="19"/>
      <c r="V879" s="19"/>
    </row>
    <row r="880" spans="1:22" ht="15.5">
      <c r="A880" s="19"/>
      <c r="B880" s="8"/>
      <c r="C880" s="427" t="s">
        <v>395</v>
      </c>
      <c r="D880" s="7">
        <v>2021</v>
      </c>
      <c r="E880" s="15"/>
      <c r="F880" s="15"/>
      <c r="G880" s="15"/>
      <c r="H880" s="15"/>
      <c r="I880" s="15"/>
      <c r="J880" s="190" t="s">
        <v>2796</v>
      </c>
      <c r="K880" s="193" t="s">
        <v>2799</v>
      </c>
      <c r="L880" s="192">
        <v>2504030</v>
      </c>
      <c r="M880" s="192"/>
      <c r="N880" s="19"/>
      <c r="O880" s="19"/>
      <c r="P880" s="19"/>
      <c r="Q880" s="19"/>
      <c r="R880" s="19"/>
      <c r="S880" s="19"/>
      <c r="T880" s="19"/>
      <c r="U880" s="19"/>
      <c r="V880" s="19"/>
    </row>
    <row r="881" spans="1:22" ht="15.5">
      <c r="A881" s="19"/>
      <c r="B881" s="8"/>
      <c r="C881" s="427" t="s">
        <v>395</v>
      </c>
      <c r="D881" s="7">
        <v>2021</v>
      </c>
      <c r="E881" s="15"/>
      <c r="F881" s="15"/>
      <c r="G881" s="15"/>
      <c r="H881" s="15"/>
      <c r="I881" s="15"/>
      <c r="J881" s="190" t="s">
        <v>2796</v>
      </c>
      <c r="K881" s="193" t="s">
        <v>2799</v>
      </c>
      <c r="L881" s="192">
        <v>1167750</v>
      </c>
      <c r="M881" s="192"/>
      <c r="N881" s="19"/>
      <c r="O881" s="19"/>
      <c r="P881" s="19"/>
      <c r="Q881" s="19"/>
      <c r="R881" s="19"/>
      <c r="S881" s="19"/>
      <c r="T881" s="19"/>
      <c r="U881" s="19"/>
      <c r="V881" s="19"/>
    </row>
    <row r="882" spans="1:22" ht="15.5">
      <c r="A882" s="19"/>
      <c r="B882" s="8"/>
      <c r="C882" s="427" t="s">
        <v>395</v>
      </c>
      <c r="D882" s="7">
        <v>2021</v>
      </c>
      <c r="E882" s="15"/>
      <c r="F882" s="15"/>
      <c r="G882" s="15"/>
      <c r="H882" s="15"/>
      <c r="I882" s="15"/>
      <c r="J882" s="190" t="s">
        <v>2796</v>
      </c>
      <c r="K882" s="193" t="s">
        <v>2798</v>
      </c>
      <c r="L882" s="192">
        <v>0</v>
      </c>
      <c r="M882" s="192"/>
      <c r="N882" s="19"/>
      <c r="O882" s="19"/>
      <c r="P882" s="19"/>
      <c r="Q882" s="19"/>
      <c r="R882" s="19"/>
      <c r="S882" s="19"/>
      <c r="T882" s="19"/>
      <c r="U882" s="19"/>
      <c r="V882" s="19"/>
    </row>
    <row r="883" spans="1:22" ht="15.5">
      <c r="A883" s="19"/>
      <c r="B883" s="8"/>
      <c r="C883" s="427" t="s">
        <v>395</v>
      </c>
      <c r="D883" s="7">
        <v>2021</v>
      </c>
      <c r="E883" s="15"/>
      <c r="F883" s="15"/>
      <c r="G883" s="15"/>
      <c r="H883" s="15"/>
      <c r="I883" s="15"/>
      <c r="J883" s="190" t="s">
        <v>2796</v>
      </c>
      <c r="K883" s="193" t="s">
        <v>2799</v>
      </c>
      <c r="L883" s="192">
        <v>2262400</v>
      </c>
      <c r="M883" s="192"/>
      <c r="N883" s="19"/>
      <c r="O883" s="19"/>
      <c r="P883" s="19"/>
      <c r="Q883" s="19"/>
      <c r="R883" s="19"/>
      <c r="S883" s="19"/>
      <c r="T883" s="19"/>
      <c r="U883" s="19"/>
      <c r="V883" s="19"/>
    </row>
    <row r="884" spans="1:22" ht="15.5">
      <c r="A884" s="19"/>
      <c r="B884" s="8"/>
      <c r="C884" s="427" t="s">
        <v>395</v>
      </c>
      <c r="D884" s="7">
        <v>2021</v>
      </c>
      <c r="E884" s="15"/>
      <c r="F884" s="15"/>
      <c r="G884" s="15"/>
      <c r="H884" s="15"/>
      <c r="I884" s="15"/>
      <c r="J884" s="190" t="s">
        <v>2796</v>
      </c>
      <c r="K884" s="193" t="s">
        <v>2798</v>
      </c>
      <c r="L884" s="192">
        <v>0</v>
      </c>
      <c r="M884" s="192"/>
      <c r="N884" s="19"/>
      <c r="O884" s="19"/>
      <c r="P884" s="19"/>
      <c r="Q884" s="19"/>
      <c r="R884" s="19"/>
      <c r="S884" s="19"/>
      <c r="T884" s="19"/>
      <c r="U884" s="19"/>
      <c r="V884" s="19"/>
    </row>
    <row r="885" spans="1:22" ht="15.5">
      <c r="A885" s="19"/>
      <c r="B885" s="8"/>
      <c r="C885" s="427" t="s">
        <v>395</v>
      </c>
      <c r="D885" s="7">
        <v>2021</v>
      </c>
      <c r="E885" s="15"/>
      <c r="F885" s="15"/>
      <c r="G885" s="15"/>
      <c r="H885" s="15"/>
      <c r="I885" s="15"/>
      <c r="J885" s="190" t="s">
        <v>2796</v>
      </c>
      <c r="K885" s="193" t="s">
        <v>2798</v>
      </c>
      <c r="L885" s="192">
        <v>0</v>
      </c>
      <c r="M885" s="192"/>
      <c r="N885" s="19"/>
      <c r="O885" s="19"/>
      <c r="P885" s="19"/>
      <c r="Q885" s="19"/>
      <c r="R885" s="19"/>
      <c r="S885" s="19"/>
      <c r="T885" s="19"/>
      <c r="U885" s="19"/>
      <c r="V885" s="19"/>
    </row>
    <row r="886" spans="1:22" ht="15.5">
      <c r="A886" s="19"/>
      <c r="B886" s="8"/>
      <c r="C886" s="427" t="s">
        <v>395</v>
      </c>
      <c r="D886" s="7">
        <v>2021</v>
      </c>
      <c r="E886" s="15"/>
      <c r="F886" s="15"/>
      <c r="G886" s="15"/>
      <c r="H886" s="15"/>
      <c r="I886" s="15"/>
      <c r="J886" s="190" t="s">
        <v>2796</v>
      </c>
      <c r="K886" s="193" t="s">
        <v>2799</v>
      </c>
      <c r="L886" s="192">
        <v>746360</v>
      </c>
      <c r="M886" s="192"/>
      <c r="N886" s="19"/>
      <c r="O886" s="19"/>
      <c r="P886" s="19"/>
      <c r="Q886" s="19"/>
      <c r="R886" s="19"/>
      <c r="S886" s="19"/>
      <c r="T886" s="19"/>
      <c r="U886" s="19"/>
      <c r="V886" s="19"/>
    </row>
    <row r="887" spans="1:22" ht="15.5">
      <c r="A887" s="19"/>
      <c r="B887" s="8"/>
      <c r="C887" s="427" t="s">
        <v>395</v>
      </c>
      <c r="D887" s="7">
        <v>2021</v>
      </c>
      <c r="E887" s="15"/>
      <c r="F887" s="15"/>
      <c r="G887" s="15"/>
      <c r="H887" s="15"/>
      <c r="I887" s="15"/>
      <c r="J887" s="190" t="s">
        <v>2796</v>
      </c>
      <c r="K887" s="193" t="s">
        <v>2799</v>
      </c>
      <c r="L887" s="192">
        <v>1263140</v>
      </c>
      <c r="M887" s="192"/>
      <c r="N887" s="19"/>
      <c r="O887" s="19"/>
      <c r="P887" s="19"/>
      <c r="Q887" s="19"/>
      <c r="R887" s="19"/>
      <c r="S887" s="19"/>
      <c r="T887" s="19"/>
      <c r="U887" s="19"/>
      <c r="V887" s="19"/>
    </row>
    <row r="888" spans="1:22" ht="15.5">
      <c r="A888" s="19"/>
      <c r="B888" s="8"/>
      <c r="C888" s="427" t="s">
        <v>395</v>
      </c>
      <c r="D888" s="7">
        <v>2021</v>
      </c>
      <c r="E888" s="15"/>
      <c r="F888" s="15"/>
      <c r="G888" s="15"/>
      <c r="H888" s="15"/>
      <c r="I888" s="15"/>
      <c r="J888" s="190" t="s">
        <v>2796</v>
      </c>
      <c r="K888" s="193" t="s">
        <v>2798</v>
      </c>
      <c r="L888" s="192">
        <v>0</v>
      </c>
      <c r="M888" s="192"/>
      <c r="N888" s="19"/>
      <c r="O888" s="19"/>
      <c r="P888" s="19"/>
      <c r="Q888" s="19"/>
      <c r="R888" s="19"/>
      <c r="S888" s="19"/>
      <c r="T888" s="19"/>
      <c r="U888" s="19"/>
      <c r="V888" s="19"/>
    </row>
    <row r="889" spans="1:22" ht="15.5">
      <c r="A889" s="19"/>
      <c r="B889" s="8"/>
      <c r="C889" s="427" t="s">
        <v>395</v>
      </c>
      <c r="D889" s="7">
        <v>2021</v>
      </c>
      <c r="E889" s="15"/>
      <c r="F889" s="15"/>
      <c r="G889" s="15"/>
      <c r="H889" s="15"/>
      <c r="I889" s="15"/>
      <c r="J889" s="190" t="s">
        <v>2796</v>
      </c>
      <c r="K889" s="193" t="s">
        <v>2798</v>
      </c>
      <c r="L889" s="192">
        <v>0</v>
      </c>
      <c r="M889" s="192"/>
      <c r="N889" s="19"/>
      <c r="O889" s="19"/>
      <c r="P889" s="19"/>
      <c r="Q889" s="19"/>
      <c r="R889" s="19"/>
      <c r="S889" s="19"/>
      <c r="T889" s="19"/>
      <c r="U889" s="19"/>
      <c r="V889" s="19"/>
    </row>
    <row r="890" spans="1:22" ht="15.5">
      <c r="A890" s="19"/>
      <c r="B890" s="8"/>
      <c r="C890" s="427" t="s">
        <v>395</v>
      </c>
      <c r="D890" s="7">
        <v>2021</v>
      </c>
      <c r="E890" s="15"/>
      <c r="F890" s="15"/>
      <c r="G890" s="15"/>
      <c r="H890" s="15"/>
      <c r="I890" s="15"/>
      <c r="J890" s="190" t="s">
        <v>2796</v>
      </c>
      <c r="K890" s="193" t="s">
        <v>2799</v>
      </c>
      <c r="L890" s="192">
        <v>397620</v>
      </c>
      <c r="M890" s="192"/>
      <c r="N890" s="19"/>
      <c r="O890" s="19"/>
      <c r="P890" s="19"/>
      <c r="Q890" s="19"/>
      <c r="R890" s="19"/>
      <c r="S890" s="19"/>
      <c r="T890" s="19"/>
      <c r="U890" s="19"/>
      <c r="V890" s="19"/>
    </row>
    <row r="891" spans="1:22" ht="15.5">
      <c r="A891" s="19"/>
      <c r="B891" s="8"/>
      <c r="C891" s="427" t="s">
        <v>395</v>
      </c>
      <c r="D891" s="7">
        <v>2021</v>
      </c>
      <c r="E891" s="15"/>
      <c r="F891" s="15"/>
      <c r="G891" s="15"/>
      <c r="H891" s="15"/>
      <c r="I891" s="15"/>
      <c r="J891" s="190" t="s">
        <v>2796</v>
      </c>
      <c r="K891" s="193" t="s">
        <v>2799</v>
      </c>
      <c r="L891" s="192">
        <v>864900</v>
      </c>
      <c r="M891" s="192"/>
      <c r="N891" s="19"/>
      <c r="O891" s="19"/>
      <c r="P891" s="19"/>
      <c r="Q891" s="19"/>
      <c r="R891" s="19"/>
      <c r="S891" s="19"/>
      <c r="T891" s="19"/>
      <c r="U891" s="19"/>
      <c r="V891" s="19"/>
    </row>
    <row r="892" spans="1:22" ht="15.5">
      <c r="A892" s="19"/>
      <c r="B892" s="8"/>
      <c r="C892" s="427" t="s">
        <v>395</v>
      </c>
      <c r="D892" s="7">
        <v>2021</v>
      </c>
      <c r="E892" s="15"/>
      <c r="F892" s="15"/>
      <c r="G892" s="15"/>
      <c r="H892" s="15"/>
      <c r="I892" s="15"/>
      <c r="J892" s="190" t="s">
        <v>2796</v>
      </c>
      <c r="K892" s="193" t="s">
        <v>2798</v>
      </c>
      <c r="L892" s="192">
        <v>0</v>
      </c>
      <c r="M892" s="192"/>
      <c r="N892" s="19"/>
      <c r="O892" s="19"/>
      <c r="P892" s="19"/>
      <c r="Q892" s="19"/>
      <c r="R892" s="19"/>
      <c r="S892" s="19"/>
      <c r="T892" s="19"/>
      <c r="U892" s="19"/>
      <c r="V892" s="19"/>
    </row>
    <row r="893" spans="1:22" ht="15.5">
      <c r="A893" s="19"/>
      <c r="B893" s="8"/>
      <c r="C893" s="427" t="s">
        <v>395</v>
      </c>
      <c r="D893" s="7">
        <v>2021</v>
      </c>
      <c r="E893" s="15"/>
      <c r="F893" s="15"/>
      <c r="G893" s="15"/>
      <c r="H893" s="15"/>
      <c r="I893" s="15"/>
      <c r="J893" s="190" t="s">
        <v>2796</v>
      </c>
      <c r="K893" s="193" t="s">
        <v>2799</v>
      </c>
      <c r="L893" s="192">
        <v>1616680</v>
      </c>
      <c r="M893" s="192"/>
      <c r="N893" s="19"/>
      <c r="O893" s="19"/>
      <c r="P893" s="19"/>
      <c r="Q893" s="19"/>
      <c r="R893" s="19"/>
      <c r="S893" s="19"/>
      <c r="T893" s="19"/>
      <c r="U893" s="19"/>
      <c r="V893" s="19"/>
    </row>
    <row r="894" spans="1:22" ht="15.5">
      <c r="A894" s="19"/>
      <c r="B894" s="8"/>
      <c r="C894" s="427" t="s">
        <v>395</v>
      </c>
      <c r="D894" s="7">
        <v>2021</v>
      </c>
      <c r="E894" s="15"/>
      <c r="F894" s="15"/>
      <c r="G894" s="15"/>
      <c r="H894" s="15"/>
      <c r="I894" s="15"/>
      <c r="J894" s="190" t="s">
        <v>2796</v>
      </c>
      <c r="K894" s="193" t="s">
        <v>2799</v>
      </c>
      <c r="L894" s="192">
        <v>3828760</v>
      </c>
      <c r="M894" s="192"/>
      <c r="N894" s="19"/>
      <c r="O894" s="19"/>
      <c r="P894" s="19"/>
      <c r="Q894" s="19"/>
      <c r="R894" s="19"/>
      <c r="S894" s="19"/>
      <c r="T894" s="19"/>
      <c r="U894" s="19"/>
      <c r="V894" s="19"/>
    </row>
    <row r="895" spans="1:22" ht="15.5">
      <c r="A895" s="19"/>
      <c r="B895" s="8"/>
      <c r="C895" s="427" t="s">
        <v>395</v>
      </c>
      <c r="D895" s="7">
        <v>2021</v>
      </c>
      <c r="E895" s="15"/>
      <c r="F895" s="15"/>
      <c r="G895" s="15"/>
      <c r="H895" s="15"/>
      <c r="I895" s="15"/>
      <c r="J895" s="190" t="s">
        <v>2796</v>
      </c>
      <c r="K895" s="193" t="s">
        <v>2798</v>
      </c>
      <c r="L895" s="192">
        <v>0</v>
      </c>
      <c r="M895" s="192"/>
      <c r="N895" s="19"/>
      <c r="O895" s="19"/>
      <c r="P895" s="19"/>
      <c r="Q895" s="19"/>
      <c r="R895" s="19"/>
      <c r="S895" s="19"/>
      <c r="T895" s="19"/>
      <c r="U895" s="19"/>
      <c r="V895" s="19"/>
    </row>
    <row r="896" spans="1:22" ht="15.5">
      <c r="A896" s="19"/>
      <c r="B896" s="8"/>
      <c r="C896" s="427" t="s">
        <v>395</v>
      </c>
      <c r="D896" s="7">
        <v>2021</v>
      </c>
      <c r="E896" s="15"/>
      <c r="F896" s="15"/>
      <c r="G896" s="15"/>
      <c r="H896" s="15"/>
      <c r="I896" s="15"/>
      <c r="J896" s="190" t="s">
        <v>2796</v>
      </c>
      <c r="K896" s="193" t="s">
        <v>2799</v>
      </c>
      <c r="L896" s="192">
        <v>4989720</v>
      </c>
      <c r="M896" s="192"/>
      <c r="N896" s="19"/>
      <c r="O896" s="19"/>
      <c r="P896" s="19"/>
      <c r="Q896" s="19"/>
      <c r="R896" s="19"/>
      <c r="S896" s="19"/>
      <c r="T896" s="19"/>
      <c r="U896" s="19"/>
      <c r="V896" s="19"/>
    </row>
    <row r="897" spans="1:22" ht="15.5">
      <c r="A897" s="19"/>
      <c r="B897" s="8"/>
      <c r="C897" s="427" t="s">
        <v>395</v>
      </c>
      <c r="D897" s="7">
        <v>2021</v>
      </c>
      <c r="E897" s="15"/>
      <c r="F897" s="15"/>
      <c r="G897" s="15"/>
      <c r="H897" s="15"/>
      <c r="I897" s="15"/>
      <c r="J897" s="190" t="s">
        <v>2796</v>
      </c>
      <c r="K897" s="193" t="s">
        <v>2798</v>
      </c>
      <c r="L897" s="192">
        <v>0</v>
      </c>
      <c r="M897" s="192"/>
      <c r="N897" s="19"/>
      <c r="O897" s="19"/>
      <c r="P897" s="19"/>
      <c r="Q897" s="19"/>
      <c r="R897" s="19"/>
      <c r="S897" s="19"/>
      <c r="T897" s="19"/>
      <c r="U897" s="19"/>
      <c r="V897" s="19"/>
    </row>
    <row r="898" spans="1:22" ht="15.5">
      <c r="A898" s="19"/>
      <c r="B898" s="8"/>
      <c r="C898" s="427" t="s">
        <v>395</v>
      </c>
      <c r="D898" s="7">
        <v>2021</v>
      </c>
      <c r="E898" s="15"/>
      <c r="F898" s="15"/>
      <c r="G898" s="15"/>
      <c r="H898" s="15"/>
      <c r="I898" s="15"/>
      <c r="J898" s="190" t="s">
        <v>2796</v>
      </c>
      <c r="K898" s="193" t="s">
        <v>2798</v>
      </c>
      <c r="L898" s="192">
        <v>0</v>
      </c>
      <c r="M898" s="192"/>
      <c r="N898" s="19"/>
      <c r="O898" s="19"/>
      <c r="P898" s="19"/>
      <c r="Q898" s="19"/>
      <c r="R898" s="19"/>
      <c r="S898" s="19"/>
      <c r="T898" s="19"/>
      <c r="U898" s="19"/>
      <c r="V898" s="19"/>
    </row>
    <row r="899" spans="1:22" ht="15.5">
      <c r="A899" s="19"/>
      <c r="B899" s="8"/>
      <c r="C899" s="427" t="s">
        <v>395</v>
      </c>
      <c r="D899" s="7">
        <v>2021</v>
      </c>
      <c r="E899" s="15"/>
      <c r="F899" s="15"/>
      <c r="G899" s="15"/>
      <c r="H899" s="15"/>
      <c r="I899" s="15"/>
      <c r="J899" s="190" t="s">
        <v>2796</v>
      </c>
      <c r="K899" s="193" t="s">
        <v>2799</v>
      </c>
      <c r="L899" s="192">
        <v>3545110</v>
      </c>
      <c r="M899" s="192"/>
      <c r="N899" s="19"/>
      <c r="O899" s="19"/>
      <c r="P899" s="19"/>
      <c r="Q899" s="19"/>
      <c r="R899" s="19"/>
      <c r="S899" s="19"/>
      <c r="T899" s="19"/>
      <c r="U899" s="19"/>
      <c r="V899" s="19"/>
    </row>
    <row r="900" spans="1:22" ht="15.5">
      <c r="A900" s="19"/>
      <c r="B900" s="8"/>
      <c r="C900" s="427" t="s">
        <v>395</v>
      </c>
      <c r="D900" s="7">
        <v>2021</v>
      </c>
      <c r="E900" s="15"/>
      <c r="F900" s="15"/>
      <c r="G900" s="15"/>
      <c r="H900" s="15"/>
      <c r="I900" s="15"/>
      <c r="J900" s="190" t="s">
        <v>2802</v>
      </c>
      <c r="K900" s="193" t="s">
        <v>2807</v>
      </c>
      <c r="L900" s="192">
        <v>0</v>
      </c>
      <c r="M900" s="192"/>
      <c r="N900" s="19"/>
      <c r="O900" s="19"/>
      <c r="P900" s="19"/>
      <c r="Q900" s="19"/>
      <c r="R900" s="19"/>
      <c r="S900" s="19"/>
      <c r="T900" s="19"/>
      <c r="U900" s="19"/>
      <c r="V900" s="19"/>
    </row>
    <row r="901" spans="1:22" ht="15.5">
      <c r="A901" s="19"/>
      <c r="B901" s="8"/>
      <c r="C901" s="427" t="s">
        <v>395</v>
      </c>
      <c r="D901" s="7">
        <v>2021</v>
      </c>
      <c r="E901" s="15"/>
      <c r="F901" s="15"/>
      <c r="G901" s="15"/>
      <c r="H901" s="15"/>
      <c r="I901" s="15"/>
      <c r="J901" s="190" t="s">
        <v>2802</v>
      </c>
      <c r="K901" s="193" t="s">
        <v>2807</v>
      </c>
      <c r="L901" s="192">
        <v>0</v>
      </c>
      <c r="M901" s="192"/>
      <c r="N901" s="19"/>
      <c r="O901" s="19"/>
      <c r="P901" s="19"/>
      <c r="Q901" s="19"/>
      <c r="R901" s="19"/>
      <c r="S901" s="19"/>
      <c r="T901" s="19"/>
      <c r="U901" s="19"/>
      <c r="V901" s="19"/>
    </row>
    <row r="902" spans="1:22" ht="15.5">
      <c r="A902" s="19"/>
      <c r="B902" s="8"/>
      <c r="C902" s="427" t="s">
        <v>395</v>
      </c>
      <c r="D902" s="7">
        <v>2021</v>
      </c>
      <c r="E902" s="15"/>
      <c r="F902" s="15"/>
      <c r="G902" s="15"/>
      <c r="H902" s="15"/>
      <c r="I902" s="15"/>
      <c r="J902" s="190" t="s">
        <v>2802</v>
      </c>
      <c r="K902" s="193" t="s">
        <v>2807</v>
      </c>
      <c r="L902" s="192">
        <v>0</v>
      </c>
      <c r="M902" s="192"/>
      <c r="N902" s="19"/>
      <c r="O902" s="19"/>
      <c r="P902" s="19"/>
      <c r="Q902" s="19"/>
      <c r="R902" s="19"/>
      <c r="S902" s="19"/>
      <c r="T902" s="19"/>
      <c r="U902" s="19"/>
      <c r="V902" s="19"/>
    </row>
    <row r="903" spans="1:22" ht="15.5">
      <c r="A903" s="19"/>
      <c r="B903" s="8"/>
      <c r="C903" s="427" t="s">
        <v>395</v>
      </c>
      <c r="D903" s="7">
        <v>2021</v>
      </c>
      <c r="E903" s="15"/>
      <c r="F903" s="15"/>
      <c r="G903" s="15"/>
      <c r="H903" s="15"/>
      <c r="I903" s="15"/>
      <c r="J903" s="190" t="s">
        <v>2802</v>
      </c>
      <c r="K903" s="193" t="s">
        <v>2807</v>
      </c>
      <c r="L903" s="192">
        <v>0</v>
      </c>
      <c r="M903" s="192"/>
      <c r="N903" s="19"/>
      <c r="O903" s="19"/>
      <c r="P903" s="19"/>
      <c r="Q903" s="19"/>
      <c r="R903" s="19"/>
      <c r="S903" s="19"/>
      <c r="T903" s="19"/>
      <c r="U903" s="19"/>
      <c r="V903" s="19"/>
    </row>
    <row r="904" spans="1:22" ht="15.5">
      <c r="A904" s="19"/>
      <c r="B904" s="8"/>
      <c r="C904" s="427" t="s">
        <v>395</v>
      </c>
      <c r="D904" s="7">
        <v>2021</v>
      </c>
      <c r="E904" s="15"/>
      <c r="F904" s="15"/>
      <c r="G904" s="15"/>
      <c r="H904" s="15"/>
      <c r="I904" s="15"/>
      <c r="J904" s="190" t="s">
        <v>2802</v>
      </c>
      <c r="K904" s="193" t="s">
        <v>2803</v>
      </c>
      <c r="L904" s="192">
        <v>100753800</v>
      </c>
      <c r="M904" s="192"/>
      <c r="N904" s="19"/>
      <c r="O904" s="19"/>
      <c r="P904" s="19"/>
      <c r="Q904" s="19"/>
      <c r="R904" s="19"/>
      <c r="S904" s="19"/>
      <c r="T904" s="19"/>
      <c r="U904" s="19"/>
      <c r="V904" s="19"/>
    </row>
    <row r="905" spans="1:22" ht="15.5">
      <c r="A905" s="19"/>
      <c r="B905" s="8"/>
      <c r="C905" s="427" t="s">
        <v>395</v>
      </c>
      <c r="D905" s="7">
        <v>2021</v>
      </c>
      <c r="E905" s="15"/>
      <c r="F905" s="15"/>
      <c r="G905" s="15"/>
      <c r="H905" s="15"/>
      <c r="I905" s="15"/>
      <c r="J905" s="190" t="s">
        <v>2802</v>
      </c>
      <c r="K905" s="193" t="s">
        <v>2803</v>
      </c>
      <c r="L905" s="192">
        <v>69160000</v>
      </c>
      <c r="M905" s="192"/>
      <c r="N905" s="19"/>
      <c r="O905" s="19"/>
      <c r="P905" s="19"/>
      <c r="Q905" s="19"/>
      <c r="R905" s="19"/>
      <c r="S905" s="19"/>
      <c r="T905" s="19"/>
      <c r="U905" s="19"/>
      <c r="V905" s="19"/>
    </row>
    <row r="906" spans="1:22" ht="15.5">
      <c r="A906" s="19"/>
      <c r="B906" s="8"/>
      <c r="C906" s="427" t="s">
        <v>395</v>
      </c>
      <c r="D906" s="7">
        <v>2021</v>
      </c>
      <c r="E906" s="15"/>
      <c r="F906" s="15"/>
      <c r="G906" s="15"/>
      <c r="H906" s="15"/>
      <c r="I906" s="15"/>
      <c r="J906" s="190" t="s">
        <v>2802</v>
      </c>
      <c r="K906" s="193" t="s">
        <v>2803</v>
      </c>
      <c r="L906" s="192">
        <v>67285400</v>
      </c>
      <c r="M906" s="192"/>
      <c r="N906" s="19"/>
      <c r="O906" s="19"/>
      <c r="P906" s="19"/>
      <c r="Q906" s="19"/>
      <c r="R906" s="19"/>
      <c r="S906" s="19"/>
      <c r="T906" s="19"/>
      <c r="U906" s="19"/>
      <c r="V906" s="19"/>
    </row>
    <row r="907" spans="1:22" ht="15.5">
      <c r="A907" s="19"/>
      <c r="B907" s="8"/>
      <c r="C907" s="427" t="s">
        <v>395</v>
      </c>
      <c r="D907" s="7">
        <v>2021</v>
      </c>
      <c r="E907" s="15"/>
      <c r="F907" s="15"/>
      <c r="G907" s="15"/>
      <c r="H907" s="15"/>
      <c r="I907" s="15"/>
      <c r="J907" s="190" t="s">
        <v>2802</v>
      </c>
      <c r="K907" s="193" t="s">
        <v>2803</v>
      </c>
      <c r="L907" s="192">
        <v>110042800</v>
      </c>
      <c r="M907" s="192"/>
      <c r="N907" s="19"/>
      <c r="O907" s="19"/>
      <c r="P907" s="19"/>
      <c r="Q907" s="19"/>
      <c r="R907" s="19"/>
      <c r="S907" s="19"/>
      <c r="T907" s="19"/>
      <c r="U907" s="19"/>
      <c r="V907" s="19"/>
    </row>
    <row r="908" spans="1:22" ht="15.5">
      <c r="A908" s="19"/>
      <c r="B908" s="8"/>
      <c r="C908" s="427" t="s">
        <v>395</v>
      </c>
      <c r="D908" s="7">
        <v>2021</v>
      </c>
      <c r="E908" s="15"/>
      <c r="F908" s="15"/>
      <c r="G908" s="15"/>
      <c r="H908" s="15"/>
      <c r="I908" s="15"/>
      <c r="J908" s="190" t="s">
        <v>2802</v>
      </c>
      <c r="K908" s="193" t="s">
        <v>2803</v>
      </c>
      <c r="L908" s="192">
        <v>96600000</v>
      </c>
      <c r="M908" s="192"/>
      <c r="N908" s="19"/>
      <c r="O908" s="19"/>
      <c r="P908" s="19"/>
      <c r="Q908" s="19"/>
      <c r="R908" s="19"/>
      <c r="S908" s="19"/>
      <c r="T908" s="19"/>
      <c r="U908" s="19"/>
      <c r="V908" s="19"/>
    </row>
    <row r="909" spans="1:22" ht="15.5">
      <c r="A909" s="19"/>
      <c r="B909" s="8"/>
      <c r="C909" s="427" t="s">
        <v>395</v>
      </c>
      <c r="D909" s="7">
        <v>2021</v>
      </c>
      <c r="E909" s="15"/>
      <c r="F909" s="15"/>
      <c r="G909" s="15"/>
      <c r="H909" s="15"/>
      <c r="I909" s="15"/>
      <c r="J909" s="190" t="s">
        <v>2802</v>
      </c>
      <c r="K909" s="193" t="s">
        <v>2803</v>
      </c>
      <c r="L909" s="192">
        <v>108106600</v>
      </c>
      <c r="M909" s="192"/>
      <c r="N909" s="19"/>
      <c r="O909" s="19"/>
      <c r="P909" s="19"/>
      <c r="Q909" s="19"/>
      <c r="R909" s="19"/>
      <c r="S909" s="19"/>
      <c r="T909" s="19"/>
      <c r="U909" s="19"/>
      <c r="V909" s="19"/>
    </row>
    <row r="910" spans="1:22" ht="15.5">
      <c r="A910" s="19"/>
      <c r="B910" s="8"/>
      <c r="C910" s="427" t="s">
        <v>395</v>
      </c>
      <c r="D910" s="7">
        <v>2021</v>
      </c>
      <c r="E910" s="15"/>
      <c r="F910" s="15"/>
      <c r="G910" s="15"/>
      <c r="H910" s="15"/>
      <c r="I910" s="15"/>
      <c r="J910" s="190" t="s">
        <v>2802</v>
      </c>
      <c r="K910" s="193" t="s">
        <v>2803</v>
      </c>
      <c r="L910" s="192">
        <v>9296000</v>
      </c>
      <c r="M910" s="192"/>
      <c r="N910" s="19"/>
      <c r="O910" s="19"/>
      <c r="P910" s="19"/>
      <c r="Q910" s="19"/>
      <c r="R910" s="19"/>
      <c r="S910" s="19"/>
      <c r="T910" s="19"/>
      <c r="U910" s="19"/>
      <c r="V910" s="19"/>
    </row>
    <row r="911" spans="1:22" ht="15.5">
      <c r="A911" s="19"/>
      <c r="B911" s="8"/>
      <c r="C911" s="427" t="s">
        <v>395</v>
      </c>
      <c r="D911" s="7">
        <v>2021</v>
      </c>
      <c r="E911" s="15"/>
      <c r="F911" s="15"/>
      <c r="G911" s="15"/>
      <c r="H911" s="15"/>
      <c r="I911" s="15"/>
      <c r="J911" s="190" t="s">
        <v>2802</v>
      </c>
      <c r="K911" s="193" t="s">
        <v>2803</v>
      </c>
      <c r="L911" s="192">
        <v>90998600</v>
      </c>
      <c r="M911" s="192"/>
      <c r="N911" s="19"/>
      <c r="O911" s="19"/>
      <c r="P911" s="19"/>
      <c r="Q911" s="19"/>
      <c r="R911" s="19"/>
      <c r="S911" s="19"/>
      <c r="T911" s="19"/>
      <c r="U911" s="19"/>
      <c r="V911" s="19"/>
    </row>
    <row r="912" spans="1:22" ht="15.5">
      <c r="A912" s="19"/>
      <c r="B912" s="8"/>
      <c r="C912" s="427" t="s">
        <v>395</v>
      </c>
      <c r="D912" s="7">
        <v>2021</v>
      </c>
      <c r="E912" s="15"/>
      <c r="F912" s="15"/>
      <c r="G912" s="15"/>
      <c r="H912" s="15"/>
      <c r="I912" s="15"/>
      <c r="J912" s="190" t="s">
        <v>2802</v>
      </c>
      <c r="K912" s="193" t="s">
        <v>2803</v>
      </c>
      <c r="L912" s="192">
        <v>103129600</v>
      </c>
      <c r="M912" s="192"/>
      <c r="N912" s="19"/>
      <c r="O912" s="19"/>
      <c r="P912" s="19"/>
      <c r="Q912" s="19"/>
      <c r="R912" s="19"/>
      <c r="S912" s="19"/>
      <c r="T912" s="19"/>
      <c r="U912" s="19"/>
      <c r="V912" s="19"/>
    </row>
    <row r="913" spans="1:22" ht="15.5">
      <c r="A913" s="19"/>
      <c r="B913" s="8"/>
      <c r="C913" s="427" t="s">
        <v>395</v>
      </c>
      <c r="D913" s="7">
        <v>2021</v>
      </c>
      <c r="E913" s="15"/>
      <c r="F913" s="15"/>
      <c r="G913" s="15"/>
      <c r="H913" s="15"/>
      <c r="I913" s="15"/>
      <c r="J913" s="190" t="s">
        <v>2802</v>
      </c>
      <c r="K913" s="193" t="s">
        <v>2803</v>
      </c>
      <c r="L913" s="192">
        <v>108129000</v>
      </c>
      <c r="M913" s="192"/>
      <c r="N913" s="19"/>
      <c r="O913" s="19"/>
      <c r="P913" s="19"/>
      <c r="Q913" s="19"/>
      <c r="R913" s="19"/>
      <c r="S913" s="19"/>
      <c r="T913" s="19"/>
      <c r="U913" s="19"/>
      <c r="V913" s="19"/>
    </row>
    <row r="914" spans="1:22" ht="15.5">
      <c r="A914" s="19"/>
      <c r="B914" s="8"/>
      <c r="C914" s="427" t="s">
        <v>395</v>
      </c>
      <c r="D914" s="7">
        <v>2021</v>
      </c>
      <c r="E914" s="15"/>
      <c r="F914" s="15"/>
      <c r="G914" s="15"/>
      <c r="H914" s="15"/>
      <c r="I914" s="15"/>
      <c r="J914" s="190" t="s">
        <v>2800</v>
      </c>
      <c r="K914" s="193" t="s">
        <v>2801</v>
      </c>
      <c r="L914" s="192">
        <v>750000</v>
      </c>
      <c r="M914" s="192"/>
      <c r="N914" s="19"/>
      <c r="O914" s="19"/>
      <c r="P914" s="19"/>
      <c r="Q914" s="19"/>
      <c r="R914" s="19"/>
      <c r="S914" s="19"/>
      <c r="T914" s="19"/>
      <c r="U914" s="19"/>
      <c r="V914" s="19"/>
    </row>
    <row r="915" spans="1:22" ht="15.5">
      <c r="A915" s="19"/>
      <c r="B915" s="8"/>
      <c r="C915" s="427" t="s">
        <v>395</v>
      </c>
      <c r="D915" s="7">
        <v>2021</v>
      </c>
      <c r="E915" s="15"/>
      <c r="F915" s="15"/>
      <c r="G915" s="15"/>
      <c r="H915" s="15"/>
      <c r="I915" s="15"/>
      <c r="J915" s="190" t="s">
        <v>2802</v>
      </c>
      <c r="K915" s="193" t="s">
        <v>2803</v>
      </c>
      <c r="L915" s="192">
        <v>107800000</v>
      </c>
      <c r="M915" s="192"/>
      <c r="N915" s="19"/>
      <c r="O915" s="19"/>
      <c r="P915" s="19"/>
      <c r="Q915" s="19"/>
      <c r="R915" s="19"/>
      <c r="S915" s="19"/>
      <c r="T915" s="19"/>
      <c r="U915" s="19"/>
      <c r="V915" s="19"/>
    </row>
    <row r="916" spans="1:22" ht="15.5">
      <c r="A916" s="19"/>
      <c r="B916" s="8"/>
      <c r="C916" s="427" t="s">
        <v>395</v>
      </c>
      <c r="D916" s="7">
        <v>2021</v>
      </c>
      <c r="E916" s="15"/>
      <c r="F916" s="15"/>
      <c r="G916" s="15"/>
      <c r="H916" s="15"/>
      <c r="I916" s="15"/>
      <c r="J916" s="190" t="s">
        <v>2802</v>
      </c>
      <c r="K916" s="193" t="s">
        <v>2803</v>
      </c>
      <c r="L916" s="192">
        <v>93240000</v>
      </c>
      <c r="M916" s="192"/>
      <c r="N916" s="19"/>
      <c r="O916" s="19"/>
      <c r="P916" s="19"/>
      <c r="Q916" s="19"/>
      <c r="R916" s="19"/>
      <c r="S916" s="19"/>
      <c r="T916" s="19"/>
      <c r="U916" s="19"/>
      <c r="V916" s="19"/>
    </row>
    <row r="917" spans="1:22" ht="15.5">
      <c r="A917" s="19"/>
      <c r="B917" s="8"/>
      <c r="C917" s="427" t="s">
        <v>395</v>
      </c>
      <c r="D917" s="7">
        <v>2021</v>
      </c>
      <c r="E917" s="15"/>
      <c r="F917" s="15"/>
      <c r="G917" s="15"/>
      <c r="H917" s="15"/>
      <c r="I917" s="15"/>
      <c r="J917" s="190" t="s">
        <v>2802</v>
      </c>
      <c r="K917" s="193" t="s">
        <v>2803</v>
      </c>
      <c r="L917" s="192">
        <v>68306000</v>
      </c>
      <c r="M917" s="192"/>
      <c r="N917" s="19"/>
      <c r="O917" s="19"/>
      <c r="P917" s="19"/>
      <c r="Q917" s="19"/>
      <c r="R917" s="19"/>
      <c r="S917" s="19"/>
      <c r="T917" s="19"/>
      <c r="U917" s="19"/>
      <c r="V917" s="19"/>
    </row>
    <row r="918" spans="1:22" ht="15.5">
      <c r="A918" s="19"/>
      <c r="B918" s="8"/>
      <c r="C918" s="427" t="s">
        <v>395</v>
      </c>
      <c r="D918" s="7">
        <v>2021</v>
      </c>
      <c r="E918" s="15"/>
      <c r="F918" s="15"/>
      <c r="G918" s="15"/>
      <c r="H918" s="15"/>
      <c r="I918" s="15"/>
      <c r="J918" s="190" t="s">
        <v>2802</v>
      </c>
      <c r="K918" s="193" t="s">
        <v>2803</v>
      </c>
      <c r="L918" s="192">
        <v>99680000</v>
      </c>
      <c r="M918" s="192"/>
      <c r="N918" s="19"/>
      <c r="O918" s="19"/>
      <c r="P918" s="19"/>
      <c r="Q918" s="19"/>
      <c r="R918" s="19"/>
      <c r="S918" s="19"/>
      <c r="T918" s="19"/>
      <c r="U918" s="19"/>
      <c r="V918" s="19"/>
    </row>
    <row r="919" spans="1:22" ht="15.5">
      <c r="A919" s="19"/>
      <c r="B919" s="8"/>
      <c r="C919" s="427" t="s">
        <v>395</v>
      </c>
      <c r="D919" s="7">
        <v>2021</v>
      </c>
      <c r="E919" s="15"/>
      <c r="F919" s="15"/>
      <c r="G919" s="15"/>
      <c r="H919" s="15"/>
      <c r="I919" s="15"/>
      <c r="J919" s="190" t="s">
        <v>2802</v>
      </c>
      <c r="K919" s="193" t="s">
        <v>2803</v>
      </c>
      <c r="L919" s="192">
        <v>90720000</v>
      </c>
      <c r="M919" s="192"/>
      <c r="N919" s="19"/>
      <c r="O919" s="19"/>
      <c r="P919" s="19"/>
      <c r="Q919" s="19"/>
      <c r="R919" s="19"/>
      <c r="S919" s="19"/>
      <c r="T919" s="19"/>
      <c r="U919" s="19"/>
      <c r="V919" s="19"/>
    </row>
    <row r="920" spans="1:22" ht="15.5">
      <c r="A920" s="19"/>
      <c r="B920" s="8"/>
      <c r="C920" s="427" t="s">
        <v>395</v>
      </c>
      <c r="D920" s="7">
        <v>2021</v>
      </c>
      <c r="E920" s="15"/>
      <c r="F920" s="15"/>
      <c r="G920" s="15"/>
      <c r="H920" s="15"/>
      <c r="I920" s="15"/>
      <c r="J920" s="190" t="s">
        <v>2802</v>
      </c>
      <c r="K920" s="193" t="s">
        <v>2803</v>
      </c>
      <c r="L920" s="192">
        <v>98469000</v>
      </c>
      <c r="M920" s="192"/>
      <c r="N920" s="19"/>
      <c r="O920" s="19"/>
      <c r="P920" s="19"/>
      <c r="Q920" s="19"/>
      <c r="R920" s="19"/>
      <c r="S920" s="19"/>
      <c r="T920" s="19"/>
      <c r="U920" s="19"/>
      <c r="V920" s="19"/>
    </row>
    <row r="921" spans="1:22" ht="15.5">
      <c r="A921" s="19"/>
      <c r="B921" s="8"/>
      <c r="C921" s="427" t="s">
        <v>395</v>
      </c>
      <c r="D921" s="7">
        <v>2021</v>
      </c>
      <c r="E921" s="15"/>
      <c r="F921" s="15"/>
      <c r="G921" s="15"/>
      <c r="H921" s="15"/>
      <c r="I921" s="15"/>
      <c r="J921" s="190" t="s">
        <v>2802</v>
      </c>
      <c r="K921" s="193" t="s">
        <v>2803</v>
      </c>
      <c r="L921" s="192">
        <v>109821600</v>
      </c>
      <c r="M921" s="192"/>
      <c r="N921" s="19"/>
      <c r="O921" s="19"/>
      <c r="P921" s="19"/>
      <c r="Q921" s="19"/>
      <c r="R921" s="19"/>
      <c r="S921" s="19"/>
      <c r="T921" s="19"/>
      <c r="U921" s="19"/>
      <c r="V921" s="19"/>
    </row>
    <row r="922" spans="1:22" ht="15.5">
      <c r="A922" s="19"/>
      <c r="B922" s="8"/>
      <c r="C922" s="427" t="s">
        <v>395</v>
      </c>
      <c r="D922" s="7">
        <v>2021</v>
      </c>
      <c r="E922" s="15"/>
      <c r="F922" s="15"/>
      <c r="G922" s="15"/>
      <c r="H922" s="15"/>
      <c r="I922" s="15"/>
      <c r="J922" s="190" t="s">
        <v>2802</v>
      </c>
      <c r="K922" s="193" t="s">
        <v>2803</v>
      </c>
      <c r="L922" s="192">
        <v>99449000</v>
      </c>
      <c r="M922" s="192"/>
      <c r="N922" s="19"/>
      <c r="O922" s="19"/>
      <c r="P922" s="19"/>
      <c r="Q922" s="19"/>
      <c r="R922" s="19"/>
      <c r="S922" s="19"/>
      <c r="T922" s="19"/>
      <c r="U922" s="19"/>
      <c r="V922" s="19"/>
    </row>
    <row r="923" spans="1:22" ht="15.5">
      <c r="A923" s="19"/>
      <c r="B923" s="8"/>
      <c r="C923" s="427" t="s">
        <v>395</v>
      </c>
      <c r="D923" s="7">
        <v>2021</v>
      </c>
      <c r="E923" s="15"/>
      <c r="F923" s="15"/>
      <c r="G923" s="15"/>
      <c r="H923" s="15"/>
      <c r="I923" s="15"/>
      <c r="J923" s="190" t="s">
        <v>2802</v>
      </c>
      <c r="K923" s="193" t="s">
        <v>2803</v>
      </c>
      <c r="L923" s="192">
        <v>100100000</v>
      </c>
      <c r="M923" s="192"/>
      <c r="N923" s="19"/>
      <c r="O923" s="19"/>
      <c r="P923" s="19"/>
      <c r="Q923" s="19"/>
      <c r="R923" s="19"/>
      <c r="S923" s="19"/>
      <c r="T923" s="19"/>
      <c r="U923" s="19"/>
      <c r="V923" s="19"/>
    </row>
    <row r="924" spans="1:22" ht="15.5">
      <c r="A924" s="19"/>
      <c r="B924" s="8"/>
      <c r="C924" s="427" t="s">
        <v>395</v>
      </c>
      <c r="D924" s="7">
        <v>2021</v>
      </c>
      <c r="E924" s="15"/>
      <c r="F924" s="15"/>
      <c r="G924" s="15"/>
      <c r="H924" s="15"/>
      <c r="I924" s="15"/>
      <c r="J924" s="190" t="s">
        <v>2802</v>
      </c>
      <c r="K924" s="193" t="s">
        <v>2803</v>
      </c>
      <c r="L924" s="192">
        <v>123200000</v>
      </c>
      <c r="M924" s="192"/>
      <c r="N924" s="19"/>
      <c r="O924" s="19"/>
      <c r="P924" s="19"/>
      <c r="Q924" s="19"/>
      <c r="R924" s="19"/>
      <c r="S924" s="19"/>
      <c r="T924" s="19"/>
      <c r="U924" s="19"/>
      <c r="V924" s="19"/>
    </row>
    <row r="925" spans="1:22" ht="15.5">
      <c r="A925" s="19"/>
      <c r="B925" s="8"/>
      <c r="C925" s="427" t="s">
        <v>395</v>
      </c>
      <c r="D925" s="7">
        <v>2021</v>
      </c>
      <c r="E925" s="15"/>
      <c r="F925" s="15"/>
      <c r="G925" s="15"/>
      <c r="H925" s="15"/>
      <c r="I925" s="15"/>
      <c r="J925" s="190" t="s">
        <v>2800</v>
      </c>
      <c r="K925" s="193" t="s">
        <v>2801</v>
      </c>
      <c r="L925" s="192">
        <v>575000</v>
      </c>
      <c r="M925" s="192"/>
      <c r="N925" s="19"/>
      <c r="O925" s="19"/>
      <c r="P925" s="19"/>
      <c r="Q925" s="19"/>
      <c r="R925" s="19"/>
      <c r="S925" s="19"/>
      <c r="T925" s="19"/>
      <c r="U925" s="19"/>
      <c r="V925" s="19"/>
    </row>
    <row r="926" spans="1:22" ht="15.5">
      <c r="A926" s="19"/>
      <c r="B926" s="8"/>
      <c r="C926" s="427" t="s">
        <v>395</v>
      </c>
      <c r="D926" s="7">
        <v>2021</v>
      </c>
      <c r="E926" s="15"/>
      <c r="F926" s="15"/>
      <c r="G926" s="15"/>
      <c r="H926" s="15"/>
      <c r="I926" s="15"/>
      <c r="J926" s="190" t="s">
        <v>2802</v>
      </c>
      <c r="K926" s="193" t="s">
        <v>2803</v>
      </c>
      <c r="L926" s="192">
        <v>108463600</v>
      </c>
      <c r="M926" s="192"/>
      <c r="N926" s="19"/>
      <c r="O926" s="19"/>
      <c r="P926" s="19"/>
      <c r="Q926" s="19"/>
      <c r="R926" s="19"/>
      <c r="S926" s="19"/>
      <c r="T926" s="19"/>
      <c r="U926" s="19"/>
      <c r="V926" s="19"/>
    </row>
    <row r="927" spans="1:22" ht="15.5">
      <c r="A927" s="19"/>
      <c r="B927" s="8"/>
      <c r="C927" s="427" t="s">
        <v>395</v>
      </c>
      <c r="D927" s="7">
        <v>2021</v>
      </c>
      <c r="E927" s="15"/>
      <c r="F927" s="15"/>
      <c r="G927" s="15"/>
      <c r="H927" s="15"/>
      <c r="I927" s="15"/>
      <c r="J927" s="190" t="s">
        <v>2802</v>
      </c>
      <c r="K927" s="193" t="s">
        <v>2803</v>
      </c>
      <c r="L927" s="192">
        <v>33460000</v>
      </c>
      <c r="M927" s="192"/>
      <c r="N927" s="19"/>
      <c r="O927" s="19"/>
      <c r="P927" s="19"/>
      <c r="Q927" s="19"/>
      <c r="R927" s="19"/>
      <c r="S927" s="19"/>
      <c r="T927" s="19"/>
      <c r="U927" s="19"/>
      <c r="V927" s="19"/>
    </row>
    <row r="928" spans="1:22" ht="15.5">
      <c r="A928" s="19"/>
      <c r="B928" s="8"/>
      <c r="C928" s="427" t="s">
        <v>395</v>
      </c>
      <c r="D928" s="7">
        <v>2021</v>
      </c>
      <c r="E928" s="15"/>
      <c r="F928" s="15"/>
      <c r="G928" s="15"/>
      <c r="H928" s="15"/>
      <c r="I928" s="15"/>
      <c r="J928" s="190" t="s">
        <v>2802</v>
      </c>
      <c r="K928" s="193" t="s">
        <v>2803</v>
      </c>
      <c r="L928" s="192">
        <v>64852623</v>
      </c>
      <c r="M928" s="192"/>
      <c r="N928" s="19"/>
      <c r="O928" s="19"/>
      <c r="P928" s="19"/>
      <c r="Q928" s="19"/>
      <c r="R928" s="19"/>
      <c r="S928" s="19"/>
      <c r="T928" s="19"/>
      <c r="U928" s="19"/>
      <c r="V928" s="19"/>
    </row>
    <row r="929" spans="1:22" ht="15.5">
      <c r="A929" s="19"/>
      <c r="B929" s="8"/>
      <c r="C929" s="427" t="s">
        <v>395</v>
      </c>
      <c r="D929" s="7">
        <v>2021</v>
      </c>
      <c r="E929" s="15"/>
      <c r="F929" s="15"/>
      <c r="G929" s="15"/>
      <c r="H929" s="15"/>
      <c r="I929" s="15"/>
      <c r="J929" s="190" t="s">
        <v>2802</v>
      </c>
      <c r="K929" s="193" t="s">
        <v>2803</v>
      </c>
      <c r="L929" s="192">
        <v>99715000</v>
      </c>
      <c r="M929" s="192"/>
      <c r="N929" s="19"/>
      <c r="O929" s="19"/>
      <c r="P929" s="19"/>
      <c r="Q929" s="19"/>
      <c r="R929" s="19"/>
      <c r="S929" s="19"/>
      <c r="T929" s="19"/>
      <c r="U929" s="19"/>
      <c r="V929" s="19"/>
    </row>
    <row r="930" spans="1:22" ht="15.5">
      <c r="A930" s="19"/>
      <c r="B930" s="8"/>
      <c r="C930" s="427" t="s">
        <v>395</v>
      </c>
      <c r="D930" s="7">
        <v>2021</v>
      </c>
      <c r="E930" s="15"/>
      <c r="F930" s="15"/>
      <c r="G930" s="15"/>
      <c r="H930" s="15"/>
      <c r="I930" s="15"/>
      <c r="J930" s="190" t="s">
        <v>2802</v>
      </c>
      <c r="K930" s="193" t="s">
        <v>2803</v>
      </c>
      <c r="L930" s="192">
        <v>97370000</v>
      </c>
      <c r="M930" s="192"/>
      <c r="N930" s="19"/>
      <c r="O930" s="19"/>
      <c r="P930" s="19"/>
      <c r="Q930" s="19"/>
      <c r="R930" s="19"/>
      <c r="S930" s="19"/>
      <c r="T930" s="19"/>
      <c r="U930" s="19"/>
      <c r="V930" s="19"/>
    </row>
    <row r="931" spans="1:22" ht="15.5">
      <c r="A931" s="19"/>
      <c r="B931" s="8"/>
      <c r="C931" s="427" t="s">
        <v>395</v>
      </c>
      <c r="D931" s="7">
        <v>2021</v>
      </c>
      <c r="E931" s="15"/>
      <c r="F931" s="15"/>
      <c r="G931" s="15"/>
      <c r="H931" s="15"/>
      <c r="I931" s="15"/>
      <c r="J931" s="190" t="s">
        <v>2802</v>
      </c>
      <c r="K931" s="193" t="s">
        <v>2803</v>
      </c>
      <c r="L931" s="192">
        <v>90998600</v>
      </c>
      <c r="M931" s="192"/>
      <c r="N931" s="19"/>
      <c r="O931" s="19"/>
      <c r="P931" s="19"/>
      <c r="Q931" s="19"/>
      <c r="R931" s="19"/>
      <c r="S931" s="19"/>
      <c r="T931" s="19"/>
      <c r="U931" s="19"/>
      <c r="V931" s="19"/>
    </row>
    <row r="932" spans="1:22" ht="15.5">
      <c r="A932" s="19"/>
      <c r="B932" s="8"/>
      <c r="C932" s="427" t="s">
        <v>395</v>
      </c>
      <c r="D932" s="7">
        <v>2021</v>
      </c>
      <c r="E932" s="15"/>
      <c r="F932" s="15"/>
      <c r="G932" s="15"/>
      <c r="H932" s="15"/>
      <c r="I932" s="15"/>
      <c r="J932" s="190" t="s">
        <v>2802</v>
      </c>
      <c r="K932" s="193" t="s">
        <v>2803</v>
      </c>
      <c r="L932" s="192">
        <v>32900000</v>
      </c>
      <c r="M932" s="192"/>
      <c r="N932" s="19"/>
      <c r="O932" s="19"/>
      <c r="P932" s="19"/>
      <c r="Q932" s="19"/>
      <c r="R932" s="19"/>
      <c r="S932" s="19"/>
      <c r="T932" s="19"/>
      <c r="U932" s="19"/>
      <c r="V932" s="19"/>
    </row>
    <row r="933" spans="1:22" ht="15.5">
      <c r="A933" s="19"/>
      <c r="B933" s="8"/>
      <c r="C933" s="427" t="s">
        <v>395</v>
      </c>
      <c r="D933" s="7">
        <v>2021</v>
      </c>
      <c r="E933" s="15"/>
      <c r="F933" s="15"/>
      <c r="G933" s="15"/>
      <c r="H933" s="15"/>
      <c r="I933" s="15"/>
      <c r="J933" s="190" t="s">
        <v>2802</v>
      </c>
      <c r="K933" s="193" t="s">
        <v>2803</v>
      </c>
      <c r="L933" s="192">
        <v>31500000</v>
      </c>
      <c r="M933" s="192"/>
      <c r="N933" s="19"/>
      <c r="O933" s="19"/>
      <c r="P933" s="19"/>
      <c r="Q933" s="19"/>
      <c r="R933" s="19"/>
      <c r="S933" s="19"/>
      <c r="T933" s="19"/>
      <c r="U933" s="19"/>
      <c r="V933" s="19"/>
    </row>
    <row r="934" spans="1:22" ht="15.5">
      <c r="A934" s="19"/>
      <c r="B934" s="8"/>
      <c r="C934" s="427" t="s">
        <v>395</v>
      </c>
      <c r="D934" s="7">
        <v>2021</v>
      </c>
      <c r="E934" s="15"/>
      <c r="F934" s="15"/>
      <c r="G934" s="15"/>
      <c r="H934" s="15"/>
      <c r="I934" s="15"/>
      <c r="J934" s="190" t="s">
        <v>2802</v>
      </c>
      <c r="K934" s="193" t="s">
        <v>2803</v>
      </c>
      <c r="L934" s="192">
        <v>102662000</v>
      </c>
      <c r="M934" s="192"/>
      <c r="N934" s="19"/>
      <c r="O934" s="19"/>
      <c r="P934" s="19"/>
      <c r="Q934" s="19"/>
      <c r="R934" s="19"/>
      <c r="S934" s="19"/>
      <c r="T934" s="19"/>
      <c r="U934" s="19"/>
      <c r="V934" s="19"/>
    </row>
    <row r="935" spans="1:22" ht="15.5">
      <c r="A935" s="19"/>
      <c r="B935" s="8"/>
      <c r="C935" s="427" t="s">
        <v>395</v>
      </c>
      <c r="D935" s="7">
        <v>2021</v>
      </c>
      <c r="E935" s="15"/>
      <c r="F935" s="15"/>
      <c r="G935" s="15"/>
      <c r="H935" s="15"/>
      <c r="I935" s="15"/>
      <c r="J935" s="190" t="s">
        <v>2802</v>
      </c>
      <c r="K935" s="193" t="s">
        <v>2803</v>
      </c>
      <c r="L935" s="192">
        <v>9913400</v>
      </c>
      <c r="M935" s="192"/>
      <c r="N935" s="19"/>
      <c r="O935" s="19"/>
      <c r="P935" s="19"/>
      <c r="Q935" s="19"/>
      <c r="R935" s="19"/>
      <c r="S935" s="19"/>
      <c r="T935" s="19"/>
      <c r="U935" s="19"/>
      <c r="V935" s="19"/>
    </row>
    <row r="936" spans="1:22" ht="15.5">
      <c r="A936" s="19"/>
      <c r="B936" s="8"/>
      <c r="C936" s="427" t="s">
        <v>395</v>
      </c>
      <c r="D936" s="7">
        <v>2021</v>
      </c>
      <c r="E936" s="15"/>
      <c r="F936" s="15"/>
      <c r="G936" s="15"/>
      <c r="H936" s="15"/>
      <c r="I936" s="15"/>
      <c r="J936" s="190" t="s">
        <v>2802</v>
      </c>
      <c r="K936" s="193" t="s">
        <v>2803</v>
      </c>
      <c r="L936" s="192">
        <v>24500000</v>
      </c>
      <c r="M936" s="192"/>
      <c r="N936" s="19"/>
      <c r="O936" s="19"/>
      <c r="P936" s="19"/>
      <c r="Q936" s="19"/>
      <c r="R936" s="19"/>
      <c r="S936" s="19"/>
      <c r="T936" s="19"/>
      <c r="U936" s="19"/>
      <c r="V936" s="19"/>
    </row>
    <row r="937" spans="1:22" ht="15.5">
      <c r="A937" s="19"/>
      <c r="B937" s="8"/>
      <c r="C937" s="427" t="s">
        <v>395</v>
      </c>
      <c r="D937" s="7">
        <v>2021</v>
      </c>
      <c r="E937" s="15"/>
      <c r="F937" s="15"/>
      <c r="G937" s="15"/>
      <c r="H937" s="15"/>
      <c r="I937" s="15"/>
      <c r="J937" s="190" t="s">
        <v>2802</v>
      </c>
      <c r="K937" s="193" t="s">
        <v>2803</v>
      </c>
      <c r="L937" s="192">
        <v>35840000</v>
      </c>
      <c r="M937" s="192"/>
      <c r="N937" s="19"/>
      <c r="O937" s="19"/>
      <c r="P937" s="19"/>
      <c r="Q937" s="19"/>
      <c r="R937" s="19"/>
      <c r="S937" s="19"/>
      <c r="T937" s="19"/>
      <c r="U937" s="19"/>
      <c r="V937" s="19"/>
    </row>
    <row r="938" spans="1:22" ht="15.5">
      <c r="A938" s="19"/>
      <c r="B938" s="8"/>
      <c r="C938" s="427" t="s">
        <v>395</v>
      </c>
      <c r="D938" s="7">
        <v>2021</v>
      </c>
      <c r="E938" s="15"/>
      <c r="F938" s="15"/>
      <c r="G938" s="15"/>
      <c r="H938" s="15"/>
      <c r="I938" s="15"/>
      <c r="J938" s="190" t="s">
        <v>2802</v>
      </c>
      <c r="K938" s="193" t="s">
        <v>2803</v>
      </c>
      <c r="L938" s="192">
        <v>123200000</v>
      </c>
      <c r="M938" s="192"/>
      <c r="N938" s="19"/>
      <c r="O938" s="19"/>
      <c r="P938" s="19"/>
      <c r="Q938" s="19"/>
      <c r="R938" s="19"/>
      <c r="S938" s="19"/>
      <c r="T938" s="19"/>
      <c r="U938" s="19"/>
      <c r="V938" s="19"/>
    </row>
    <row r="939" spans="1:22" ht="15.5">
      <c r="A939" s="19"/>
      <c r="B939" s="8"/>
      <c r="C939" s="427" t="s">
        <v>395</v>
      </c>
      <c r="D939" s="7">
        <v>2021</v>
      </c>
      <c r="E939" s="15"/>
      <c r="F939" s="15"/>
      <c r="G939" s="15"/>
      <c r="H939" s="15"/>
      <c r="I939" s="15"/>
      <c r="J939" s="190" t="s">
        <v>2802</v>
      </c>
      <c r="K939" s="193" t="s">
        <v>2803</v>
      </c>
      <c r="L939" s="192">
        <v>100100000</v>
      </c>
      <c r="M939" s="192"/>
      <c r="N939" s="19"/>
      <c r="O939" s="19"/>
      <c r="P939" s="19"/>
      <c r="Q939" s="19"/>
      <c r="R939" s="19"/>
      <c r="S939" s="19"/>
      <c r="T939" s="19"/>
      <c r="U939" s="19"/>
      <c r="V939" s="19"/>
    </row>
    <row r="940" spans="1:22" ht="15.5">
      <c r="A940" s="19"/>
      <c r="B940" s="8"/>
      <c r="C940" s="427" t="s">
        <v>395</v>
      </c>
      <c r="D940" s="7">
        <v>2021</v>
      </c>
      <c r="E940" s="15"/>
      <c r="F940" s="15"/>
      <c r="G940" s="15"/>
      <c r="H940" s="15"/>
      <c r="I940" s="15"/>
      <c r="J940" s="190" t="s">
        <v>2802</v>
      </c>
      <c r="K940" s="193" t="s">
        <v>2803</v>
      </c>
      <c r="L940" s="192">
        <v>102830000</v>
      </c>
      <c r="M940" s="192"/>
      <c r="N940" s="19"/>
      <c r="O940" s="19"/>
      <c r="P940" s="19"/>
      <c r="Q940" s="19"/>
      <c r="R940" s="19"/>
      <c r="S940" s="19"/>
      <c r="T940" s="19"/>
      <c r="U940" s="19"/>
      <c r="V940" s="19"/>
    </row>
    <row r="941" spans="1:22" ht="15.5">
      <c r="A941" s="19"/>
      <c r="B941" s="8"/>
      <c r="C941" s="427" t="s">
        <v>395</v>
      </c>
      <c r="D941" s="7">
        <v>2021</v>
      </c>
      <c r="E941" s="15"/>
      <c r="F941" s="15"/>
      <c r="G941" s="15"/>
      <c r="H941" s="15"/>
      <c r="I941" s="15"/>
      <c r="J941" s="190" t="s">
        <v>2802</v>
      </c>
      <c r="K941" s="193" t="s">
        <v>2803</v>
      </c>
      <c r="L941" s="192">
        <v>60486413</v>
      </c>
      <c r="M941" s="192"/>
      <c r="N941" s="19"/>
      <c r="O941" s="19"/>
      <c r="P941" s="19"/>
      <c r="Q941" s="19"/>
      <c r="R941" s="19"/>
      <c r="S941" s="19"/>
      <c r="T941" s="19"/>
      <c r="U941" s="19"/>
      <c r="V941" s="19"/>
    </row>
    <row r="942" spans="1:22" ht="15.5">
      <c r="A942" s="19"/>
      <c r="B942" s="8"/>
      <c r="C942" s="427" t="s">
        <v>395</v>
      </c>
      <c r="D942" s="7">
        <v>2021</v>
      </c>
      <c r="E942" s="15"/>
      <c r="F942" s="15"/>
      <c r="G942" s="15"/>
      <c r="H942" s="15"/>
      <c r="I942" s="15"/>
      <c r="J942" s="190" t="s">
        <v>2802</v>
      </c>
      <c r="K942" s="193" t="s">
        <v>2803</v>
      </c>
      <c r="L942" s="192">
        <v>98453600</v>
      </c>
      <c r="M942" s="192"/>
      <c r="N942" s="19"/>
      <c r="O942" s="19"/>
      <c r="P942" s="19"/>
      <c r="Q942" s="19"/>
      <c r="R942" s="19"/>
      <c r="S942" s="19"/>
      <c r="T942" s="19"/>
      <c r="U942" s="19"/>
      <c r="V942" s="19"/>
    </row>
    <row r="943" spans="1:22" ht="15.5">
      <c r="A943" s="19"/>
      <c r="B943" s="8"/>
      <c r="C943" s="427" t="s">
        <v>395</v>
      </c>
      <c r="D943" s="7">
        <v>2021</v>
      </c>
      <c r="E943" s="15"/>
      <c r="F943" s="15"/>
      <c r="G943" s="15"/>
      <c r="H943" s="15"/>
      <c r="I943" s="15"/>
      <c r="J943" s="190" t="s">
        <v>2800</v>
      </c>
      <c r="K943" s="193" t="s">
        <v>2801</v>
      </c>
      <c r="L943" s="192">
        <v>575000</v>
      </c>
      <c r="M943" s="192"/>
      <c r="N943" s="19"/>
      <c r="O943" s="19"/>
      <c r="P943" s="19"/>
      <c r="Q943" s="19"/>
      <c r="R943" s="19"/>
      <c r="S943" s="19"/>
      <c r="T943" s="19"/>
      <c r="U943" s="19"/>
      <c r="V943" s="19"/>
    </row>
    <row r="944" spans="1:22" ht="15.5">
      <c r="A944" s="19"/>
      <c r="B944" s="8"/>
      <c r="C944" s="427" t="s">
        <v>395</v>
      </c>
      <c r="D944" s="7">
        <v>2021</v>
      </c>
      <c r="E944" s="15"/>
      <c r="F944" s="15"/>
      <c r="G944" s="15"/>
      <c r="H944" s="15"/>
      <c r="I944" s="15"/>
      <c r="J944" s="190" t="s">
        <v>2802</v>
      </c>
      <c r="K944" s="193" t="s">
        <v>2803</v>
      </c>
      <c r="L944" s="192">
        <v>107562000</v>
      </c>
      <c r="M944" s="192"/>
      <c r="N944" s="19"/>
      <c r="O944" s="19"/>
      <c r="P944" s="19"/>
      <c r="Q944" s="19"/>
      <c r="R944" s="19"/>
      <c r="S944" s="19"/>
      <c r="T944" s="19"/>
      <c r="U944" s="19"/>
      <c r="V944" s="19"/>
    </row>
    <row r="945" spans="1:22" ht="15.5">
      <c r="A945" s="19"/>
      <c r="B945" s="8"/>
      <c r="C945" s="427" t="s">
        <v>395</v>
      </c>
      <c r="D945" s="7">
        <v>2021</v>
      </c>
      <c r="E945" s="15"/>
      <c r="F945" s="15"/>
      <c r="G945" s="15"/>
      <c r="H945" s="15"/>
      <c r="I945" s="15"/>
      <c r="J945" s="190" t="s">
        <v>2802</v>
      </c>
      <c r="K945" s="193" t="s">
        <v>2803</v>
      </c>
      <c r="L945" s="192">
        <v>121800000</v>
      </c>
      <c r="M945" s="192"/>
      <c r="N945" s="19"/>
      <c r="O945" s="19"/>
      <c r="P945" s="19"/>
      <c r="Q945" s="19"/>
      <c r="R945" s="19"/>
      <c r="S945" s="19"/>
      <c r="T945" s="19"/>
      <c r="U945" s="19"/>
      <c r="V945" s="19"/>
    </row>
    <row r="946" spans="1:22" ht="15.5">
      <c r="A946" s="19"/>
      <c r="B946" s="8"/>
      <c r="C946" s="427" t="s">
        <v>395</v>
      </c>
      <c r="D946" s="7">
        <v>2021</v>
      </c>
      <c r="E946" s="15"/>
      <c r="F946" s="15"/>
      <c r="G946" s="15"/>
      <c r="H946" s="15"/>
      <c r="I946" s="15"/>
      <c r="J946" s="190" t="s">
        <v>2802</v>
      </c>
      <c r="K946" s="193" t="s">
        <v>2803</v>
      </c>
      <c r="L946" s="192">
        <v>101959200</v>
      </c>
      <c r="M946" s="192"/>
      <c r="N946" s="19"/>
      <c r="O946" s="19"/>
      <c r="P946" s="19"/>
      <c r="Q946" s="19"/>
      <c r="R946" s="19"/>
      <c r="S946" s="19"/>
      <c r="T946" s="19"/>
      <c r="U946" s="19"/>
      <c r="V946" s="19"/>
    </row>
    <row r="947" spans="1:22" ht="15.5">
      <c r="A947" s="19"/>
      <c r="B947" s="8"/>
      <c r="C947" s="427" t="s">
        <v>395</v>
      </c>
      <c r="D947" s="7">
        <v>2021</v>
      </c>
      <c r="E947" s="15"/>
      <c r="F947" s="15"/>
      <c r="G947" s="15"/>
      <c r="H947" s="15"/>
      <c r="I947" s="15"/>
      <c r="J947" s="190" t="s">
        <v>2802</v>
      </c>
      <c r="K947" s="193" t="s">
        <v>2803</v>
      </c>
      <c r="L947" s="192">
        <v>10654000</v>
      </c>
      <c r="M947" s="192"/>
      <c r="N947" s="19"/>
      <c r="O947" s="19"/>
      <c r="P947" s="19"/>
      <c r="Q947" s="19"/>
      <c r="R947" s="19"/>
      <c r="S947" s="19"/>
      <c r="T947" s="19"/>
      <c r="U947" s="19"/>
      <c r="V947" s="19"/>
    </row>
    <row r="948" spans="1:22" ht="15.5">
      <c r="A948" s="19"/>
      <c r="B948" s="8"/>
      <c r="C948" s="427" t="s">
        <v>395</v>
      </c>
      <c r="D948" s="7">
        <v>2021</v>
      </c>
      <c r="E948" s="15"/>
      <c r="F948" s="15"/>
      <c r="G948" s="15"/>
      <c r="H948" s="15"/>
      <c r="I948" s="15"/>
      <c r="J948" s="190" t="s">
        <v>2802</v>
      </c>
      <c r="K948" s="193" t="s">
        <v>2803</v>
      </c>
      <c r="L948" s="192">
        <v>101920000</v>
      </c>
      <c r="M948" s="192"/>
      <c r="N948" s="19"/>
      <c r="O948" s="19"/>
      <c r="P948" s="19"/>
      <c r="Q948" s="19"/>
      <c r="R948" s="19"/>
      <c r="S948" s="19"/>
      <c r="T948" s="19"/>
      <c r="U948" s="19"/>
      <c r="V948" s="19"/>
    </row>
    <row r="949" spans="1:22" ht="15.5">
      <c r="A949" s="19"/>
      <c r="B949" s="8"/>
      <c r="C949" s="427" t="s">
        <v>395</v>
      </c>
      <c r="D949" s="7">
        <v>2021</v>
      </c>
      <c r="E949" s="15"/>
      <c r="F949" s="15"/>
      <c r="G949" s="15"/>
      <c r="H949" s="15"/>
      <c r="I949" s="15"/>
      <c r="J949" s="190" t="s">
        <v>2802</v>
      </c>
      <c r="K949" s="193" t="s">
        <v>2803</v>
      </c>
      <c r="L949" s="192">
        <v>95760000</v>
      </c>
      <c r="M949" s="192"/>
      <c r="N949" s="19"/>
      <c r="O949" s="19"/>
      <c r="P949" s="19"/>
      <c r="Q949" s="19"/>
      <c r="R949" s="19"/>
      <c r="S949" s="19"/>
      <c r="T949" s="19"/>
      <c r="U949" s="19"/>
      <c r="V949" s="19"/>
    </row>
    <row r="950" spans="1:22" ht="15.5">
      <c r="A950" s="19"/>
      <c r="B950" s="8"/>
      <c r="C950" s="427" t="s">
        <v>395</v>
      </c>
      <c r="D950" s="7">
        <v>2021</v>
      </c>
      <c r="E950" s="15"/>
      <c r="F950" s="15"/>
      <c r="G950" s="15"/>
      <c r="H950" s="15"/>
      <c r="I950" s="15"/>
      <c r="J950" s="190" t="s">
        <v>2802</v>
      </c>
      <c r="K950" s="193" t="s">
        <v>2803</v>
      </c>
      <c r="L950" s="192">
        <v>100100000</v>
      </c>
      <c r="M950" s="192"/>
      <c r="N950" s="19"/>
      <c r="O950" s="19"/>
      <c r="P950" s="19"/>
      <c r="Q950" s="19"/>
      <c r="R950" s="19"/>
      <c r="S950" s="19"/>
      <c r="T950" s="19"/>
      <c r="U950" s="19"/>
      <c r="V950" s="19"/>
    </row>
    <row r="951" spans="1:22" ht="15.5">
      <c r="A951" s="19"/>
      <c r="B951" s="8"/>
      <c r="C951" s="427" t="s">
        <v>395</v>
      </c>
      <c r="D951" s="7">
        <v>2021</v>
      </c>
      <c r="E951" s="15"/>
      <c r="F951" s="15"/>
      <c r="G951" s="15"/>
      <c r="H951" s="15"/>
      <c r="I951" s="15"/>
      <c r="J951" s="190" t="s">
        <v>2802</v>
      </c>
      <c r="K951" s="193" t="s">
        <v>2803</v>
      </c>
      <c r="L951" s="192">
        <v>108061800</v>
      </c>
      <c r="M951" s="192"/>
      <c r="N951" s="19"/>
      <c r="O951" s="19"/>
      <c r="P951" s="19"/>
      <c r="Q951" s="19"/>
      <c r="R951" s="19"/>
      <c r="S951" s="19"/>
      <c r="T951" s="19"/>
      <c r="U951" s="19"/>
      <c r="V951" s="19"/>
    </row>
    <row r="952" spans="1:22" ht="15.5">
      <c r="A952" s="19"/>
      <c r="B952" s="8"/>
      <c r="C952" s="427" t="s">
        <v>395</v>
      </c>
      <c r="D952" s="7">
        <v>2021</v>
      </c>
      <c r="E952" s="15"/>
      <c r="F952" s="15"/>
      <c r="G952" s="15"/>
      <c r="H952" s="15"/>
      <c r="I952" s="15"/>
      <c r="J952" s="190" t="s">
        <v>2800</v>
      </c>
      <c r="K952" s="193" t="s">
        <v>2801</v>
      </c>
      <c r="L952" s="192">
        <v>500000</v>
      </c>
      <c r="M952" s="192"/>
      <c r="N952" s="19"/>
      <c r="O952" s="19"/>
      <c r="P952" s="19"/>
      <c r="Q952" s="19"/>
      <c r="R952" s="19"/>
      <c r="S952" s="19"/>
      <c r="T952" s="19"/>
      <c r="U952" s="19"/>
      <c r="V952" s="19"/>
    </row>
    <row r="953" spans="1:22" ht="15.5">
      <c r="A953" s="19"/>
      <c r="B953" s="8"/>
      <c r="C953" s="427" t="s">
        <v>395</v>
      </c>
      <c r="D953" s="7">
        <v>2021</v>
      </c>
      <c r="E953" s="15"/>
      <c r="F953" s="15"/>
      <c r="G953" s="15"/>
      <c r="H953" s="15"/>
      <c r="I953" s="15"/>
      <c r="J953" s="190" t="s">
        <v>2802</v>
      </c>
      <c r="K953" s="193" t="s">
        <v>2803</v>
      </c>
      <c r="L953" s="192">
        <v>58137418</v>
      </c>
      <c r="M953" s="192"/>
      <c r="N953" s="19"/>
      <c r="O953" s="19"/>
      <c r="P953" s="19"/>
      <c r="Q953" s="19"/>
      <c r="R953" s="19"/>
      <c r="S953" s="19"/>
      <c r="T953" s="19"/>
      <c r="U953" s="19"/>
      <c r="V953" s="19"/>
    </row>
    <row r="954" spans="1:22" ht="15.5">
      <c r="A954" s="19"/>
      <c r="B954" s="8"/>
      <c r="C954" s="427" t="s">
        <v>395</v>
      </c>
      <c r="D954" s="7">
        <v>2021</v>
      </c>
      <c r="E954" s="15"/>
      <c r="F954" s="15"/>
      <c r="G954" s="15"/>
      <c r="H954" s="15"/>
      <c r="I954" s="15"/>
      <c r="J954" s="190" t="s">
        <v>2802</v>
      </c>
      <c r="K954" s="193" t="s">
        <v>2803</v>
      </c>
      <c r="L954" s="192">
        <v>100100000</v>
      </c>
      <c r="M954" s="192"/>
      <c r="N954" s="19"/>
      <c r="O954" s="19"/>
      <c r="P954" s="19"/>
      <c r="Q954" s="19"/>
      <c r="R954" s="19"/>
      <c r="S954" s="19"/>
      <c r="T954" s="19"/>
      <c r="U954" s="19"/>
      <c r="V954" s="19"/>
    </row>
    <row r="955" spans="1:22" ht="15.5">
      <c r="A955" s="19"/>
      <c r="B955" s="8"/>
      <c r="C955" s="427" t="s">
        <v>395</v>
      </c>
      <c r="D955" s="7">
        <v>2021</v>
      </c>
      <c r="E955" s="15"/>
      <c r="F955" s="15"/>
      <c r="G955" s="15"/>
      <c r="H955" s="15"/>
      <c r="I955" s="15"/>
      <c r="J955" s="190" t="s">
        <v>2802</v>
      </c>
      <c r="K955" s="193" t="s">
        <v>2803</v>
      </c>
      <c r="L955" s="192">
        <v>100100000</v>
      </c>
      <c r="M955" s="192"/>
      <c r="N955" s="19"/>
      <c r="O955" s="19"/>
      <c r="P955" s="19"/>
      <c r="Q955" s="19"/>
      <c r="R955" s="19"/>
      <c r="S955" s="19"/>
      <c r="T955" s="19"/>
      <c r="U955" s="19"/>
      <c r="V955" s="19"/>
    </row>
    <row r="956" spans="1:22" ht="15.5">
      <c r="A956" s="19"/>
      <c r="B956" s="8"/>
      <c r="C956" s="427" t="s">
        <v>395</v>
      </c>
      <c r="D956" s="7">
        <v>2021</v>
      </c>
      <c r="E956" s="15"/>
      <c r="F956" s="15"/>
      <c r="G956" s="15"/>
      <c r="H956" s="15"/>
      <c r="I956" s="15"/>
      <c r="J956" s="190" t="s">
        <v>2802</v>
      </c>
      <c r="K956" s="193" t="s">
        <v>2803</v>
      </c>
      <c r="L956" s="192">
        <v>95951800</v>
      </c>
      <c r="M956" s="192"/>
      <c r="N956" s="19"/>
      <c r="O956" s="19"/>
      <c r="P956" s="19"/>
      <c r="Q956" s="19"/>
      <c r="R956" s="19"/>
      <c r="S956" s="19"/>
      <c r="T956" s="19"/>
      <c r="U956" s="19"/>
      <c r="V956" s="19"/>
    </row>
    <row r="957" spans="1:22" ht="15.5">
      <c r="A957" s="19"/>
      <c r="B957" s="8"/>
      <c r="C957" s="427" t="s">
        <v>395</v>
      </c>
      <c r="D957" s="7">
        <v>2021</v>
      </c>
      <c r="E957" s="15"/>
      <c r="F957" s="15"/>
      <c r="G957" s="15"/>
      <c r="H957" s="15"/>
      <c r="I957" s="15"/>
      <c r="J957" s="190" t="s">
        <v>2802</v>
      </c>
      <c r="K957" s="193" t="s">
        <v>2803</v>
      </c>
      <c r="L957" s="192">
        <v>106544200</v>
      </c>
      <c r="M957" s="192"/>
      <c r="N957" s="19"/>
      <c r="O957" s="19"/>
      <c r="P957" s="19"/>
      <c r="Q957" s="19"/>
      <c r="R957" s="19"/>
      <c r="S957" s="19"/>
      <c r="T957" s="19"/>
      <c r="U957" s="19"/>
      <c r="V957" s="19"/>
    </row>
    <row r="958" spans="1:22" ht="15.5">
      <c r="A958" s="19"/>
      <c r="B958" s="8"/>
      <c r="C958" s="427" t="s">
        <v>395</v>
      </c>
      <c r="D958" s="7">
        <v>2021</v>
      </c>
      <c r="E958" s="15"/>
      <c r="F958" s="15"/>
      <c r="G958" s="15"/>
      <c r="H958" s="15"/>
      <c r="I958" s="15"/>
      <c r="J958" s="190" t="s">
        <v>2802</v>
      </c>
      <c r="K958" s="193" t="s">
        <v>2803</v>
      </c>
      <c r="L958" s="192">
        <v>105089600</v>
      </c>
      <c r="M958" s="192"/>
      <c r="N958" s="19"/>
      <c r="O958" s="19"/>
      <c r="P958" s="19"/>
      <c r="Q958" s="19"/>
      <c r="R958" s="19"/>
      <c r="S958" s="19"/>
      <c r="T958" s="19"/>
      <c r="U958" s="19"/>
      <c r="V958" s="19"/>
    </row>
    <row r="959" spans="1:22" ht="15.5">
      <c r="A959" s="19"/>
      <c r="B959" s="8"/>
      <c r="C959" s="427" t="s">
        <v>395</v>
      </c>
      <c r="D959" s="7">
        <v>2021</v>
      </c>
      <c r="E959" s="15"/>
      <c r="F959" s="15"/>
      <c r="G959" s="15"/>
      <c r="H959" s="15"/>
      <c r="I959" s="15"/>
      <c r="J959" s="190" t="s">
        <v>2802</v>
      </c>
      <c r="K959" s="193" t="s">
        <v>2803</v>
      </c>
      <c r="L959" s="192">
        <v>105490000</v>
      </c>
      <c r="M959" s="192"/>
      <c r="N959" s="19"/>
      <c r="O959" s="19"/>
      <c r="P959" s="19"/>
      <c r="Q959" s="19"/>
      <c r="R959" s="19"/>
      <c r="S959" s="19"/>
      <c r="T959" s="19"/>
      <c r="U959" s="19"/>
      <c r="V959" s="19"/>
    </row>
    <row r="960" spans="1:22" ht="15.5">
      <c r="A960" s="19"/>
      <c r="B960" s="8"/>
      <c r="C960" s="427" t="s">
        <v>395</v>
      </c>
      <c r="D960" s="7">
        <v>2021</v>
      </c>
      <c r="E960" s="15"/>
      <c r="F960" s="15"/>
      <c r="G960" s="15"/>
      <c r="H960" s="15"/>
      <c r="I960" s="15"/>
      <c r="J960" s="190" t="s">
        <v>2802</v>
      </c>
      <c r="K960" s="193" t="s">
        <v>2803</v>
      </c>
      <c r="L960" s="192">
        <v>109319000</v>
      </c>
      <c r="M960" s="192"/>
      <c r="N960" s="19"/>
      <c r="O960" s="19"/>
      <c r="P960" s="19"/>
      <c r="Q960" s="19"/>
      <c r="R960" s="19"/>
      <c r="S960" s="19"/>
      <c r="T960" s="19"/>
      <c r="U960" s="19"/>
      <c r="V960" s="19"/>
    </row>
    <row r="961" spans="1:22" ht="15.5">
      <c r="A961" s="19"/>
      <c r="B961" s="8"/>
      <c r="C961" s="427" t="s">
        <v>395</v>
      </c>
      <c r="D961" s="7">
        <v>2021</v>
      </c>
      <c r="E961" s="15"/>
      <c r="F961" s="15"/>
      <c r="G961" s="15"/>
      <c r="H961" s="15"/>
      <c r="I961" s="15"/>
      <c r="J961" s="190" t="s">
        <v>2802</v>
      </c>
      <c r="K961" s="193" t="s">
        <v>2803</v>
      </c>
      <c r="L961" s="192">
        <v>99810200</v>
      </c>
      <c r="M961" s="192"/>
      <c r="N961" s="19"/>
      <c r="O961" s="19"/>
      <c r="P961" s="19"/>
      <c r="Q961" s="19"/>
      <c r="R961" s="19"/>
      <c r="S961" s="19"/>
      <c r="T961" s="19"/>
      <c r="U961" s="19"/>
      <c r="V961" s="19"/>
    </row>
    <row r="962" spans="1:22" ht="15.5">
      <c r="A962" s="19"/>
      <c r="B962" s="8"/>
      <c r="C962" s="427" t="s">
        <v>395</v>
      </c>
      <c r="D962" s="7">
        <v>2021</v>
      </c>
      <c r="E962" s="15"/>
      <c r="F962" s="15"/>
      <c r="G962" s="15"/>
      <c r="H962" s="15"/>
      <c r="I962" s="15"/>
      <c r="J962" s="190" t="s">
        <v>2802</v>
      </c>
      <c r="K962" s="193" t="s">
        <v>2803</v>
      </c>
      <c r="L962" s="192">
        <v>39340000</v>
      </c>
      <c r="M962" s="192"/>
      <c r="N962" s="19"/>
      <c r="O962" s="19"/>
      <c r="P962" s="19"/>
      <c r="Q962" s="19"/>
      <c r="R962" s="19"/>
      <c r="S962" s="19"/>
      <c r="T962" s="19"/>
      <c r="U962" s="19"/>
      <c r="V962" s="19"/>
    </row>
    <row r="963" spans="1:22" ht="15.5">
      <c r="A963" s="19"/>
      <c r="B963" s="8"/>
      <c r="C963" s="427" t="s">
        <v>395</v>
      </c>
      <c r="D963" s="7">
        <v>2021</v>
      </c>
      <c r="E963" s="15"/>
      <c r="F963" s="15"/>
      <c r="G963" s="15"/>
      <c r="H963" s="15"/>
      <c r="I963" s="15"/>
      <c r="J963" s="190" t="s">
        <v>2802</v>
      </c>
      <c r="K963" s="193" t="s">
        <v>2803</v>
      </c>
      <c r="L963" s="192">
        <v>19950000</v>
      </c>
      <c r="M963" s="192"/>
      <c r="N963" s="19"/>
      <c r="O963" s="19"/>
      <c r="P963" s="19"/>
      <c r="Q963" s="19"/>
      <c r="R963" s="19"/>
      <c r="S963" s="19"/>
      <c r="T963" s="19"/>
      <c r="U963" s="19"/>
      <c r="V963" s="19"/>
    </row>
    <row r="964" spans="1:22" ht="15.5">
      <c r="A964" s="19"/>
      <c r="B964" s="8"/>
      <c r="C964" s="427" t="s">
        <v>395</v>
      </c>
      <c r="D964" s="7">
        <v>2021</v>
      </c>
      <c r="E964" s="15"/>
      <c r="F964" s="15"/>
      <c r="G964" s="15"/>
      <c r="H964" s="15"/>
      <c r="I964" s="15"/>
      <c r="J964" s="190" t="s">
        <v>2802</v>
      </c>
      <c r="K964" s="193" t="s">
        <v>2803</v>
      </c>
      <c r="L964" s="192">
        <v>109841200</v>
      </c>
      <c r="M964" s="192"/>
      <c r="N964" s="19"/>
      <c r="O964" s="19"/>
      <c r="P964" s="19"/>
      <c r="Q964" s="19"/>
      <c r="R964" s="19"/>
      <c r="S964" s="19"/>
      <c r="T964" s="19"/>
      <c r="U964" s="19"/>
      <c r="V964" s="19"/>
    </row>
    <row r="965" spans="1:22" ht="15.5">
      <c r="A965" s="19"/>
      <c r="B965" s="8"/>
      <c r="C965" s="427" t="s">
        <v>395</v>
      </c>
      <c r="D965" s="7">
        <v>2021</v>
      </c>
      <c r="E965" s="15"/>
      <c r="F965" s="15"/>
      <c r="G965" s="15"/>
      <c r="H965" s="15"/>
      <c r="I965" s="15"/>
      <c r="J965" s="190" t="s">
        <v>2802</v>
      </c>
      <c r="K965" s="193" t="s">
        <v>2803</v>
      </c>
      <c r="L965" s="192">
        <v>115500000</v>
      </c>
      <c r="M965" s="192"/>
      <c r="N965" s="19"/>
      <c r="O965" s="19"/>
      <c r="P965" s="19"/>
      <c r="Q965" s="19"/>
      <c r="R965" s="19"/>
      <c r="S965" s="19"/>
      <c r="T965" s="19"/>
      <c r="U965" s="19"/>
      <c r="V965" s="19"/>
    </row>
    <row r="966" spans="1:22" ht="15.5">
      <c r="A966" s="19"/>
      <c r="B966" s="8"/>
      <c r="C966" s="427" t="s">
        <v>395</v>
      </c>
      <c r="D966" s="7">
        <v>2021</v>
      </c>
      <c r="E966" s="15"/>
      <c r="F966" s="15"/>
      <c r="G966" s="15"/>
      <c r="H966" s="15"/>
      <c r="I966" s="15"/>
      <c r="J966" s="190" t="s">
        <v>2802</v>
      </c>
      <c r="K966" s="193" t="s">
        <v>2803</v>
      </c>
      <c r="L966" s="192">
        <v>107471000</v>
      </c>
      <c r="M966" s="192"/>
      <c r="N966" s="19"/>
      <c r="O966" s="19"/>
      <c r="P966" s="19"/>
      <c r="Q966" s="19"/>
      <c r="R966" s="19"/>
      <c r="S966" s="19"/>
      <c r="T966" s="19"/>
      <c r="U966" s="19"/>
      <c r="V966" s="19"/>
    </row>
    <row r="967" spans="1:22" ht="15.5">
      <c r="A967" s="19"/>
      <c r="B967" s="8"/>
      <c r="C967" s="427" t="s">
        <v>395</v>
      </c>
      <c r="D967" s="7">
        <v>2021</v>
      </c>
      <c r="E967" s="15"/>
      <c r="F967" s="15"/>
      <c r="G967" s="15"/>
      <c r="H967" s="15"/>
      <c r="I967" s="15"/>
      <c r="J967" s="190" t="s">
        <v>2802</v>
      </c>
      <c r="K967" s="193" t="s">
        <v>2803</v>
      </c>
      <c r="L967" s="192">
        <v>98518000</v>
      </c>
      <c r="M967" s="192"/>
      <c r="N967" s="19"/>
      <c r="O967" s="19"/>
      <c r="P967" s="19"/>
      <c r="Q967" s="19"/>
      <c r="R967" s="19"/>
      <c r="S967" s="19"/>
      <c r="T967" s="19"/>
      <c r="U967" s="19"/>
      <c r="V967" s="19"/>
    </row>
    <row r="968" spans="1:22" ht="15.5">
      <c r="A968" s="19"/>
      <c r="B968" s="8"/>
      <c r="C968" s="427" t="s">
        <v>395</v>
      </c>
      <c r="D968" s="7">
        <v>2021</v>
      </c>
      <c r="E968" s="15"/>
      <c r="F968" s="15"/>
      <c r="G968" s="15"/>
      <c r="H968" s="15"/>
      <c r="I968" s="15"/>
      <c r="J968" s="190" t="s">
        <v>2802</v>
      </c>
      <c r="K968" s="193" t="s">
        <v>2803</v>
      </c>
      <c r="L968" s="192">
        <v>22050000</v>
      </c>
      <c r="M968" s="192"/>
      <c r="N968" s="19"/>
      <c r="O968" s="19"/>
      <c r="P968" s="19"/>
      <c r="Q968" s="19"/>
      <c r="R968" s="19"/>
      <c r="S968" s="19"/>
      <c r="T968" s="19"/>
      <c r="U968" s="19"/>
      <c r="V968" s="19"/>
    </row>
    <row r="969" spans="1:22" ht="15.5">
      <c r="A969" s="19"/>
      <c r="B969" s="8"/>
      <c r="C969" s="427" t="s">
        <v>395</v>
      </c>
      <c r="D969" s="7">
        <v>2021</v>
      </c>
      <c r="E969" s="15"/>
      <c r="F969" s="15"/>
      <c r="G969" s="15"/>
      <c r="H969" s="15"/>
      <c r="I969" s="15"/>
      <c r="J969" s="190" t="s">
        <v>2802</v>
      </c>
      <c r="K969" s="193" t="s">
        <v>2803</v>
      </c>
      <c r="L969" s="192">
        <v>96600000</v>
      </c>
      <c r="M969" s="192"/>
      <c r="N969" s="19"/>
      <c r="O969" s="19"/>
      <c r="P969" s="19"/>
      <c r="Q969" s="19"/>
      <c r="R969" s="19"/>
      <c r="S969" s="19"/>
      <c r="T969" s="19"/>
      <c r="U969" s="19"/>
      <c r="V969" s="19"/>
    </row>
    <row r="970" spans="1:22" ht="15.5">
      <c r="A970" s="19"/>
      <c r="B970" s="8"/>
      <c r="C970" s="427" t="s">
        <v>395</v>
      </c>
      <c r="D970" s="7">
        <v>2021</v>
      </c>
      <c r="E970" s="15"/>
      <c r="F970" s="15"/>
      <c r="G970" s="15"/>
      <c r="H970" s="15"/>
      <c r="I970" s="15"/>
      <c r="J970" s="190" t="s">
        <v>2802</v>
      </c>
      <c r="K970" s="193" t="s">
        <v>2803</v>
      </c>
      <c r="L970" s="192">
        <v>99472800</v>
      </c>
      <c r="M970" s="192"/>
      <c r="N970" s="19"/>
      <c r="O970" s="19"/>
      <c r="P970" s="19"/>
      <c r="Q970" s="19"/>
      <c r="R970" s="19"/>
      <c r="S970" s="19"/>
      <c r="T970" s="19"/>
      <c r="U970" s="19"/>
      <c r="V970" s="19"/>
    </row>
    <row r="971" spans="1:22" ht="15.5">
      <c r="A971" s="19"/>
      <c r="B971" s="8"/>
      <c r="C971" s="427" t="s">
        <v>395</v>
      </c>
      <c r="D971" s="7">
        <v>2021</v>
      </c>
      <c r="E971" s="15"/>
      <c r="F971" s="15"/>
      <c r="G971" s="15"/>
      <c r="H971" s="15"/>
      <c r="I971" s="15"/>
      <c r="J971" s="190" t="s">
        <v>2802</v>
      </c>
      <c r="K971" s="193" t="s">
        <v>2803</v>
      </c>
      <c r="L971" s="192">
        <v>100674000</v>
      </c>
      <c r="M971" s="192"/>
      <c r="N971" s="19"/>
      <c r="O971" s="19"/>
      <c r="P971" s="19"/>
      <c r="Q971" s="19"/>
      <c r="R971" s="19"/>
      <c r="S971" s="19"/>
      <c r="T971" s="19"/>
      <c r="U971" s="19"/>
      <c r="V971" s="19"/>
    </row>
    <row r="972" spans="1:22" ht="15.5">
      <c r="A972" s="19"/>
      <c r="B972" s="8"/>
      <c r="C972" s="427" t="s">
        <v>395</v>
      </c>
      <c r="D972" s="7">
        <v>2021</v>
      </c>
      <c r="E972" s="15"/>
      <c r="F972" s="15"/>
      <c r="G972" s="15"/>
      <c r="H972" s="15"/>
      <c r="I972" s="15"/>
      <c r="J972" s="190" t="s">
        <v>2802</v>
      </c>
      <c r="K972" s="193" t="s">
        <v>2803</v>
      </c>
      <c r="L972" s="192">
        <v>2562000</v>
      </c>
      <c r="M972" s="192"/>
      <c r="N972" s="19"/>
      <c r="O972" s="19"/>
      <c r="P972" s="19"/>
      <c r="Q972" s="19"/>
      <c r="R972" s="19"/>
      <c r="S972" s="19"/>
      <c r="T972" s="19"/>
      <c r="U972" s="19"/>
      <c r="V972" s="19"/>
    </row>
    <row r="973" spans="1:22" ht="15.5">
      <c r="A973" s="19"/>
      <c r="B973" s="8"/>
      <c r="C973" s="427" t="s">
        <v>395</v>
      </c>
      <c r="D973" s="7">
        <v>2021</v>
      </c>
      <c r="E973" s="15"/>
      <c r="F973" s="15"/>
      <c r="G973" s="15"/>
      <c r="H973" s="15"/>
      <c r="I973" s="15"/>
      <c r="J973" s="190" t="s">
        <v>2802</v>
      </c>
      <c r="K973" s="193" t="s">
        <v>2803</v>
      </c>
      <c r="L973" s="192">
        <v>107053800</v>
      </c>
      <c r="M973" s="192"/>
      <c r="N973" s="19"/>
      <c r="O973" s="19"/>
      <c r="P973" s="19"/>
      <c r="Q973" s="19"/>
      <c r="R973" s="19"/>
      <c r="S973" s="19"/>
      <c r="T973" s="19"/>
      <c r="U973" s="19"/>
      <c r="V973" s="19"/>
    </row>
    <row r="974" spans="1:22" ht="15.5">
      <c r="A974" s="19"/>
      <c r="B974" s="8"/>
      <c r="C974" s="427" t="s">
        <v>395</v>
      </c>
      <c r="D974" s="7">
        <v>2021</v>
      </c>
      <c r="E974" s="15"/>
      <c r="F974" s="15"/>
      <c r="G974" s="15"/>
      <c r="H974" s="15"/>
      <c r="I974" s="15"/>
      <c r="J974" s="190" t="s">
        <v>2802</v>
      </c>
      <c r="K974" s="193" t="s">
        <v>2803</v>
      </c>
      <c r="L974" s="192">
        <v>99923600</v>
      </c>
      <c r="M974" s="192"/>
      <c r="N974" s="19"/>
      <c r="O974" s="19"/>
      <c r="P974" s="19"/>
      <c r="Q974" s="19"/>
      <c r="R974" s="19"/>
      <c r="S974" s="19"/>
      <c r="T974" s="19"/>
      <c r="U974" s="19"/>
      <c r="V974" s="19"/>
    </row>
    <row r="975" spans="1:22" ht="15.5">
      <c r="A975" s="19"/>
      <c r="B975" s="8"/>
      <c r="C975" s="427" t="s">
        <v>395</v>
      </c>
      <c r="D975" s="7">
        <v>2021</v>
      </c>
      <c r="E975" s="15"/>
      <c r="F975" s="15"/>
      <c r="G975" s="15"/>
      <c r="H975" s="15"/>
      <c r="I975" s="15"/>
      <c r="J975" s="190" t="s">
        <v>2802</v>
      </c>
      <c r="K975" s="193" t="s">
        <v>2803</v>
      </c>
      <c r="L975" s="192">
        <v>13613600</v>
      </c>
      <c r="M975" s="192"/>
      <c r="N975" s="19"/>
      <c r="O975" s="19"/>
      <c r="P975" s="19"/>
      <c r="Q975" s="19"/>
      <c r="R975" s="19"/>
      <c r="S975" s="19"/>
      <c r="T975" s="19"/>
      <c r="U975" s="19"/>
      <c r="V975" s="19"/>
    </row>
    <row r="976" spans="1:22" ht="15.5">
      <c r="A976" s="19"/>
      <c r="B976" s="8"/>
      <c r="C976" s="427" t="s">
        <v>395</v>
      </c>
      <c r="D976" s="7">
        <v>2021</v>
      </c>
      <c r="E976" s="15"/>
      <c r="F976" s="15"/>
      <c r="G976" s="15"/>
      <c r="H976" s="15"/>
      <c r="I976" s="15"/>
      <c r="J976" s="190" t="s">
        <v>2802</v>
      </c>
      <c r="K976" s="193" t="s">
        <v>2803</v>
      </c>
      <c r="L976" s="192">
        <v>100394000</v>
      </c>
      <c r="M976" s="192"/>
      <c r="N976" s="19"/>
      <c r="O976" s="19"/>
      <c r="P976" s="19"/>
      <c r="Q976" s="19"/>
      <c r="R976" s="19"/>
      <c r="S976" s="19"/>
      <c r="T976" s="19"/>
      <c r="U976" s="19"/>
      <c r="V976" s="19"/>
    </row>
    <row r="977" spans="1:22" ht="15.5">
      <c r="A977" s="19"/>
      <c r="B977" s="8"/>
      <c r="C977" s="427" t="s">
        <v>395</v>
      </c>
      <c r="D977" s="7">
        <v>2021</v>
      </c>
      <c r="E977" s="15"/>
      <c r="F977" s="15"/>
      <c r="G977" s="15"/>
      <c r="H977" s="15"/>
      <c r="I977" s="15"/>
      <c r="J977" s="190" t="s">
        <v>2802</v>
      </c>
      <c r="K977" s="193" t="s">
        <v>2803</v>
      </c>
      <c r="L977" s="192">
        <v>103791800</v>
      </c>
      <c r="M977" s="192"/>
      <c r="N977" s="19"/>
      <c r="O977" s="19"/>
      <c r="P977" s="19"/>
      <c r="Q977" s="19"/>
      <c r="R977" s="19"/>
      <c r="S977" s="19"/>
      <c r="T977" s="19"/>
      <c r="U977" s="19"/>
      <c r="V977" s="19"/>
    </row>
    <row r="978" spans="1:22" ht="15.5">
      <c r="A978" s="19"/>
      <c r="B978" s="8"/>
      <c r="C978" s="427" t="s">
        <v>395</v>
      </c>
      <c r="D978" s="7">
        <v>2021</v>
      </c>
      <c r="E978" s="15"/>
      <c r="F978" s="15"/>
      <c r="G978" s="15"/>
      <c r="H978" s="15"/>
      <c r="I978" s="15"/>
      <c r="J978" s="190" t="s">
        <v>2802</v>
      </c>
      <c r="K978" s="193" t="s">
        <v>2803</v>
      </c>
      <c r="L978" s="192">
        <v>100100000</v>
      </c>
      <c r="M978" s="192"/>
      <c r="N978" s="19"/>
      <c r="O978" s="19"/>
      <c r="P978" s="19"/>
      <c r="Q978" s="19"/>
      <c r="R978" s="19"/>
      <c r="S978" s="19"/>
      <c r="T978" s="19"/>
      <c r="U978" s="19"/>
      <c r="V978" s="19"/>
    </row>
    <row r="979" spans="1:22" ht="15.5">
      <c r="A979" s="19"/>
      <c r="B979" s="8"/>
      <c r="C979" s="427" t="s">
        <v>395</v>
      </c>
      <c r="D979" s="7">
        <v>2021</v>
      </c>
      <c r="E979" s="15"/>
      <c r="F979" s="15"/>
      <c r="G979" s="15"/>
      <c r="H979" s="15"/>
      <c r="I979" s="15"/>
      <c r="J979" s="190" t="s">
        <v>2802</v>
      </c>
      <c r="K979" s="193" t="s">
        <v>2803</v>
      </c>
      <c r="L979" s="192">
        <v>110040000</v>
      </c>
      <c r="M979" s="192"/>
      <c r="N979" s="19"/>
      <c r="O979" s="19"/>
      <c r="P979" s="19"/>
      <c r="Q979" s="19"/>
      <c r="R979" s="19"/>
      <c r="S979" s="19"/>
      <c r="T979" s="19"/>
      <c r="U979" s="19"/>
      <c r="V979" s="19"/>
    </row>
    <row r="980" spans="1:22" ht="15.5">
      <c r="A980" s="19"/>
      <c r="B980" s="8"/>
      <c r="C980" s="427" t="s">
        <v>395</v>
      </c>
      <c r="D980" s="7">
        <v>2021</v>
      </c>
      <c r="E980" s="15"/>
      <c r="F980" s="15"/>
      <c r="G980" s="15"/>
      <c r="H980" s="15"/>
      <c r="I980" s="15"/>
      <c r="J980" s="190" t="s">
        <v>2802</v>
      </c>
      <c r="K980" s="193" t="s">
        <v>2803</v>
      </c>
      <c r="L980" s="192">
        <v>123200000</v>
      </c>
      <c r="M980" s="192"/>
      <c r="N980" s="19"/>
      <c r="O980" s="19"/>
      <c r="P980" s="19"/>
      <c r="Q980" s="19"/>
      <c r="R980" s="19"/>
      <c r="S980" s="19"/>
      <c r="T980" s="19"/>
      <c r="U980" s="19"/>
      <c r="V980" s="19"/>
    </row>
    <row r="981" spans="1:22" ht="15.5">
      <c r="A981" s="19"/>
      <c r="B981" s="8"/>
      <c r="C981" s="427" t="s">
        <v>395</v>
      </c>
      <c r="D981" s="7">
        <v>2021</v>
      </c>
      <c r="E981" s="15"/>
      <c r="F981" s="15"/>
      <c r="G981" s="15"/>
      <c r="H981" s="15"/>
      <c r="I981" s="15"/>
      <c r="J981" s="190" t="s">
        <v>2802</v>
      </c>
      <c r="K981" s="193" t="s">
        <v>2803</v>
      </c>
      <c r="L981" s="192">
        <v>90556200</v>
      </c>
      <c r="M981" s="192"/>
      <c r="N981" s="19"/>
      <c r="O981" s="19"/>
      <c r="P981" s="19"/>
      <c r="Q981" s="19"/>
      <c r="R981" s="19"/>
      <c r="S981" s="19"/>
      <c r="T981" s="19"/>
      <c r="U981" s="19"/>
      <c r="V981" s="19"/>
    </row>
    <row r="982" spans="1:22" ht="15.5">
      <c r="A982" s="19"/>
      <c r="B982" s="8"/>
      <c r="C982" s="427" t="s">
        <v>395</v>
      </c>
      <c r="D982" s="7">
        <v>2021</v>
      </c>
      <c r="E982" s="15"/>
      <c r="F982" s="15"/>
      <c r="G982" s="15"/>
      <c r="H982" s="15"/>
      <c r="I982" s="15"/>
      <c r="J982" s="190" t="s">
        <v>2802</v>
      </c>
      <c r="K982" s="193" t="s">
        <v>2803</v>
      </c>
      <c r="L982" s="192">
        <v>27391000</v>
      </c>
      <c r="M982" s="192"/>
      <c r="N982" s="19"/>
      <c r="O982" s="19"/>
      <c r="P982" s="19"/>
      <c r="Q982" s="19"/>
      <c r="R982" s="19"/>
      <c r="S982" s="19"/>
      <c r="T982" s="19"/>
      <c r="U982" s="19"/>
      <c r="V982" s="19"/>
    </row>
    <row r="983" spans="1:22" ht="15.5">
      <c r="A983" s="19"/>
      <c r="B983" s="8"/>
      <c r="C983" s="427" t="s">
        <v>395</v>
      </c>
      <c r="D983" s="7">
        <v>2021</v>
      </c>
      <c r="E983" s="15"/>
      <c r="F983" s="15"/>
      <c r="G983" s="15"/>
      <c r="H983" s="15"/>
      <c r="I983" s="15"/>
      <c r="J983" s="190" t="s">
        <v>2802</v>
      </c>
      <c r="K983" s="193" t="s">
        <v>2803</v>
      </c>
      <c r="L983" s="192">
        <v>61066709</v>
      </c>
      <c r="M983" s="192"/>
      <c r="N983" s="19"/>
      <c r="O983" s="19"/>
      <c r="P983" s="19"/>
      <c r="Q983" s="19"/>
      <c r="R983" s="19"/>
      <c r="S983" s="19"/>
      <c r="T983" s="19"/>
      <c r="U983" s="19"/>
      <c r="V983" s="19"/>
    </row>
    <row r="984" spans="1:22" ht="15.5">
      <c r="A984" s="19"/>
      <c r="B984" s="8"/>
      <c r="C984" s="427" t="s">
        <v>395</v>
      </c>
      <c r="D984" s="7">
        <v>2021</v>
      </c>
      <c r="E984" s="15"/>
      <c r="F984" s="15"/>
      <c r="G984" s="15"/>
      <c r="H984" s="15"/>
      <c r="I984" s="15"/>
      <c r="J984" s="190" t="s">
        <v>2802</v>
      </c>
      <c r="K984" s="193" t="s">
        <v>2803</v>
      </c>
      <c r="L984" s="192">
        <v>38500000</v>
      </c>
      <c r="M984" s="192"/>
      <c r="N984" s="19"/>
      <c r="O984" s="19"/>
      <c r="P984" s="19"/>
      <c r="Q984" s="19"/>
      <c r="R984" s="19"/>
      <c r="S984" s="19"/>
      <c r="T984" s="19"/>
      <c r="U984" s="19"/>
      <c r="V984" s="19"/>
    </row>
    <row r="985" spans="1:22" ht="15.5">
      <c r="A985" s="19"/>
      <c r="B985" s="8"/>
      <c r="C985" s="427" t="s">
        <v>395</v>
      </c>
      <c r="D985" s="7">
        <v>2021</v>
      </c>
      <c r="E985" s="15"/>
      <c r="F985" s="15"/>
      <c r="G985" s="15"/>
      <c r="H985" s="15"/>
      <c r="I985" s="15"/>
      <c r="J985" s="190" t="s">
        <v>2802</v>
      </c>
      <c r="K985" s="193" t="s">
        <v>2803</v>
      </c>
      <c r="L985" s="192">
        <v>123270000</v>
      </c>
      <c r="M985" s="192"/>
      <c r="N985" s="19"/>
      <c r="O985" s="19"/>
      <c r="P985" s="19"/>
      <c r="Q985" s="19"/>
      <c r="R985" s="19"/>
      <c r="S985" s="19"/>
      <c r="T985" s="19"/>
      <c r="U985" s="19"/>
      <c r="V985" s="19"/>
    </row>
    <row r="986" spans="1:22" ht="15.5">
      <c r="A986" s="19"/>
      <c r="B986" s="8"/>
      <c r="C986" s="427" t="s">
        <v>395</v>
      </c>
      <c r="D986" s="7">
        <v>2021</v>
      </c>
      <c r="E986" s="15"/>
      <c r="F986" s="15"/>
      <c r="G986" s="15"/>
      <c r="H986" s="15"/>
      <c r="I986" s="15"/>
      <c r="J986" s="190" t="s">
        <v>2802</v>
      </c>
      <c r="K986" s="193" t="s">
        <v>2803</v>
      </c>
      <c r="L986" s="192">
        <v>107227400</v>
      </c>
      <c r="M986" s="192"/>
      <c r="N986" s="19"/>
      <c r="O986" s="19"/>
      <c r="P986" s="19"/>
      <c r="Q986" s="19"/>
      <c r="R986" s="19"/>
      <c r="S986" s="19"/>
      <c r="T986" s="19"/>
      <c r="U986" s="19"/>
      <c r="V986" s="19"/>
    </row>
    <row r="987" spans="1:22" ht="15.5">
      <c r="A987" s="19"/>
      <c r="B987" s="8"/>
      <c r="C987" s="427" t="s">
        <v>395</v>
      </c>
      <c r="D987" s="7">
        <v>2021</v>
      </c>
      <c r="E987" s="15"/>
      <c r="F987" s="15"/>
      <c r="G987" s="15"/>
      <c r="H987" s="15"/>
      <c r="I987" s="15"/>
      <c r="J987" s="190" t="s">
        <v>2800</v>
      </c>
      <c r="K987" s="193" t="s">
        <v>2801</v>
      </c>
      <c r="L987" s="192">
        <v>1125000</v>
      </c>
      <c r="M987" s="192"/>
      <c r="N987" s="19"/>
      <c r="O987" s="19"/>
      <c r="P987" s="19"/>
      <c r="Q987" s="19"/>
      <c r="R987" s="19"/>
      <c r="S987" s="19"/>
      <c r="T987" s="19"/>
      <c r="U987" s="19"/>
      <c r="V987" s="19"/>
    </row>
    <row r="988" spans="1:22" ht="15.5">
      <c r="A988" s="19"/>
      <c r="B988" s="8"/>
      <c r="C988" s="427" t="s">
        <v>395</v>
      </c>
      <c r="D988" s="7">
        <v>2021</v>
      </c>
      <c r="E988" s="15"/>
      <c r="F988" s="15"/>
      <c r="G988" s="15"/>
      <c r="H988" s="15"/>
      <c r="I988" s="15"/>
      <c r="J988" s="190" t="s">
        <v>2800</v>
      </c>
      <c r="K988" s="193" t="s">
        <v>2801</v>
      </c>
      <c r="L988" s="192">
        <v>400000</v>
      </c>
      <c r="M988" s="192"/>
      <c r="N988" s="19"/>
      <c r="O988" s="19"/>
      <c r="P988" s="19"/>
      <c r="Q988" s="19"/>
      <c r="R988" s="19"/>
      <c r="S988" s="19"/>
      <c r="T988" s="19"/>
      <c r="U988" s="19"/>
      <c r="V988" s="19"/>
    </row>
    <row r="989" spans="1:22" ht="15.5">
      <c r="A989" s="19"/>
      <c r="B989" s="8"/>
      <c r="C989" s="427" t="s">
        <v>395</v>
      </c>
      <c r="D989" s="7">
        <v>2021</v>
      </c>
      <c r="E989" s="15"/>
      <c r="F989" s="15"/>
      <c r="G989" s="15"/>
      <c r="H989" s="15"/>
      <c r="I989" s="15"/>
      <c r="J989" s="190" t="s">
        <v>2802</v>
      </c>
      <c r="K989" s="193" t="s">
        <v>2803</v>
      </c>
      <c r="L989" s="192">
        <v>102821600</v>
      </c>
      <c r="M989" s="192"/>
      <c r="N989" s="19"/>
      <c r="O989" s="19"/>
      <c r="P989" s="19"/>
      <c r="Q989" s="19"/>
      <c r="R989" s="19"/>
      <c r="S989" s="19"/>
      <c r="T989" s="19"/>
      <c r="U989" s="19"/>
      <c r="V989" s="19"/>
    </row>
    <row r="990" spans="1:22" ht="15.5">
      <c r="A990" s="19"/>
      <c r="B990" s="8"/>
      <c r="C990" s="427" t="s">
        <v>395</v>
      </c>
      <c r="D990" s="7">
        <v>2021</v>
      </c>
      <c r="E990" s="15"/>
      <c r="F990" s="15"/>
      <c r="G990" s="15"/>
      <c r="H990" s="15"/>
      <c r="I990" s="15"/>
      <c r="J990" s="190" t="s">
        <v>2802</v>
      </c>
      <c r="K990" s="193" t="s">
        <v>2803</v>
      </c>
      <c r="L990" s="192">
        <v>100100000</v>
      </c>
      <c r="M990" s="192"/>
      <c r="N990" s="19"/>
      <c r="O990" s="19"/>
      <c r="P990" s="19"/>
      <c r="Q990" s="19"/>
      <c r="R990" s="19"/>
      <c r="S990" s="19"/>
      <c r="T990" s="19"/>
      <c r="U990" s="19"/>
      <c r="V990" s="19"/>
    </row>
    <row r="991" spans="1:22" ht="15.5">
      <c r="A991" s="19"/>
      <c r="B991" s="8"/>
      <c r="C991" s="427" t="s">
        <v>395</v>
      </c>
      <c r="D991" s="7">
        <v>2021</v>
      </c>
      <c r="E991" s="15"/>
      <c r="F991" s="15"/>
      <c r="G991" s="15"/>
      <c r="H991" s="15"/>
      <c r="I991" s="15"/>
      <c r="J991" s="190" t="s">
        <v>2802</v>
      </c>
      <c r="K991" s="193" t="s">
        <v>2803</v>
      </c>
      <c r="L991" s="192">
        <v>99915200</v>
      </c>
      <c r="M991" s="192"/>
      <c r="N991" s="19"/>
      <c r="O991" s="19"/>
      <c r="P991" s="19"/>
      <c r="Q991" s="19"/>
      <c r="R991" s="19"/>
      <c r="S991" s="19"/>
      <c r="T991" s="19"/>
      <c r="U991" s="19"/>
      <c r="V991" s="19"/>
    </row>
    <row r="992" spans="1:22" ht="15.5">
      <c r="A992" s="19"/>
      <c r="B992" s="8"/>
      <c r="C992" s="427" t="s">
        <v>395</v>
      </c>
      <c r="D992" s="7">
        <v>2021</v>
      </c>
      <c r="E992" s="15"/>
      <c r="F992" s="15"/>
      <c r="G992" s="15"/>
      <c r="H992" s="15"/>
      <c r="I992" s="15"/>
      <c r="J992" s="190" t="s">
        <v>2802</v>
      </c>
      <c r="K992" s="193" t="s">
        <v>2803</v>
      </c>
      <c r="L992" s="192">
        <v>105107800</v>
      </c>
      <c r="M992" s="192"/>
      <c r="N992" s="19"/>
      <c r="O992" s="19"/>
      <c r="P992" s="19"/>
      <c r="Q992" s="19"/>
      <c r="R992" s="19"/>
      <c r="S992" s="19"/>
      <c r="T992" s="19"/>
      <c r="U992" s="19"/>
      <c r="V992" s="19"/>
    </row>
    <row r="993" spans="1:22" ht="15.5">
      <c r="A993" s="19"/>
      <c r="B993" s="8"/>
      <c r="C993" s="427" t="s">
        <v>395</v>
      </c>
      <c r="D993" s="7">
        <v>2021</v>
      </c>
      <c r="E993" s="15"/>
      <c r="F993" s="15"/>
      <c r="G993" s="15"/>
      <c r="H993" s="15"/>
      <c r="I993" s="15"/>
      <c r="J993" s="190" t="s">
        <v>2802</v>
      </c>
      <c r="K993" s="193" t="s">
        <v>2803</v>
      </c>
      <c r="L993" s="192">
        <v>37716000</v>
      </c>
      <c r="M993" s="192"/>
      <c r="N993" s="19"/>
      <c r="O993" s="19"/>
      <c r="P993" s="19"/>
      <c r="Q993" s="19"/>
      <c r="R993" s="19"/>
      <c r="S993" s="19"/>
      <c r="T993" s="19"/>
      <c r="U993" s="19"/>
      <c r="V993" s="19"/>
    </row>
    <row r="994" spans="1:22" ht="15.5">
      <c r="A994" s="19"/>
      <c r="B994" s="8"/>
      <c r="C994" s="427" t="s">
        <v>395</v>
      </c>
      <c r="D994" s="7">
        <v>2021</v>
      </c>
      <c r="E994" s="15"/>
      <c r="F994" s="15"/>
      <c r="G994" s="15"/>
      <c r="H994" s="15"/>
      <c r="I994" s="15"/>
      <c r="J994" s="190" t="s">
        <v>2802</v>
      </c>
      <c r="K994" s="193" t="s">
        <v>2803</v>
      </c>
      <c r="L994" s="192">
        <v>102410000</v>
      </c>
      <c r="M994" s="192"/>
      <c r="N994" s="19"/>
      <c r="O994" s="19"/>
      <c r="P994" s="19"/>
      <c r="Q994" s="19"/>
      <c r="R994" s="19"/>
      <c r="S994" s="19"/>
      <c r="T994" s="19"/>
      <c r="U994" s="19"/>
      <c r="V994" s="19"/>
    </row>
    <row r="995" spans="1:22" ht="15.5">
      <c r="A995" s="19"/>
      <c r="B995" s="8"/>
      <c r="C995" s="427" t="s">
        <v>395</v>
      </c>
      <c r="D995" s="7">
        <v>2021</v>
      </c>
      <c r="E995" s="15"/>
      <c r="F995" s="15"/>
      <c r="G995" s="15"/>
      <c r="H995" s="15"/>
      <c r="I995" s="15"/>
      <c r="J995" s="190" t="s">
        <v>2802</v>
      </c>
      <c r="K995" s="193" t="s">
        <v>2803</v>
      </c>
      <c r="L995" s="192">
        <v>11795000</v>
      </c>
      <c r="M995" s="192"/>
      <c r="N995" s="19"/>
      <c r="O995" s="19"/>
      <c r="P995" s="19"/>
      <c r="Q995" s="19"/>
      <c r="R995" s="19"/>
      <c r="S995" s="19"/>
      <c r="T995" s="19"/>
      <c r="U995" s="19"/>
      <c r="V995" s="19"/>
    </row>
    <row r="996" spans="1:22" ht="15.5">
      <c r="A996" s="19"/>
      <c r="B996" s="8"/>
      <c r="C996" s="427" t="s">
        <v>395</v>
      </c>
      <c r="D996" s="7">
        <v>2021</v>
      </c>
      <c r="E996" s="15"/>
      <c r="F996" s="15"/>
      <c r="G996" s="15"/>
      <c r="H996" s="15"/>
      <c r="I996" s="15"/>
      <c r="J996" s="190" t="s">
        <v>2802</v>
      </c>
      <c r="K996" s="193" t="s">
        <v>2803</v>
      </c>
      <c r="L996" s="192">
        <v>98614600</v>
      </c>
      <c r="M996" s="192"/>
      <c r="N996" s="19"/>
      <c r="O996" s="19"/>
      <c r="P996" s="19"/>
      <c r="Q996" s="19"/>
      <c r="R996" s="19"/>
      <c r="S996" s="19"/>
      <c r="T996" s="19"/>
      <c r="U996" s="19"/>
      <c r="V996" s="19"/>
    </row>
    <row r="997" spans="1:22" ht="15.5">
      <c r="A997" s="19"/>
      <c r="B997" s="8"/>
      <c r="C997" s="427" t="s">
        <v>395</v>
      </c>
      <c r="D997" s="7">
        <v>2021</v>
      </c>
      <c r="E997" s="15"/>
      <c r="F997" s="15"/>
      <c r="G997" s="15"/>
      <c r="H997" s="15"/>
      <c r="I997" s="15"/>
      <c r="J997" s="190" t="s">
        <v>2802</v>
      </c>
      <c r="K997" s="193" t="s">
        <v>2803</v>
      </c>
      <c r="L997" s="192">
        <v>126000000</v>
      </c>
      <c r="M997" s="192"/>
      <c r="N997" s="19"/>
      <c r="O997" s="19"/>
      <c r="P997" s="19"/>
      <c r="Q997" s="19"/>
      <c r="R997" s="19"/>
      <c r="S997" s="19"/>
      <c r="T997" s="19"/>
      <c r="U997" s="19"/>
      <c r="V997" s="19"/>
    </row>
    <row r="998" spans="1:22" ht="15.5">
      <c r="A998" s="19"/>
      <c r="B998" s="8"/>
      <c r="C998" s="427" t="s">
        <v>395</v>
      </c>
      <c r="D998" s="7">
        <v>2021</v>
      </c>
      <c r="E998" s="15"/>
      <c r="F998" s="15"/>
      <c r="G998" s="15"/>
      <c r="H998" s="15"/>
      <c r="I998" s="15"/>
      <c r="J998" s="190" t="s">
        <v>2800</v>
      </c>
      <c r="K998" s="193" t="s">
        <v>2801</v>
      </c>
      <c r="L998" s="192">
        <v>5595000</v>
      </c>
      <c r="M998" s="192"/>
      <c r="N998" s="19"/>
      <c r="O998" s="19"/>
      <c r="P998" s="19"/>
      <c r="Q998" s="19"/>
      <c r="R998" s="19"/>
      <c r="S998" s="19"/>
      <c r="T998" s="19"/>
      <c r="U998" s="19"/>
      <c r="V998" s="19"/>
    </row>
    <row r="999" spans="1:22" ht="15.5">
      <c r="A999" s="19"/>
      <c r="B999" s="8"/>
      <c r="C999" s="427" t="s">
        <v>395</v>
      </c>
      <c r="D999" s="7">
        <v>2021</v>
      </c>
      <c r="E999" s="15"/>
      <c r="F999" s="15"/>
      <c r="G999" s="15"/>
      <c r="H999" s="15"/>
      <c r="I999" s="15"/>
      <c r="J999" s="190" t="s">
        <v>2802</v>
      </c>
      <c r="K999" s="193" t="s">
        <v>2803</v>
      </c>
      <c r="L999" s="192">
        <v>32900000</v>
      </c>
      <c r="M999" s="192"/>
      <c r="N999" s="19"/>
      <c r="O999" s="19"/>
      <c r="P999" s="19"/>
      <c r="Q999" s="19"/>
      <c r="R999" s="19"/>
      <c r="S999" s="19"/>
      <c r="T999" s="19"/>
      <c r="U999" s="19"/>
      <c r="V999" s="19"/>
    </row>
    <row r="1000" spans="1:22" ht="15.5">
      <c r="A1000" s="19"/>
      <c r="B1000" s="8"/>
      <c r="C1000" s="427" t="s">
        <v>395</v>
      </c>
      <c r="D1000" s="7">
        <v>2021</v>
      </c>
      <c r="E1000" s="15"/>
      <c r="F1000" s="15"/>
      <c r="G1000" s="15"/>
      <c r="H1000" s="15"/>
      <c r="I1000" s="15"/>
      <c r="J1000" s="190" t="s">
        <v>2802</v>
      </c>
      <c r="K1000" s="193" t="s">
        <v>2803</v>
      </c>
      <c r="L1000" s="192">
        <v>62486555</v>
      </c>
      <c r="M1000" s="192"/>
      <c r="N1000" s="19"/>
      <c r="O1000" s="19"/>
      <c r="P1000" s="19"/>
      <c r="Q1000" s="19"/>
      <c r="R1000" s="19"/>
      <c r="S1000" s="19"/>
      <c r="T1000" s="19"/>
      <c r="U1000" s="19"/>
      <c r="V1000" s="19"/>
    </row>
    <row r="1001" spans="1:22" ht="15.5">
      <c r="A1001" s="19"/>
      <c r="B1001" s="8"/>
      <c r="C1001" s="427" t="s">
        <v>395</v>
      </c>
      <c r="D1001" s="7">
        <v>2021</v>
      </c>
      <c r="E1001" s="15"/>
      <c r="F1001" s="15"/>
      <c r="G1001" s="15"/>
      <c r="H1001" s="15"/>
      <c r="I1001" s="15"/>
      <c r="J1001" s="190" t="s">
        <v>2802</v>
      </c>
      <c r="K1001" s="193" t="s">
        <v>2803</v>
      </c>
      <c r="L1001" s="192">
        <v>108080000</v>
      </c>
      <c r="M1001" s="192"/>
      <c r="N1001" s="19"/>
      <c r="O1001" s="19"/>
      <c r="P1001" s="19"/>
      <c r="Q1001" s="19"/>
      <c r="R1001" s="19"/>
      <c r="S1001" s="19"/>
      <c r="T1001" s="19"/>
      <c r="U1001" s="19"/>
      <c r="V1001" s="19"/>
    </row>
    <row r="1002" spans="1:22" ht="15.5">
      <c r="A1002" s="19"/>
      <c r="B1002" s="8"/>
      <c r="C1002" s="427" t="s">
        <v>395</v>
      </c>
      <c r="D1002" s="7">
        <v>2021</v>
      </c>
      <c r="E1002" s="15"/>
      <c r="F1002" s="15"/>
      <c r="G1002" s="15"/>
      <c r="H1002" s="15"/>
      <c r="I1002" s="15"/>
      <c r="J1002" s="190" t="s">
        <v>2802</v>
      </c>
      <c r="K1002" s="193" t="s">
        <v>2803</v>
      </c>
      <c r="L1002" s="192">
        <v>103768000</v>
      </c>
      <c r="M1002" s="192"/>
      <c r="N1002" s="19"/>
      <c r="O1002" s="19"/>
      <c r="P1002" s="19"/>
      <c r="Q1002" s="19"/>
      <c r="R1002" s="19"/>
      <c r="S1002" s="19"/>
      <c r="T1002" s="19"/>
      <c r="U1002" s="19"/>
      <c r="V1002" s="19"/>
    </row>
    <row r="1003" spans="1:22" ht="15.5">
      <c r="A1003" s="19"/>
      <c r="B1003" s="8"/>
      <c r="C1003" s="427" t="s">
        <v>395</v>
      </c>
      <c r="D1003" s="7">
        <v>2021</v>
      </c>
      <c r="E1003" s="15"/>
      <c r="F1003" s="15"/>
      <c r="G1003" s="15"/>
      <c r="H1003" s="15"/>
      <c r="I1003" s="15"/>
      <c r="J1003" s="190" t="s">
        <v>2802</v>
      </c>
      <c r="K1003" s="193" t="s">
        <v>2803</v>
      </c>
      <c r="L1003" s="192">
        <v>107342200</v>
      </c>
      <c r="M1003" s="192"/>
      <c r="N1003" s="19"/>
      <c r="O1003" s="19"/>
      <c r="P1003" s="19"/>
      <c r="Q1003" s="19"/>
      <c r="R1003" s="19"/>
      <c r="S1003" s="19"/>
      <c r="T1003" s="19"/>
      <c r="U1003" s="19"/>
      <c r="V1003" s="19"/>
    </row>
    <row r="1004" spans="1:22" ht="15.5">
      <c r="A1004" s="19"/>
      <c r="B1004" s="8"/>
      <c r="C1004" s="427" t="s">
        <v>395</v>
      </c>
      <c r="D1004" s="7">
        <v>2021</v>
      </c>
      <c r="E1004" s="15"/>
      <c r="F1004" s="15"/>
      <c r="G1004" s="15"/>
      <c r="H1004" s="15"/>
      <c r="I1004" s="15"/>
      <c r="J1004" s="190" t="s">
        <v>2802</v>
      </c>
      <c r="K1004" s="193" t="s">
        <v>2803</v>
      </c>
      <c r="L1004" s="192">
        <v>35910000</v>
      </c>
      <c r="M1004" s="192"/>
      <c r="N1004" s="19"/>
      <c r="O1004" s="19"/>
      <c r="P1004" s="19"/>
      <c r="Q1004" s="19"/>
      <c r="R1004" s="19"/>
      <c r="S1004" s="19"/>
      <c r="T1004" s="19"/>
      <c r="U1004" s="19"/>
      <c r="V1004" s="19"/>
    </row>
    <row r="1005" spans="1:22" ht="15.5">
      <c r="A1005" s="19"/>
      <c r="B1005" s="8"/>
      <c r="C1005" s="427" t="s">
        <v>395</v>
      </c>
      <c r="D1005" s="7">
        <v>2021</v>
      </c>
      <c r="E1005" s="15"/>
      <c r="F1005" s="15"/>
      <c r="G1005" s="15"/>
      <c r="H1005" s="15"/>
      <c r="I1005" s="15"/>
      <c r="J1005" s="190" t="s">
        <v>2800</v>
      </c>
      <c r="K1005" s="193" t="s">
        <v>2801</v>
      </c>
      <c r="L1005" s="192">
        <v>300000</v>
      </c>
      <c r="M1005" s="192"/>
      <c r="N1005" s="19"/>
      <c r="O1005" s="19"/>
      <c r="P1005" s="19"/>
      <c r="Q1005" s="19"/>
      <c r="R1005" s="19"/>
      <c r="S1005" s="19"/>
      <c r="T1005" s="19"/>
      <c r="U1005" s="19"/>
      <c r="V1005" s="19"/>
    </row>
    <row r="1006" spans="1:22" ht="15.5">
      <c r="A1006" s="19"/>
      <c r="B1006" s="8"/>
      <c r="C1006" s="427" t="s">
        <v>395</v>
      </c>
      <c r="D1006" s="7">
        <v>2021</v>
      </c>
      <c r="E1006" s="15"/>
      <c r="F1006" s="15"/>
      <c r="G1006" s="15"/>
      <c r="H1006" s="15"/>
      <c r="I1006" s="15"/>
      <c r="J1006" s="190" t="s">
        <v>2802</v>
      </c>
      <c r="K1006" s="193" t="s">
        <v>2803</v>
      </c>
      <c r="L1006" s="192">
        <v>108780000</v>
      </c>
      <c r="M1006" s="192"/>
      <c r="N1006" s="19"/>
      <c r="O1006" s="19"/>
      <c r="P1006" s="19"/>
      <c r="Q1006" s="19"/>
      <c r="R1006" s="19"/>
      <c r="S1006" s="19"/>
      <c r="T1006" s="19"/>
      <c r="U1006" s="19"/>
      <c r="V1006" s="19"/>
    </row>
    <row r="1007" spans="1:22" ht="15.5">
      <c r="A1007" s="19"/>
      <c r="B1007" s="8"/>
      <c r="C1007" s="427" t="s">
        <v>395</v>
      </c>
      <c r="D1007" s="7">
        <v>2021</v>
      </c>
      <c r="E1007" s="15"/>
      <c r="F1007" s="15"/>
      <c r="G1007" s="15"/>
      <c r="H1007" s="15"/>
      <c r="I1007" s="15"/>
      <c r="J1007" s="190" t="s">
        <v>2802</v>
      </c>
      <c r="K1007" s="193" t="s">
        <v>2803</v>
      </c>
      <c r="L1007" s="192">
        <v>7000000</v>
      </c>
      <c r="M1007" s="192"/>
      <c r="N1007" s="19"/>
      <c r="O1007" s="19"/>
      <c r="P1007" s="19"/>
      <c r="Q1007" s="19"/>
      <c r="R1007" s="19"/>
      <c r="S1007" s="19"/>
      <c r="T1007" s="19"/>
      <c r="U1007" s="19"/>
      <c r="V1007" s="19"/>
    </row>
    <row r="1008" spans="1:22" ht="15.5">
      <c r="A1008" s="19"/>
      <c r="B1008" s="8"/>
      <c r="C1008" s="427" t="s">
        <v>395</v>
      </c>
      <c r="D1008" s="7">
        <v>2021</v>
      </c>
      <c r="E1008" s="15"/>
      <c r="F1008" s="15"/>
      <c r="G1008" s="15"/>
      <c r="H1008" s="15"/>
      <c r="I1008" s="15"/>
      <c r="J1008" s="190" t="s">
        <v>2802</v>
      </c>
      <c r="K1008" s="193" t="s">
        <v>2803</v>
      </c>
      <c r="L1008" s="192">
        <v>105635600</v>
      </c>
      <c r="M1008" s="192"/>
      <c r="N1008" s="19"/>
      <c r="O1008" s="19"/>
      <c r="P1008" s="19"/>
      <c r="Q1008" s="19"/>
      <c r="R1008" s="19"/>
      <c r="S1008" s="19"/>
      <c r="T1008" s="19"/>
      <c r="U1008" s="19"/>
      <c r="V1008" s="19"/>
    </row>
    <row r="1009" spans="1:22" ht="15.5">
      <c r="A1009" s="19"/>
      <c r="B1009" s="8"/>
      <c r="C1009" s="427" t="s">
        <v>395</v>
      </c>
      <c r="D1009" s="7">
        <v>2021</v>
      </c>
      <c r="E1009" s="15"/>
      <c r="F1009" s="15"/>
      <c r="G1009" s="15"/>
      <c r="H1009" s="15"/>
      <c r="I1009" s="15"/>
      <c r="J1009" s="190" t="s">
        <v>2802</v>
      </c>
      <c r="K1009" s="193" t="s">
        <v>2803</v>
      </c>
      <c r="L1009" s="192">
        <v>108059000</v>
      </c>
      <c r="M1009" s="192"/>
      <c r="N1009" s="19"/>
      <c r="O1009" s="19"/>
      <c r="P1009" s="19"/>
      <c r="Q1009" s="19"/>
      <c r="R1009" s="19"/>
      <c r="S1009" s="19"/>
      <c r="T1009" s="19"/>
      <c r="U1009" s="19"/>
      <c r="V1009" s="19"/>
    </row>
    <row r="1010" spans="1:22" ht="15.5">
      <c r="A1010" s="19"/>
      <c r="B1010" s="8"/>
      <c r="C1010" s="427" t="s">
        <v>395</v>
      </c>
      <c r="D1010" s="7">
        <v>2021</v>
      </c>
      <c r="E1010" s="15"/>
      <c r="F1010" s="15"/>
      <c r="G1010" s="15"/>
      <c r="H1010" s="15"/>
      <c r="I1010" s="15"/>
      <c r="J1010" s="190" t="s">
        <v>2802</v>
      </c>
      <c r="K1010" s="193" t="s">
        <v>2803</v>
      </c>
      <c r="L1010" s="192">
        <v>107640400</v>
      </c>
      <c r="M1010" s="192"/>
      <c r="N1010" s="19"/>
      <c r="O1010" s="19"/>
      <c r="P1010" s="19"/>
      <c r="Q1010" s="19"/>
      <c r="R1010" s="19"/>
      <c r="S1010" s="19"/>
      <c r="T1010" s="19"/>
      <c r="U1010" s="19"/>
      <c r="V1010" s="19"/>
    </row>
    <row r="1011" spans="1:22" ht="15.5">
      <c r="A1011" s="19"/>
      <c r="B1011" s="8"/>
      <c r="C1011" s="427" t="s">
        <v>395</v>
      </c>
      <c r="D1011" s="7">
        <v>2021</v>
      </c>
      <c r="E1011" s="15"/>
      <c r="F1011" s="15"/>
      <c r="G1011" s="15"/>
      <c r="H1011" s="15"/>
      <c r="I1011" s="15"/>
      <c r="J1011" s="190" t="s">
        <v>2802</v>
      </c>
      <c r="K1011" s="193" t="s">
        <v>2803</v>
      </c>
      <c r="L1011" s="192">
        <v>66737517</v>
      </c>
      <c r="M1011" s="192"/>
      <c r="N1011" s="19"/>
      <c r="O1011" s="19"/>
      <c r="P1011" s="19"/>
      <c r="Q1011" s="19"/>
      <c r="R1011" s="19"/>
      <c r="S1011" s="19"/>
      <c r="T1011" s="19"/>
      <c r="U1011" s="19"/>
      <c r="V1011" s="19"/>
    </row>
    <row r="1012" spans="1:22" ht="15.5">
      <c r="A1012" s="19"/>
      <c r="B1012" s="8"/>
      <c r="C1012" s="427" t="s">
        <v>395</v>
      </c>
      <c r="D1012" s="7">
        <v>2021</v>
      </c>
      <c r="E1012" s="15"/>
      <c r="F1012" s="15"/>
      <c r="G1012" s="15"/>
      <c r="H1012" s="15"/>
      <c r="I1012" s="15"/>
      <c r="J1012" s="190" t="s">
        <v>2800</v>
      </c>
      <c r="K1012" s="193" t="s">
        <v>2801</v>
      </c>
      <c r="L1012" s="192">
        <v>225000</v>
      </c>
      <c r="M1012" s="192"/>
      <c r="N1012" s="19"/>
      <c r="O1012" s="19"/>
      <c r="P1012" s="19"/>
      <c r="Q1012" s="19"/>
      <c r="R1012" s="19"/>
      <c r="S1012" s="19"/>
      <c r="T1012" s="19"/>
      <c r="U1012" s="19"/>
      <c r="V1012" s="19"/>
    </row>
    <row r="1013" spans="1:22" ht="15.5">
      <c r="A1013" s="19"/>
      <c r="B1013" s="8"/>
      <c r="C1013" s="427" t="s">
        <v>395</v>
      </c>
      <c r="D1013" s="7">
        <v>2021</v>
      </c>
      <c r="E1013" s="15"/>
      <c r="F1013" s="15"/>
      <c r="G1013" s="15"/>
      <c r="H1013" s="15"/>
      <c r="I1013" s="15"/>
      <c r="J1013" s="190" t="s">
        <v>2802</v>
      </c>
      <c r="K1013" s="193" t="s">
        <v>2803</v>
      </c>
      <c r="L1013" s="192">
        <v>100660000</v>
      </c>
      <c r="M1013" s="192"/>
      <c r="N1013" s="19"/>
      <c r="O1013" s="19"/>
      <c r="P1013" s="19"/>
      <c r="Q1013" s="19"/>
      <c r="R1013" s="19"/>
      <c r="S1013" s="19"/>
      <c r="T1013" s="19"/>
      <c r="U1013" s="19"/>
      <c r="V1013" s="19"/>
    </row>
    <row r="1014" spans="1:22" ht="15.5">
      <c r="A1014" s="19"/>
      <c r="B1014" s="8"/>
      <c r="C1014" s="427" t="s">
        <v>395</v>
      </c>
      <c r="D1014" s="7">
        <v>2021</v>
      </c>
      <c r="E1014" s="15"/>
      <c r="F1014" s="15"/>
      <c r="G1014" s="15"/>
      <c r="H1014" s="15"/>
      <c r="I1014" s="15"/>
      <c r="J1014" s="190" t="s">
        <v>2802</v>
      </c>
      <c r="K1014" s="193" t="s">
        <v>2803</v>
      </c>
      <c r="L1014" s="192">
        <v>36050000</v>
      </c>
      <c r="M1014" s="192"/>
      <c r="N1014" s="19"/>
      <c r="O1014" s="19"/>
      <c r="P1014" s="19"/>
      <c r="Q1014" s="19"/>
      <c r="R1014" s="19"/>
      <c r="S1014" s="19"/>
      <c r="T1014" s="19"/>
      <c r="U1014" s="19"/>
      <c r="V1014" s="19"/>
    </row>
    <row r="1015" spans="1:22" ht="15.5">
      <c r="A1015" s="19"/>
      <c r="B1015" s="8"/>
      <c r="C1015" s="427" t="s">
        <v>395</v>
      </c>
      <c r="D1015" s="7">
        <v>2021</v>
      </c>
      <c r="E1015" s="15"/>
      <c r="F1015" s="15"/>
      <c r="G1015" s="15"/>
      <c r="H1015" s="15"/>
      <c r="I1015" s="15"/>
      <c r="J1015" s="190" t="s">
        <v>2802</v>
      </c>
      <c r="K1015" s="193" t="s">
        <v>2803</v>
      </c>
      <c r="L1015" s="192">
        <v>98996800</v>
      </c>
      <c r="M1015" s="192"/>
      <c r="N1015" s="19"/>
      <c r="O1015" s="19"/>
      <c r="P1015" s="19"/>
      <c r="Q1015" s="19"/>
      <c r="R1015" s="19"/>
      <c r="S1015" s="19"/>
      <c r="T1015" s="19"/>
      <c r="U1015" s="19"/>
      <c r="V1015" s="19"/>
    </row>
    <row r="1016" spans="1:22" ht="15.5">
      <c r="A1016" s="19"/>
      <c r="B1016" s="8"/>
      <c r="C1016" s="427" t="s">
        <v>395</v>
      </c>
      <c r="D1016" s="7">
        <v>2021</v>
      </c>
      <c r="E1016" s="15"/>
      <c r="F1016" s="15"/>
      <c r="G1016" s="15"/>
      <c r="H1016" s="15"/>
      <c r="I1016" s="15"/>
      <c r="J1016" s="190" t="s">
        <v>2802</v>
      </c>
      <c r="K1016" s="193" t="s">
        <v>2803</v>
      </c>
      <c r="L1016" s="192">
        <v>36050000</v>
      </c>
      <c r="M1016" s="192"/>
      <c r="N1016" s="19"/>
      <c r="O1016" s="19"/>
      <c r="P1016" s="19"/>
      <c r="Q1016" s="19"/>
      <c r="R1016" s="19"/>
      <c r="S1016" s="19"/>
      <c r="T1016" s="19"/>
      <c r="U1016" s="19"/>
      <c r="V1016" s="19"/>
    </row>
    <row r="1017" spans="1:22" ht="15.5">
      <c r="A1017" s="19"/>
      <c r="B1017" s="8"/>
      <c r="C1017" s="427" t="s">
        <v>395</v>
      </c>
      <c r="D1017" s="7">
        <v>2021</v>
      </c>
      <c r="E1017" s="15"/>
      <c r="F1017" s="15"/>
      <c r="G1017" s="15"/>
      <c r="H1017" s="15"/>
      <c r="I1017" s="15"/>
      <c r="J1017" s="190" t="s">
        <v>2802</v>
      </c>
      <c r="K1017" s="193" t="s">
        <v>2803</v>
      </c>
      <c r="L1017" s="192">
        <v>101920000</v>
      </c>
      <c r="M1017" s="192"/>
      <c r="N1017" s="19"/>
      <c r="O1017" s="19"/>
      <c r="P1017" s="19"/>
      <c r="Q1017" s="19"/>
      <c r="R1017" s="19"/>
      <c r="S1017" s="19"/>
      <c r="T1017" s="19"/>
      <c r="U1017" s="19"/>
      <c r="V1017" s="19"/>
    </row>
    <row r="1018" spans="1:22" ht="15.5">
      <c r="A1018" s="19"/>
      <c r="B1018" s="8"/>
      <c r="C1018" s="427" t="s">
        <v>395</v>
      </c>
      <c r="D1018" s="7">
        <v>2021</v>
      </c>
      <c r="E1018" s="15"/>
      <c r="F1018" s="15"/>
      <c r="G1018" s="15"/>
      <c r="H1018" s="15"/>
      <c r="I1018" s="15"/>
      <c r="J1018" s="190" t="s">
        <v>2802</v>
      </c>
      <c r="K1018" s="193" t="s">
        <v>2803</v>
      </c>
      <c r="L1018" s="192">
        <v>107380000</v>
      </c>
      <c r="M1018" s="192"/>
      <c r="N1018" s="19"/>
      <c r="O1018" s="19"/>
      <c r="P1018" s="19"/>
      <c r="Q1018" s="19"/>
      <c r="R1018" s="19"/>
      <c r="S1018" s="19"/>
      <c r="T1018" s="19"/>
      <c r="U1018" s="19"/>
      <c r="V1018" s="19"/>
    </row>
    <row r="1019" spans="1:22" ht="15.5">
      <c r="A1019" s="19"/>
      <c r="B1019" s="8"/>
      <c r="C1019" s="427" t="s">
        <v>395</v>
      </c>
      <c r="D1019" s="7">
        <v>2021</v>
      </c>
      <c r="E1019" s="15"/>
      <c r="F1019" s="15"/>
      <c r="G1019" s="15"/>
      <c r="H1019" s="15"/>
      <c r="I1019" s="15"/>
      <c r="J1019" s="190" t="s">
        <v>2802</v>
      </c>
      <c r="K1019" s="193" t="s">
        <v>2803</v>
      </c>
      <c r="L1019" s="192">
        <v>123480000</v>
      </c>
      <c r="M1019" s="192"/>
      <c r="N1019" s="19"/>
      <c r="O1019" s="19"/>
      <c r="P1019" s="19"/>
      <c r="Q1019" s="19"/>
      <c r="R1019" s="19"/>
      <c r="S1019" s="19"/>
      <c r="T1019" s="19"/>
      <c r="U1019" s="19"/>
      <c r="V1019" s="19"/>
    </row>
    <row r="1020" spans="1:22" ht="15.5">
      <c r="A1020" s="19"/>
      <c r="B1020" s="8"/>
      <c r="C1020" s="427" t="s">
        <v>395</v>
      </c>
      <c r="D1020" s="7">
        <v>2021</v>
      </c>
      <c r="E1020" s="15"/>
      <c r="F1020" s="15"/>
      <c r="G1020" s="15"/>
      <c r="H1020" s="15"/>
      <c r="I1020" s="15"/>
      <c r="J1020" s="190" t="s">
        <v>2802</v>
      </c>
      <c r="K1020" s="193" t="s">
        <v>2803</v>
      </c>
      <c r="L1020" s="192">
        <v>106680000</v>
      </c>
      <c r="M1020" s="192"/>
      <c r="N1020" s="19"/>
      <c r="O1020" s="19"/>
      <c r="P1020" s="19"/>
      <c r="Q1020" s="19"/>
      <c r="R1020" s="19"/>
      <c r="S1020" s="19"/>
      <c r="T1020" s="19"/>
      <c r="U1020" s="19"/>
      <c r="V1020" s="19"/>
    </row>
    <row r="1021" spans="1:22" ht="15.5">
      <c r="A1021" s="19"/>
      <c r="B1021" s="8"/>
      <c r="C1021" s="427" t="s">
        <v>395</v>
      </c>
      <c r="D1021" s="7">
        <v>2021</v>
      </c>
      <c r="E1021" s="15"/>
      <c r="F1021" s="15"/>
      <c r="G1021" s="15"/>
      <c r="H1021" s="15"/>
      <c r="I1021" s="15"/>
      <c r="J1021" s="190" t="s">
        <v>2802</v>
      </c>
      <c r="K1021" s="193" t="s">
        <v>2803</v>
      </c>
      <c r="L1021" s="192">
        <v>101850000</v>
      </c>
      <c r="M1021" s="192"/>
      <c r="N1021" s="19"/>
      <c r="O1021" s="19"/>
      <c r="P1021" s="19"/>
      <c r="Q1021" s="19"/>
      <c r="R1021" s="19"/>
      <c r="S1021" s="19"/>
      <c r="T1021" s="19"/>
      <c r="U1021" s="19"/>
      <c r="V1021" s="19"/>
    </row>
    <row r="1022" spans="1:22" ht="15.5">
      <c r="A1022" s="19"/>
      <c r="B1022" s="8"/>
      <c r="C1022" s="427" t="s">
        <v>395</v>
      </c>
      <c r="D1022" s="7">
        <v>2021</v>
      </c>
      <c r="E1022" s="15"/>
      <c r="F1022" s="15"/>
      <c r="G1022" s="15"/>
      <c r="H1022" s="15"/>
      <c r="I1022" s="15"/>
      <c r="J1022" s="190" t="s">
        <v>2802</v>
      </c>
      <c r="K1022" s="193" t="s">
        <v>2803</v>
      </c>
      <c r="L1022" s="192">
        <v>108500000</v>
      </c>
      <c r="M1022" s="192"/>
      <c r="N1022" s="19"/>
      <c r="O1022" s="19"/>
      <c r="P1022" s="19"/>
      <c r="Q1022" s="19"/>
      <c r="R1022" s="19"/>
      <c r="S1022" s="19"/>
      <c r="T1022" s="19"/>
      <c r="U1022" s="19"/>
      <c r="V1022" s="19"/>
    </row>
    <row r="1023" spans="1:22" ht="15.5">
      <c r="A1023" s="19"/>
      <c r="B1023" s="8"/>
      <c r="C1023" s="427" t="s">
        <v>395</v>
      </c>
      <c r="D1023" s="7">
        <v>2021</v>
      </c>
      <c r="E1023" s="15"/>
      <c r="F1023" s="15"/>
      <c r="G1023" s="15"/>
      <c r="H1023" s="15"/>
      <c r="I1023" s="15"/>
      <c r="J1023" s="190" t="s">
        <v>2800</v>
      </c>
      <c r="K1023" s="193" t="s">
        <v>2801</v>
      </c>
      <c r="L1023" s="192">
        <v>375000</v>
      </c>
      <c r="M1023" s="192"/>
      <c r="N1023" s="19"/>
      <c r="O1023" s="19"/>
      <c r="P1023" s="19"/>
      <c r="Q1023" s="19"/>
      <c r="R1023" s="19"/>
      <c r="S1023" s="19"/>
      <c r="T1023" s="19"/>
      <c r="U1023" s="19"/>
      <c r="V1023" s="19"/>
    </row>
    <row r="1024" spans="1:22" ht="15.5">
      <c r="A1024" s="19"/>
      <c r="B1024" s="8"/>
      <c r="C1024" s="427" t="s">
        <v>395</v>
      </c>
      <c r="D1024" s="7">
        <v>2021</v>
      </c>
      <c r="E1024" s="15"/>
      <c r="F1024" s="15"/>
      <c r="G1024" s="15"/>
      <c r="H1024" s="15"/>
      <c r="I1024" s="15"/>
      <c r="J1024" s="190" t="s">
        <v>2802</v>
      </c>
      <c r="K1024" s="193" t="s">
        <v>2803</v>
      </c>
      <c r="L1024" s="192">
        <v>100100000</v>
      </c>
      <c r="M1024" s="192"/>
      <c r="N1024" s="19"/>
      <c r="O1024" s="19"/>
      <c r="P1024" s="19"/>
      <c r="Q1024" s="19"/>
      <c r="R1024" s="19"/>
      <c r="S1024" s="19"/>
      <c r="T1024" s="19"/>
      <c r="U1024" s="19"/>
      <c r="V1024" s="19"/>
    </row>
    <row r="1025" spans="1:22" ht="15.5">
      <c r="A1025" s="19"/>
      <c r="B1025" s="8"/>
      <c r="C1025" s="427" t="s">
        <v>395</v>
      </c>
      <c r="D1025" s="7">
        <v>2021</v>
      </c>
      <c r="E1025" s="15"/>
      <c r="F1025" s="15"/>
      <c r="G1025" s="15"/>
      <c r="H1025" s="15"/>
      <c r="I1025" s="15"/>
      <c r="J1025" s="190" t="s">
        <v>2802</v>
      </c>
      <c r="K1025" s="193" t="s">
        <v>2803</v>
      </c>
      <c r="L1025" s="192">
        <v>106814400</v>
      </c>
      <c r="M1025" s="192"/>
      <c r="N1025" s="19"/>
      <c r="O1025" s="19"/>
      <c r="P1025" s="19"/>
      <c r="Q1025" s="19"/>
      <c r="R1025" s="19"/>
      <c r="S1025" s="19"/>
      <c r="T1025" s="19"/>
      <c r="U1025" s="19"/>
      <c r="V1025" s="19"/>
    </row>
    <row r="1026" spans="1:22" ht="15.5">
      <c r="A1026" s="19"/>
      <c r="B1026" s="8"/>
      <c r="C1026" s="427" t="s">
        <v>395</v>
      </c>
      <c r="D1026" s="7">
        <v>2021</v>
      </c>
      <c r="E1026" s="15"/>
      <c r="F1026" s="15"/>
      <c r="G1026" s="15"/>
      <c r="H1026" s="15"/>
      <c r="I1026" s="15"/>
      <c r="J1026" s="190" t="s">
        <v>2802</v>
      </c>
      <c r="K1026" s="193" t="s">
        <v>2803</v>
      </c>
      <c r="L1026" s="192">
        <v>24500000</v>
      </c>
      <c r="M1026" s="192"/>
      <c r="N1026" s="19"/>
      <c r="O1026" s="19"/>
      <c r="P1026" s="19"/>
      <c r="Q1026" s="19"/>
      <c r="R1026" s="19"/>
      <c r="S1026" s="19"/>
      <c r="T1026" s="19"/>
      <c r="U1026" s="19"/>
      <c r="V1026" s="19"/>
    </row>
    <row r="1027" spans="1:22" ht="15.5">
      <c r="A1027" s="19"/>
      <c r="B1027" s="8"/>
      <c r="C1027" s="427" t="s">
        <v>395</v>
      </c>
      <c r="D1027" s="7">
        <v>2021</v>
      </c>
      <c r="E1027" s="15"/>
      <c r="F1027" s="15"/>
      <c r="G1027" s="15"/>
      <c r="H1027" s="15"/>
      <c r="I1027" s="15"/>
      <c r="J1027" s="190" t="s">
        <v>2802</v>
      </c>
      <c r="K1027" s="193" t="s">
        <v>2803</v>
      </c>
      <c r="L1027" s="192">
        <v>101091200</v>
      </c>
      <c r="M1027" s="192"/>
      <c r="N1027" s="19"/>
      <c r="O1027" s="19"/>
      <c r="P1027" s="19"/>
      <c r="Q1027" s="19"/>
      <c r="R1027" s="19"/>
      <c r="S1027" s="19"/>
      <c r="T1027" s="19"/>
      <c r="U1027" s="19"/>
      <c r="V1027" s="19"/>
    </row>
    <row r="1028" spans="1:22" ht="15.5">
      <c r="A1028" s="19"/>
      <c r="B1028" s="8"/>
      <c r="C1028" s="427" t="s">
        <v>395</v>
      </c>
      <c r="D1028" s="7">
        <v>2021</v>
      </c>
      <c r="E1028" s="15"/>
      <c r="F1028" s="15"/>
      <c r="G1028" s="15"/>
      <c r="H1028" s="15"/>
      <c r="I1028" s="15"/>
      <c r="J1028" s="190" t="s">
        <v>2802</v>
      </c>
      <c r="K1028" s="193" t="s">
        <v>2803</v>
      </c>
      <c r="L1028" s="192">
        <v>123480000</v>
      </c>
      <c r="M1028" s="192"/>
      <c r="N1028" s="19"/>
      <c r="O1028" s="19"/>
      <c r="P1028" s="19"/>
      <c r="Q1028" s="19"/>
      <c r="R1028" s="19"/>
      <c r="S1028" s="19"/>
      <c r="T1028" s="19"/>
      <c r="U1028" s="19"/>
      <c r="V1028" s="19"/>
    </row>
    <row r="1029" spans="1:22" ht="15.5">
      <c r="A1029" s="19"/>
      <c r="B1029" s="8"/>
      <c r="C1029" s="427" t="s">
        <v>395</v>
      </c>
      <c r="D1029" s="7">
        <v>2021</v>
      </c>
      <c r="E1029" s="15"/>
      <c r="F1029" s="15"/>
      <c r="G1029" s="15"/>
      <c r="H1029" s="15"/>
      <c r="I1029" s="15"/>
      <c r="J1029" s="190" t="s">
        <v>2802</v>
      </c>
      <c r="K1029" s="193" t="s">
        <v>2803</v>
      </c>
      <c r="L1029" s="192">
        <v>10386600</v>
      </c>
      <c r="M1029" s="192"/>
      <c r="N1029" s="19"/>
      <c r="O1029" s="19"/>
      <c r="P1029" s="19"/>
      <c r="Q1029" s="19"/>
      <c r="R1029" s="19"/>
      <c r="S1029" s="19"/>
      <c r="T1029" s="19"/>
      <c r="U1029" s="19"/>
      <c r="V1029" s="19"/>
    </row>
    <row r="1030" spans="1:22" ht="15.5">
      <c r="A1030" s="19"/>
      <c r="B1030" s="8"/>
      <c r="C1030" s="427" t="s">
        <v>395</v>
      </c>
      <c r="D1030" s="7">
        <v>2021</v>
      </c>
      <c r="E1030" s="15"/>
      <c r="F1030" s="15"/>
      <c r="G1030" s="15"/>
      <c r="H1030" s="15"/>
      <c r="I1030" s="15"/>
      <c r="J1030" s="190" t="s">
        <v>2802</v>
      </c>
      <c r="K1030" s="193" t="s">
        <v>2803</v>
      </c>
      <c r="L1030" s="192">
        <v>476003708</v>
      </c>
      <c r="M1030" s="192"/>
      <c r="N1030" s="19"/>
      <c r="O1030" s="19"/>
      <c r="P1030" s="19"/>
      <c r="Q1030" s="19"/>
      <c r="R1030" s="19"/>
      <c r="S1030" s="19"/>
      <c r="T1030" s="19"/>
      <c r="U1030" s="19"/>
      <c r="V1030" s="19"/>
    </row>
    <row r="1031" spans="1:22" ht="15.5">
      <c r="A1031" s="19"/>
      <c r="B1031" s="8"/>
      <c r="C1031" s="427" t="s">
        <v>395</v>
      </c>
      <c r="D1031" s="7">
        <v>2021</v>
      </c>
      <c r="E1031" s="15"/>
      <c r="F1031" s="15"/>
      <c r="G1031" s="15"/>
      <c r="H1031" s="15"/>
      <c r="I1031" s="15"/>
      <c r="J1031" s="190" t="s">
        <v>2802</v>
      </c>
      <c r="K1031" s="193" t="s">
        <v>2803</v>
      </c>
      <c r="L1031" s="192">
        <v>104874000</v>
      </c>
      <c r="M1031" s="192"/>
      <c r="N1031" s="19"/>
      <c r="O1031" s="19"/>
      <c r="P1031" s="19"/>
      <c r="Q1031" s="19"/>
      <c r="R1031" s="19"/>
      <c r="S1031" s="19"/>
      <c r="T1031" s="19"/>
      <c r="U1031" s="19"/>
      <c r="V1031" s="19"/>
    </row>
    <row r="1032" spans="1:22" ht="15.5">
      <c r="A1032" s="19"/>
      <c r="B1032" s="8"/>
      <c r="C1032" s="427" t="s">
        <v>395</v>
      </c>
      <c r="D1032" s="7">
        <v>2021</v>
      </c>
      <c r="E1032" s="15"/>
      <c r="F1032" s="15"/>
      <c r="G1032" s="15"/>
      <c r="H1032" s="15"/>
      <c r="I1032" s="15"/>
      <c r="J1032" s="190" t="s">
        <v>2802</v>
      </c>
      <c r="K1032" s="193" t="s">
        <v>2803</v>
      </c>
      <c r="L1032" s="192">
        <v>107259600</v>
      </c>
      <c r="M1032" s="192"/>
      <c r="N1032" s="19"/>
      <c r="O1032" s="19"/>
      <c r="P1032" s="19"/>
      <c r="Q1032" s="19"/>
      <c r="R1032" s="19"/>
      <c r="S1032" s="19"/>
      <c r="T1032" s="19"/>
      <c r="U1032" s="19"/>
      <c r="V1032" s="19"/>
    </row>
    <row r="1033" spans="1:22" ht="15.5">
      <c r="A1033" s="19"/>
      <c r="B1033" s="8"/>
      <c r="C1033" s="427" t="s">
        <v>395</v>
      </c>
      <c r="D1033" s="7">
        <v>2021</v>
      </c>
      <c r="E1033" s="15"/>
      <c r="F1033" s="15"/>
      <c r="G1033" s="15"/>
      <c r="H1033" s="15"/>
      <c r="I1033" s="15"/>
      <c r="J1033" s="190" t="s">
        <v>2802</v>
      </c>
      <c r="K1033" s="193" t="s">
        <v>2803</v>
      </c>
      <c r="L1033" s="192">
        <v>92260000</v>
      </c>
      <c r="M1033" s="192"/>
      <c r="N1033" s="19"/>
      <c r="O1033" s="19"/>
      <c r="P1033" s="19"/>
      <c r="Q1033" s="19"/>
      <c r="R1033" s="19"/>
      <c r="S1033" s="19"/>
      <c r="T1033" s="19"/>
      <c r="U1033" s="19"/>
      <c r="V1033" s="19"/>
    </row>
    <row r="1034" spans="1:22" ht="15.5">
      <c r="A1034" s="19"/>
      <c r="B1034" s="8"/>
      <c r="C1034" s="427" t="s">
        <v>395</v>
      </c>
      <c r="D1034" s="7">
        <v>2021</v>
      </c>
      <c r="E1034" s="15"/>
      <c r="F1034" s="15"/>
      <c r="G1034" s="15"/>
      <c r="H1034" s="15"/>
      <c r="I1034" s="15"/>
      <c r="J1034" s="190" t="s">
        <v>2802</v>
      </c>
      <c r="K1034" s="193" t="s">
        <v>2803</v>
      </c>
      <c r="L1034" s="192">
        <v>101257800</v>
      </c>
      <c r="M1034" s="192"/>
      <c r="N1034" s="19"/>
      <c r="O1034" s="19"/>
      <c r="P1034" s="19"/>
      <c r="Q1034" s="19"/>
      <c r="R1034" s="19"/>
      <c r="S1034" s="19"/>
      <c r="T1034" s="19"/>
      <c r="U1034" s="19"/>
      <c r="V1034" s="19"/>
    </row>
    <row r="1035" spans="1:22" ht="15.5">
      <c r="A1035" s="19"/>
      <c r="B1035" s="8"/>
      <c r="C1035" s="427" t="s">
        <v>395</v>
      </c>
      <c r="D1035" s="7">
        <v>2021</v>
      </c>
      <c r="E1035" s="15"/>
      <c r="F1035" s="15"/>
      <c r="G1035" s="15"/>
      <c r="H1035" s="15"/>
      <c r="I1035" s="15"/>
      <c r="J1035" s="190" t="s">
        <v>2802</v>
      </c>
      <c r="K1035" s="193" t="s">
        <v>2803</v>
      </c>
      <c r="L1035" s="192">
        <v>107788800</v>
      </c>
      <c r="M1035" s="192"/>
      <c r="N1035" s="19"/>
      <c r="O1035" s="19"/>
      <c r="P1035" s="19"/>
      <c r="Q1035" s="19"/>
      <c r="R1035" s="19"/>
      <c r="S1035" s="19"/>
      <c r="T1035" s="19"/>
      <c r="U1035" s="19"/>
      <c r="V1035" s="19"/>
    </row>
    <row r="1036" spans="1:22" ht="15.5">
      <c r="A1036" s="19"/>
      <c r="B1036" s="8"/>
      <c r="C1036" s="427" t="s">
        <v>395</v>
      </c>
      <c r="D1036" s="7">
        <v>2021</v>
      </c>
      <c r="E1036" s="15"/>
      <c r="F1036" s="15"/>
      <c r="G1036" s="15"/>
      <c r="H1036" s="15"/>
      <c r="I1036" s="15"/>
      <c r="J1036" s="190" t="s">
        <v>2802</v>
      </c>
      <c r="K1036" s="193" t="s">
        <v>2803</v>
      </c>
      <c r="L1036" s="192">
        <v>98680400</v>
      </c>
      <c r="M1036" s="192"/>
      <c r="N1036" s="19"/>
      <c r="O1036" s="19"/>
      <c r="P1036" s="19"/>
      <c r="Q1036" s="19"/>
      <c r="R1036" s="19"/>
      <c r="S1036" s="19"/>
      <c r="T1036" s="19"/>
      <c r="U1036" s="19"/>
      <c r="V1036" s="19"/>
    </row>
    <row r="1037" spans="1:22" ht="15.5">
      <c r="A1037" s="19"/>
      <c r="B1037" s="8"/>
      <c r="C1037" s="427" t="s">
        <v>395</v>
      </c>
      <c r="D1037" s="7">
        <v>2021</v>
      </c>
      <c r="E1037" s="15"/>
      <c r="F1037" s="15"/>
      <c r="G1037" s="15"/>
      <c r="H1037" s="15"/>
      <c r="I1037" s="15"/>
      <c r="J1037" s="190" t="s">
        <v>2802</v>
      </c>
      <c r="K1037" s="193" t="s">
        <v>2803</v>
      </c>
      <c r="L1037" s="192">
        <v>99680000</v>
      </c>
      <c r="M1037" s="192"/>
      <c r="N1037" s="19"/>
      <c r="O1037" s="19"/>
      <c r="P1037" s="19"/>
      <c r="Q1037" s="19"/>
      <c r="R1037" s="19"/>
      <c r="S1037" s="19"/>
      <c r="T1037" s="19"/>
      <c r="U1037" s="19"/>
      <c r="V1037" s="19"/>
    </row>
    <row r="1038" spans="1:22" ht="15.5">
      <c r="A1038" s="19"/>
      <c r="B1038" s="8"/>
      <c r="C1038" s="427" t="s">
        <v>395</v>
      </c>
      <c r="D1038" s="7">
        <v>2021</v>
      </c>
      <c r="E1038" s="15"/>
      <c r="F1038" s="15"/>
      <c r="G1038" s="15"/>
      <c r="H1038" s="15"/>
      <c r="I1038" s="15"/>
      <c r="J1038" s="190" t="s">
        <v>2802</v>
      </c>
      <c r="K1038" s="193" t="s">
        <v>2803</v>
      </c>
      <c r="L1038" s="192">
        <v>68908000</v>
      </c>
      <c r="M1038" s="192"/>
      <c r="N1038" s="19"/>
      <c r="O1038" s="19"/>
      <c r="P1038" s="19"/>
      <c r="Q1038" s="19"/>
      <c r="R1038" s="19"/>
      <c r="S1038" s="19"/>
      <c r="T1038" s="19"/>
      <c r="U1038" s="19"/>
      <c r="V1038" s="19"/>
    </row>
    <row r="1039" spans="1:22" ht="15.5">
      <c r="A1039" s="19"/>
      <c r="B1039" s="8"/>
      <c r="C1039" s="427" t="s">
        <v>395</v>
      </c>
      <c r="D1039" s="7">
        <v>2021</v>
      </c>
      <c r="E1039" s="15"/>
      <c r="F1039" s="15"/>
      <c r="G1039" s="15"/>
      <c r="H1039" s="15"/>
      <c r="I1039" s="15"/>
      <c r="J1039" s="190" t="s">
        <v>2802</v>
      </c>
      <c r="K1039" s="193" t="s">
        <v>2803</v>
      </c>
      <c r="L1039" s="192">
        <v>16646100</v>
      </c>
      <c r="M1039" s="192"/>
      <c r="N1039" s="19"/>
      <c r="O1039" s="19"/>
      <c r="P1039" s="19"/>
      <c r="Q1039" s="19"/>
      <c r="R1039" s="19"/>
      <c r="S1039" s="19"/>
      <c r="T1039" s="19"/>
      <c r="U1039" s="19"/>
      <c r="V1039" s="19"/>
    </row>
    <row r="1040" spans="1:22" ht="15.5">
      <c r="A1040" s="19"/>
      <c r="B1040" s="8"/>
      <c r="C1040" s="427" t="s">
        <v>395</v>
      </c>
      <c r="D1040" s="7">
        <v>2021</v>
      </c>
      <c r="E1040" s="15"/>
      <c r="F1040" s="15"/>
      <c r="G1040" s="15"/>
      <c r="H1040" s="15"/>
      <c r="I1040" s="15"/>
      <c r="J1040" s="190" t="s">
        <v>2802</v>
      </c>
      <c r="K1040" s="193" t="s">
        <v>2804</v>
      </c>
      <c r="L1040" s="192">
        <v>23916750</v>
      </c>
      <c r="M1040" s="192"/>
      <c r="N1040" s="19"/>
      <c r="O1040" s="19"/>
      <c r="P1040" s="19"/>
      <c r="Q1040" s="19"/>
      <c r="R1040" s="19"/>
      <c r="S1040" s="19"/>
      <c r="T1040" s="19"/>
      <c r="U1040" s="19"/>
      <c r="V1040" s="19"/>
    </row>
    <row r="1041" spans="1:22" ht="15.5">
      <c r="A1041" s="19"/>
      <c r="B1041" s="8"/>
      <c r="C1041" s="427" t="s">
        <v>395</v>
      </c>
      <c r="D1041" s="7">
        <v>2021</v>
      </c>
      <c r="E1041" s="15"/>
      <c r="F1041" s="15"/>
      <c r="G1041" s="15"/>
      <c r="H1041" s="15"/>
      <c r="I1041" s="15"/>
      <c r="J1041" s="190" t="s">
        <v>2802</v>
      </c>
      <c r="K1041" s="193" t="s">
        <v>2803</v>
      </c>
      <c r="L1041" s="192">
        <v>57643749</v>
      </c>
      <c r="M1041" s="192"/>
      <c r="N1041" s="19"/>
      <c r="O1041" s="19"/>
      <c r="P1041" s="19"/>
      <c r="Q1041" s="19"/>
      <c r="R1041" s="19"/>
      <c r="S1041" s="19"/>
      <c r="T1041" s="19"/>
      <c r="U1041" s="19"/>
      <c r="V1041" s="19"/>
    </row>
    <row r="1042" spans="1:22" ht="15.5">
      <c r="A1042" s="19"/>
      <c r="B1042" s="8"/>
      <c r="C1042" s="427" t="s">
        <v>395</v>
      </c>
      <c r="D1042" s="7">
        <v>2021</v>
      </c>
      <c r="E1042" s="15"/>
      <c r="F1042" s="15"/>
      <c r="G1042" s="15"/>
      <c r="H1042" s="15"/>
      <c r="I1042" s="15"/>
      <c r="J1042" s="190" t="s">
        <v>2802</v>
      </c>
      <c r="K1042" s="193" t="s">
        <v>2803</v>
      </c>
      <c r="L1042" s="192">
        <v>33292200</v>
      </c>
      <c r="M1042" s="192"/>
      <c r="N1042" s="19"/>
      <c r="O1042" s="19"/>
      <c r="P1042" s="19"/>
      <c r="Q1042" s="19"/>
      <c r="R1042" s="19"/>
      <c r="S1042" s="19"/>
      <c r="T1042" s="19"/>
      <c r="U1042" s="19"/>
      <c r="V1042" s="19"/>
    </row>
    <row r="1043" spans="1:22" ht="15.5">
      <c r="A1043" s="19"/>
      <c r="B1043" s="8"/>
      <c r="C1043" s="427" t="s">
        <v>395</v>
      </c>
      <c r="D1043" s="7">
        <v>2021</v>
      </c>
      <c r="E1043" s="15"/>
      <c r="F1043" s="15"/>
      <c r="G1043" s="15"/>
      <c r="H1043" s="15"/>
      <c r="I1043" s="15"/>
      <c r="J1043" s="190" t="s">
        <v>2802</v>
      </c>
      <c r="K1043" s="193" t="s">
        <v>2804</v>
      </c>
      <c r="L1043" s="192">
        <v>23916750</v>
      </c>
      <c r="M1043" s="192"/>
      <c r="N1043" s="19"/>
      <c r="O1043" s="19"/>
      <c r="P1043" s="19"/>
      <c r="Q1043" s="19"/>
      <c r="R1043" s="19"/>
      <c r="S1043" s="19"/>
      <c r="T1043" s="19"/>
      <c r="U1043" s="19"/>
      <c r="V1043" s="19"/>
    </row>
    <row r="1044" spans="1:22" ht="15.5">
      <c r="A1044" s="19"/>
      <c r="B1044" s="8"/>
      <c r="C1044" s="427" t="s">
        <v>395</v>
      </c>
      <c r="D1044" s="7">
        <v>2021</v>
      </c>
      <c r="E1044" s="15"/>
      <c r="F1044" s="15"/>
      <c r="G1044" s="15"/>
      <c r="H1044" s="15"/>
      <c r="I1044" s="15"/>
      <c r="J1044" s="190" t="s">
        <v>2802</v>
      </c>
      <c r="K1044" s="193" t="s">
        <v>2804</v>
      </c>
      <c r="L1044" s="192">
        <v>33292200</v>
      </c>
      <c r="M1044" s="192"/>
      <c r="N1044" s="19"/>
      <c r="O1044" s="19"/>
      <c r="P1044" s="19"/>
      <c r="Q1044" s="19"/>
      <c r="R1044" s="19"/>
      <c r="S1044" s="19"/>
      <c r="T1044" s="19"/>
      <c r="U1044" s="19"/>
      <c r="V1044" s="19"/>
    </row>
    <row r="1045" spans="1:22" ht="15.5">
      <c r="A1045" s="19"/>
      <c r="B1045" s="8"/>
      <c r="C1045" s="427" t="s">
        <v>395</v>
      </c>
      <c r="D1045" s="7">
        <v>2021</v>
      </c>
      <c r="E1045" s="15"/>
      <c r="F1045" s="15"/>
      <c r="G1045" s="15"/>
      <c r="H1045" s="15"/>
      <c r="I1045" s="15"/>
      <c r="J1045" s="190" t="s">
        <v>2802</v>
      </c>
      <c r="K1045" s="193" t="s">
        <v>2804</v>
      </c>
      <c r="L1045" s="192">
        <v>23916750</v>
      </c>
      <c r="M1045" s="192"/>
      <c r="N1045" s="19"/>
      <c r="O1045" s="19"/>
      <c r="P1045" s="19"/>
      <c r="Q1045" s="19"/>
      <c r="R1045" s="19"/>
      <c r="S1045" s="19"/>
      <c r="T1045" s="19"/>
      <c r="U1045" s="19"/>
      <c r="V1045" s="19"/>
    </row>
    <row r="1046" spans="1:22" ht="15.5">
      <c r="A1046" s="19"/>
      <c r="B1046" s="8"/>
      <c r="C1046" s="427" t="s">
        <v>395</v>
      </c>
      <c r="D1046" s="7">
        <v>2021</v>
      </c>
      <c r="E1046" s="15"/>
      <c r="F1046" s="15"/>
      <c r="G1046" s="15"/>
      <c r="H1046" s="15"/>
      <c r="I1046" s="15"/>
      <c r="J1046" s="190" t="s">
        <v>2805</v>
      </c>
      <c r="K1046" s="193" t="s">
        <v>2806</v>
      </c>
      <c r="L1046" s="192"/>
      <c r="M1046" s="192"/>
      <c r="N1046" s="19"/>
      <c r="O1046" s="19"/>
      <c r="P1046" s="19"/>
      <c r="Q1046" s="19"/>
      <c r="R1046" s="19"/>
      <c r="S1046" s="19"/>
      <c r="T1046" s="19"/>
      <c r="U1046" s="19"/>
      <c r="V1046" s="19"/>
    </row>
    <row r="1047" spans="1:22" ht="15.5">
      <c r="A1047" s="19"/>
      <c r="B1047" s="8"/>
      <c r="C1047" s="427" t="s">
        <v>395</v>
      </c>
      <c r="D1047" s="7">
        <v>2021</v>
      </c>
      <c r="E1047" s="15"/>
      <c r="F1047" s="15"/>
      <c r="G1047" s="15"/>
      <c r="H1047" s="15"/>
      <c r="I1047" s="15"/>
      <c r="J1047" s="190" t="s">
        <v>2805</v>
      </c>
      <c r="K1047" s="193" t="s">
        <v>2806</v>
      </c>
      <c r="L1047" s="192"/>
      <c r="M1047" s="192"/>
      <c r="N1047" s="19"/>
      <c r="O1047" s="19"/>
      <c r="P1047" s="19"/>
      <c r="Q1047" s="19"/>
      <c r="R1047" s="19"/>
      <c r="S1047" s="19"/>
      <c r="T1047" s="19"/>
      <c r="U1047" s="19"/>
      <c r="V1047" s="19"/>
    </row>
    <row r="1048" spans="1:22" ht="15.5">
      <c r="A1048" s="19"/>
      <c r="B1048" s="8"/>
      <c r="C1048" s="427" t="s">
        <v>395</v>
      </c>
      <c r="D1048" s="7">
        <v>2021</v>
      </c>
      <c r="E1048" s="15"/>
      <c r="F1048" s="15"/>
      <c r="G1048" s="15"/>
      <c r="H1048" s="15"/>
      <c r="I1048" s="15"/>
      <c r="J1048" s="190" t="s">
        <v>2805</v>
      </c>
      <c r="K1048" s="193" t="s">
        <v>2806</v>
      </c>
      <c r="L1048" s="192"/>
      <c r="M1048" s="192"/>
      <c r="N1048" s="19"/>
      <c r="O1048" s="19"/>
      <c r="P1048" s="19"/>
      <c r="Q1048" s="19"/>
      <c r="R1048" s="19"/>
      <c r="S1048" s="19"/>
      <c r="T1048" s="19"/>
      <c r="U1048" s="19"/>
      <c r="V1048" s="19"/>
    </row>
    <row r="1049" spans="1:22" ht="15.5">
      <c r="A1049" s="19"/>
      <c r="B1049" s="8"/>
      <c r="C1049" s="427" t="s">
        <v>395</v>
      </c>
      <c r="D1049" s="7">
        <v>2021</v>
      </c>
      <c r="E1049" s="15"/>
      <c r="F1049" s="15"/>
      <c r="G1049" s="15"/>
      <c r="H1049" s="15"/>
      <c r="I1049" s="15"/>
      <c r="J1049" s="190" t="s">
        <v>2925</v>
      </c>
      <c r="K1049" s="193" t="s">
        <v>2931</v>
      </c>
      <c r="L1049" s="192">
        <v>8923516473</v>
      </c>
      <c r="M1049" s="192"/>
      <c r="N1049" s="19"/>
      <c r="O1049" s="19"/>
      <c r="P1049" s="19"/>
      <c r="Q1049" s="19"/>
      <c r="R1049" s="19"/>
      <c r="S1049" s="19"/>
      <c r="T1049" s="19"/>
      <c r="U1049" s="19"/>
      <c r="V1049" s="19"/>
    </row>
    <row r="1050" spans="1:22" ht="18">
      <c r="A1050" s="19"/>
      <c r="B1050" s="8"/>
      <c r="C1050" s="427" t="s">
        <v>395</v>
      </c>
      <c r="D1050" s="7">
        <v>2021</v>
      </c>
      <c r="E1050" s="15"/>
      <c r="F1050" s="15"/>
      <c r="G1050" s="15"/>
      <c r="H1050" s="15"/>
      <c r="I1050" s="15"/>
      <c r="J1050" s="191" t="s">
        <v>2776</v>
      </c>
      <c r="K1050" s="191"/>
      <c r="L1050" s="197">
        <f>SUM(L874:M1049)</f>
        <v>20339943090</v>
      </c>
      <c r="M1050" s="197"/>
      <c r="N1050" s="19"/>
      <c r="O1050" s="19"/>
      <c r="P1050" s="19"/>
      <c r="Q1050" s="19"/>
      <c r="R1050" s="19"/>
      <c r="S1050" s="19"/>
      <c r="T1050" s="19"/>
      <c r="U1050" s="19"/>
      <c r="V1050" s="19"/>
    </row>
    <row r="1051" spans="1:22" ht="15.5">
      <c r="A1051" s="19"/>
      <c r="B1051" s="438">
        <v>13</v>
      </c>
      <c r="C1051" s="436" t="s">
        <v>400</v>
      </c>
      <c r="D1051" s="7">
        <v>2021</v>
      </c>
      <c r="E1051" s="15" t="s">
        <v>84</v>
      </c>
      <c r="F1051" s="15"/>
      <c r="G1051" s="15"/>
      <c r="H1051" s="15"/>
      <c r="I1051" s="15"/>
      <c r="J1051" s="190" t="s">
        <v>2792</v>
      </c>
      <c r="K1051" s="193" t="s">
        <v>2793</v>
      </c>
      <c r="L1051" s="192">
        <v>119614600</v>
      </c>
      <c r="M1051" s="192"/>
      <c r="N1051" s="19"/>
      <c r="O1051" s="19"/>
      <c r="P1051" s="19"/>
      <c r="Q1051" s="19"/>
      <c r="R1051" s="19"/>
      <c r="S1051" s="19"/>
      <c r="T1051" s="19"/>
      <c r="U1051" s="19"/>
      <c r="V1051" s="19"/>
    </row>
    <row r="1052" spans="1:22" ht="15.5">
      <c r="A1052" s="19"/>
      <c r="B1052" s="438"/>
      <c r="C1052" s="436" t="s">
        <v>400</v>
      </c>
      <c r="D1052" s="7">
        <v>2021</v>
      </c>
      <c r="E1052" s="15"/>
      <c r="F1052" s="15"/>
      <c r="G1052" s="15"/>
      <c r="H1052" s="15"/>
      <c r="I1052" s="15"/>
      <c r="J1052" s="190" t="s">
        <v>2792</v>
      </c>
      <c r="K1052" s="193" t="s">
        <v>2793</v>
      </c>
      <c r="L1052" s="192">
        <v>15757198.800000001</v>
      </c>
      <c r="M1052" s="192"/>
      <c r="N1052" s="19"/>
      <c r="O1052" s="19"/>
      <c r="P1052" s="19"/>
      <c r="Q1052" s="19"/>
      <c r="R1052" s="19"/>
      <c r="S1052" s="19"/>
      <c r="T1052" s="19"/>
      <c r="U1052" s="19"/>
      <c r="V1052" s="19"/>
    </row>
    <row r="1053" spans="1:22" ht="15.5">
      <c r="A1053" s="19"/>
      <c r="B1053" s="438"/>
      <c r="C1053" s="436" t="s">
        <v>400</v>
      </c>
      <c r="D1053" s="7">
        <v>2021</v>
      </c>
      <c r="E1053" s="15"/>
      <c r="F1053" s="15"/>
      <c r="G1053" s="15"/>
      <c r="H1053" s="15"/>
      <c r="I1053" s="15"/>
      <c r="J1053" s="190" t="s">
        <v>2792</v>
      </c>
      <c r="K1053" s="193" t="s">
        <v>2793</v>
      </c>
      <c r="L1053" s="192">
        <v>15642606</v>
      </c>
      <c r="M1053" s="192"/>
      <c r="N1053" s="19"/>
      <c r="O1053" s="19"/>
      <c r="P1053" s="19"/>
      <c r="Q1053" s="19"/>
      <c r="R1053" s="19"/>
      <c r="S1053" s="19"/>
      <c r="T1053" s="19"/>
      <c r="U1053" s="19"/>
      <c r="V1053" s="19"/>
    </row>
    <row r="1054" spans="1:22" ht="15.5">
      <c r="A1054" s="19"/>
      <c r="B1054" s="438"/>
      <c r="C1054" s="436" t="s">
        <v>400</v>
      </c>
      <c r="D1054" s="7">
        <v>2021</v>
      </c>
      <c r="E1054" s="15"/>
      <c r="F1054" s="15"/>
      <c r="G1054" s="15"/>
      <c r="H1054" s="15"/>
      <c r="I1054" s="15"/>
      <c r="J1054" s="190" t="s">
        <v>2792</v>
      </c>
      <c r="K1054" s="193" t="s">
        <v>2793</v>
      </c>
      <c r="L1054" s="192">
        <v>29000000</v>
      </c>
      <c r="M1054" s="192"/>
      <c r="N1054" s="19"/>
      <c r="O1054" s="19"/>
      <c r="P1054" s="19"/>
      <c r="Q1054" s="19"/>
      <c r="R1054" s="19"/>
      <c r="S1054" s="19"/>
      <c r="T1054" s="19"/>
      <c r="U1054" s="19"/>
      <c r="V1054" s="19"/>
    </row>
    <row r="1055" spans="1:22" ht="15.5">
      <c r="A1055" s="19"/>
      <c r="B1055" s="438"/>
      <c r="C1055" s="436" t="s">
        <v>400</v>
      </c>
      <c r="D1055" s="7">
        <v>2021</v>
      </c>
      <c r="E1055" s="15"/>
      <c r="F1055" s="15"/>
      <c r="G1055" s="15"/>
      <c r="H1055" s="15"/>
      <c r="I1055" s="15"/>
      <c r="J1055" s="190" t="s">
        <v>2792</v>
      </c>
      <c r="K1055" s="193" t="s">
        <v>2793</v>
      </c>
      <c r="L1055" s="192">
        <v>29000000</v>
      </c>
      <c r="M1055" s="192"/>
      <c r="N1055" s="19"/>
      <c r="O1055" s="19"/>
      <c r="P1055" s="19"/>
      <c r="Q1055" s="19"/>
      <c r="R1055" s="19"/>
      <c r="S1055" s="19"/>
      <c r="T1055" s="19"/>
      <c r="U1055" s="19"/>
      <c r="V1055" s="19"/>
    </row>
    <row r="1056" spans="1:22" ht="15.5">
      <c r="A1056" s="19"/>
      <c r="B1056" s="438"/>
      <c r="C1056" s="436" t="s">
        <v>400</v>
      </c>
      <c r="D1056" s="7">
        <v>2021</v>
      </c>
      <c r="E1056" s="15"/>
      <c r="F1056" s="15"/>
      <c r="G1056" s="15"/>
      <c r="H1056" s="15"/>
      <c r="I1056" s="15"/>
      <c r="J1056" s="190" t="s">
        <v>2792</v>
      </c>
      <c r="K1056" s="193" t="s">
        <v>2793</v>
      </c>
      <c r="L1056" s="192">
        <v>15618823.5</v>
      </c>
      <c r="M1056" s="192"/>
      <c r="N1056" s="19"/>
      <c r="O1056" s="19"/>
      <c r="P1056" s="19"/>
      <c r="Q1056" s="19"/>
      <c r="R1056" s="19"/>
      <c r="S1056" s="19"/>
      <c r="T1056" s="19"/>
      <c r="U1056" s="19"/>
      <c r="V1056" s="19"/>
    </row>
    <row r="1057" spans="1:22" ht="15.5">
      <c r="A1057" s="19"/>
      <c r="B1057" s="438"/>
      <c r="C1057" s="436" t="s">
        <v>400</v>
      </c>
      <c r="D1057" s="7">
        <v>2021</v>
      </c>
      <c r="E1057" s="15"/>
      <c r="F1057" s="15"/>
      <c r="G1057" s="15"/>
      <c r="H1057" s="15"/>
      <c r="I1057" s="15"/>
      <c r="J1057" s="191" t="s">
        <v>2776</v>
      </c>
      <c r="K1057" s="191"/>
      <c r="L1057" s="192">
        <f>SUM(L1051:M1056)</f>
        <v>224633228.30000001</v>
      </c>
      <c r="M1057" s="192"/>
      <c r="N1057" s="19"/>
      <c r="O1057" s="19"/>
      <c r="P1057" s="19"/>
      <c r="Q1057" s="19"/>
      <c r="R1057" s="19"/>
      <c r="S1057" s="19"/>
      <c r="T1057" s="19"/>
      <c r="U1057" s="19"/>
      <c r="V1057" s="19"/>
    </row>
    <row r="1058" spans="1:22" ht="15.5">
      <c r="A1058" s="19"/>
      <c r="B1058" s="442">
        <v>14</v>
      </c>
      <c r="C1058" s="436" t="s">
        <v>403</v>
      </c>
      <c r="D1058" s="7">
        <v>2021</v>
      </c>
      <c r="E1058" s="15" t="s">
        <v>84</v>
      </c>
      <c r="F1058" s="15"/>
      <c r="G1058" s="15"/>
      <c r="H1058" s="15"/>
      <c r="I1058" s="15"/>
      <c r="J1058" s="15" t="s">
        <v>84</v>
      </c>
      <c r="K1058" s="15"/>
      <c r="L1058" s="187"/>
      <c r="M1058" s="187"/>
      <c r="N1058" s="19"/>
      <c r="O1058" s="19"/>
      <c r="P1058" s="19"/>
      <c r="Q1058" s="19"/>
      <c r="R1058" s="19"/>
      <c r="S1058" s="19"/>
      <c r="T1058" s="19"/>
      <c r="U1058" s="19"/>
      <c r="V1058" s="19"/>
    </row>
    <row r="1059" spans="1:22" ht="15" customHeight="1">
      <c r="B1059" s="442">
        <v>15</v>
      </c>
      <c r="C1059" s="436" t="s">
        <v>409</v>
      </c>
      <c r="D1059" s="13">
        <v>2021</v>
      </c>
      <c r="E1059" s="15" t="s">
        <v>84</v>
      </c>
      <c r="F1059" s="15"/>
      <c r="G1059" s="161"/>
      <c r="H1059" s="161"/>
      <c r="I1059" s="161"/>
      <c r="J1059" s="15" t="s">
        <v>84</v>
      </c>
      <c r="K1059" s="161"/>
      <c r="L1059" s="194"/>
      <c r="M1059" s="194"/>
    </row>
    <row r="1060" spans="1:22" ht="15" customHeight="1">
      <c r="B1060" s="442">
        <v>16</v>
      </c>
      <c r="C1060" s="436" t="s">
        <v>416</v>
      </c>
      <c r="D1060" s="7">
        <v>2021</v>
      </c>
      <c r="E1060" s="15" t="s">
        <v>84</v>
      </c>
      <c r="F1060" s="15"/>
      <c r="G1060" s="161"/>
      <c r="H1060" s="161"/>
      <c r="I1060" s="161"/>
      <c r="J1060" s="15" t="s">
        <v>84</v>
      </c>
      <c r="K1060" s="161"/>
      <c r="L1060" s="194"/>
      <c r="M1060" s="194"/>
    </row>
    <row r="1061" spans="1:22" ht="15" customHeight="1">
      <c r="B1061" s="438">
        <v>17</v>
      </c>
      <c r="C1061" s="436" t="s">
        <v>419</v>
      </c>
      <c r="D1061" s="7">
        <v>2021</v>
      </c>
      <c r="E1061" s="15" t="s">
        <v>84</v>
      </c>
      <c r="F1061" s="15"/>
      <c r="G1061" s="161"/>
      <c r="H1061" s="161"/>
      <c r="I1061" s="161"/>
      <c r="J1061" s="15" t="s">
        <v>84</v>
      </c>
      <c r="K1061" s="161"/>
      <c r="L1061" s="194"/>
      <c r="M1061" s="194"/>
    </row>
    <row r="1062" spans="1:22" ht="15" customHeight="1">
      <c r="B1062" s="442">
        <v>18</v>
      </c>
      <c r="C1062" s="436" t="s">
        <v>426</v>
      </c>
      <c r="D1062" s="7">
        <v>2021</v>
      </c>
      <c r="E1062" s="15" t="s">
        <v>84</v>
      </c>
      <c r="F1062" s="15"/>
      <c r="G1062" s="161"/>
      <c r="H1062" s="161"/>
      <c r="I1062" s="161"/>
      <c r="J1062" s="15" t="s">
        <v>84</v>
      </c>
      <c r="K1062" s="487"/>
      <c r="L1062" s="488"/>
      <c r="M1062" s="488"/>
    </row>
    <row r="1063" spans="1:22" ht="15" customHeight="1">
      <c r="B1063" s="442">
        <v>19</v>
      </c>
      <c r="C1063" s="436" t="s">
        <v>431</v>
      </c>
      <c r="D1063" s="7">
        <v>2021</v>
      </c>
      <c r="E1063" s="15" t="s">
        <v>84</v>
      </c>
      <c r="F1063" s="15"/>
      <c r="G1063" s="161"/>
      <c r="H1063" s="161"/>
      <c r="I1063" s="161"/>
      <c r="J1063" s="15" t="s">
        <v>84</v>
      </c>
      <c r="K1063" s="161"/>
      <c r="L1063" s="194"/>
      <c r="M1063" s="194"/>
    </row>
    <row r="1064" spans="1:22" ht="15" customHeight="1">
      <c r="B1064" s="442">
        <v>20</v>
      </c>
      <c r="C1064" s="436" t="s">
        <v>438</v>
      </c>
      <c r="D1064" s="7">
        <v>2021</v>
      </c>
      <c r="E1064" s="15" t="s">
        <v>84</v>
      </c>
      <c r="F1064" s="15"/>
      <c r="G1064" s="161"/>
      <c r="H1064" s="161"/>
      <c r="I1064" s="161"/>
      <c r="J1064" s="15" t="s">
        <v>84</v>
      </c>
      <c r="K1064" s="161"/>
      <c r="L1064" s="194"/>
      <c r="M1064" s="194"/>
    </row>
    <row r="1065" spans="1:22" ht="15" customHeight="1">
      <c r="B1065" s="438">
        <v>21</v>
      </c>
      <c r="C1065" s="436" t="s">
        <v>444</v>
      </c>
      <c r="D1065" s="7">
        <v>2021</v>
      </c>
      <c r="E1065" s="15" t="s">
        <v>84</v>
      </c>
      <c r="F1065" s="15"/>
      <c r="G1065" s="161"/>
      <c r="H1065" s="161"/>
      <c r="I1065" s="161"/>
      <c r="J1065" s="15"/>
      <c r="K1065" s="294" t="s">
        <v>2809</v>
      </c>
      <c r="L1065" s="295" t="s">
        <v>2810</v>
      </c>
      <c r="M1065" s="310">
        <v>48117543052</v>
      </c>
    </row>
    <row r="1066" spans="1:22" ht="15" customHeight="1">
      <c r="B1066" s="8"/>
      <c r="C1066" s="436" t="s">
        <v>444</v>
      </c>
      <c r="D1066" s="7">
        <v>2021</v>
      </c>
      <c r="E1066" s="15"/>
      <c r="F1066" s="15"/>
      <c r="G1066" s="161"/>
      <c r="H1066" s="161"/>
      <c r="I1066" s="161"/>
      <c r="J1066" s="15"/>
      <c r="K1066" s="294" t="s">
        <v>2811</v>
      </c>
      <c r="L1066" s="295" t="s">
        <v>2812</v>
      </c>
      <c r="M1066" s="311">
        <v>3604568761</v>
      </c>
    </row>
    <row r="1067" spans="1:22" ht="15" customHeight="1">
      <c r="B1067" s="8"/>
      <c r="C1067" s="436" t="s">
        <v>444</v>
      </c>
      <c r="D1067" s="7">
        <v>2021</v>
      </c>
      <c r="E1067" s="15"/>
      <c r="F1067" s="15"/>
      <c r="G1067" s="161"/>
      <c r="H1067" s="161"/>
      <c r="I1067" s="161"/>
      <c r="J1067" s="15"/>
      <c r="K1067" s="161" t="s">
        <v>2930</v>
      </c>
      <c r="L1067" s="194"/>
      <c r="M1067" s="312">
        <f>SUM(M1052:M1066)</f>
        <v>51722111813</v>
      </c>
    </row>
    <row r="1068" spans="1:22" ht="15" customHeight="1">
      <c r="B1068" s="442">
        <v>22</v>
      </c>
      <c r="C1068" s="436" t="s">
        <v>452</v>
      </c>
      <c r="D1068" s="13">
        <v>2021</v>
      </c>
      <c r="E1068" s="15" t="s">
        <v>84</v>
      </c>
      <c r="F1068" s="15"/>
      <c r="G1068" s="161"/>
      <c r="H1068" s="161"/>
      <c r="I1068" s="161"/>
      <c r="J1068" s="15" t="s">
        <v>84</v>
      </c>
      <c r="K1068" s="161"/>
      <c r="L1068" s="194"/>
      <c r="M1068" s="194"/>
    </row>
    <row r="1069" spans="1:22" ht="15" customHeight="1">
      <c r="B1069" s="442">
        <v>23</v>
      </c>
      <c r="C1069" s="436" t="s">
        <v>458</v>
      </c>
      <c r="D1069" s="7">
        <v>2021</v>
      </c>
      <c r="E1069" s="15" t="s">
        <v>84</v>
      </c>
      <c r="F1069" s="15"/>
      <c r="G1069" s="161"/>
      <c r="H1069" s="161"/>
      <c r="I1069" s="161"/>
      <c r="J1069" s="190" t="s">
        <v>2932</v>
      </c>
      <c r="K1069" s="193" t="s">
        <v>2933</v>
      </c>
      <c r="L1069" s="192">
        <v>23004126389</v>
      </c>
      <c r="M1069" s="192"/>
    </row>
    <row r="1070" spans="1:22" ht="15" customHeight="1">
      <c r="B1070" s="442">
        <v>24</v>
      </c>
      <c r="C1070" s="436" t="s">
        <v>466</v>
      </c>
      <c r="D1070" s="7">
        <v>2021</v>
      </c>
      <c r="E1070" s="15" t="s">
        <v>84</v>
      </c>
      <c r="F1070" s="15"/>
      <c r="G1070" s="161"/>
      <c r="H1070" s="161"/>
      <c r="I1070" s="161"/>
      <c r="J1070" s="190" t="s">
        <v>2932</v>
      </c>
      <c r="K1070" s="193" t="s">
        <v>2933</v>
      </c>
      <c r="L1070" s="192">
        <f>16779701929</f>
        <v>16779701929</v>
      </c>
      <c r="M1070" s="192"/>
    </row>
    <row r="1071" spans="1:22" ht="15" customHeight="1">
      <c r="B1071" s="442">
        <v>25</v>
      </c>
      <c r="C1071" s="436" t="s">
        <v>470</v>
      </c>
      <c r="D1071" s="7">
        <v>2021</v>
      </c>
      <c r="E1071" s="15" t="s">
        <v>84</v>
      </c>
      <c r="F1071" s="15"/>
      <c r="G1071" s="161"/>
      <c r="H1071" s="161"/>
      <c r="I1071" s="161"/>
      <c r="J1071" s="15" t="s">
        <v>84</v>
      </c>
      <c r="K1071" s="193"/>
      <c r="L1071" s="192"/>
      <c r="M1071" s="192"/>
    </row>
    <row r="1072" spans="1:22" ht="15" customHeight="1">
      <c r="B1072" s="438">
        <v>26</v>
      </c>
      <c r="C1072" s="427" t="s">
        <v>476</v>
      </c>
      <c r="D1072" s="7">
        <v>2021</v>
      </c>
      <c r="E1072" s="15" t="s">
        <v>84</v>
      </c>
      <c r="F1072" s="15"/>
      <c r="G1072" s="161"/>
      <c r="H1072" s="161"/>
      <c r="I1072" s="161"/>
      <c r="J1072" s="190" t="s">
        <v>2790</v>
      </c>
      <c r="K1072" s="193" t="s">
        <v>2934</v>
      </c>
      <c r="L1072" s="192">
        <v>4739266926</v>
      </c>
      <c r="M1072" s="192"/>
    </row>
    <row r="1073" spans="2:13" ht="15" customHeight="1">
      <c r="B1073" s="8"/>
      <c r="C1073" s="427" t="s">
        <v>476</v>
      </c>
      <c r="D1073" s="7">
        <v>2021</v>
      </c>
      <c r="E1073" s="15"/>
      <c r="F1073" s="15"/>
      <c r="G1073" s="161"/>
      <c r="H1073" s="161"/>
      <c r="I1073" s="161"/>
      <c r="J1073" s="190" t="s">
        <v>2790</v>
      </c>
      <c r="K1073" s="193" t="s">
        <v>2935</v>
      </c>
      <c r="L1073" s="192">
        <v>133584600</v>
      </c>
      <c r="M1073" s="192"/>
    </row>
    <row r="1074" spans="2:13" ht="15" customHeight="1">
      <c r="B1074" s="8"/>
      <c r="C1074" s="427" t="s">
        <v>476</v>
      </c>
      <c r="D1074" s="7">
        <v>2021</v>
      </c>
      <c r="E1074" s="15"/>
      <c r="F1074" s="15"/>
      <c r="G1074" s="161"/>
      <c r="H1074" s="161"/>
      <c r="I1074" s="161"/>
      <c r="J1074" s="190" t="s">
        <v>2790</v>
      </c>
      <c r="K1074" s="193" t="s">
        <v>2936</v>
      </c>
      <c r="L1074" s="192">
        <v>158000000</v>
      </c>
      <c r="M1074" s="192"/>
    </row>
    <row r="1075" spans="2:13" ht="15" customHeight="1">
      <c r="B1075" s="8"/>
      <c r="C1075" s="427" t="s">
        <v>476</v>
      </c>
      <c r="D1075" s="7">
        <v>2021</v>
      </c>
      <c r="E1075" s="15"/>
      <c r="F1075" s="15"/>
      <c r="G1075" s="161"/>
      <c r="H1075" s="161"/>
      <c r="I1075" s="161"/>
      <c r="J1075" s="190" t="s">
        <v>2937</v>
      </c>
      <c r="K1075" s="193" t="s">
        <v>2850</v>
      </c>
      <c r="L1075" s="192"/>
      <c r="M1075" s="192"/>
    </row>
    <row r="1076" spans="2:13" ht="15" customHeight="1">
      <c r="B1076" s="8"/>
      <c r="C1076" s="427" t="s">
        <v>476</v>
      </c>
      <c r="D1076" s="7">
        <v>2021</v>
      </c>
      <c r="E1076" s="15"/>
      <c r="F1076" s="15"/>
      <c r="G1076" s="161"/>
      <c r="H1076" s="161"/>
      <c r="I1076" s="161"/>
      <c r="J1076" s="191" t="s">
        <v>2776</v>
      </c>
      <c r="K1076" s="191"/>
      <c r="L1076" s="197">
        <f>SUM(L1072:M1075)</f>
        <v>5030851526</v>
      </c>
      <c r="M1076" s="197"/>
    </row>
    <row r="1077" spans="2:13" ht="15" customHeight="1">
      <c r="B1077" s="438">
        <v>27</v>
      </c>
      <c r="C1077" s="436" t="s">
        <v>482</v>
      </c>
      <c r="D1077" s="7">
        <v>2021</v>
      </c>
      <c r="E1077" s="15" t="s">
        <v>84</v>
      </c>
      <c r="F1077" s="15"/>
      <c r="G1077" s="161"/>
      <c r="H1077" s="161"/>
      <c r="I1077" s="161"/>
      <c r="J1077" s="190" t="s">
        <v>2938</v>
      </c>
      <c r="K1077" s="193" t="s">
        <v>2939</v>
      </c>
      <c r="L1077" s="192">
        <v>741584381</v>
      </c>
      <c r="M1077" s="192"/>
    </row>
    <row r="1078" spans="2:13" ht="15" customHeight="1">
      <c r="B1078" s="8"/>
      <c r="C1078" s="436" t="s">
        <v>482</v>
      </c>
      <c r="D1078" s="7">
        <v>2021</v>
      </c>
      <c r="E1078" s="15"/>
      <c r="F1078" s="15"/>
      <c r="G1078" s="161"/>
      <c r="H1078" s="161"/>
      <c r="I1078" s="161"/>
      <c r="J1078" s="190" t="s">
        <v>2940</v>
      </c>
      <c r="K1078" s="193" t="s">
        <v>2941</v>
      </c>
      <c r="L1078" s="192">
        <v>75000</v>
      </c>
      <c r="M1078" s="192"/>
    </row>
    <row r="1079" spans="2:13" ht="15" customHeight="1">
      <c r="B1079" s="8"/>
      <c r="C1079" s="436" t="s">
        <v>482</v>
      </c>
      <c r="D1079" s="7">
        <v>2021</v>
      </c>
      <c r="E1079" s="15"/>
      <c r="F1079" s="15"/>
      <c r="G1079" s="161"/>
      <c r="H1079" s="161"/>
      <c r="I1079" s="161"/>
      <c r="J1079" s="190" t="s">
        <v>2849</v>
      </c>
      <c r="K1079" s="193" t="s">
        <v>2815</v>
      </c>
      <c r="L1079" s="192"/>
      <c r="M1079" s="192"/>
    </row>
    <row r="1080" spans="2:13" ht="15" customHeight="1">
      <c r="B1080" s="8"/>
      <c r="C1080" s="436" t="s">
        <v>482</v>
      </c>
      <c r="D1080" s="7">
        <v>2021</v>
      </c>
      <c r="E1080" s="15"/>
      <c r="F1080" s="15"/>
      <c r="G1080" s="161"/>
      <c r="H1080" s="161"/>
      <c r="I1080" s="161"/>
      <c r="J1080" s="190" t="s">
        <v>2942</v>
      </c>
      <c r="K1080" s="193" t="s">
        <v>2943</v>
      </c>
      <c r="L1080" s="192">
        <v>5651033</v>
      </c>
      <c r="M1080" s="192"/>
    </row>
    <row r="1081" spans="2:13" ht="15" customHeight="1">
      <c r="B1081" s="8"/>
      <c r="C1081" s="436" t="s">
        <v>482</v>
      </c>
      <c r="D1081" s="7">
        <v>2021</v>
      </c>
      <c r="E1081" s="15"/>
      <c r="F1081" s="15"/>
      <c r="G1081" s="161"/>
      <c r="H1081" s="161"/>
      <c r="I1081" s="161"/>
      <c r="J1081" s="190" t="s">
        <v>2792</v>
      </c>
      <c r="K1081" s="193" t="s">
        <v>2813</v>
      </c>
      <c r="L1081" s="192">
        <v>4109377277</v>
      </c>
      <c r="M1081" s="192"/>
    </row>
    <row r="1082" spans="2:13" ht="15" customHeight="1">
      <c r="B1082" s="8"/>
      <c r="C1082" s="436" t="s">
        <v>482</v>
      </c>
      <c r="D1082" s="7">
        <v>2021</v>
      </c>
      <c r="E1082" s="15"/>
      <c r="F1082" s="15"/>
      <c r="G1082" s="161"/>
      <c r="H1082" s="161"/>
      <c r="I1082" s="161"/>
      <c r="J1082" s="191" t="s">
        <v>2776</v>
      </c>
      <c r="K1082" s="191"/>
      <c r="L1082" s="197">
        <f>L1069+L1070+L1073+L1074</f>
        <v>40075412918</v>
      </c>
      <c r="M1082" s="197"/>
    </row>
    <row r="1083" spans="2:13" ht="15" customHeight="1">
      <c r="B1083" s="438">
        <v>28</v>
      </c>
      <c r="C1083" s="436" t="s">
        <v>485</v>
      </c>
      <c r="D1083" s="7">
        <v>2021</v>
      </c>
      <c r="E1083" s="15" t="s">
        <v>84</v>
      </c>
      <c r="F1083" s="15"/>
      <c r="G1083" s="161"/>
      <c r="H1083" s="161"/>
      <c r="I1083" s="161"/>
      <c r="J1083" s="15" t="s">
        <v>84</v>
      </c>
      <c r="K1083" s="191"/>
      <c r="L1083" s="197"/>
      <c r="M1083" s="197"/>
    </row>
    <row r="1084" spans="2:13" ht="15" customHeight="1">
      <c r="B1084" s="442">
        <v>29</v>
      </c>
      <c r="C1084" s="436" t="s">
        <v>489</v>
      </c>
      <c r="D1084" s="7">
        <v>2021</v>
      </c>
      <c r="E1084" s="15" t="s">
        <v>84</v>
      </c>
      <c r="F1084" s="15"/>
      <c r="G1084" s="161"/>
      <c r="H1084" s="161"/>
      <c r="I1084" s="161"/>
      <c r="J1084" s="190" t="s">
        <v>2925</v>
      </c>
      <c r="K1084" s="193" t="s">
        <v>2944</v>
      </c>
      <c r="L1084" s="192">
        <v>3088464503</v>
      </c>
      <c r="M1084" s="192"/>
    </row>
    <row r="1085" spans="2:13" ht="15" customHeight="1">
      <c r="B1085" s="8"/>
      <c r="C1085" s="436" t="s">
        <v>489</v>
      </c>
      <c r="D1085" s="7">
        <v>2021</v>
      </c>
      <c r="E1085" s="15"/>
      <c r="F1085" s="15"/>
      <c r="G1085" s="161"/>
      <c r="H1085" s="161"/>
      <c r="I1085" s="161"/>
      <c r="J1085" s="190" t="s">
        <v>2945</v>
      </c>
      <c r="K1085" s="193" t="s">
        <v>2944</v>
      </c>
      <c r="L1085" s="192">
        <v>518645715</v>
      </c>
      <c r="M1085" s="192"/>
    </row>
    <row r="1086" spans="2:13" ht="15" customHeight="1">
      <c r="B1086" s="8"/>
      <c r="C1086" s="436" t="s">
        <v>489</v>
      </c>
      <c r="D1086" s="7">
        <v>2021</v>
      </c>
      <c r="E1086" s="15"/>
      <c r="F1086" s="15"/>
      <c r="G1086" s="161"/>
      <c r="H1086" s="161"/>
      <c r="I1086" s="161"/>
      <c r="J1086" s="191" t="s">
        <v>2776</v>
      </c>
      <c r="K1086" s="161"/>
      <c r="L1086" s="194">
        <f>L1084+L1085</f>
        <v>3607110218</v>
      </c>
      <c r="M1086" s="194"/>
    </row>
    <row r="1087" spans="2:13" ht="15" customHeight="1">
      <c r="B1087" s="442">
        <v>30</v>
      </c>
      <c r="C1087" s="427" t="s">
        <v>497</v>
      </c>
      <c r="D1087" s="7">
        <v>2021</v>
      </c>
      <c r="E1087" s="15" t="s">
        <v>84</v>
      </c>
      <c r="F1087" s="15"/>
      <c r="G1087" s="161"/>
      <c r="H1087" s="161"/>
      <c r="I1087" s="161"/>
      <c r="J1087" s="190" t="s">
        <v>2937</v>
      </c>
      <c r="K1087" s="193" t="s">
        <v>2850</v>
      </c>
      <c r="L1087" s="194"/>
      <c r="M1087" s="192">
        <v>2400</v>
      </c>
    </row>
    <row r="1088" spans="2:13" ht="15" customHeight="1">
      <c r="B1088" s="442">
        <v>31</v>
      </c>
      <c r="C1088" s="436" t="s">
        <v>504</v>
      </c>
      <c r="D1088" s="7">
        <v>2021</v>
      </c>
      <c r="E1088" s="15" t="s">
        <v>84</v>
      </c>
      <c r="F1088" s="15"/>
      <c r="G1088" s="161"/>
      <c r="H1088" s="161"/>
      <c r="I1088" s="161"/>
      <c r="J1088" s="15" t="s">
        <v>84</v>
      </c>
      <c r="K1088" s="161"/>
      <c r="L1088" s="194"/>
      <c r="M1088" s="194"/>
    </row>
    <row r="1089" spans="2:13" ht="15" customHeight="1">
      <c r="B1089" s="438">
        <v>32</v>
      </c>
      <c r="C1089" s="436" t="s">
        <v>510</v>
      </c>
      <c r="D1089" s="15">
        <v>2021</v>
      </c>
      <c r="E1089" s="15" t="s">
        <v>84</v>
      </c>
      <c r="F1089" s="15"/>
      <c r="G1089" s="161"/>
      <c r="H1089" s="161"/>
      <c r="I1089" s="161"/>
      <c r="J1089" s="161" t="s">
        <v>2819</v>
      </c>
      <c r="K1089" s="161" t="s">
        <v>2946</v>
      </c>
      <c r="L1089" s="194">
        <v>1498561844</v>
      </c>
      <c r="M1089" s="194"/>
    </row>
    <row r="1090" spans="2:13" ht="15" customHeight="1">
      <c r="B1090" s="438">
        <v>33</v>
      </c>
      <c r="C1090" s="439" t="s">
        <v>515</v>
      </c>
      <c r="D1090" s="15">
        <v>2021</v>
      </c>
      <c r="E1090" s="15" t="s">
        <v>84</v>
      </c>
      <c r="F1090" s="15"/>
      <c r="G1090" s="161"/>
      <c r="H1090" s="161"/>
      <c r="I1090" s="161"/>
      <c r="J1090" s="294" t="s">
        <v>2809</v>
      </c>
      <c r="K1090" s="295" t="s">
        <v>2810</v>
      </c>
      <c r="L1090" s="313">
        <v>34056098765</v>
      </c>
      <c r="M1090" s="489"/>
    </row>
    <row r="1091" spans="2:13" ht="15" customHeight="1">
      <c r="B1091" s="438"/>
      <c r="C1091" s="439" t="s">
        <v>515</v>
      </c>
      <c r="D1091" s="15">
        <v>2021</v>
      </c>
      <c r="E1091" s="15"/>
      <c r="F1091" s="15"/>
      <c r="G1091" s="161"/>
      <c r="H1091" s="161"/>
      <c r="I1091" s="161"/>
      <c r="J1091" s="294" t="s">
        <v>2811</v>
      </c>
      <c r="K1091" s="295" t="s">
        <v>2812</v>
      </c>
      <c r="L1091" s="315">
        <v>3200615723</v>
      </c>
      <c r="M1091" s="489"/>
    </row>
    <row r="1092" spans="2:13" ht="15" customHeight="1">
      <c r="B1092" s="438"/>
      <c r="C1092" s="439" t="s">
        <v>515</v>
      </c>
      <c r="D1092" s="15">
        <v>2021</v>
      </c>
      <c r="E1092" s="15"/>
      <c r="F1092" s="15"/>
      <c r="G1092" s="161"/>
      <c r="H1092" s="161"/>
      <c r="I1092" s="161"/>
      <c r="J1092" s="294" t="s">
        <v>2947</v>
      </c>
      <c r="K1092" s="295" t="s">
        <v>2890</v>
      </c>
      <c r="L1092" s="315">
        <v>3759920587</v>
      </c>
      <c r="M1092" s="489"/>
    </row>
    <row r="1093" spans="2:13" ht="15" customHeight="1">
      <c r="B1093" s="438"/>
      <c r="C1093" s="439" t="s">
        <v>515</v>
      </c>
      <c r="D1093" s="15">
        <v>2021</v>
      </c>
      <c r="E1093" s="15"/>
      <c r="F1093" s="15"/>
      <c r="G1093" s="161"/>
      <c r="H1093" s="161"/>
      <c r="I1093" s="161"/>
      <c r="J1093" s="294" t="s">
        <v>2948</v>
      </c>
      <c r="K1093" s="295" t="s">
        <v>2949</v>
      </c>
      <c r="L1093" s="316">
        <v>632201640</v>
      </c>
      <c r="M1093" s="489"/>
    </row>
    <row r="1094" spans="2:13" ht="15" customHeight="1">
      <c r="B1094" s="442">
        <v>34</v>
      </c>
      <c r="C1094" s="436" t="s">
        <v>520</v>
      </c>
      <c r="D1094" s="7">
        <v>2021</v>
      </c>
      <c r="E1094" s="15" t="s">
        <v>84</v>
      </c>
      <c r="F1094" s="15"/>
      <c r="G1094" s="161"/>
      <c r="H1094" s="161"/>
      <c r="I1094" s="161"/>
      <c r="J1094" s="190" t="s">
        <v>2788</v>
      </c>
      <c r="K1094" s="193" t="s">
        <v>2950</v>
      </c>
      <c r="L1094" s="192">
        <v>755676771</v>
      </c>
      <c r="M1094" s="192"/>
    </row>
    <row r="1095" spans="2:13" ht="15" customHeight="1">
      <c r="B1095" s="438">
        <v>35</v>
      </c>
      <c r="C1095" s="436" t="s">
        <v>525</v>
      </c>
      <c r="D1095" s="13">
        <v>2021</v>
      </c>
      <c r="E1095" s="15"/>
      <c r="F1095" s="15"/>
      <c r="G1095" s="161"/>
      <c r="H1095" s="161"/>
      <c r="I1095" s="161"/>
      <c r="J1095" s="294" t="s">
        <v>2819</v>
      </c>
      <c r="K1095" s="295" t="s">
        <v>2820</v>
      </c>
      <c r="L1095" s="322">
        <v>1231784564</v>
      </c>
      <c r="M1095" s="314"/>
    </row>
    <row r="1096" spans="2:13" ht="15" customHeight="1">
      <c r="B1096" s="8"/>
      <c r="C1096" s="436" t="s">
        <v>525</v>
      </c>
      <c r="D1096" s="13">
        <v>2021</v>
      </c>
      <c r="E1096" s="15"/>
      <c r="F1096" s="15"/>
      <c r="G1096" s="161"/>
      <c r="H1096" s="161"/>
      <c r="I1096" s="161"/>
      <c r="J1096" s="294" t="s">
        <v>2821</v>
      </c>
      <c r="K1096" s="295" t="s">
        <v>2822</v>
      </c>
      <c r="L1096" s="311">
        <v>1648869160</v>
      </c>
      <c r="M1096" s="163"/>
    </row>
    <row r="1097" spans="2:13" ht="15" customHeight="1">
      <c r="B1097" s="8"/>
      <c r="C1097" s="436" t="s">
        <v>525</v>
      </c>
      <c r="D1097" s="13">
        <v>2021</v>
      </c>
      <c r="E1097" s="15"/>
      <c r="F1097" s="15"/>
      <c r="G1097" s="161"/>
      <c r="H1097" s="161"/>
      <c r="I1097" s="161"/>
      <c r="J1097" s="294" t="s">
        <v>2809</v>
      </c>
      <c r="K1097" s="295" t="s">
        <v>2823</v>
      </c>
      <c r="L1097" s="311">
        <v>91744951000</v>
      </c>
      <c r="M1097" s="163"/>
    </row>
    <row r="1098" spans="2:13" ht="15" customHeight="1">
      <c r="B1098" s="8"/>
      <c r="C1098" s="436" t="s">
        <v>525</v>
      </c>
      <c r="D1098" s="13">
        <v>2021</v>
      </c>
      <c r="E1098" s="15"/>
      <c r="F1098" s="15"/>
      <c r="G1098" s="161"/>
      <c r="H1098" s="161"/>
      <c r="I1098" s="161"/>
      <c r="J1098" s="318" t="s">
        <v>2951</v>
      </c>
      <c r="K1098" s="319"/>
      <c r="L1098" s="320">
        <v>94625604724</v>
      </c>
      <c r="M1098" s="321"/>
    </row>
    <row r="1099" spans="2:13" ht="15" customHeight="1">
      <c r="B1099" s="438">
        <v>36</v>
      </c>
      <c r="C1099" s="436" t="s">
        <v>531</v>
      </c>
      <c r="D1099" s="7">
        <v>2021</v>
      </c>
      <c r="E1099" s="15" t="s">
        <v>84</v>
      </c>
      <c r="F1099" s="15"/>
      <c r="G1099" s="161"/>
      <c r="H1099" s="161"/>
      <c r="I1099" s="161"/>
      <c r="J1099" s="190" t="s">
        <v>2788</v>
      </c>
      <c r="K1099" s="193" t="s">
        <v>2950</v>
      </c>
      <c r="L1099" s="192">
        <v>755676771</v>
      </c>
      <c r="M1099" s="192"/>
    </row>
    <row r="1100" spans="2:13" ht="15" customHeight="1">
      <c r="B1100" s="442">
        <v>37</v>
      </c>
      <c r="C1100" s="436" t="s">
        <v>537</v>
      </c>
      <c r="D1100" s="7">
        <v>2021</v>
      </c>
      <c r="E1100" s="15" t="s">
        <v>84</v>
      </c>
      <c r="F1100" s="15"/>
      <c r="G1100" s="161"/>
      <c r="H1100" s="161"/>
      <c r="I1100" s="161"/>
      <c r="J1100" s="15" t="s">
        <v>84</v>
      </c>
      <c r="K1100" s="161"/>
      <c r="L1100" s="194"/>
      <c r="M1100" s="194"/>
    </row>
    <row r="1101" spans="2:13" ht="15" customHeight="1">
      <c r="B1101" s="438">
        <v>38</v>
      </c>
      <c r="C1101" s="436" t="s">
        <v>543</v>
      </c>
      <c r="D1101" s="7">
        <v>2021</v>
      </c>
      <c r="E1101" s="15" t="s">
        <v>84</v>
      </c>
      <c r="F1101" s="15"/>
      <c r="G1101" s="161"/>
      <c r="H1101" s="161"/>
      <c r="I1101" s="161"/>
      <c r="J1101" s="15" t="s">
        <v>84</v>
      </c>
      <c r="K1101" s="161"/>
      <c r="L1101" s="194"/>
      <c r="M1101" s="194"/>
    </row>
    <row r="1102" spans="2:13" ht="15" customHeight="1">
      <c r="B1102" s="442">
        <v>39</v>
      </c>
      <c r="C1102" s="436" t="s">
        <v>548</v>
      </c>
      <c r="D1102" s="7">
        <v>2021</v>
      </c>
      <c r="E1102" s="198" t="s">
        <v>2952</v>
      </c>
      <c r="F1102" s="193" t="s">
        <v>2825</v>
      </c>
      <c r="G1102" s="193" t="s">
        <v>2953</v>
      </c>
      <c r="H1102" s="199">
        <v>14359242845</v>
      </c>
      <c r="I1102" s="161"/>
      <c r="J1102" s="190" t="s">
        <v>2834</v>
      </c>
      <c r="K1102" s="193" t="s">
        <v>2954</v>
      </c>
      <c r="L1102" s="192">
        <v>628992546</v>
      </c>
      <c r="M1102" s="192"/>
    </row>
    <row r="1103" spans="2:13" ht="15" customHeight="1">
      <c r="B1103" s="8"/>
      <c r="C1103" s="436" t="s">
        <v>548</v>
      </c>
      <c r="D1103" s="7">
        <v>2021</v>
      </c>
      <c r="E1103" s="198" t="s">
        <v>2955</v>
      </c>
      <c r="F1103" s="193" t="s">
        <v>2825</v>
      </c>
      <c r="G1103" s="193" t="s">
        <v>2953</v>
      </c>
      <c r="H1103" s="199">
        <v>9462160528.2700005</v>
      </c>
      <c r="I1103" s="161"/>
      <c r="J1103" s="190" t="s">
        <v>2956</v>
      </c>
      <c r="K1103" s="193" t="s">
        <v>2954</v>
      </c>
      <c r="L1103" s="192">
        <v>35107744566</v>
      </c>
      <c r="M1103" s="192"/>
    </row>
    <row r="1104" spans="2:13" ht="15" customHeight="1">
      <c r="B1104" s="8"/>
      <c r="C1104" s="436" t="s">
        <v>548</v>
      </c>
      <c r="D1104" s="7">
        <v>2021</v>
      </c>
      <c r="E1104" s="193" t="s">
        <v>2957</v>
      </c>
      <c r="F1104" s="193" t="s">
        <v>2825</v>
      </c>
      <c r="G1104" s="193" t="s">
        <v>2953</v>
      </c>
      <c r="H1104" s="199">
        <v>600000000</v>
      </c>
      <c r="I1104" s="161"/>
      <c r="J1104" s="190" t="s">
        <v>2833</v>
      </c>
      <c r="K1104" s="193" t="s">
        <v>2954</v>
      </c>
      <c r="L1104" s="192">
        <v>5612094798</v>
      </c>
      <c r="M1104" s="192"/>
    </row>
    <row r="1105" spans="2:13" ht="15" customHeight="1">
      <c r="B1105" s="8"/>
      <c r="C1105" s="436" t="s">
        <v>548</v>
      </c>
      <c r="D1105" s="7">
        <v>2021</v>
      </c>
      <c r="E1105" s="191" t="s">
        <v>2776</v>
      </c>
      <c r="F1105" s="191"/>
      <c r="G1105" s="191"/>
      <c r="H1105" s="200">
        <f>SUM(H1102:H1104)</f>
        <v>24421403373.27</v>
      </c>
      <c r="I1105" s="161"/>
      <c r="J1105" s="191" t="s">
        <v>2776</v>
      </c>
      <c r="K1105" s="161"/>
      <c r="L1105" s="192">
        <f>SUM(L1084:M1104)</f>
        <v>282473016295</v>
      </c>
      <c r="M1105" s="192"/>
    </row>
    <row r="1106" spans="2:13" ht="15" customHeight="1">
      <c r="B1106" s="438">
        <v>40</v>
      </c>
      <c r="C1106" s="427" t="s">
        <v>553</v>
      </c>
      <c r="D1106" s="7">
        <v>2021</v>
      </c>
      <c r="E1106" s="15" t="s">
        <v>84</v>
      </c>
      <c r="F1106" s="191"/>
      <c r="G1106" s="191"/>
      <c r="H1106" s="200"/>
      <c r="I1106" s="161"/>
      <c r="J1106" s="15" t="s">
        <v>84</v>
      </c>
      <c r="K1106" s="161"/>
      <c r="L1106" s="192"/>
      <c r="M1106" s="192"/>
    </row>
    <row r="1107" spans="2:13" ht="15" customHeight="1">
      <c r="B1107" s="438">
        <v>41</v>
      </c>
      <c r="C1107" s="436" t="s">
        <v>557</v>
      </c>
      <c r="D1107" s="7">
        <v>2021</v>
      </c>
      <c r="E1107" s="15" t="s">
        <v>84</v>
      </c>
      <c r="F1107" s="15"/>
      <c r="G1107" s="161"/>
      <c r="H1107" s="161"/>
      <c r="I1107" s="161"/>
      <c r="J1107" s="15" t="s">
        <v>84</v>
      </c>
      <c r="K1107" s="161"/>
      <c r="L1107" s="194"/>
      <c r="M1107" s="194"/>
    </row>
    <row r="1108" spans="2:13" ht="15" customHeight="1">
      <c r="B1108" s="438">
        <v>42</v>
      </c>
      <c r="C1108" s="436" t="s">
        <v>563</v>
      </c>
      <c r="D1108" s="7">
        <v>2021</v>
      </c>
      <c r="E1108" s="15" t="s">
        <v>84</v>
      </c>
      <c r="F1108" s="15"/>
      <c r="G1108" s="161"/>
      <c r="H1108" s="161"/>
      <c r="I1108" s="161"/>
      <c r="J1108" s="323" t="s">
        <v>2811</v>
      </c>
      <c r="K1108" s="324" t="s">
        <v>2958</v>
      </c>
      <c r="L1108" s="328">
        <v>570443100</v>
      </c>
      <c r="M1108" s="329"/>
    </row>
    <row r="1109" spans="2:13" ht="15" customHeight="1">
      <c r="B1109" s="8"/>
      <c r="C1109" s="436" t="s">
        <v>563</v>
      </c>
      <c r="D1109" s="7">
        <v>2021</v>
      </c>
      <c r="E1109" s="15" t="s">
        <v>84</v>
      </c>
      <c r="F1109" s="15"/>
      <c r="G1109" s="161"/>
      <c r="H1109" s="161"/>
      <c r="I1109" s="161"/>
      <c r="J1109" s="325" t="s">
        <v>2809</v>
      </c>
      <c r="K1109" s="326" t="s">
        <v>2810</v>
      </c>
      <c r="L1109" s="330">
        <v>42116100665</v>
      </c>
      <c r="M1109" s="331"/>
    </row>
    <row r="1110" spans="2:13" ht="15" customHeight="1">
      <c r="B1110" s="8"/>
      <c r="C1110" s="436" t="s">
        <v>563</v>
      </c>
      <c r="D1110" s="7">
        <v>2021</v>
      </c>
      <c r="E1110" s="15" t="s">
        <v>84</v>
      </c>
      <c r="F1110" s="15"/>
      <c r="G1110" s="161"/>
      <c r="H1110" s="161"/>
      <c r="I1110" s="161"/>
      <c r="J1110" s="327" t="s">
        <v>2948</v>
      </c>
      <c r="K1110" s="325" t="s">
        <v>2959</v>
      </c>
      <c r="L1110" s="330">
        <v>376865832</v>
      </c>
      <c r="M1110" s="324"/>
    </row>
    <row r="1111" spans="2:13" ht="15" customHeight="1">
      <c r="B1111" s="8"/>
      <c r="C1111" s="436" t="s">
        <v>563</v>
      </c>
      <c r="D1111" s="7">
        <v>2021</v>
      </c>
      <c r="E1111" s="15" t="s">
        <v>84</v>
      </c>
      <c r="F1111" s="15"/>
      <c r="G1111" s="161"/>
      <c r="H1111" s="161"/>
      <c r="I1111" s="161"/>
      <c r="J1111" s="323" t="s">
        <v>2960</v>
      </c>
      <c r="K1111" s="326" t="s">
        <v>2961</v>
      </c>
      <c r="L1111" s="330">
        <v>1767395797</v>
      </c>
      <c r="M1111" s="324"/>
    </row>
    <row r="1112" spans="2:13" ht="15" customHeight="1">
      <c r="B1112" s="8"/>
      <c r="C1112" s="436" t="s">
        <v>563</v>
      </c>
      <c r="D1112" s="7">
        <v>2021</v>
      </c>
      <c r="E1112" s="15" t="s">
        <v>84</v>
      </c>
      <c r="F1112" s="15"/>
      <c r="G1112" s="161"/>
      <c r="H1112" s="161"/>
      <c r="I1112" s="161"/>
      <c r="J1112" s="15"/>
      <c r="K1112" s="161" t="s">
        <v>2962</v>
      </c>
      <c r="L1112" s="332">
        <v>42686543765</v>
      </c>
      <c r="M1112" s="333"/>
    </row>
    <row r="1113" spans="2:13" ht="15" customHeight="1">
      <c r="B1113" s="438">
        <v>43</v>
      </c>
      <c r="C1113" s="428" t="s">
        <v>569</v>
      </c>
      <c r="D1113" s="7">
        <v>2021</v>
      </c>
      <c r="E1113" s="15" t="s">
        <v>84</v>
      </c>
      <c r="F1113" s="19"/>
      <c r="J1113" s="15" t="s">
        <v>84</v>
      </c>
    </row>
    <row r="1114" spans="2:13" ht="15" customHeight="1">
      <c r="B1114" s="438">
        <v>44</v>
      </c>
      <c r="C1114" s="436" t="s">
        <v>572</v>
      </c>
      <c r="D1114" s="7">
        <v>2021</v>
      </c>
      <c r="E1114" s="15" t="s">
        <v>84</v>
      </c>
      <c r="F1114" s="15"/>
      <c r="G1114" s="161"/>
      <c r="H1114" s="161"/>
      <c r="I1114" s="161"/>
      <c r="J1114" s="15" t="s">
        <v>84</v>
      </c>
      <c r="K1114" s="161"/>
      <c r="L1114" s="194"/>
      <c r="M1114" s="194"/>
    </row>
    <row r="1115" spans="2:13" ht="15" customHeight="1">
      <c r="B1115" s="438">
        <v>45</v>
      </c>
      <c r="C1115" s="436" t="s">
        <v>577</v>
      </c>
      <c r="D1115" s="7">
        <v>2021</v>
      </c>
      <c r="E1115" s="15" t="s">
        <v>84</v>
      </c>
      <c r="F1115" s="15"/>
      <c r="G1115" s="161"/>
      <c r="H1115" s="161"/>
      <c r="I1115" s="161"/>
      <c r="J1115" s="15" t="s">
        <v>84</v>
      </c>
      <c r="K1115" s="161"/>
      <c r="L1115" s="194"/>
      <c r="M1115" s="194"/>
    </row>
    <row r="1116" spans="2:13" ht="15" customHeight="1">
      <c r="B1116" s="438">
        <v>46</v>
      </c>
      <c r="C1116" s="428" t="s">
        <v>583</v>
      </c>
      <c r="D1116" s="7">
        <v>2021</v>
      </c>
      <c r="E1116" s="15" t="s">
        <v>84</v>
      </c>
      <c r="F1116" s="15"/>
      <c r="G1116" s="161"/>
      <c r="H1116" s="161"/>
      <c r="I1116" s="161"/>
      <c r="J1116" s="15" t="s">
        <v>84</v>
      </c>
      <c r="K1116" s="161"/>
      <c r="L1116" s="194"/>
      <c r="M1116" s="194"/>
    </row>
    <row r="1117" spans="2:13" ht="15" customHeight="1">
      <c r="B1117" s="438">
        <v>47</v>
      </c>
      <c r="C1117" s="428" t="s">
        <v>590</v>
      </c>
      <c r="D1117" s="7">
        <v>2021</v>
      </c>
      <c r="E1117" s="15" t="s">
        <v>84</v>
      </c>
      <c r="F1117" s="15"/>
      <c r="G1117" s="161"/>
      <c r="H1117" s="161"/>
      <c r="I1117" s="161"/>
      <c r="J1117" s="15" t="s">
        <v>84</v>
      </c>
      <c r="K1117" s="161"/>
      <c r="L1117" s="194"/>
      <c r="M1117" s="194"/>
    </row>
    <row r="1118" spans="2:13" ht="15" customHeight="1">
      <c r="B1118" s="442">
        <v>48</v>
      </c>
      <c r="C1118" s="428" t="s">
        <v>594</v>
      </c>
      <c r="D1118" s="7">
        <v>2021</v>
      </c>
      <c r="E1118" s="15" t="s">
        <v>84</v>
      </c>
      <c r="F1118" s="15"/>
      <c r="G1118" s="161"/>
      <c r="H1118" s="161"/>
      <c r="I1118" s="161"/>
      <c r="J1118" s="15" t="s">
        <v>84</v>
      </c>
      <c r="K1118" s="161"/>
      <c r="L1118" s="194"/>
      <c r="M1118" s="194"/>
    </row>
    <row r="1119" spans="2:13" ht="15" customHeight="1">
      <c r="B1119" s="442">
        <v>49</v>
      </c>
      <c r="C1119" s="160" t="s">
        <v>598</v>
      </c>
      <c r="D1119" s="7">
        <v>2021</v>
      </c>
      <c r="E1119" s="15" t="s">
        <v>84</v>
      </c>
      <c r="F1119" s="15"/>
      <c r="G1119" s="161"/>
      <c r="H1119" s="161"/>
      <c r="I1119" s="161"/>
      <c r="J1119" s="15" t="s">
        <v>84</v>
      </c>
      <c r="K1119" s="161"/>
      <c r="L1119" s="194"/>
      <c r="M1119" s="194"/>
    </row>
    <row r="1120" spans="2:13" ht="15" customHeight="1">
      <c r="B1120" s="438">
        <v>50</v>
      </c>
      <c r="C1120" s="436" t="s">
        <v>604</v>
      </c>
      <c r="D1120" s="7">
        <v>2021</v>
      </c>
      <c r="E1120" s="15" t="s">
        <v>84</v>
      </c>
      <c r="F1120" s="15"/>
      <c r="G1120" s="161"/>
      <c r="H1120" s="161"/>
      <c r="I1120" s="161"/>
      <c r="J1120" s="15" t="s">
        <v>84</v>
      </c>
      <c r="K1120" s="161"/>
      <c r="L1120" s="194"/>
      <c r="M1120" s="194"/>
    </row>
    <row r="1121" spans="2:13" ht="15" customHeight="1">
      <c r="B1121" s="442">
        <v>51</v>
      </c>
      <c r="C1121" s="436" t="s">
        <v>611</v>
      </c>
      <c r="D1121" s="7">
        <v>2021</v>
      </c>
      <c r="E1121" s="15" t="s">
        <v>84</v>
      </c>
      <c r="F1121" s="15"/>
      <c r="G1121" s="161"/>
      <c r="H1121" s="161"/>
      <c r="I1121" s="161"/>
      <c r="J1121" s="15" t="s">
        <v>84</v>
      </c>
      <c r="K1121" s="161"/>
      <c r="L1121" s="194"/>
      <c r="M1121" s="194"/>
    </row>
    <row r="1122" spans="2:13" ht="15" customHeight="1">
      <c r="B1122" s="438">
        <v>52</v>
      </c>
      <c r="C1122" s="436" t="s">
        <v>618</v>
      </c>
      <c r="D1122" s="7">
        <v>2021</v>
      </c>
      <c r="E1122" s="15" t="s">
        <v>84</v>
      </c>
      <c r="F1122" s="15"/>
      <c r="G1122" s="161"/>
      <c r="H1122" s="161"/>
      <c r="I1122" s="161"/>
      <c r="J1122" s="15" t="s">
        <v>84</v>
      </c>
      <c r="K1122" s="161"/>
      <c r="L1122" s="194"/>
      <c r="M1122" s="194"/>
    </row>
    <row r="1123" spans="2:13" ht="15" customHeight="1">
      <c r="B1123" s="438">
        <v>53</v>
      </c>
      <c r="C1123" s="428" t="s">
        <v>625</v>
      </c>
      <c r="D1123" s="7">
        <v>2021</v>
      </c>
      <c r="E1123" s="15" t="s">
        <v>84</v>
      </c>
      <c r="F1123" s="15"/>
      <c r="G1123" s="161"/>
      <c r="H1123" s="161"/>
      <c r="I1123" s="161"/>
      <c r="J1123" s="15" t="s">
        <v>84</v>
      </c>
      <c r="K1123" s="161"/>
      <c r="L1123" s="194"/>
      <c r="M1123" s="194"/>
    </row>
    <row r="1124" spans="2:13" ht="15" customHeight="1">
      <c r="B1124" s="438">
        <v>54</v>
      </c>
      <c r="C1124" s="436" t="s">
        <v>630</v>
      </c>
      <c r="D1124" s="7">
        <v>2021</v>
      </c>
      <c r="E1124" s="15" t="s">
        <v>84</v>
      </c>
      <c r="F1124" s="15"/>
      <c r="G1124" s="161"/>
      <c r="H1124" s="161"/>
      <c r="I1124" s="161"/>
      <c r="J1124" s="15" t="s">
        <v>84</v>
      </c>
      <c r="K1124" s="161"/>
      <c r="L1124" s="194"/>
      <c r="M1124" s="194"/>
    </row>
    <row r="1125" spans="2:13" ht="15" customHeight="1">
      <c r="B1125" s="438">
        <v>55</v>
      </c>
      <c r="C1125" s="428" t="s">
        <v>635</v>
      </c>
      <c r="D1125" s="7">
        <v>2021</v>
      </c>
      <c r="E1125" s="15" t="s">
        <v>84</v>
      </c>
      <c r="F1125" s="15"/>
      <c r="G1125" s="161"/>
      <c r="H1125" s="161"/>
      <c r="I1125" s="161"/>
      <c r="J1125" s="190" t="s">
        <v>2963</v>
      </c>
      <c r="K1125" s="193" t="s">
        <v>2845</v>
      </c>
      <c r="L1125" s="192">
        <v>2318835665</v>
      </c>
      <c r="M1125" s="192"/>
    </row>
    <row r="1126" spans="2:13" ht="15" customHeight="1">
      <c r="B1126" s="8"/>
      <c r="C1126" s="428" t="s">
        <v>635</v>
      </c>
      <c r="D1126" s="7">
        <v>2021</v>
      </c>
      <c r="E1126" s="15"/>
      <c r="F1126" s="15"/>
      <c r="G1126" s="161"/>
      <c r="H1126" s="161"/>
      <c r="I1126" s="161"/>
      <c r="J1126" s="190" t="s">
        <v>2846</v>
      </c>
      <c r="K1126" s="193" t="s">
        <v>2847</v>
      </c>
      <c r="L1126" s="192">
        <v>50751270</v>
      </c>
      <c r="M1126" s="192"/>
    </row>
    <row r="1127" spans="2:13" ht="15" customHeight="1">
      <c r="B1127" s="8"/>
      <c r="C1127" s="428" t="s">
        <v>635</v>
      </c>
      <c r="D1127" s="7">
        <v>2021</v>
      </c>
      <c r="E1127" s="15"/>
      <c r="F1127" s="15"/>
      <c r="G1127" s="161"/>
      <c r="H1127" s="161"/>
      <c r="I1127" s="161"/>
      <c r="J1127" s="190" t="s">
        <v>2846</v>
      </c>
      <c r="K1127" s="193" t="s">
        <v>2848</v>
      </c>
      <c r="L1127" s="192"/>
      <c r="M1127" s="192">
        <v>11482.82</v>
      </c>
    </row>
    <row r="1128" spans="2:13" ht="15" customHeight="1">
      <c r="B1128" s="8"/>
      <c r="C1128" s="428" t="s">
        <v>635</v>
      </c>
      <c r="D1128" s="7">
        <v>2021</v>
      </c>
      <c r="E1128" s="15"/>
      <c r="F1128" s="15"/>
      <c r="G1128" s="161"/>
      <c r="H1128" s="161"/>
      <c r="I1128" s="161"/>
      <c r="J1128" s="190" t="s">
        <v>2849</v>
      </c>
      <c r="K1128" s="193" t="s">
        <v>2850</v>
      </c>
      <c r="L1128" s="192"/>
      <c r="M1128" s="192">
        <v>1200</v>
      </c>
    </row>
    <row r="1129" spans="2:13" ht="15" customHeight="1">
      <c r="B1129" s="8"/>
      <c r="C1129" s="428" t="s">
        <v>635</v>
      </c>
      <c r="D1129" s="7">
        <v>2021</v>
      </c>
      <c r="E1129" s="15"/>
      <c r="F1129" s="15"/>
      <c r="G1129" s="161"/>
      <c r="H1129" s="161"/>
      <c r="I1129" s="161"/>
      <c r="J1129" s="190" t="s">
        <v>2964</v>
      </c>
      <c r="K1129" s="193" t="s">
        <v>2941</v>
      </c>
      <c r="L1129" s="192">
        <v>250000</v>
      </c>
      <c r="M1129" s="192"/>
    </row>
    <row r="1130" spans="2:13" ht="15" customHeight="1">
      <c r="B1130" s="8"/>
      <c r="C1130" s="428" t="s">
        <v>635</v>
      </c>
      <c r="D1130" s="7">
        <v>2021</v>
      </c>
      <c r="E1130" s="15"/>
      <c r="F1130" s="15"/>
      <c r="G1130" s="161"/>
      <c r="H1130" s="161"/>
      <c r="I1130" s="161"/>
      <c r="J1130" s="161" t="s">
        <v>2930</v>
      </c>
      <c r="K1130" s="161"/>
      <c r="L1130" s="194">
        <v>2369836935</v>
      </c>
      <c r="M1130" s="194">
        <v>12682.82</v>
      </c>
    </row>
    <row r="1131" spans="2:13" ht="15" customHeight="1">
      <c r="B1131" s="438">
        <v>56</v>
      </c>
      <c r="C1131" s="436" t="s">
        <v>640</v>
      </c>
      <c r="D1131" s="7">
        <v>2021</v>
      </c>
      <c r="E1131" s="15" t="s">
        <v>84</v>
      </c>
      <c r="F1131" s="15"/>
      <c r="G1131" s="161"/>
      <c r="H1131" s="161"/>
      <c r="I1131" s="161"/>
      <c r="J1131" s="15" t="s">
        <v>84</v>
      </c>
      <c r="K1131" s="161"/>
      <c r="L1131" s="194"/>
      <c r="M1131" s="194"/>
    </row>
    <row r="1132" spans="2:13" ht="15" customHeight="1">
      <c r="B1132" s="438">
        <v>57</v>
      </c>
      <c r="C1132" s="436" t="s">
        <v>645</v>
      </c>
      <c r="D1132" s="7">
        <v>2021</v>
      </c>
      <c r="E1132" s="15" t="s">
        <v>84</v>
      </c>
      <c r="F1132" s="15"/>
      <c r="G1132" s="161"/>
      <c r="H1132" s="161"/>
      <c r="I1132" s="161"/>
      <c r="J1132" s="15" t="s">
        <v>84</v>
      </c>
    </row>
    <row r="1133" spans="2:13" ht="15" customHeight="1">
      <c r="B1133" s="438">
        <v>58</v>
      </c>
      <c r="C1133" s="436" t="s">
        <v>650</v>
      </c>
      <c r="D1133" s="7">
        <v>2021</v>
      </c>
      <c r="E1133" s="15" t="s">
        <v>84</v>
      </c>
      <c r="F1133" s="15"/>
      <c r="G1133" s="161"/>
      <c r="H1133" s="161"/>
      <c r="I1133" s="161"/>
      <c r="J1133" s="15" t="s">
        <v>84</v>
      </c>
      <c r="K1133" s="161"/>
      <c r="L1133" s="194"/>
      <c r="M1133" s="194"/>
    </row>
    <row r="1134" spans="2:13" ht="15" customHeight="1">
      <c r="B1134" s="438">
        <v>59</v>
      </c>
      <c r="C1134" s="436" t="s">
        <v>657</v>
      </c>
      <c r="D1134" s="7">
        <v>2021</v>
      </c>
      <c r="E1134" s="15" t="s">
        <v>84</v>
      </c>
      <c r="F1134" s="15"/>
      <c r="G1134" s="161"/>
      <c r="H1134" s="161"/>
      <c r="I1134" s="161"/>
      <c r="J1134" s="190" t="s">
        <v>2925</v>
      </c>
      <c r="K1134" s="193" t="s">
        <v>2965</v>
      </c>
      <c r="L1134" s="192">
        <v>1174362790</v>
      </c>
      <c r="M1134" s="192">
        <v>82301.630596656672</v>
      </c>
    </row>
    <row r="1135" spans="2:13" ht="15" customHeight="1">
      <c r="B1135" s="438">
        <v>60</v>
      </c>
      <c r="C1135" s="436" t="s">
        <v>659</v>
      </c>
      <c r="D1135" s="7">
        <v>2021</v>
      </c>
      <c r="E1135" s="15" t="s">
        <v>84</v>
      </c>
      <c r="F1135" s="15"/>
      <c r="G1135" s="161"/>
      <c r="H1135" s="161"/>
      <c r="I1135" s="161"/>
      <c r="J1135" s="15" t="s">
        <v>84</v>
      </c>
      <c r="K1135" s="161"/>
      <c r="L1135" s="194"/>
      <c r="M1135" s="194"/>
    </row>
    <row r="1136" spans="2:13" ht="15" customHeight="1">
      <c r="B1136" s="438">
        <v>61</v>
      </c>
      <c r="C1136" s="427" t="s">
        <v>667</v>
      </c>
      <c r="D1136" s="7">
        <v>2021</v>
      </c>
      <c r="E1136" s="15" t="s">
        <v>84</v>
      </c>
      <c r="F1136" s="15"/>
      <c r="G1136" s="161"/>
      <c r="H1136" s="161"/>
      <c r="I1136" s="161"/>
      <c r="J1136" s="15" t="s">
        <v>84</v>
      </c>
      <c r="K1136" s="161"/>
      <c r="L1136" s="194"/>
      <c r="M1136" s="194"/>
    </row>
    <row r="1137" spans="2:13" ht="15" customHeight="1">
      <c r="B1137" s="438">
        <v>62</v>
      </c>
      <c r="C1137" s="436" t="s">
        <v>672</v>
      </c>
      <c r="D1137" s="7">
        <v>2021</v>
      </c>
      <c r="E1137" s="15" t="s">
        <v>84</v>
      </c>
      <c r="F1137" s="15"/>
      <c r="G1137" s="161"/>
      <c r="H1137" s="161"/>
      <c r="I1137" s="161"/>
      <c r="J1137" s="15" t="s">
        <v>84</v>
      </c>
      <c r="K1137" s="161"/>
      <c r="L1137" s="194"/>
      <c r="M1137" s="194"/>
    </row>
    <row r="1138" spans="2:13" ht="15" customHeight="1">
      <c r="B1138" s="438">
        <v>63</v>
      </c>
      <c r="C1138" s="436" t="s">
        <v>677</v>
      </c>
      <c r="D1138" s="7">
        <v>2021</v>
      </c>
      <c r="E1138" s="15"/>
      <c r="F1138" s="15"/>
      <c r="G1138" s="161"/>
      <c r="H1138" s="161"/>
      <c r="I1138" s="161"/>
      <c r="J1138" s="161" t="s">
        <v>2792</v>
      </c>
      <c r="K1138" s="161" t="s">
        <v>2861</v>
      </c>
      <c r="L1138" s="194">
        <v>1833314354</v>
      </c>
      <c r="M1138" s="194"/>
    </row>
    <row r="1139" spans="2:13" ht="15" customHeight="1">
      <c r="B1139" s="8"/>
      <c r="C1139" s="436" t="s">
        <v>677</v>
      </c>
      <c r="D1139" s="7">
        <v>2021</v>
      </c>
      <c r="E1139" s="15"/>
      <c r="F1139" s="15"/>
      <c r="G1139" s="161"/>
      <c r="H1139" s="161"/>
      <c r="I1139" s="161"/>
      <c r="J1139" s="161" t="s">
        <v>2865</v>
      </c>
      <c r="K1139" s="161" t="s">
        <v>2966</v>
      </c>
      <c r="L1139" s="194"/>
      <c r="M1139" s="201">
        <v>2289.09</v>
      </c>
    </row>
    <row r="1140" spans="2:13" ht="15" customHeight="1">
      <c r="B1140" s="8"/>
      <c r="C1140" s="436" t="s">
        <v>677</v>
      </c>
      <c r="D1140" s="7">
        <v>2021</v>
      </c>
      <c r="E1140" s="15"/>
      <c r="F1140" s="15"/>
      <c r="G1140" s="161"/>
      <c r="H1140" s="161"/>
      <c r="I1140" s="161"/>
      <c r="J1140" s="161" t="s">
        <v>2863</v>
      </c>
      <c r="K1140" s="161" t="s">
        <v>2967</v>
      </c>
      <c r="L1140" s="194">
        <v>181276960</v>
      </c>
      <c r="M1140" s="201"/>
    </row>
    <row r="1141" spans="2:13" ht="15" customHeight="1">
      <c r="B1141" s="8"/>
      <c r="C1141" s="436" t="s">
        <v>677</v>
      </c>
      <c r="D1141" s="7">
        <v>2021</v>
      </c>
      <c r="E1141" s="15"/>
      <c r="F1141" s="15"/>
      <c r="G1141" s="161"/>
      <c r="H1141" s="161"/>
      <c r="I1141" s="161"/>
      <c r="J1141" s="161" t="s">
        <v>2849</v>
      </c>
      <c r="K1141" s="161" t="s">
        <v>2862</v>
      </c>
      <c r="L1141" s="194"/>
      <c r="M1141" s="201">
        <v>1200</v>
      </c>
    </row>
    <row r="1142" spans="2:13" ht="15" customHeight="1">
      <c r="B1142" s="8"/>
      <c r="C1142" s="436" t="s">
        <v>677</v>
      </c>
      <c r="D1142" s="7">
        <v>2021</v>
      </c>
      <c r="E1142" s="15"/>
      <c r="F1142" s="15"/>
      <c r="G1142" s="161"/>
      <c r="H1142" s="161"/>
      <c r="I1142" s="161"/>
      <c r="J1142" s="161" t="s">
        <v>2940</v>
      </c>
      <c r="K1142" s="161" t="s">
        <v>2941</v>
      </c>
      <c r="L1142" s="194">
        <v>1625000</v>
      </c>
      <c r="M1142" s="194"/>
    </row>
    <row r="1143" spans="2:13" ht="15" customHeight="1">
      <c r="B1143" s="8"/>
      <c r="C1143" s="436" t="s">
        <v>677</v>
      </c>
      <c r="D1143" s="7">
        <v>2021</v>
      </c>
      <c r="E1143" s="15"/>
      <c r="F1143" s="15"/>
      <c r="G1143" s="161"/>
      <c r="H1143" s="161"/>
      <c r="I1143" s="161"/>
      <c r="J1143" s="161" t="s">
        <v>2930</v>
      </c>
      <c r="K1143" s="161"/>
      <c r="L1143" s="194">
        <v>2016216314</v>
      </c>
      <c r="M1143" s="201">
        <v>3489.09</v>
      </c>
    </row>
    <row r="1144" spans="2:13" ht="15" customHeight="1">
      <c r="B1144" s="438">
        <v>64</v>
      </c>
      <c r="C1144" s="440" t="s">
        <v>680</v>
      </c>
      <c r="D1144" s="7">
        <v>2021</v>
      </c>
      <c r="E1144" s="15" t="s">
        <v>84</v>
      </c>
      <c r="F1144" s="15"/>
      <c r="G1144" s="161"/>
      <c r="H1144" s="161"/>
      <c r="I1144" s="161"/>
      <c r="J1144" s="161" t="s">
        <v>2968</v>
      </c>
      <c r="K1144" s="161" t="s">
        <v>2969</v>
      </c>
      <c r="L1144" s="194">
        <v>30152537</v>
      </c>
      <c r="M1144" s="201">
        <v>2100.7814388758902</v>
      </c>
    </row>
    <row r="1145" spans="2:13" ht="15" customHeight="1">
      <c r="B1145" s="438">
        <v>65</v>
      </c>
      <c r="C1145" s="428" t="s">
        <v>686</v>
      </c>
      <c r="D1145" s="7">
        <v>2021</v>
      </c>
      <c r="E1145" s="15" t="s">
        <v>84</v>
      </c>
      <c r="F1145" s="15"/>
      <c r="G1145" s="161"/>
      <c r="H1145" s="161"/>
      <c r="I1145" s="161"/>
      <c r="J1145" s="190" t="s">
        <v>2970</v>
      </c>
      <c r="K1145" s="193" t="s">
        <v>2971</v>
      </c>
      <c r="L1145" s="192">
        <v>27043047438</v>
      </c>
      <c r="M1145" s="192"/>
    </row>
    <row r="1146" spans="2:13" ht="15" customHeight="1">
      <c r="B1146" s="40"/>
      <c r="C1146" s="428" t="s">
        <v>686</v>
      </c>
      <c r="D1146" s="7">
        <v>2021</v>
      </c>
      <c r="E1146" s="161"/>
      <c r="F1146" s="15"/>
      <c r="G1146" s="161"/>
      <c r="H1146" s="161"/>
      <c r="I1146" s="161"/>
      <c r="J1146" s="190" t="s">
        <v>2972</v>
      </c>
      <c r="K1146" s="193" t="s">
        <v>2973</v>
      </c>
      <c r="L1146" s="192">
        <v>231475000</v>
      </c>
      <c r="M1146" s="192"/>
    </row>
    <row r="1147" spans="2:13" ht="15" customHeight="1">
      <c r="B1147" s="40"/>
      <c r="C1147" s="428" t="s">
        <v>686</v>
      </c>
      <c r="D1147" s="7">
        <v>2021</v>
      </c>
      <c r="E1147" s="161"/>
      <c r="F1147" s="15"/>
      <c r="G1147" s="161"/>
      <c r="H1147" s="161"/>
      <c r="I1147" s="161"/>
      <c r="J1147" s="190" t="s">
        <v>2974</v>
      </c>
      <c r="K1147" s="193" t="s">
        <v>2975</v>
      </c>
      <c r="L1147" s="192">
        <v>460359200</v>
      </c>
      <c r="M1147" s="192"/>
    </row>
    <row r="1148" spans="2:13" ht="15" customHeight="1">
      <c r="B1148" s="40"/>
      <c r="C1148" s="428" t="s">
        <v>686</v>
      </c>
      <c r="D1148" s="7">
        <v>2021</v>
      </c>
      <c r="E1148" s="161"/>
      <c r="F1148" s="15"/>
      <c r="G1148" s="161"/>
      <c r="H1148" s="161"/>
      <c r="I1148" s="161"/>
      <c r="J1148" s="190" t="s">
        <v>2976</v>
      </c>
      <c r="K1148" s="193" t="s">
        <v>2977</v>
      </c>
      <c r="L1148" s="192">
        <v>27858173481</v>
      </c>
      <c r="M1148" s="192"/>
    </row>
    <row r="1149" spans="2:13" ht="15" customHeight="1">
      <c r="B1149" s="40"/>
      <c r="C1149" s="428" t="s">
        <v>686</v>
      </c>
      <c r="D1149" s="7">
        <v>2021</v>
      </c>
      <c r="E1149" s="161"/>
      <c r="F1149" s="15"/>
      <c r="G1149" s="161"/>
      <c r="H1149" s="161"/>
      <c r="I1149" s="161"/>
      <c r="J1149" s="190" t="s">
        <v>2978</v>
      </c>
      <c r="K1149" s="193" t="s">
        <v>2979</v>
      </c>
      <c r="L1149" s="192">
        <v>294672600</v>
      </c>
      <c r="M1149" s="192"/>
    </row>
    <row r="1150" spans="2:13" ht="15" customHeight="1">
      <c r="B1150" s="40"/>
      <c r="C1150" s="428" t="s">
        <v>686</v>
      </c>
      <c r="D1150" s="7">
        <v>2021</v>
      </c>
      <c r="E1150" s="161"/>
      <c r="F1150" s="15"/>
      <c r="G1150" s="161"/>
      <c r="H1150" s="161"/>
      <c r="I1150" s="161"/>
      <c r="J1150" s="190" t="s">
        <v>2980</v>
      </c>
      <c r="K1150" s="193" t="s">
        <v>2981</v>
      </c>
      <c r="L1150" s="192">
        <v>377096494983</v>
      </c>
      <c r="M1150" s="192"/>
    </row>
    <row r="1151" spans="2:13" ht="15" customHeight="1">
      <c r="B1151" s="21"/>
      <c r="C1151" s="428" t="s">
        <v>686</v>
      </c>
      <c r="D1151" s="7">
        <v>2021</v>
      </c>
      <c r="E1151" s="15"/>
      <c r="F1151" s="15"/>
      <c r="G1151" s="161"/>
      <c r="H1151" s="161"/>
      <c r="I1151" s="161"/>
      <c r="J1151" s="190" t="s">
        <v>2982</v>
      </c>
      <c r="K1151" s="193" t="s">
        <v>2981</v>
      </c>
      <c r="L1151" s="192">
        <v>2815470815</v>
      </c>
      <c r="M1151" s="192"/>
    </row>
    <row r="1152" spans="2:13" ht="15" customHeight="1">
      <c r="B1152" s="21"/>
      <c r="C1152" s="428" t="s">
        <v>686</v>
      </c>
      <c r="D1152" s="7">
        <v>2021</v>
      </c>
      <c r="E1152" s="15"/>
      <c r="F1152" s="15"/>
      <c r="G1152" s="161"/>
      <c r="H1152" s="161"/>
      <c r="I1152" s="161"/>
      <c r="J1152" s="190" t="s">
        <v>2983</v>
      </c>
      <c r="K1152" s="193" t="s">
        <v>2984</v>
      </c>
      <c r="L1152" s="192">
        <v>331205494000</v>
      </c>
      <c r="M1152" s="192"/>
    </row>
    <row r="1153" spans="2:13" ht="15" customHeight="1">
      <c r="B1153" s="21"/>
      <c r="C1153" s="428" t="s">
        <v>686</v>
      </c>
      <c r="D1153" s="7">
        <v>2021</v>
      </c>
      <c r="E1153" s="15"/>
      <c r="F1153" s="15"/>
      <c r="G1153" s="161"/>
      <c r="H1153" s="161"/>
      <c r="I1153" s="161"/>
      <c r="J1153" s="190" t="s">
        <v>2985</v>
      </c>
      <c r="K1153" s="193" t="s">
        <v>2984</v>
      </c>
      <c r="L1153" s="192">
        <v>75823567000</v>
      </c>
      <c r="M1153" s="192"/>
    </row>
    <row r="1154" spans="2:13" ht="15" customHeight="1">
      <c r="B1154" s="21"/>
      <c r="C1154" s="428" t="s">
        <v>686</v>
      </c>
      <c r="D1154" s="7">
        <v>2021</v>
      </c>
      <c r="E1154" s="15"/>
      <c r="F1154" s="15"/>
      <c r="G1154" s="161"/>
      <c r="H1154" s="161"/>
      <c r="I1154" s="161"/>
      <c r="J1154" s="190" t="s">
        <v>2986</v>
      </c>
      <c r="K1154" s="193" t="s">
        <v>2987</v>
      </c>
      <c r="L1154" s="192">
        <v>30333033690</v>
      </c>
      <c r="M1154" s="192"/>
    </row>
    <row r="1155" spans="2:13" ht="15" customHeight="1">
      <c r="B1155" s="21"/>
      <c r="C1155" s="428" t="s">
        <v>686</v>
      </c>
      <c r="D1155" s="7">
        <v>2021</v>
      </c>
      <c r="E1155" s="15"/>
      <c r="F1155" s="15"/>
      <c r="G1155" s="161"/>
      <c r="H1155" s="161"/>
      <c r="I1155" s="161"/>
      <c r="J1155" s="190" t="s">
        <v>2988</v>
      </c>
      <c r="K1155" s="193" t="s">
        <v>2989</v>
      </c>
      <c r="L1155" s="192">
        <v>12453529237</v>
      </c>
      <c r="M1155" s="192"/>
    </row>
    <row r="1156" spans="2:13" ht="15" customHeight="1">
      <c r="B1156" s="21"/>
      <c r="C1156" s="428" t="s">
        <v>686</v>
      </c>
      <c r="D1156" s="7">
        <v>2021</v>
      </c>
      <c r="E1156" s="15"/>
      <c r="F1156" s="15"/>
      <c r="G1156" s="161"/>
      <c r="H1156" s="161"/>
      <c r="I1156" s="161"/>
      <c r="J1156" s="190" t="s">
        <v>2990</v>
      </c>
      <c r="K1156" s="193" t="s">
        <v>2881</v>
      </c>
      <c r="L1156" s="192">
        <v>76197879</v>
      </c>
      <c r="M1156" s="192"/>
    </row>
    <row r="1157" spans="2:13" ht="15" customHeight="1">
      <c r="B1157" s="21"/>
      <c r="C1157" s="428" t="s">
        <v>686</v>
      </c>
      <c r="D1157" s="7">
        <v>2021</v>
      </c>
      <c r="E1157" s="15"/>
      <c r="F1157" s="15"/>
      <c r="G1157" s="161"/>
      <c r="H1157" s="161"/>
      <c r="I1157" s="161"/>
      <c r="J1157" s="190" t="s">
        <v>2991</v>
      </c>
      <c r="K1157" s="193" t="s">
        <v>2881</v>
      </c>
      <c r="L1157" s="192">
        <v>462125385</v>
      </c>
      <c r="M1157" s="192"/>
    </row>
    <row r="1158" spans="2:13" ht="15" customHeight="1">
      <c r="B1158" s="40"/>
      <c r="C1158" s="428" t="s">
        <v>686</v>
      </c>
      <c r="D1158" s="7">
        <v>2021</v>
      </c>
      <c r="E1158" s="161"/>
      <c r="F1158" s="15"/>
      <c r="G1158" s="161"/>
      <c r="H1158" s="161"/>
      <c r="I1158" s="161"/>
      <c r="J1158" s="161" t="s">
        <v>2930</v>
      </c>
      <c r="K1158" s="161"/>
      <c r="L1158" s="192">
        <v>886153640708</v>
      </c>
      <c r="M1158" s="201"/>
    </row>
    <row r="1159" spans="2:13" ht="15" customHeight="1">
      <c r="B1159" s="438">
        <v>66</v>
      </c>
      <c r="C1159" s="428" t="s">
        <v>1274</v>
      </c>
      <c r="D1159" s="13">
        <v>2021</v>
      </c>
      <c r="E1159" s="15" t="s">
        <v>84</v>
      </c>
      <c r="F1159" s="15"/>
      <c r="G1159" s="161"/>
      <c r="H1159" s="161"/>
      <c r="I1159" s="161"/>
      <c r="J1159" s="15" t="s">
        <v>84</v>
      </c>
      <c r="K1159" s="161"/>
      <c r="L1159" s="194"/>
      <c r="M1159" s="194"/>
    </row>
    <row r="1160" spans="2:13" ht="15" customHeight="1">
      <c r="B1160" s="438">
        <v>67</v>
      </c>
      <c r="C1160" s="436" t="s">
        <v>701</v>
      </c>
      <c r="D1160" s="7">
        <v>2021</v>
      </c>
      <c r="E1160" s="15"/>
      <c r="F1160" s="15"/>
      <c r="G1160" s="161"/>
      <c r="H1160" s="161"/>
      <c r="I1160" s="161"/>
      <c r="J1160" s="323" t="s">
        <v>2811</v>
      </c>
      <c r="K1160" s="324" t="s">
        <v>2887</v>
      </c>
      <c r="L1160" s="335">
        <v>1033003309</v>
      </c>
      <c r="M1160" s="336"/>
    </row>
    <row r="1161" spans="2:13" ht="15" customHeight="1">
      <c r="B1161" s="8"/>
      <c r="C1161" s="436" t="s">
        <v>701</v>
      </c>
      <c r="D1161" s="7">
        <v>2021</v>
      </c>
      <c r="E1161" s="15"/>
      <c r="F1161" s="15"/>
      <c r="G1161" s="161"/>
      <c r="H1161" s="161"/>
      <c r="I1161" s="161"/>
      <c r="J1161" s="325" t="s">
        <v>2889</v>
      </c>
      <c r="K1161" s="326" t="s">
        <v>2890</v>
      </c>
      <c r="L1161" s="337">
        <v>1756247858</v>
      </c>
      <c r="M1161" s="338"/>
    </row>
    <row r="1162" spans="2:13" ht="15" customHeight="1">
      <c r="B1162" s="8"/>
      <c r="C1162" s="436" t="s">
        <v>701</v>
      </c>
      <c r="D1162" s="7">
        <v>2021</v>
      </c>
      <c r="E1162" s="15"/>
      <c r="F1162" s="15"/>
      <c r="G1162" s="161"/>
      <c r="H1162" s="161"/>
      <c r="I1162" s="161"/>
      <c r="J1162" s="325" t="s">
        <v>2809</v>
      </c>
      <c r="K1162" s="326" t="s">
        <v>2810</v>
      </c>
      <c r="L1162" s="337">
        <v>180748179641</v>
      </c>
      <c r="M1162" s="338"/>
    </row>
    <row r="1163" spans="2:13" ht="15" customHeight="1">
      <c r="B1163" s="8"/>
      <c r="C1163" s="436" t="s">
        <v>701</v>
      </c>
      <c r="D1163" s="7">
        <v>2021</v>
      </c>
      <c r="E1163" s="15"/>
      <c r="F1163" s="15"/>
      <c r="G1163" s="161"/>
      <c r="H1163" s="161"/>
      <c r="I1163" s="161"/>
      <c r="J1163" s="15"/>
      <c r="K1163" s="161" t="s">
        <v>2930</v>
      </c>
      <c r="L1163" s="339">
        <f>SUM(L1153:M1162)</f>
        <v>1188839524707</v>
      </c>
      <c r="M1163" s="317"/>
    </row>
    <row r="1164" spans="2:13" ht="15" customHeight="1">
      <c r="B1164" s="438">
        <v>68</v>
      </c>
      <c r="C1164" s="436" t="s">
        <v>705</v>
      </c>
      <c r="D1164" s="7">
        <v>2021</v>
      </c>
      <c r="E1164" s="15" t="s">
        <v>84</v>
      </c>
      <c r="F1164" s="15"/>
      <c r="G1164" s="161"/>
      <c r="H1164" s="161"/>
      <c r="I1164" s="161"/>
      <c r="J1164" s="15" t="s">
        <v>84</v>
      </c>
      <c r="K1164" s="161"/>
      <c r="L1164" s="194"/>
      <c r="M1164" s="194"/>
    </row>
    <row r="1165" spans="2:13" ht="15" customHeight="1">
      <c r="B1165" s="442">
        <v>69</v>
      </c>
      <c r="C1165" s="427" t="s">
        <v>711</v>
      </c>
      <c r="D1165" s="7">
        <v>2021</v>
      </c>
      <c r="E1165" s="15" t="s">
        <v>84</v>
      </c>
      <c r="F1165" s="15"/>
      <c r="G1165" s="161"/>
      <c r="H1165" s="161"/>
      <c r="I1165" s="161"/>
      <c r="J1165" s="190" t="s">
        <v>2992</v>
      </c>
      <c r="K1165" s="190" t="s">
        <v>2993</v>
      </c>
      <c r="L1165" s="192">
        <v>84205988063</v>
      </c>
      <c r="M1165" s="192">
        <v>176379</v>
      </c>
    </row>
    <row r="1166" spans="2:13" ht="15" customHeight="1">
      <c r="B1166" s="40"/>
      <c r="C1166" s="11" t="s">
        <v>711</v>
      </c>
      <c r="D1166" s="7">
        <v>2021</v>
      </c>
      <c r="E1166" s="161"/>
      <c r="F1166" s="15"/>
      <c r="G1166" s="161"/>
      <c r="H1166" s="161"/>
      <c r="I1166" s="161"/>
      <c r="J1166" s="190" t="s">
        <v>2994</v>
      </c>
      <c r="K1166" s="190" t="s">
        <v>2993</v>
      </c>
      <c r="L1166" s="192">
        <v>7088752901</v>
      </c>
      <c r="M1166" s="192">
        <v>14845</v>
      </c>
    </row>
    <row r="1167" spans="2:13" ht="15" customHeight="1">
      <c r="B1167" s="40"/>
      <c r="C1167" s="11" t="s">
        <v>711</v>
      </c>
      <c r="D1167" s="7">
        <v>2021</v>
      </c>
      <c r="E1167" s="161"/>
      <c r="F1167" s="15"/>
      <c r="G1167" s="161"/>
      <c r="H1167" s="161"/>
      <c r="I1167" s="161"/>
      <c r="J1167" s="190" t="s">
        <v>2995</v>
      </c>
      <c r="K1167" s="193" t="s">
        <v>2996</v>
      </c>
      <c r="L1167" s="192">
        <v>8605270859</v>
      </c>
      <c r="M1167" s="192">
        <v>599551</v>
      </c>
    </row>
    <row r="1168" spans="2:13" ht="15" customHeight="1">
      <c r="B1168" s="21"/>
      <c r="C1168" s="11" t="s">
        <v>711</v>
      </c>
      <c r="D1168" s="7">
        <v>2021</v>
      </c>
      <c r="E1168" s="15"/>
      <c r="F1168" s="15"/>
      <c r="G1168" s="161"/>
      <c r="H1168" s="161"/>
      <c r="I1168" s="161"/>
      <c r="J1168" s="190" t="s">
        <v>2997</v>
      </c>
      <c r="K1168" s="193" t="s">
        <v>2996</v>
      </c>
      <c r="L1168" s="192">
        <v>6009394995</v>
      </c>
      <c r="M1168" s="192">
        <v>419142</v>
      </c>
    </row>
    <row r="1169" spans="2:13" ht="15" customHeight="1">
      <c r="B1169" s="21"/>
      <c r="C1169" s="11" t="s">
        <v>711</v>
      </c>
      <c r="D1169" s="7">
        <v>2021</v>
      </c>
      <c r="E1169" s="15"/>
      <c r="F1169" s="15"/>
      <c r="G1169" s="161"/>
      <c r="H1169" s="161"/>
      <c r="I1169" s="161"/>
      <c r="J1169" s="190" t="s">
        <v>2998</v>
      </c>
      <c r="K1169" s="193" t="s">
        <v>2999</v>
      </c>
      <c r="L1169" s="192">
        <v>5813536857</v>
      </c>
      <c r="M1169" s="192">
        <v>405716</v>
      </c>
    </row>
    <row r="1170" spans="2:13" ht="15" customHeight="1">
      <c r="B1170" s="21"/>
      <c r="C1170" s="11" t="s">
        <v>711</v>
      </c>
      <c r="D1170" s="7">
        <v>2021</v>
      </c>
      <c r="E1170" s="15"/>
      <c r="F1170" s="15"/>
      <c r="G1170" s="161"/>
      <c r="H1170" s="161"/>
      <c r="I1170" s="161"/>
      <c r="J1170" s="190" t="s">
        <v>3000</v>
      </c>
      <c r="K1170" s="193" t="s">
        <v>2996</v>
      </c>
      <c r="L1170" s="192">
        <v>30155514198</v>
      </c>
      <c r="M1170" s="192">
        <v>2095788</v>
      </c>
    </row>
    <row r="1171" spans="2:13" ht="15" customHeight="1">
      <c r="B1171" s="21"/>
      <c r="C1171" s="11" t="s">
        <v>711</v>
      </c>
      <c r="D1171" s="7">
        <v>2021</v>
      </c>
      <c r="E1171" s="15"/>
      <c r="F1171" s="15"/>
      <c r="G1171" s="161"/>
      <c r="H1171" s="161"/>
      <c r="I1171" s="161"/>
      <c r="J1171" s="190" t="s">
        <v>3001</v>
      </c>
      <c r="K1171" s="193" t="s">
        <v>2852</v>
      </c>
      <c r="L1171" s="192">
        <v>2125009091</v>
      </c>
      <c r="M1171" s="192">
        <v>148181</v>
      </c>
    </row>
    <row r="1172" spans="2:13" ht="15" customHeight="1">
      <c r="B1172" s="438">
        <v>70</v>
      </c>
      <c r="C1172" s="436" t="s">
        <v>718</v>
      </c>
      <c r="D1172" s="7">
        <v>2021</v>
      </c>
      <c r="E1172" s="15" t="s">
        <v>84</v>
      </c>
      <c r="F1172" s="15"/>
      <c r="G1172" s="161"/>
      <c r="H1172" s="161"/>
      <c r="I1172" s="161"/>
      <c r="J1172" s="161" t="s">
        <v>84</v>
      </c>
      <c r="K1172" s="161"/>
      <c r="L1172" s="194"/>
      <c r="M1172" s="194"/>
    </row>
    <row r="1173" spans="2:13" ht="15" customHeight="1">
      <c r="B1173" s="442">
        <v>71</v>
      </c>
      <c r="C1173" s="483" t="s">
        <v>1298</v>
      </c>
      <c r="D1173" s="7">
        <v>2021</v>
      </c>
      <c r="E1173" s="15" t="s">
        <v>84</v>
      </c>
      <c r="F1173" s="15"/>
      <c r="G1173" s="161"/>
      <c r="H1173" s="161"/>
      <c r="I1173" s="161"/>
      <c r="J1173" s="161" t="s">
        <v>3002</v>
      </c>
      <c r="K1173" s="161" t="s">
        <v>2845</v>
      </c>
      <c r="L1173" s="194">
        <v>843290000</v>
      </c>
      <c r="M1173" s="194"/>
    </row>
    <row r="1174" spans="2:13" ht="15" customHeight="1">
      <c r="B1174" s="21"/>
      <c r="C1174" s="483" t="s">
        <v>1298</v>
      </c>
      <c r="D1174" s="7">
        <v>2021</v>
      </c>
      <c r="E1174" s="15"/>
      <c r="F1174" s="15"/>
      <c r="G1174" s="161"/>
      <c r="H1174" s="161"/>
      <c r="I1174" s="161"/>
      <c r="J1174" s="161" t="s">
        <v>2851</v>
      </c>
      <c r="K1174" s="161" t="s">
        <v>2852</v>
      </c>
      <c r="L1174" s="194">
        <v>1227543000</v>
      </c>
      <c r="M1174" s="194"/>
    </row>
    <row r="1175" spans="2:13" ht="15" customHeight="1">
      <c r="B1175" s="21"/>
      <c r="C1175" s="483" t="s">
        <v>1298</v>
      </c>
      <c r="D1175" s="7">
        <v>2021</v>
      </c>
      <c r="E1175" s="15"/>
      <c r="F1175" s="15"/>
      <c r="G1175" s="161"/>
      <c r="H1175" s="161"/>
      <c r="I1175" s="161"/>
      <c r="J1175" s="161" t="s">
        <v>2849</v>
      </c>
      <c r="K1175" s="161" t="s">
        <v>3003</v>
      </c>
      <c r="L1175" s="194"/>
      <c r="M1175" s="201">
        <v>3750</v>
      </c>
    </row>
    <row r="1176" spans="2:13" ht="15" customHeight="1">
      <c r="B1176" s="21"/>
      <c r="C1176" s="483" t="s">
        <v>1298</v>
      </c>
      <c r="D1176" s="7">
        <v>2021</v>
      </c>
      <c r="E1176" s="15"/>
      <c r="F1176" s="15"/>
      <c r="G1176" s="161"/>
      <c r="H1176" s="161"/>
      <c r="I1176" s="161"/>
      <c r="J1176" s="161"/>
      <c r="K1176" s="161" t="s">
        <v>2776</v>
      </c>
      <c r="L1176" s="194">
        <v>2070833000</v>
      </c>
      <c r="M1176" s="201">
        <v>3750</v>
      </c>
    </row>
    <row r="1177" spans="2:13" ht="15" customHeight="1">
      <c r="B1177" s="23"/>
      <c r="C1177" s="19"/>
      <c r="D1177" s="19"/>
      <c r="E1177" s="19"/>
      <c r="F1177" s="19"/>
    </row>
    <row r="1178" spans="2:13" ht="15" customHeight="1">
      <c r="B1178" s="23"/>
      <c r="C1178" s="19"/>
      <c r="D1178" s="19"/>
      <c r="E1178" s="19"/>
      <c r="F1178" s="19"/>
    </row>
    <row r="1179" spans="2:13" ht="15" customHeight="1">
      <c r="B1179" s="23"/>
      <c r="C1179" s="19"/>
      <c r="D1179" s="19"/>
      <c r="E1179" s="19"/>
      <c r="F1179" s="19"/>
    </row>
    <row r="1180" spans="2:13" ht="15" customHeight="1">
      <c r="B1180" s="23"/>
      <c r="C1180" s="19"/>
      <c r="D1180" s="19"/>
      <c r="E1180" s="19"/>
      <c r="F1180" s="19"/>
    </row>
    <row r="1181" spans="2:13" ht="15" customHeight="1">
      <c r="B1181" s="23"/>
      <c r="C1181" s="19"/>
      <c r="D1181" s="19"/>
      <c r="E1181" s="19"/>
      <c r="F1181" s="19"/>
    </row>
    <row r="1182" spans="2:13" ht="15" customHeight="1">
      <c r="B1182" s="23"/>
      <c r="C1182" s="19"/>
      <c r="D1182" s="19"/>
      <c r="E1182" s="19"/>
      <c r="F1182" s="19"/>
    </row>
    <row r="1183" spans="2:13" ht="15" customHeight="1">
      <c r="B1183" s="23"/>
      <c r="C1183" s="19"/>
      <c r="D1183" s="19"/>
      <c r="E1183" s="19"/>
      <c r="F1183" s="19"/>
    </row>
    <row r="1184" spans="2:13" ht="15" customHeight="1">
      <c r="B1184" s="23"/>
      <c r="C1184" s="19"/>
      <c r="D1184" s="19"/>
      <c r="E1184" s="19"/>
      <c r="F1184" s="19"/>
    </row>
    <row r="1185" spans="2:6" ht="15" customHeight="1">
      <c r="B1185" s="23"/>
      <c r="C1185" s="19"/>
      <c r="D1185" s="19"/>
      <c r="E1185" s="19"/>
      <c r="F1185" s="19"/>
    </row>
    <row r="1186" spans="2:6" ht="15" customHeight="1">
      <c r="B1186" s="23"/>
      <c r="C1186" s="19"/>
      <c r="D1186" s="19"/>
      <c r="E1186" s="19"/>
      <c r="F1186" s="19"/>
    </row>
    <row r="1187" spans="2:6" ht="15" customHeight="1">
      <c r="B1187" s="23"/>
      <c r="C1187" s="19"/>
      <c r="D1187" s="19"/>
      <c r="E1187" s="19"/>
      <c r="F1187" s="19"/>
    </row>
    <row r="1188" spans="2:6" ht="15" customHeight="1">
      <c r="B1188" s="23"/>
      <c r="C1188" s="19"/>
      <c r="D1188" s="19"/>
      <c r="E1188" s="19"/>
      <c r="F1188" s="19"/>
    </row>
    <row r="1189" spans="2:6" ht="15" customHeight="1">
      <c r="B1189" s="23"/>
      <c r="C1189" s="19"/>
      <c r="D1189" s="19"/>
      <c r="E1189" s="19"/>
      <c r="F1189" s="19"/>
    </row>
    <row r="1190" spans="2:6" ht="15" customHeight="1">
      <c r="B1190" s="23"/>
      <c r="C1190" s="19"/>
      <c r="D1190" s="19"/>
      <c r="E1190" s="19"/>
      <c r="F1190" s="19"/>
    </row>
    <row r="1191" spans="2:6" ht="15" customHeight="1">
      <c r="B1191" s="23"/>
      <c r="C1191" s="19"/>
      <c r="D1191" s="19"/>
      <c r="E1191" s="19"/>
      <c r="F1191" s="19"/>
    </row>
    <row r="1192" spans="2:6" ht="15" customHeight="1">
      <c r="B1192" s="23"/>
      <c r="C1192" s="19"/>
      <c r="D1192" s="19"/>
      <c r="E1192" s="19"/>
      <c r="F1192" s="19"/>
    </row>
    <row r="1193" spans="2:6" ht="15" customHeight="1">
      <c r="B1193" s="23"/>
      <c r="C1193" s="19"/>
      <c r="D1193" s="19"/>
      <c r="E1193" s="19"/>
      <c r="F1193" s="19"/>
    </row>
    <row r="1194" spans="2:6" ht="15" customHeight="1">
      <c r="B1194" s="23"/>
      <c r="C1194" s="19"/>
      <c r="D1194" s="19"/>
      <c r="E1194" s="19"/>
      <c r="F1194" s="19"/>
    </row>
    <row r="1195" spans="2:6" ht="15" customHeight="1">
      <c r="B1195" s="23"/>
      <c r="C1195" s="19"/>
      <c r="D1195" s="19"/>
      <c r="E1195" s="19"/>
      <c r="F1195" s="19"/>
    </row>
    <row r="1196" spans="2:6" ht="15" customHeight="1">
      <c r="B1196" s="23"/>
      <c r="C1196" s="19"/>
      <c r="D1196" s="19"/>
      <c r="E1196" s="19"/>
      <c r="F1196" s="19"/>
    </row>
    <row r="1197" spans="2:6" ht="15" customHeight="1">
      <c r="B1197" s="23"/>
      <c r="C1197" s="19"/>
      <c r="D1197" s="19"/>
      <c r="E1197" s="19"/>
      <c r="F1197" s="19"/>
    </row>
    <row r="1198" spans="2:6" ht="15" customHeight="1">
      <c r="B1198" s="23"/>
      <c r="C1198" s="19"/>
      <c r="D1198" s="19"/>
      <c r="E1198" s="19"/>
      <c r="F1198" s="19"/>
    </row>
    <row r="1199" spans="2:6" ht="15" customHeight="1">
      <c r="B1199" s="23"/>
      <c r="C1199" s="19"/>
      <c r="D1199" s="19"/>
      <c r="E1199" s="19"/>
      <c r="F1199" s="19"/>
    </row>
    <row r="1200" spans="2:6" ht="15" customHeight="1">
      <c r="B1200" s="23"/>
      <c r="C1200" s="19"/>
      <c r="D1200" s="19"/>
      <c r="E1200" s="19"/>
      <c r="F1200" s="19"/>
    </row>
    <row r="1201" spans="2:6" ht="15" customHeight="1">
      <c r="B1201" s="23"/>
      <c r="C1201" s="19"/>
      <c r="D1201" s="19"/>
      <c r="E1201" s="19"/>
      <c r="F1201" s="19"/>
    </row>
    <row r="1202" spans="2:6" ht="15" customHeight="1">
      <c r="B1202" s="23"/>
      <c r="C1202" s="19"/>
      <c r="D1202" s="19"/>
      <c r="E1202" s="19"/>
      <c r="F1202" s="19"/>
    </row>
    <row r="1203" spans="2:6" ht="15" customHeight="1">
      <c r="B1203" s="23"/>
      <c r="C1203" s="19"/>
      <c r="D1203" s="19"/>
      <c r="E1203" s="19"/>
      <c r="F1203" s="19"/>
    </row>
    <row r="1204" spans="2:6" ht="15" customHeight="1">
      <c r="B1204" s="23"/>
      <c r="C1204" s="19"/>
      <c r="D1204" s="19"/>
      <c r="E1204" s="19"/>
      <c r="F1204" s="19"/>
    </row>
    <row r="1205" spans="2:6" ht="15" customHeight="1">
      <c r="B1205" s="23"/>
      <c r="C1205" s="19"/>
      <c r="D1205" s="19"/>
      <c r="E1205" s="19"/>
      <c r="F1205" s="19"/>
    </row>
    <row r="1206" spans="2:6" ht="15" customHeight="1">
      <c r="B1206" s="23"/>
      <c r="C1206" s="19"/>
      <c r="D1206" s="19"/>
      <c r="E1206" s="19"/>
      <c r="F1206" s="19"/>
    </row>
    <row r="1207" spans="2:6" ht="15" customHeight="1">
      <c r="B1207" s="23"/>
      <c r="C1207" s="19"/>
      <c r="D1207" s="19"/>
      <c r="E1207" s="19"/>
      <c r="F1207" s="19"/>
    </row>
    <row r="1208" spans="2:6" ht="15" customHeight="1">
      <c r="B1208" s="23"/>
      <c r="C1208" s="19"/>
      <c r="D1208" s="19"/>
      <c r="E1208" s="19"/>
      <c r="F1208" s="19"/>
    </row>
    <row r="1209" spans="2:6" ht="15" customHeight="1">
      <c r="B1209" s="23"/>
      <c r="C1209" s="19"/>
      <c r="D1209" s="19"/>
      <c r="E1209" s="19"/>
      <c r="F1209" s="19"/>
    </row>
    <row r="1210" spans="2:6" ht="15" customHeight="1">
      <c r="B1210" s="23"/>
      <c r="C1210" s="19"/>
      <c r="D1210" s="19"/>
      <c r="E1210" s="19"/>
      <c r="F1210" s="19"/>
    </row>
    <row r="1211" spans="2:6" ht="15" customHeight="1">
      <c r="B1211" s="23"/>
      <c r="C1211" s="19"/>
      <c r="D1211" s="19"/>
      <c r="E1211" s="19"/>
      <c r="F1211" s="19"/>
    </row>
    <row r="1212" spans="2:6" ht="15" customHeight="1">
      <c r="B1212" s="23"/>
      <c r="C1212" s="19"/>
      <c r="D1212" s="19"/>
      <c r="E1212" s="19"/>
      <c r="F1212" s="19"/>
    </row>
    <row r="1213" spans="2:6" ht="15" customHeight="1">
      <c r="B1213" s="23"/>
      <c r="C1213" s="19"/>
      <c r="D1213" s="19"/>
      <c r="E1213" s="19"/>
      <c r="F1213" s="19"/>
    </row>
    <row r="1214" spans="2:6" ht="15" customHeight="1">
      <c r="B1214" s="23"/>
      <c r="C1214" s="19"/>
      <c r="D1214" s="19"/>
      <c r="E1214" s="19"/>
      <c r="F1214" s="19"/>
    </row>
    <row r="1215" spans="2:6" ht="15" customHeight="1">
      <c r="B1215" s="23"/>
      <c r="C1215" s="19"/>
      <c r="D1215" s="19"/>
      <c r="E1215" s="19"/>
      <c r="F1215" s="19"/>
    </row>
    <row r="1216" spans="2:6" ht="15" customHeight="1">
      <c r="B1216" s="23"/>
      <c r="C1216" s="19"/>
      <c r="D1216" s="19"/>
      <c r="E1216" s="19"/>
      <c r="F1216" s="19"/>
    </row>
    <row r="1217" spans="2:6" ht="15" customHeight="1">
      <c r="B1217" s="23"/>
      <c r="C1217" s="19"/>
      <c r="D1217" s="19"/>
      <c r="E1217" s="19"/>
      <c r="F1217" s="19"/>
    </row>
    <row r="1218" spans="2:6" ht="15" customHeight="1">
      <c r="B1218" s="23"/>
      <c r="C1218" s="19"/>
      <c r="D1218" s="19"/>
      <c r="E1218" s="19"/>
      <c r="F1218" s="19"/>
    </row>
    <row r="1219" spans="2:6" ht="15" customHeight="1">
      <c r="B1219" s="23"/>
      <c r="C1219" s="19"/>
      <c r="D1219" s="19"/>
      <c r="E1219" s="19"/>
      <c r="F1219" s="19"/>
    </row>
    <row r="1220" spans="2:6" ht="15" customHeight="1">
      <c r="B1220" s="23"/>
      <c r="C1220" s="19"/>
      <c r="D1220" s="19"/>
      <c r="E1220" s="19"/>
      <c r="F1220" s="19"/>
    </row>
    <row r="1221" spans="2:6" ht="15" customHeight="1">
      <c r="B1221" s="23"/>
      <c r="C1221" s="19"/>
      <c r="D1221" s="19"/>
      <c r="E1221" s="19"/>
      <c r="F1221" s="19"/>
    </row>
    <row r="1222" spans="2:6" ht="15" customHeight="1">
      <c r="B1222" s="23"/>
      <c r="C1222" s="19"/>
      <c r="D1222" s="19"/>
      <c r="E1222" s="19"/>
      <c r="F1222" s="19"/>
    </row>
    <row r="1223" spans="2:6" ht="15" customHeight="1">
      <c r="B1223" s="23"/>
      <c r="C1223" s="19"/>
      <c r="D1223" s="19"/>
      <c r="E1223" s="19"/>
      <c r="F1223" s="19"/>
    </row>
    <row r="1224" spans="2:6" ht="15" customHeight="1">
      <c r="B1224" s="23"/>
      <c r="C1224" s="19"/>
      <c r="D1224" s="19"/>
      <c r="E1224" s="19"/>
      <c r="F1224" s="19"/>
    </row>
    <row r="1225" spans="2:6" ht="15" customHeight="1">
      <c r="B1225" s="23"/>
      <c r="C1225" s="19"/>
      <c r="D1225" s="19"/>
      <c r="E1225" s="19"/>
      <c r="F1225" s="19"/>
    </row>
    <row r="1226" spans="2:6" ht="15" customHeight="1">
      <c r="B1226" s="23"/>
      <c r="C1226" s="19"/>
      <c r="D1226" s="19"/>
      <c r="E1226" s="19"/>
      <c r="F1226" s="19"/>
    </row>
    <row r="1227" spans="2:6" ht="15" customHeight="1">
      <c r="B1227" s="23"/>
      <c r="C1227" s="19"/>
      <c r="D1227" s="19"/>
      <c r="E1227" s="19"/>
      <c r="F1227" s="19"/>
    </row>
    <row r="1228" spans="2:6" ht="15" customHeight="1">
      <c r="B1228" s="23"/>
      <c r="C1228" s="19"/>
      <c r="D1228" s="19"/>
      <c r="E1228" s="19"/>
      <c r="F1228" s="19"/>
    </row>
    <row r="1229" spans="2:6" ht="15" customHeight="1">
      <c r="B1229" s="23"/>
      <c r="C1229" s="19"/>
      <c r="D1229" s="19"/>
      <c r="E1229" s="19"/>
      <c r="F1229" s="19"/>
    </row>
    <row r="1230" spans="2:6" ht="15" customHeight="1">
      <c r="B1230" s="23"/>
      <c r="C1230" s="19"/>
      <c r="D1230" s="19"/>
      <c r="E1230" s="19"/>
      <c r="F1230" s="19"/>
    </row>
    <row r="1231" spans="2:6" ht="15" customHeight="1">
      <c r="B1231" s="23"/>
      <c r="C1231" s="19"/>
      <c r="D1231" s="19"/>
      <c r="E1231" s="19"/>
      <c r="F1231" s="19"/>
    </row>
    <row r="1232" spans="2:6" ht="15" customHeight="1">
      <c r="B1232" s="23"/>
      <c r="C1232" s="19"/>
      <c r="D1232" s="19"/>
      <c r="E1232" s="19"/>
      <c r="F1232" s="19"/>
    </row>
    <row r="1233" spans="2:6" ht="15" customHeight="1">
      <c r="B1233" s="23"/>
      <c r="C1233" s="19"/>
      <c r="D1233" s="19"/>
      <c r="E1233" s="19"/>
      <c r="F1233" s="19"/>
    </row>
    <row r="1234" spans="2:6" ht="15" customHeight="1">
      <c r="B1234" s="23"/>
      <c r="C1234" s="19"/>
      <c r="D1234" s="19"/>
      <c r="E1234" s="19"/>
      <c r="F1234" s="19"/>
    </row>
    <row r="1235" spans="2:6" ht="15" customHeight="1">
      <c r="B1235" s="23"/>
      <c r="C1235" s="19"/>
      <c r="D1235" s="19"/>
      <c r="E1235" s="19"/>
      <c r="F1235" s="19"/>
    </row>
    <row r="1236" spans="2:6" ht="15" customHeight="1">
      <c r="B1236" s="23"/>
      <c r="C1236" s="19"/>
      <c r="D1236" s="19"/>
      <c r="E1236" s="19"/>
      <c r="F1236" s="19"/>
    </row>
    <row r="1237" spans="2:6" ht="15" customHeight="1">
      <c r="B1237" s="23"/>
      <c r="C1237" s="19"/>
      <c r="D1237" s="19"/>
      <c r="E1237" s="19"/>
      <c r="F1237" s="19"/>
    </row>
    <row r="1238" spans="2:6" ht="15" customHeight="1">
      <c r="B1238" s="23"/>
      <c r="C1238" s="19"/>
      <c r="D1238" s="19"/>
      <c r="E1238" s="19"/>
      <c r="F1238" s="19"/>
    </row>
    <row r="1239" spans="2:6" ht="15" customHeight="1">
      <c r="B1239" s="23"/>
      <c r="C1239" s="19"/>
      <c r="D1239" s="19"/>
      <c r="E1239" s="19"/>
      <c r="F1239" s="19"/>
    </row>
    <row r="1240" spans="2:6" ht="15" customHeight="1">
      <c r="B1240" s="23"/>
      <c r="C1240" s="19"/>
      <c r="D1240" s="19"/>
      <c r="E1240" s="19"/>
      <c r="F1240" s="19"/>
    </row>
    <row r="1241" spans="2:6" ht="15" customHeight="1">
      <c r="B1241" s="23"/>
      <c r="C1241" s="19"/>
      <c r="D1241" s="19"/>
      <c r="E1241" s="19"/>
      <c r="F1241" s="19"/>
    </row>
    <row r="1242" spans="2:6" ht="15" customHeight="1">
      <c r="B1242" s="23"/>
      <c r="C1242" s="19"/>
      <c r="D1242" s="19"/>
      <c r="E1242" s="19"/>
      <c r="F1242" s="19"/>
    </row>
    <row r="1243" spans="2:6" ht="15" customHeight="1">
      <c r="B1243" s="23"/>
      <c r="C1243" s="19"/>
      <c r="D1243" s="19"/>
      <c r="E1243" s="19"/>
      <c r="F1243" s="19"/>
    </row>
    <row r="1244" spans="2:6" ht="15" customHeight="1">
      <c r="B1244" s="23"/>
      <c r="C1244" s="19"/>
      <c r="D1244" s="19"/>
      <c r="E1244" s="19"/>
      <c r="F1244" s="19"/>
    </row>
    <row r="1245" spans="2:6" ht="15" customHeight="1">
      <c r="B1245" s="23"/>
      <c r="C1245" s="19"/>
      <c r="D1245" s="19"/>
      <c r="E1245" s="19"/>
      <c r="F1245" s="19"/>
    </row>
    <row r="1246" spans="2:6" ht="15" customHeight="1">
      <c r="B1246" s="23"/>
      <c r="C1246" s="19"/>
      <c r="D1246" s="19"/>
      <c r="E1246" s="19"/>
      <c r="F1246" s="19"/>
    </row>
    <row r="1247" spans="2:6" ht="15" customHeight="1">
      <c r="B1247" s="23"/>
      <c r="C1247" s="19"/>
      <c r="D1247" s="19"/>
      <c r="E1247" s="19"/>
      <c r="F1247" s="19"/>
    </row>
    <row r="1248" spans="2:6" ht="15" customHeight="1">
      <c r="B1248" s="23"/>
      <c r="C1248" s="19"/>
      <c r="D1248" s="19"/>
      <c r="E1248" s="19"/>
      <c r="F1248" s="19"/>
    </row>
    <row r="1249" spans="2:6" ht="15" customHeight="1">
      <c r="B1249" s="23"/>
      <c r="C1249" s="19"/>
      <c r="D1249" s="19"/>
      <c r="E1249" s="19"/>
      <c r="F1249" s="19"/>
    </row>
    <row r="1250" spans="2:6" ht="15" customHeight="1">
      <c r="B1250" s="23"/>
      <c r="C1250" s="19"/>
      <c r="D1250" s="19"/>
      <c r="E1250" s="19"/>
      <c r="F1250" s="19"/>
    </row>
    <row r="1251" spans="2:6" ht="15" customHeight="1">
      <c r="B1251" s="23"/>
      <c r="C1251" s="19"/>
      <c r="D1251" s="19"/>
      <c r="E1251" s="19"/>
      <c r="F1251" s="19"/>
    </row>
    <row r="1252" spans="2:6" ht="15" customHeight="1">
      <c r="B1252" s="23"/>
      <c r="C1252" s="19"/>
      <c r="D1252" s="19"/>
      <c r="E1252" s="19"/>
      <c r="F1252" s="19"/>
    </row>
    <row r="1253" spans="2:6" ht="15" customHeight="1">
      <c r="B1253" s="23"/>
      <c r="C1253" s="19"/>
      <c r="D1253" s="19"/>
      <c r="E1253" s="19"/>
      <c r="F1253" s="19"/>
    </row>
    <row r="1254" spans="2:6" ht="15" customHeight="1">
      <c r="B1254" s="23"/>
      <c r="C1254" s="19"/>
      <c r="D1254" s="19"/>
      <c r="E1254" s="19"/>
      <c r="F1254" s="19"/>
    </row>
    <row r="1255" spans="2:6" ht="15" customHeight="1">
      <c r="B1255" s="23"/>
      <c r="C1255" s="19"/>
      <c r="D1255" s="19"/>
      <c r="E1255" s="19"/>
      <c r="F1255" s="19"/>
    </row>
    <row r="1256" spans="2:6" ht="15" customHeight="1">
      <c r="B1256" s="23"/>
      <c r="C1256" s="19"/>
      <c r="D1256" s="19"/>
      <c r="E1256" s="19"/>
      <c r="F1256" s="19"/>
    </row>
    <row r="1257" spans="2:6" ht="15" customHeight="1">
      <c r="B1257" s="23"/>
      <c r="C1257" s="19"/>
      <c r="D1257" s="19"/>
      <c r="E1257" s="19"/>
      <c r="F1257" s="19"/>
    </row>
    <row r="1258" spans="2:6" ht="15" customHeight="1">
      <c r="B1258" s="23"/>
      <c r="C1258" s="19"/>
      <c r="D1258" s="19"/>
      <c r="E1258" s="19"/>
      <c r="F1258" s="19"/>
    </row>
    <row r="1259" spans="2:6" ht="15" customHeight="1">
      <c r="B1259" s="23"/>
      <c r="C1259" s="19"/>
      <c r="D1259" s="19"/>
      <c r="E1259" s="19"/>
      <c r="F1259" s="19"/>
    </row>
    <row r="1260" spans="2:6" ht="15" customHeight="1">
      <c r="B1260" s="23"/>
      <c r="C1260" s="19"/>
      <c r="D1260" s="19"/>
      <c r="E1260" s="19"/>
      <c r="F1260" s="19"/>
    </row>
    <row r="1261" spans="2:6" ht="15" customHeight="1">
      <c r="B1261" s="23"/>
      <c r="C1261" s="19"/>
      <c r="D1261" s="19"/>
      <c r="E1261" s="19"/>
      <c r="F1261" s="19"/>
    </row>
    <row r="1262" spans="2:6" ht="15" customHeight="1">
      <c r="B1262" s="23"/>
      <c r="C1262" s="19"/>
      <c r="D1262" s="19"/>
      <c r="E1262" s="19"/>
      <c r="F1262" s="19"/>
    </row>
    <row r="1263" spans="2:6" ht="15" customHeight="1">
      <c r="B1263" s="23"/>
      <c r="C1263" s="19"/>
      <c r="D1263" s="19"/>
      <c r="E1263" s="19"/>
      <c r="F1263" s="19"/>
    </row>
    <row r="1264" spans="2:6" ht="15" customHeight="1">
      <c r="B1264" s="23"/>
      <c r="C1264" s="19"/>
      <c r="D1264" s="19"/>
      <c r="E1264" s="19"/>
      <c r="F1264" s="19"/>
    </row>
    <row r="1265" spans="2:6" ht="15" customHeight="1">
      <c r="B1265" s="23"/>
      <c r="C1265" s="19"/>
      <c r="D1265" s="19"/>
      <c r="E1265" s="19"/>
      <c r="F1265" s="19"/>
    </row>
    <row r="1266" spans="2:6" ht="15" customHeight="1">
      <c r="B1266" s="23"/>
      <c r="C1266" s="19"/>
      <c r="D1266" s="19"/>
      <c r="E1266" s="19"/>
      <c r="F1266" s="19"/>
    </row>
    <row r="1267" spans="2:6" ht="15" customHeight="1">
      <c r="B1267" s="23"/>
      <c r="C1267" s="19"/>
      <c r="D1267" s="19"/>
      <c r="E1267" s="19"/>
      <c r="F1267" s="19"/>
    </row>
    <row r="1268" spans="2:6" ht="15" customHeight="1">
      <c r="B1268" s="23"/>
      <c r="C1268" s="19"/>
      <c r="D1268" s="19"/>
      <c r="E1268" s="19"/>
      <c r="F1268" s="19"/>
    </row>
    <row r="1269" spans="2:6" ht="15" customHeight="1">
      <c r="B1269" s="23"/>
      <c r="C1269" s="19"/>
      <c r="D1269" s="19"/>
      <c r="E1269" s="19"/>
      <c r="F1269" s="19"/>
    </row>
    <row r="1270" spans="2:6" ht="15" customHeight="1">
      <c r="B1270" s="23"/>
      <c r="C1270" s="19"/>
      <c r="D1270" s="19"/>
      <c r="E1270" s="19"/>
      <c r="F1270" s="19"/>
    </row>
    <row r="1271" spans="2:6" ht="15" customHeight="1">
      <c r="B1271" s="23"/>
      <c r="C1271" s="19"/>
      <c r="D1271" s="19"/>
      <c r="E1271" s="19"/>
      <c r="F1271" s="19"/>
    </row>
    <row r="1272" spans="2:6" ht="15" customHeight="1">
      <c r="B1272" s="23"/>
      <c r="C1272" s="19"/>
      <c r="D1272" s="19"/>
      <c r="E1272" s="19"/>
      <c r="F1272" s="19"/>
    </row>
    <row r="1273" spans="2:6" ht="15" customHeight="1">
      <c r="B1273" s="23"/>
      <c r="C1273" s="19"/>
      <c r="D1273" s="19"/>
      <c r="E1273" s="19"/>
      <c r="F1273" s="19"/>
    </row>
    <row r="1274" spans="2:6" ht="15" customHeight="1">
      <c r="B1274" s="23"/>
      <c r="C1274" s="19"/>
      <c r="D1274" s="19"/>
      <c r="E1274" s="19"/>
      <c r="F1274" s="19"/>
    </row>
    <row r="1275" spans="2:6" ht="15" customHeight="1">
      <c r="B1275" s="23"/>
      <c r="C1275" s="19"/>
      <c r="D1275" s="19"/>
      <c r="E1275" s="19"/>
      <c r="F1275" s="19"/>
    </row>
    <row r="1276" spans="2:6" ht="15" customHeight="1">
      <c r="B1276" s="23"/>
      <c r="C1276" s="19"/>
      <c r="D1276" s="19"/>
      <c r="E1276" s="19"/>
      <c r="F1276" s="19"/>
    </row>
    <row r="1277" spans="2:6" ht="15" customHeight="1">
      <c r="B1277" s="23"/>
      <c r="C1277" s="19"/>
      <c r="D1277" s="19"/>
      <c r="E1277" s="19"/>
      <c r="F1277" s="19"/>
    </row>
    <row r="1278" spans="2:6" ht="15" customHeight="1">
      <c r="B1278" s="23"/>
      <c r="C1278" s="19"/>
      <c r="D1278" s="19"/>
      <c r="E1278" s="19"/>
      <c r="F1278" s="19"/>
    </row>
    <row r="1279" spans="2:6" ht="15" customHeight="1">
      <c r="B1279" s="23"/>
      <c r="C1279" s="19"/>
      <c r="D1279" s="19"/>
      <c r="E1279" s="19"/>
      <c r="F1279" s="19"/>
    </row>
    <row r="1280" spans="2:6" ht="15" customHeight="1">
      <c r="B1280" s="23"/>
      <c r="C1280" s="19"/>
      <c r="D1280" s="19"/>
      <c r="E1280" s="19"/>
      <c r="F1280" s="19"/>
    </row>
    <row r="1281" spans="2:6" ht="15" customHeight="1">
      <c r="B1281" s="23"/>
      <c r="C1281" s="19"/>
      <c r="D1281" s="19"/>
      <c r="E1281" s="19"/>
      <c r="F1281" s="19"/>
    </row>
    <row r="1282" spans="2:6" ht="15" customHeight="1">
      <c r="B1282" s="23"/>
      <c r="C1282" s="19"/>
      <c r="D1282" s="19"/>
      <c r="E1282" s="19"/>
      <c r="F1282" s="19"/>
    </row>
    <row r="1283" spans="2:6" ht="15" customHeight="1">
      <c r="B1283" s="23"/>
      <c r="C1283" s="19"/>
      <c r="D1283" s="19"/>
      <c r="E1283" s="19"/>
      <c r="F1283" s="19"/>
    </row>
    <row r="1284" spans="2:6" ht="15" customHeight="1">
      <c r="B1284" s="23"/>
      <c r="C1284" s="19"/>
      <c r="D1284" s="19"/>
      <c r="E1284" s="19"/>
      <c r="F1284" s="19"/>
    </row>
    <row r="1285" spans="2:6" ht="15" customHeight="1">
      <c r="B1285" s="23"/>
      <c r="C1285" s="19"/>
      <c r="D1285" s="19"/>
      <c r="E1285" s="19"/>
      <c r="F1285" s="19"/>
    </row>
    <row r="1286" spans="2:6" ht="15" customHeight="1">
      <c r="B1286" s="23"/>
      <c r="C1286" s="19"/>
      <c r="D1286" s="19"/>
      <c r="E1286" s="19"/>
      <c r="F1286" s="19"/>
    </row>
    <row r="1287" spans="2:6" ht="15" customHeight="1">
      <c r="B1287" s="23"/>
      <c r="C1287" s="19"/>
      <c r="D1287" s="19"/>
      <c r="E1287" s="19"/>
      <c r="F1287" s="19"/>
    </row>
    <row r="1288" spans="2:6" ht="15" customHeight="1">
      <c r="B1288" s="23"/>
      <c r="C1288" s="19"/>
      <c r="D1288" s="19"/>
      <c r="E1288" s="19"/>
      <c r="F1288" s="19"/>
    </row>
    <row r="1289" spans="2:6" ht="15" customHeight="1">
      <c r="B1289" s="23"/>
      <c r="C1289" s="19"/>
      <c r="D1289" s="19"/>
      <c r="E1289" s="19"/>
      <c r="F1289" s="19"/>
    </row>
    <row r="1290" spans="2:6" ht="15" customHeight="1">
      <c r="B1290" s="23"/>
      <c r="C1290" s="19"/>
      <c r="D1290" s="19"/>
      <c r="E1290" s="19"/>
      <c r="F1290" s="19"/>
    </row>
    <row r="1291" spans="2:6" ht="15" customHeight="1">
      <c r="B1291" s="23"/>
      <c r="C1291" s="19"/>
      <c r="D1291" s="19"/>
      <c r="E1291" s="19"/>
      <c r="F1291" s="19"/>
    </row>
    <row r="1292" spans="2:6" ht="15" customHeight="1">
      <c r="B1292" s="23"/>
      <c r="C1292" s="19"/>
      <c r="D1292" s="19"/>
      <c r="E1292" s="19"/>
      <c r="F1292" s="19"/>
    </row>
    <row r="1293" spans="2:6" ht="15" customHeight="1">
      <c r="B1293" s="23"/>
      <c r="C1293" s="19"/>
      <c r="D1293" s="19"/>
      <c r="E1293" s="19"/>
      <c r="F1293" s="19"/>
    </row>
    <row r="1294" spans="2:6" ht="15" customHeight="1">
      <c r="B1294" s="23"/>
      <c r="C1294" s="19"/>
      <c r="D1294" s="19"/>
      <c r="E1294" s="19"/>
      <c r="F1294" s="19"/>
    </row>
    <row r="1295" spans="2:6" ht="15" customHeight="1">
      <c r="B1295" s="23"/>
      <c r="C1295" s="19"/>
      <c r="D1295" s="19"/>
      <c r="E1295" s="19"/>
      <c r="F1295" s="19"/>
    </row>
    <row r="1296" spans="2:6" ht="15" customHeight="1">
      <c r="B1296" s="23"/>
      <c r="C1296" s="19"/>
      <c r="D1296" s="19"/>
      <c r="E1296" s="19"/>
      <c r="F1296" s="19"/>
    </row>
    <row r="1297" spans="2:6" ht="15" customHeight="1">
      <c r="B1297" s="23"/>
      <c r="C1297" s="19"/>
      <c r="D1297" s="19"/>
      <c r="E1297" s="19"/>
      <c r="F1297" s="19"/>
    </row>
    <row r="1298" spans="2:6" ht="15" customHeight="1">
      <c r="B1298" s="23"/>
      <c r="C1298" s="19"/>
      <c r="D1298" s="19"/>
      <c r="E1298" s="19"/>
      <c r="F1298" s="19"/>
    </row>
    <row r="1299" spans="2:6" ht="15" customHeight="1">
      <c r="B1299" s="23"/>
      <c r="C1299" s="19"/>
      <c r="D1299" s="19"/>
      <c r="E1299" s="19"/>
      <c r="F1299" s="19"/>
    </row>
    <row r="1300" spans="2:6" ht="15" customHeight="1">
      <c r="B1300" s="23"/>
      <c r="C1300" s="19"/>
      <c r="D1300" s="19"/>
      <c r="E1300" s="19"/>
      <c r="F1300" s="19"/>
    </row>
    <row r="1301" spans="2:6" ht="15" customHeight="1">
      <c r="B1301" s="23"/>
      <c r="C1301" s="19"/>
      <c r="D1301" s="19"/>
      <c r="E1301" s="19"/>
      <c r="F1301" s="19"/>
    </row>
    <row r="1302" spans="2:6" ht="15" customHeight="1">
      <c r="B1302" s="23"/>
      <c r="C1302" s="19"/>
      <c r="D1302" s="19"/>
      <c r="E1302" s="19"/>
      <c r="F1302" s="19"/>
    </row>
    <row r="1303" spans="2:6" ht="15" customHeight="1">
      <c r="B1303" s="23"/>
      <c r="C1303" s="19"/>
      <c r="D1303" s="19"/>
      <c r="E1303" s="19"/>
      <c r="F1303" s="19"/>
    </row>
    <row r="1304" spans="2:6" ht="15" customHeight="1">
      <c r="B1304" s="23"/>
      <c r="C1304" s="19"/>
      <c r="D1304" s="19"/>
      <c r="E1304" s="19"/>
      <c r="F1304" s="19"/>
    </row>
    <row r="1305" spans="2:6" ht="15" customHeight="1">
      <c r="B1305" s="23"/>
      <c r="C1305" s="19"/>
      <c r="D1305" s="19"/>
      <c r="E1305" s="19"/>
      <c r="F1305" s="19"/>
    </row>
    <row r="1306" spans="2:6" ht="15" customHeight="1">
      <c r="B1306" s="23"/>
      <c r="C1306" s="19"/>
      <c r="D1306" s="19"/>
      <c r="E1306" s="19"/>
      <c r="F1306" s="19"/>
    </row>
    <row r="1307" spans="2:6" ht="15" customHeight="1">
      <c r="B1307" s="23"/>
      <c r="C1307" s="19"/>
      <c r="D1307" s="19"/>
      <c r="E1307" s="19"/>
      <c r="F1307" s="19"/>
    </row>
    <row r="1308" spans="2:6" ht="15" customHeight="1">
      <c r="B1308" s="23"/>
      <c r="C1308" s="19"/>
      <c r="D1308" s="19"/>
      <c r="E1308" s="19"/>
      <c r="F1308" s="19"/>
    </row>
    <row r="1309" spans="2:6" ht="15" customHeight="1">
      <c r="B1309" s="23"/>
      <c r="C1309" s="19"/>
      <c r="D1309" s="19"/>
      <c r="E1309" s="19"/>
      <c r="F1309" s="19"/>
    </row>
    <row r="1310" spans="2:6" ht="15" customHeight="1">
      <c r="B1310" s="23"/>
      <c r="C1310" s="19"/>
      <c r="D1310" s="19"/>
      <c r="E1310" s="19"/>
      <c r="F1310" s="19"/>
    </row>
    <row r="1311" spans="2:6" ht="15" customHeight="1">
      <c r="B1311" s="23"/>
      <c r="C1311" s="19"/>
      <c r="D1311" s="19"/>
      <c r="E1311" s="19"/>
      <c r="F1311" s="19"/>
    </row>
    <row r="1312" spans="2:6" ht="15" customHeight="1">
      <c r="B1312" s="23"/>
      <c r="C1312" s="19"/>
      <c r="D1312" s="19"/>
      <c r="E1312" s="19"/>
      <c r="F1312" s="19"/>
    </row>
    <row r="1313" spans="2:6" ht="15" customHeight="1">
      <c r="B1313" s="23"/>
      <c r="C1313" s="19"/>
      <c r="D1313" s="19"/>
      <c r="E1313" s="19"/>
      <c r="F1313" s="19"/>
    </row>
    <row r="1314" spans="2:6" ht="15" customHeight="1">
      <c r="B1314" s="23"/>
      <c r="C1314" s="19"/>
      <c r="D1314" s="19"/>
      <c r="E1314" s="19"/>
      <c r="F1314" s="19"/>
    </row>
    <row r="1315" spans="2:6" ht="15" customHeight="1">
      <c r="B1315" s="23"/>
      <c r="C1315" s="19"/>
      <c r="D1315" s="19"/>
      <c r="E1315" s="19"/>
      <c r="F1315" s="19"/>
    </row>
    <row r="1316" spans="2:6" ht="15" customHeight="1">
      <c r="B1316" s="23"/>
      <c r="C1316" s="19"/>
      <c r="D1316" s="19"/>
      <c r="E1316" s="19"/>
      <c r="F1316" s="19"/>
    </row>
    <row r="1317" spans="2:6" ht="15" customHeight="1">
      <c r="B1317" s="23"/>
      <c r="C1317" s="19"/>
      <c r="D1317" s="19"/>
      <c r="E1317" s="19"/>
      <c r="F1317" s="19"/>
    </row>
    <row r="1318" spans="2:6" ht="15" customHeight="1">
      <c r="B1318" s="23"/>
      <c r="C1318" s="19"/>
      <c r="D1318" s="19"/>
      <c r="E1318" s="19"/>
      <c r="F1318" s="19"/>
    </row>
    <row r="1319" spans="2:6" ht="15" customHeight="1">
      <c r="B1319" s="23"/>
      <c r="C1319" s="19"/>
      <c r="D1319" s="19"/>
      <c r="E1319" s="19"/>
      <c r="F1319" s="19"/>
    </row>
    <row r="1320" spans="2:6" ht="15" customHeight="1">
      <c r="B1320" s="23"/>
      <c r="C1320" s="19"/>
      <c r="D1320" s="19"/>
      <c r="E1320" s="19"/>
      <c r="F1320" s="19"/>
    </row>
    <row r="1321" spans="2:6" ht="15" customHeight="1">
      <c r="B1321" s="23"/>
      <c r="C1321" s="19"/>
      <c r="D1321" s="19"/>
      <c r="E1321" s="19"/>
      <c r="F1321" s="19"/>
    </row>
    <row r="1322" spans="2:6" ht="15" customHeight="1">
      <c r="B1322" s="23"/>
      <c r="C1322" s="19"/>
      <c r="D1322" s="19"/>
      <c r="E1322" s="19"/>
      <c r="F1322" s="19"/>
    </row>
    <row r="1323" spans="2:6" ht="15" customHeight="1">
      <c r="B1323" s="23"/>
      <c r="C1323" s="19"/>
      <c r="D1323" s="19"/>
      <c r="E1323" s="19"/>
      <c r="F1323" s="19"/>
    </row>
    <row r="1324" spans="2:6" ht="15" customHeight="1">
      <c r="B1324" s="23"/>
      <c r="C1324" s="19"/>
      <c r="D1324" s="19"/>
      <c r="E1324" s="19"/>
      <c r="F1324" s="19"/>
    </row>
    <row r="1325" spans="2:6" ht="15" customHeight="1">
      <c r="B1325" s="23"/>
      <c r="C1325" s="19"/>
      <c r="D1325" s="19"/>
      <c r="E1325" s="19"/>
      <c r="F1325" s="19"/>
    </row>
    <row r="1326" spans="2:6" ht="15" customHeight="1">
      <c r="B1326" s="23"/>
      <c r="C1326" s="19"/>
      <c r="D1326" s="19"/>
      <c r="E1326" s="19"/>
      <c r="F1326" s="19"/>
    </row>
    <row r="1327" spans="2:6" ht="15" customHeight="1">
      <c r="B1327" s="23"/>
      <c r="C1327" s="19"/>
      <c r="D1327" s="19"/>
      <c r="E1327" s="19"/>
      <c r="F1327" s="19"/>
    </row>
    <row r="1328" spans="2:6" ht="15" customHeight="1">
      <c r="B1328" s="23"/>
      <c r="C1328" s="19"/>
      <c r="D1328" s="19"/>
      <c r="E1328" s="19"/>
      <c r="F1328" s="19"/>
    </row>
    <row r="1329" spans="2:6" ht="15" customHeight="1">
      <c r="B1329" s="23"/>
      <c r="C1329" s="19"/>
      <c r="D1329" s="19"/>
      <c r="E1329" s="19"/>
      <c r="F1329" s="19"/>
    </row>
    <row r="1330" spans="2:6" ht="15" customHeight="1">
      <c r="B1330" s="23"/>
      <c r="C1330" s="19"/>
      <c r="D1330" s="19"/>
      <c r="E1330" s="19"/>
      <c r="F1330" s="19"/>
    </row>
    <row r="1331" spans="2:6" ht="15" customHeight="1">
      <c r="B1331" s="23"/>
      <c r="C1331" s="19"/>
      <c r="D1331" s="19"/>
      <c r="E1331" s="19"/>
      <c r="F1331" s="19"/>
    </row>
    <row r="1332" spans="2:6" ht="15" customHeight="1">
      <c r="B1332" s="23"/>
      <c r="C1332" s="19"/>
      <c r="D1332" s="19"/>
      <c r="E1332" s="19"/>
      <c r="F1332" s="19"/>
    </row>
    <row r="1333" spans="2:6" ht="15" customHeight="1">
      <c r="B1333" s="23"/>
      <c r="C1333" s="19"/>
      <c r="D1333" s="19"/>
      <c r="E1333" s="19"/>
      <c r="F1333" s="19"/>
    </row>
    <row r="1334" spans="2:6" ht="15" customHeight="1">
      <c r="B1334" s="23"/>
      <c r="C1334" s="19"/>
      <c r="D1334" s="19"/>
      <c r="E1334" s="19"/>
      <c r="F1334" s="19"/>
    </row>
    <row r="1335" spans="2:6" ht="15" customHeight="1">
      <c r="B1335" s="23"/>
      <c r="C1335" s="19"/>
      <c r="D1335" s="19"/>
      <c r="E1335" s="19"/>
      <c r="F1335" s="19"/>
    </row>
    <row r="1336" spans="2:6" ht="15" customHeight="1">
      <c r="B1336" s="23"/>
      <c r="C1336" s="19"/>
      <c r="D1336" s="19"/>
      <c r="E1336" s="19"/>
      <c r="F1336" s="19"/>
    </row>
    <row r="1337" spans="2:6" ht="15" customHeight="1">
      <c r="B1337" s="23"/>
      <c r="C1337" s="19"/>
      <c r="D1337" s="19"/>
      <c r="E1337" s="19"/>
      <c r="F1337" s="19"/>
    </row>
    <row r="1338" spans="2:6" ht="15" customHeight="1">
      <c r="B1338" s="23"/>
      <c r="C1338" s="19"/>
      <c r="D1338" s="19"/>
      <c r="E1338" s="19"/>
      <c r="F1338" s="19"/>
    </row>
    <row r="1339" spans="2:6" ht="15" customHeight="1">
      <c r="B1339" s="23"/>
      <c r="C1339" s="19"/>
      <c r="D1339" s="19"/>
      <c r="E1339" s="19"/>
      <c r="F1339" s="19"/>
    </row>
    <row r="1340" spans="2:6" ht="15" customHeight="1">
      <c r="B1340" s="23"/>
      <c r="C1340" s="19"/>
      <c r="D1340" s="19"/>
      <c r="E1340" s="19"/>
      <c r="F1340" s="19"/>
    </row>
    <row r="1341" spans="2:6" ht="15" customHeight="1">
      <c r="B1341" s="23"/>
      <c r="C1341" s="19"/>
      <c r="D1341" s="19"/>
      <c r="E1341" s="19"/>
      <c r="F1341" s="19"/>
    </row>
    <row r="1342" spans="2:6" ht="15" customHeight="1">
      <c r="B1342" s="23"/>
      <c r="C1342" s="19"/>
      <c r="D1342" s="19"/>
      <c r="E1342" s="19"/>
      <c r="F1342" s="19"/>
    </row>
    <row r="1343" spans="2:6" ht="15" customHeight="1">
      <c r="B1343" s="23"/>
      <c r="C1343" s="19"/>
      <c r="D1343" s="19"/>
      <c r="E1343" s="19"/>
      <c r="F1343" s="19"/>
    </row>
    <row r="1344" spans="2:6" ht="15" customHeight="1">
      <c r="B1344" s="23"/>
      <c r="C1344" s="19"/>
      <c r="D1344" s="19"/>
      <c r="E1344" s="19"/>
      <c r="F1344" s="19"/>
    </row>
    <row r="1345" spans="2:6" ht="15" customHeight="1">
      <c r="B1345" s="23"/>
      <c r="C1345" s="19"/>
      <c r="D1345" s="19"/>
      <c r="E1345" s="19"/>
      <c r="F1345" s="19"/>
    </row>
    <row r="1346" spans="2:6" ht="15" customHeight="1">
      <c r="B1346" s="23"/>
      <c r="C1346" s="19"/>
      <c r="D1346" s="19"/>
      <c r="E1346" s="19"/>
      <c r="F1346" s="19"/>
    </row>
    <row r="1347" spans="2:6" ht="15" customHeight="1">
      <c r="B1347" s="23"/>
      <c r="C1347" s="19"/>
      <c r="D1347" s="19"/>
      <c r="E1347" s="19"/>
      <c r="F1347" s="19"/>
    </row>
    <row r="1348" spans="2:6" ht="15" customHeight="1">
      <c r="B1348" s="23"/>
      <c r="C1348" s="19"/>
      <c r="D1348" s="19"/>
      <c r="E1348" s="19"/>
      <c r="F1348" s="19"/>
    </row>
    <row r="1349" spans="2:6" ht="15" customHeight="1">
      <c r="B1349" s="23"/>
      <c r="C1349" s="19"/>
      <c r="D1349" s="19"/>
      <c r="E1349" s="19"/>
      <c r="F1349" s="19"/>
    </row>
    <row r="1350" spans="2:6" ht="15" customHeight="1">
      <c r="B1350" s="23"/>
      <c r="C1350" s="19"/>
      <c r="D1350" s="19"/>
      <c r="E1350" s="19"/>
      <c r="F1350" s="19"/>
    </row>
    <row r="1351" spans="2:6" ht="15" customHeight="1">
      <c r="B1351" s="23"/>
      <c r="C1351" s="19"/>
      <c r="D1351" s="19"/>
      <c r="E1351" s="19"/>
      <c r="F1351" s="19"/>
    </row>
    <row r="1352" spans="2:6" ht="15" customHeight="1">
      <c r="B1352" s="23"/>
      <c r="C1352" s="19"/>
      <c r="D1352" s="19"/>
      <c r="E1352" s="19"/>
      <c r="F1352" s="19"/>
    </row>
    <row r="1353" spans="2:6" ht="15" customHeight="1">
      <c r="B1353" s="23"/>
      <c r="C1353" s="19"/>
      <c r="D1353" s="19"/>
      <c r="E1353" s="19"/>
      <c r="F1353" s="19"/>
    </row>
    <row r="1354" spans="2:6" ht="15" customHeight="1">
      <c r="B1354" s="23"/>
      <c r="C1354" s="19"/>
      <c r="D1354" s="19"/>
      <c r="E1354" s="19"/>
      <c r="F1354" s="19"/>
    </row>
    <row r="1355" spans="2:6" ht="15" customHeight="1">
      <c r="B1355" s="23"/>
      <c r="C1355" s="19"/>
      <c r="D1355" s="19"/>
      <c r="E1355" s="19"/>
      <c r="F1355" s="19"/>
    </row>
    <row r="1356" spans="2:6" ht="15" customHeight="1">
      <c r="B1356" s="23"/>
      <c r="C1356" s="19"/>
      <c r="D1356" s="19"/>
      <c r="E1356" s="19"/>
      <c r="F1356" s="19"/>
    </row>
    <row r="1357" spans="2:6" ht="15" customHeight="1">
      <c r="B1357" s="23"/>
      <c r="C1357" s="19"/>
      <c r="D1357" s="19"/>
      <c r="E1357" s="19"/>
      <c r="F1357" s="19"/>
    </row>
    <row r="1358" spans="2:6" ht="15" customHeight="1">
      <c r="B1358" s="23"/>
      <c r="C1358" s="19"/>
      <c r="D1358" s="19"/>
      <c r="E1358" s="19"/>
      <c r="F1358" s="19"/>
    </row>
    <row r="1359" spans="2:6" ht="15" customHeight="1">
      <c r="B1359" s="23"/>
      <c r="C1359" s="19"/>
      <c r="D1359" s="19"/>
      <c r="E1359" s="19"/>
      <c r="F1359" s="19"/>
    </row>
    <row r="1360" spans="2:6" ht="15" customHeight="1">
      <c r="B1360" s="23"/>
      <c r="C1360" s="19"/>
      <c r="D1360" s="19"/>
      <c r="E1360" s="19"/>
      <c r="F1360" s="19"/>
    </row>
    <row r="1361" spans="2:6" ht="15" customHeight="1">
      <c r="B1361" s="23"/>
      <c r="C1361" s="19"/>
      <c r="D1361" s="19"/>
      <c r="E1361" s="19"/>
      <c r="F1361" s="19"/>
    </row>
    <row r="1362" spans="2:6" ht="15" customHeight="1">
      <c r="B1362" s="23"/>
      <c r="C1362" s="19"/>
      <c r="D1362" s="19"/>
      <c r="E1362" s="19"/>
      <c r="F1362" s="19"/>
    </row>
    <row r="1363" spans="2:6" ht="15" customHeight="1">
      <c r="B1363" s="23"/>
      <c r="C1363" s="19"/>
      <c r="D1363" s="19"/>
      <c r="E1363" s="19"/>
      <c r="F1363" s="19"/>
    </row>
    <row r="1364" spans="2:6" ht="15" customHeight="1">
      <c r="B1364" s="23"/>
      <c r="C1364" s="19"/>
      <c r="D1364" s="19"/>
      <c r="E1364" s="19"/>
      <c r="F1364" s="19"/>
    </row>
    <row r="1365" spans="2:6" ht="15" customHeight="1">
      <c r="B1365" s="23"/>
      <c r="C1365" s="19"/>
      <c r="D1365" s="19"/>
      <c r="E1365" s="19"/>
      <c r="F1365" s="19"/>
    </row>
    <row r="1366" spans="2:6" ht="15" customHeight="1">
      <c r="B1366" s="23"/>
      <c r="C1366" s="19"/>
      <c r="D1366" s="19"/>
      <c r="E1366" s="19"/>
      <c r="F1366" s="19"/>
    </row>
    <row r="1367" spans="2:6" ht="15" customHeight="1">
      <c r="B1367" s="23"/>
      <c r="C1367" s="19"/>
      <c r="D1367" s="19"/>
      <c r="E1367" s="19"/>
      <c r="F1367" s="19"/>
    </row>
    <row r="1368" spans="2:6" ht="15" customHeight="1">
      <c r="B1368" s="23"/>
      <c r="C1368" s="19"/>
      <c r="D1368" s="19"/>
      <c r="E1368" s="19"/>
      <c r="F1368" s="19"/>
    </row>
    <row r="1369" spans="2:6" ht="15" customHeight="1">
      <c r="B1369" s="23"/>
      <c r="C1369" s="19"/>
      <c r="D1369" s="19"/>
      <c r="E1369" s="19"/>
      <c r="F1369" s="19"/>
    </row>
    <row r="1370" spans="2:6" ht="15" customHeight="1">
      <c r="B1370" s="23"/>
      <c r="C1370" s="19"/>
      <c r="D1370" s="19"/>
      <c r="E1370" s="19"/>
      <c r="F1370" s="19"/>
    </row>
    <row r="1371" spans="2:6" ht="15" customHeight="1">
      <c r="B1371" s="23"/>
      <c r="C1371" s="19"/>
      <c r="D1371" s="19"/>
      <c r="E1371" s="19"/>
      <c r="F1371" s="19"/>
    </row>
    <row r="1372" spans="2:6" ht="15" customHeight="1">
      <c r="B1372" s="23"/>
      <c r="C1372" s="19"/>
      <c r="D1372" s="19"/>
      <c r="E1372" s="19"/>
      <c r="F1372" s="19"/>
    </row>
    <row r="1373" spans="2:6" ht="15" customHeight="1">
      <c r="B1373" s="23"/>
      <c r="C1373" s="19"/>
      <c r="D1373" s="19"/>
      <c r="E1373" s="19"/>
      <c r="F1373" s="19"/>
    </row>
    <row r="1374" spans="2:6" ht="15" customHeight="1">
      <c r="B1374" s="23"/>
      <c r="C1374" s="19"/>
      <c r="D1374" s="19"/>
      <c r="E1374" s="19"/>
      <c r="F1374" s="19"/>
    </row>
    <row r="1375" spans="2:6" ht="15" customHeight="1">
      <c r="B1375" s="23"/>
      <c r="C1375" s="19"/>
      <c r="D1375" s="19"/>
      <c r="E1375" s="19"/>
      <c r="F1375" s="19"/>
    </row>
    <row r="1376" spans="2:6" ht="15" customHeight="1">
      <c r="B1376" s="23"/>
      <c r="C1376" s="19"/>
      <c r="D1376" s="19"/>
      <c r="E1376" s="19"/>
      <c r="F1376" s="19"/>
    </row>
    <row r="1377" spans="2:6" ht="15" customHeight="1">
      <c r="B1377" s="23"/>
      <c r="C1377" s="19"/>
      <c r="D1377" s="19"/>
      <c r="E1377" s="19"/>
      <c r="F1377" s="19"/>
    </row>
    <row r="1378" spans="2:6" ht="15" customHeight="1">
      <c r="B1378" s="23"/>
      <c r="C1378" s="19"/>
      <c r="D1378" s="19"/>
      <c r="E1378" s="19"/>
      <c r="F1378" s="19"/>
    </row>
    <row r="1379" spans="2:6" ht="15" customHeight="1">
      <c r="B1379" s="23"/>
      <c r="C1379" s="19"/>
      <c r="D1379" s="19"/>
      <c r="E1379" s="19"/>
      <c r="F1379" s="19"/>
    </row>
    <row r="1380" spans="2:6" ht="15" customHeight="1">
      <c r="B1380" s="23"/>
      <c r="C1380" s="19"/>
      <c r="D1380" s="19"/>
      <c r="E1380" s="19"/>
      <c r="F1380" s="19"/>
    </row>
    <row r="1381" spans="2:6" ht="15" customHeight="1">
      <c r="B1381" s="23"/>
      <c r="C1381" s="19"/>
      <c r="D1381" s="19"/>
      <c r="E1381" s="19"/>
      <c r="F1381" s="19"/>
    </row>
    <row r="1382" spans="2:6" ht="15" customHeight="1">
      <c r="B1382" s="23"/>
      <c r="C1382" s="19"/>
      <c r="D1382" s="19"/>
      <c r="E1382" s="19"/>
      <c r="F1382" s="19"/>
    </row>
    <row r="1383" spans="2:6" ht="15" customHeight="1">
      <c r="B1383" s="23"/>
      <c r="C1383" s="19"/>
      <c r="D1383" s="19"/>
      <c r="E1383" s="19"/>
      <c r="F1383" s="19"/>
    </row>
    <row r="1384" spans="2:6" ht="15" customHeight="1">
      <c r="B1384" s="23"/>
      <c r="C1384" s="19"/>
      <c r="D1384" s="19"/>
      <c r="E1384" s="19"/>
      <c r="F1384" s="19"/>
    </row>
    <row r="1385" spans="2:6" ht="15" customHeight="1">
      <c r="B1385" s="23"/>
      <c r="C1385" s="19"/>
      <c r="D1385" s="19"/>
      <c r="E1385" s="19"/>
      <c r="F1385" s="19"/>
    </row>
    <row r="1386" spans="2:6" ht="15" customHeight="1">
      <c r="B1386" s="23"/>
      <c r="C1386" s="19"/>
      <c r="D1386" s="19"/>
      <c r="E1386" s="19"/>
      <c r="F1386" s="19"/>
    </row>
    <row r="1387" spans="2:6" ht="15" customHeight="1">
      <c r="B1387" s="23"/>
      <c r="C1387" s="19"/>
      <c r="D1387" s="19"/>
      <c r="E1387" s="19"/>
      <c r="F1387" s="19"/>
    </row>
    <row r="1388" spans="2:6" ht="15" customHeight="1">
      <c r="B1388" s="23"/>
      <c r="C1388" s="19"/>
      <c r="D1388" s="19"/>
      <c r="E1388" s="19"/>
      <c r="F1388" s="19"/>
    </row>
    <row r="1389" spans="2:6" ht="15" customHeight="1">
      <c r="B1389" s="23"/>
      <c r="C1389" s="19"/>
      <c r="D1389" s="19"/>
      <c r="E1389" s="19"/>
      <c r="F1389" s="19"/>
    </row>
    <row r="1390" spans="2:6" ht="15" customHeight="1">
      <c r="B1390" s="23"/>
      <c r="C1390" s="19"/>
      <c r="D1390" s="19"/>
      <c r="E1390" s="19"/>
      <c r="F1390" s="19"/>
    </row>
    <row r="1391" spans="2:6" ht="15" customHeight="1">
      <c r="B1391" s="23"/>
      <c r="C1391" s="19"/>
      <c r="D1391" s="19"/>
      <c r="E1391" s="19"/>
      <c r="F1391" s="19"/>
    </row>
    <row r="1392" spans="2:6" ht="15" customHeight="1">
      <c r="B1392" s="23"/>
      <c r="C1392" s="19"/>
      <c r="D1392" s="19"/>
      <c r="E1392" s="19"/>
      <c r="F1392" s="19"/>
    </row>
    <row r="1393" spans="2:6" ht="15" customHeight="1">
      <c r="B1393" s="23"/>
      <c r="C1393" s="19"/>
      <c r="D1393" s="19"/>
      <c r="E1393" s="19"/>
      <c r="F1393" s="19"/>
    </row>
    <row r="1394" spans="2:6" ht="15" customHeight="1">
      <c r="B1394" s="23"/>
      <c r="C1394" s="19"/>
      <c r="D1394" s="19"/>
      <c r="E1394" s="19"/>
      <c r="F1394" s="19"/>
    </row>
    <row r="1395" spans="2:6" ht="15" customHeight="1">
      <c r="B1395" s="23"/>
      <c r="C1395" s="19"/>
      <c r="D1395" s="19"/>
      <c r="E1395" s="19"/>
      <c r="F1395" s="19"/>
    </row>
    <row r="1396" spans="2:6" ht="15" customHeight="1">
      <c r="B1396" s="23"/>
      <c r="C1396" s="19"/>
      <c r="D1396" s="19"/>
      <c r="E1396" s="19"/>
      <c r="F1396" s="19"/>
    </row>
    <row r="1397" spans="2:6" ht="15" customHeight="1">
      <c r="B1397" s="23"/>
      <c r="C1397" s="19"/>
      <c r="D1397" s="19"/>
      <c r="E1397" s="19"/>
      <c r="F1397" s="19"/>
    </row>
    <row r="1398" spans="2:6" ht="15" customHeight="1">
      <c r="B1398" s="23"/>
      <c r="C1398" s="19"/>
      <c r="D1398" s="19"/>
      <c r="E1398" s="19"/>
      <c r="F1398" s="19"/>
    </row>
    <row r="1399" spans="2:6" ht="15" customHeight="1">
      <c r="B1399" s="23"/>
      <c r="C1399" s="19"/>
      <c r="D1399" s="19"/>
      <c r="E1399" s="19"/>
      <c r="F1399" s="19"/>
    </row>
    <row r="1400" spans="2:6" ht="15" customHeight="1">
      <c r="B1400" s="23"/>
      <c r="C1400" s="19"/>
      <c r="D1400" s="19"/>
      <c r="E1400" s="19"/>
      <c r="F1400" s="19"/>
    </row>
    <row r="1401" spans="2:6" ht="15" customHeight="1">
      <c r="B1401" s="23"/>
      <c r="C1401" s="19"/>
      <c r="D1401" s="19"/>
      <c r="E1401" s="19"/>
      <c r="F1401" s="19"/>
    </row>
    <row r="1402" spans="2:6" ht="15" customHeight="1">
      <c r="B1402" s="23"/>
      <c r="C1402" s="19"/>
      <c r="D1402" s="19"/>
      <c r="E1402" s="19"/>
      <c r="F1402" s="19"/>
    </row>
    <row r="1403" spans="2:6" ht="15" customHeight="1">
      <c r="B1403" s="23"/>
      <c r="C1403" s="19"/>
      <c r="D1403" s="19"/>
      <c r="E1403" s="19"/>
      <c r="F1403" s="19"/>
    </row>
    <row r="1404" spans="2:6" ht="15" customHeight="1">
      <c r="B1404" s="23"/>
      <c r="C1404" s="19"/>
      <c r="D1404" s="19"/>
      <c r="E1404" s="19"/>
      <c r="F1404" s="19"/>
    </row>
    <row r="1405" spans="2:6" ht="15" customHeight="1">
      <c r="B1405" s="23"/>
      <c r="C1405" s="19"/>
      <c r="D1405" s="19"/>
      <c r="E1405" s="19"/>
      <c r="F1405" s="19"/>
    </row>
    <row r="1406" spans="2:6" ht="15" customHeight="1">
      <c r="B1406" s="23"/>
      <c r="C1406" s="19"/>
      <c r="D1406" s="19"/>
      <c r="E1406" s="19"/>
      <c r="F1406" s="19"/>
    </row>
    <row r="1407" spans="2:6" ht="15" customHeight="1">
      <c r="B1407" s="23"/>
      <c r="C1407" s="19"/>
      <c r="D1407" s="19"/>
      <c r="E1407" s="19"/>
      <c r="F1407" s="19"/>
    </row>
    <row r="1408" spans="2:6" ht="15" customHeight="1">
      <c r="B1408" s="23"/>
      <c r="C1408" s="19"/>
      <c r="D1408" s="19"/>
      <c r="E1408" s="19"/>
      <c r="F1408" s="19"/>
    </row>
    <row r="1409" spans="2:6" ht="15" customHeight="1">
      <c r="B1409" s="23"/>
      <c r="C1409" s="19"/>
      <c r="D1409" s="19"/>
      <c r="E1409" s="19"/>
      <c r="F1409" s="19"/>
    </row>
    <row r="1410" spans="2:6" ht="15" customHeight="1">
      <c r="B1410" s="23"/>
      <c r="C1410" s="19"/>
      <c r="D1410" s="19"/>
      <c r="E1410" s="19"/>
      <c r="F1410" s="19"/>
    </row>
    <row r="1411" spans="2:6" ht="15" customHeight="1">
      <c r="B1411" s="23"/>
      <c r="C1411" s="19"/>
      <c r="D1411" s="19"/>
      <c r="E1411" s="19"/>
      <c r="F1411" s="19"/>
    </row>
    <row r="1412" spans="2:6" ht="15" customHeight="1">
      <c r="B1412" s="23"/>
      <c r="C1412" s="19"/>
      <c r="D1412" s="19"/>
      <c r="E1412" s="19"/>
      <c r="F1412" s="19"/>
    </row>
    <row r="1413" spans="2:6" ht="15" customHeight="1">
      <c r="B1413" s="23"/>
      <c r="C1413" s="19"/>
      <c r="D1413" s="19"/>
      <c r="E1413" s="19"/>
      <c r="F1413" s="19"/>
    </row>
    <row r="1414" spans="2:6" ht="15" customHeight="1">
      <c r="B1414" s="23"/>
      <c r="C1414" s="19"/>
      <c r="D1414" s="19"/>
      <c r="E1414" s="19"/>
      <c r="F1414" s="19"/>
    </row>
    <row r="1415" spans="2:6" ht="15" customHeight="1">
      <c r="B1415" s="23"/>
      <c r="C1415" s="19"/>
      <c r="D1415" s="19"/>
      <c r="E1415" s="19"/>
      <c r="F1415" s="19"/>
    </row>
  </sheetData>
  <autoFilter ref="B2:M2" xr:uid="{00000000-0009-0000-0000-000005000000}"/>
  <mergeCells count="1">
    <mergeCell ref="E1:I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00B050"/>
  </sheetPr>
  <dimension ref="A1:K4346"/>
  <sheetViews>
    <sheetView zoomScale="80" zoomScaleNormal="80" workbookViewId="0">
      <pane xSplit="1" ySplit="2" topLeftCell="B2494" activePane="bottomRight" state="frozen"/>
      <selection pane="topRight" activeCell="B1" sqref="B1"/>
      <selection pane="bottomLeft" activeCell="A3" sqref="A3"/>
      <selection pane="bottomRight" activeCell="O2500" sqref="O2500"/>
    </sheetView>
  </sheetViews>
  <sheetFormatPr defaultColWidth="11.08203125" defaultRowHeight="15" customHeight="1"/>
  <cols>
    <col min="1" max="1" width="2.83203125" style="53" customWidth="1"/>
    <col min="2" max="2" width="10" style="53" customWidth="1"/>
    <col min="3" max="3" width="41.33203125" style="53" customWidth="1"/>
    <col min="4" max="4" width="15.5" style="53" customWidth="1"/>
    <col min="5" max="5" width="48.33203125" style="124" customWidth="1"/>
    <col min="6" max="6" width="44.5" style="53" customWidth="1"/>
    <col min="7" max="7" width="22" style="53" customWidth="1"/>
    <col min="8" max="8" width="18.58203125" style="53" customWidth="1"/>
    <col min="9" max="9" width="20.33203125" style="124" customWidth="1"/>
    <col min="10" max="10" width="20.08203125" style="53" customWidth="1"/>
    <col min="11" max="11" width="21.33203125" style="53" customWidth="1"/>
    <col min="12" max="16384" width="11.08203125" style="53"/>
  </cols>
  <sheetData>
    <row r="1" spans="1:11" ht="15.5">
      <c r="A1" s="48"/>
      <c r="B1" s="49"/>
      <c r="C1" s="48"/>
      <c r="D1" s="49"/>
      <c r="E1" s="50"/>
      <c r="F1" s="51"/>
      <c r="G1" s="51"/>
      <c r="H1" s="48"/>
      <c r="I1" s="51"/>
      <c r="J1" s="52"/>
      <c r="K1" s="52"/>
    </row>
    <row r="2" spans="1:11" ht="31">
      <c r="A2" s="54"/>
      <c r="B2" s="55" t="s">
        <v>1</v>
      </c>
      <c r="C2" s="55" t="s">
        <v>2</v>
      </c>
      <c r="D2" s="55" t="s">
        <v>3</v>
      </c>
      <c r="E2" s="55" t="s">
        <v>3004</v>
      </c>
      <c r="F2" s="55" t="s">
        <v>3005</v>
      </c>
      <c r="G2" s="55" t="s">
        <v>3006</v>
      </c>
      <c r="H2" s="55" t="s">
        <v>3007</v>
      </c>
      <c r="I2" s="55" t="s">
        <v>3008</v>
      </c>
      <c r="J2" s="56" t="s">
        <v>3009</v>
      </c>
      <c r="K2" s="56" t="s">
        <v>3010</v>
      </c>
    </row>
    <row r="3" spans="1:11" ht="31" hidden="1">
      <c r="A3" s="48"/>
      <c r="B3" s="57">
        <v>1</v>
      </c>
      <c r="C3" s="58" t="s">
        <v>13</v>
      </c>
      <c r="D3" s="59">
        <v>2019</v>
      </c>
      <c r="E3" s="58" t="s">
        <v>3011</v>
      </c>
      <c r="F3" s="60" t="s">
        <v>3012</v>
      </c>
      <c r="G3" s="59"/>
      <c r="H3" s="59">
        <v>1756</v>
      </c>
      <c r="I3" s="60" t="s">
        <v>3013</v>
      </c>
      <c r="J3" s="61">
        <v>469610016</v>
      </c>
      <c r="K3" s="61"/>
    </row>
    <row r="4" spans="1:11" ht="31" hidden="1">
      <c r="A4" s="48"/>
      <c r="B4" s="57"/>
      <c r="C4" s="58" t="s">
        <v>13</v>
      </c>
      <c r="D4" s="59">
        <v>2019</v>
      </c>
      <c r="E4" s="58" t="s">
        <v>3011</v>
      </c>
      <c r="F4" s="60" t="s">
        <v>3014</v>
      </c>
      <c r="G4" s="59"/>
      <c r="H4" s="59">
        <v>680</v>
      </c>
      <c r="I4" s="60" t="s">
        <v>3015</v>
      </c>
      <c r="J4" s="61">
        <v>3682571628</v>
      </c>
      <c r="K4" s="61"/>
    </row>
    <row r="5" spans="1:11" ht="46.5" hidden="1">
      <c r="A5" s="48"/>
      <c r="B5" s="57"/>
      <c r="C5" s="58" t="s">
        <v>13</v>
      </c>
      <c r="D5" s="59">
        <v>2019</v>
      </c>
      <c r="E5" s="58" t="s">
        <v>3016</v>
      </c>
      <c r="F5" s="60" t="s">
        <v>3017</v>
      </c>
      <c r="G5" s="59"/>
      <c r="H5" s="59">
        <v>10</v>
      </c>
      <c r="I5" s="60" t="s">
        <v>3018</v>
      </c>
      <c r="J5" s="61">
        <v>30000000</v>
      </c>
      <c r="K5" s="61"/>
    </row>
    <row r="6" spans="1:11" ht="46.5" hidden="1">
      <c r="A6" s="48"/>
      <c r="B6" s="57"/>
      <c r="C6" s="58" t="s">
        <v>13</v>
      </c>
      <c r="D6" s="59">
        <v>2019</v>
      </c>
      <c r="E6" s="58" t="s">
        <v>3016</v>
      </c>
      <c r="F6" s="60" t="s">
        <v>3019</v>
      </c>
      <c r="G6" s="59"/>
      <c r="H6" s="59">
        <v>10</v>
      </c>
      <c r="I6" s="60" t="s">
        <v>3018</v>
      </c>
      <c r="J6" s="61">
        <v>50000000</v>
      </c>
      <c r="K6" s="61"/>
    </row>
    <row r="7" spans="1:11" ht="31" hidden="1">
      <c r="A7" s="48"/>
      <c r="B7" s="57"/>
      <c r="C7" s="58" t="s">
        <v>13</v>
      </c>
      <c r="D7" s="59">
        <v>2019</v>
      </c>
      <c r="E7" s="58" t="s">
        <v>3016</v>
      </c>
      <c r="F7" s="60" t="s">
        <v>3020</v>
      </c>
      <c r="G7" s="59"/>
      <c r="H7" s="59">
        <v>7</v>
      </c>
      <c r="I7" s="60" t="s">
        <v>224</v>
      </c>
      <c r="J7" s="61">
        <v>122500000</v>
      </c>
      <c r="K7" s="61"/>
    </row>
    <row r="8" spans="1:11" ht="31" hidden="1">
      <c r="A8" s="48"/>
      <c r="B8" s="57"/>
      <c r="C8" s="58" t="s">
        <v>13</v>
      </c>
      <c r="D8" s="59">
        <v>2019</v>
      </c>
      <c r="E8" s="58" t="s">
        <v>3016</v>
      </c>
      <c r="F8" s="60" t="s">
        <v>3021</v>
      </c>
      <c r="G8" s="59"/>
      <c r="H8" s="59">
        <v>16</v>
      </c>
      <c r="I8" s="60" t="s">
        <v>3022</v>
      </c>
      <c r="J8" s="61">
        <v>30000000</v>
      </c>
      <c r="K8" s="61"/>
    </row>
    <row r="9" spans="1:11" ht="31" hidden="1">
      <c r="A9" s="48"/>
      <c r="B9" s="57"/>
      <c r="C9" s="58" t="s">
        <v>13</v>
      </c>
      <c r="D9" s="59">
        <v>2019</v>
      </c>
      <c r="E9" s="58" t="s">
        <v>3016</v>
      </c>
      <c r="F9" s="60" t="s">
        <v>3023</v>
      </c>
      <c r="G9" s="59"/>
      <c r="H9" s="59">
        <v>20</v>
      </c>
      <c r="I9" s="60" t="s">
        <v>3022</v>
      </c>
      <c r="J9" s="61">
        <v>10000000</v>
      </c>
      <c r="K9" s="61"/>
    </row>
    <row r="10" spans="1:11" ht="31" hidden="1">
      <c r="A10" s="48"/>
      <c r="B10" s="57"/>
      <c r="C10" s="58" t="s">
        <v>13</v>
      </c>
      <c r="D10" s="59">
        <v>2019</v>
      </c>
      <c r="E10" s="58" t="s">
        <v>3016</v>
      </c>
      <c r="F10" s="60" t="s">
        <v>3024</v>
      </c>
      <c r="G10" s="59"/>
      <c r="H10" s="59">
        <v>20</v>
      </c>
      <c r="I10" s="60" t="s">
        <v>3022</v>
      </c>
      <c r="J10" s="61">
        <v>50000000</v>
      </c>
      <c r="K10" s="61"/>
    </row>
    <row r="11" spans="1:11" ht="31" hidden="1">
      <c r="A11" s="48"/>
      <c r="B11" s="57"/>
      <c r="C11" s="58" t="s">
        <v>13</v>
      </c>
      <c r="D11" s="59">
        <v>2019</v>
      </c>
      <c r="E11" s="58" t="s">
        <v>3016</v>
      </c>
      <c r="F11" s="60" t="s">
        <v>3025</v>
      </c>
      <c r="G11" s="59"/>
      <c r="H11" s="59">
        <v>10</v>
      </c>
      <c r="I11" s="60" t="s">
        <v>3022</v>
      </c>
      <c r="J11" s="61">
        <v>15000000</v>
      </c>
      <c r="K11" s="61"/>
    </row>
    <row r="12" spans="1:11" ht="31" hidden="1">
      <c r="A12" s="48"/>
      <c r="B12" s="57"/>
      <c r="C12" s="58" t="s">
        <v>13</v>
      </c>
      <c r="D12" s="59">
        <v>2019</v>
      </c>
      <c r="E12" s="58" t="s">
        <v>3016</v>
      </c>
      <c r="F12" s="60" t="s">
        <v>3026</v>
      </c>
      <c r="G12" s="59"/>
      <c r="H12" s="59">
        <v>16</v>
      </c>
      <c r="I12" s="60" t="s">
        <v>3022</v>
      </c>
      <c r="J12" s="61">
        <v>27800000</v>
      </c>
      <c r="K12" s="61"/>
    </row>
    <row r="13" spans="1:11" ht="31" hidden="1">
      <c r="A13" s="48"/>
      <c r="B13" s="57"/>
      <c r="C13" s="58" t="s">
        <v>13</v>
      </c>
      <c r="D13" s="59">
        <v>2019</v>
      </c>
      <c r="E13" s="58" t="s">
        <v>3016</v>
      </c>
      <c r="F13" s="60" t="s">
        <v>3027</v>
      </c>
      <c r="G13" s="59"/>
      <c r="H13" s="59">
        <v>11</v>
      </c>
      <c r="I13" s="60" t="s">
        <v>224</v>
      </c>
      <c r="J13" s="61">
        <v>7280000</v>
      </c>
      <c r="K13" s="61"/>
    </row>
    <row r="14" spans="1:11" ht="31" hidden="1">
      <c r="A14" s="48"/>
      <c r="B14" s="57"/>
      <c r="C14" s="58" t="s">
        <v>13</v>
      </c>
      <c r="D14" s="59">
        <v>2019</v>
      </c>
      <c r="E14" s="58" t="s">
        <v>3016</v>
      </c>
      <c r="F14" s="60" t="s">
        <v>3028</v>
      </c>
      <c r="G14" s="59"/>
      <c r="H14" s="59">
        <v>10</v>
      </c>
      <c r="I14" s="60" t="s">
        <v>3029</v>
      </c>
      <c r="J14" s="61">
        <v>25000000</v>
      </c>
      <c r="K14" s="61"/>
    </row>
    <row r="15" spans="1:11" ht="31" hidden="1">
      <c r="A15" s="48"/>
      <c r="B15" s="57"/>
      <c r="C15" s="58" t="s">
        <v>13</v>
      </c>
      <c r="D15" s="59">
        <v>2019</v>
      </c>
      <c r="E15" s="58" t="s">
        <v>3016</v>
      </c>
      <c r="F15" s="60" t="s">
        <v>3030</v>
      </c>
      <c r="G15" s="59"/>
      <c r="H15" s="59">
        <v>19</v>
      </c>
      <c r="I15" s="60" t="s">
        <v>3018</v>
      </c>
      <c r="J15" s="61">
        <v>116904000</v>
      </c>
      <c r="K15" s="61"/>
    </row>
    <row r="16" spans="1:11" ht="31" hidden="1">
      <c r="A16" s="48"/>
      <c r="B16" s="57"/>
      <c r="C16" s="58" t="s">
        <v>13</v>
      </c>
      <c r="D16" s="59">
        <v>2019</v>
      </c>
      <c r="E16" s="58" t="s">
        <v>3016</v>
      </c>
      <c r="F16" s="60" t="s">
        <v>3031</v>
      </c>
      <c r="G16" s="59"/>
      <c r="H16" s="59">
        <v>5</v>
      </c>
      <c r="I16" s="60" t="s">
        <v>224</v>
      </c>
      <c r="J16" s="61">
        <v>70000000</v>
      </c>
      <c r="K16" s="61"/>
    </row>
    <row r="17" spans="1:11" ht="31" hidden="1">
      <c r="A17" s="48"/>
      <c r="B17" s="57"/>
      <c r="C17" s="58" t="s">
        <v>13</v>
      </c>
      <c r="D17" s="59">
        <v>2019</v>
      </c>
      <c r="E17" s="58" t="s">
        <v>3016</v>
      </c>
      <c r="F17" s="60" t="s">
        <v>3032</v>
      </c>
      <c r="G17" s="59"/>
      <c r="H17" s="59">
        <v>5</v>
      </c>
      <c r="I17" s="60" t="s">
        <v>224</v>
      </c>
      <c r="J17" s="61">
        <v>50000000</v>
      </c>
      <c r="K17" s="61"/>
    </row>
    <row r="18" spans="1:11" ht="31" hidden="1">
      <c r="A18" s="48"/>
      <c r="B18" s="57"/>
      <c r="C18" s="58" t="s">
        <v>13</v>
      </c>
      <c r="D18" s="59">
        <v>2019</v>
      </c>
      <c r="E18" s="58" t="s">
        <v>3016</v>
      </c>
      <c r="F18" s="60" t="s">
        <v>3033</v>
      </c>
      <c r="G18" s="59"/>
      <c r="H18" s="59">
        <v>10</v>
      </c>
      <c r="I18" s="60" t="s">
        <v>3018</v>
      </c>
      <c r="J18" s="61">
        <v>125000000</v>
      </c>
      <c r="K18" s="61"/>
    </row>
    <row r="19" spans="1:11" ht="31" hidden="1">
      <c r="A19" s="48"/>
      <c r="B19" s="57"/>
      <c r="C19" s="58" t="s">
        <v>13</v>
      </c>
      <c r="D19" s="59">
        <v>2019</v>
      </c>
      <c r="E19" s="58" t="s">
        <v>3016</v>
      </c>
      <c r="F19" s="60" t="s">
        <v>3034</v>
      </c>
      <c r="G19" s="59"/>
      <c r="H19" s="59">
        <v>16</v>
      </c>
      <c r="I19" s="60" t="s">
        <v>224</v>
      </c>
      <c r="J19" s="61">
        <v>110000000</v>
      </c>
      <c r="K19" s="61"/>
    </row>
    <row r="20" spans="1:11" ht="31" hidden="1">
      <c r="A20" s="48"/>
      <c r="B20" s="57"/>
      <c r="C20" s="58" t="s">
        <v>13</v>
      </c>
      <c r="D20" s="59">
        <v>2019</v>
      </c>
      <c r="E20" s="58" t="s">
        <v>3016</v>
      </c>
      <c r="F20" s="60" t="s">
        <v>3035</v>
      </c>
      <c r="G20" s="59"/>
      <c r="H20" s="59">
        <v>41</v>
      </c>
      <c r="I20" s="60" t="s">
        <v>3018</v>
      </c>
      <c r="J20" s="61">
        <v>150000000</v>
      </c>
      <c r="K20" s="61"/>
    </row>
    <row r="21" spans="1:11" ht="31" hidden="1">
      <c r="A21" s="48"/>
      <c r="B21" s="57"/>
      <c r="C21" s="58" t="s">
        <v>13</v>
      </c>
      <c r="D21" s="59">
        <v>2019</v>
      </c>
      <c r="E21" s="58" t="s">
        <v>3016</v>
      </c>
      <c r="F21" s="60" t="s">
        <v>3036</v>
      </c>
      <c r="G21" s="59"/>
      <c r="H21" s="59">
        <v>10</v>
      </c>
      <c r="I21" s="60" t="s">
        <v>3037</v>
      </c>
      <c r="J21" s="61">
        <v>4820000</v>
      </c>
      <c r="K21" s="61"/>
    </row>
    <row r="22" spans="1:11" ht="31" hidden="1">
      <c r="A22" s="48"/>
      <c r="B22" s="57"/>
      <c r="C22" s="58" t="s">
        <v>13</v>
      </c>
      <c r="D22" s="59">
        <v>2019</v>
      </c>
      <c r="E22" s="58" t="s">
        <v>3016</v>
      </c>
      <c r="F22" s="60" t="s">
        <v>3038</v>
      </c>
      <c r="G22" s="59"/>
      <c r="H22" s="59">
        <v>10</v>
      </c>
      <c r="I22" s="60" t="s">
        <v>3039</v>
      </c>
      <c r="J22" s="61">
        <v>53000000</v>
      </c>
      <c r="K22" s="61"/>
    </row>
    <row r="23" spans="1:11" ht="31" hidden="1">
      <c r="A23" s="48"/>
      <c r="B23" s="57"/>
      <c r="C23" s="58" t="s">
        <v>13</v>
      </c>
      <c r="D23" s="59">
        <v>2019</v>
      </c>
      <c r="E23" s="58" t="s">
        <v>3016</v>
      </c>
      <c r="F23" s="60" t="s">
        <v>3040</v>
      </c>
      <c r="G23" s="59"/>
      <c r="H23" s="59">
        <v>30</v>
      </c>
      <c r="I23" s="60" t="s">
        <v>224</v>
      </c>
      <c r="J23" s="61">
        <v>300000000</v>
      </c>
      <c r="K23" s="61"/>
    </row>
    <row r="24" spans="1:11" ht="31" hidden="1">
      <c r="A24" s="48"/>
      <c r="B24" s="57"/>
      <c r="C24" s="58" t="s">
        <v>13</v>
      </c>
      <c r="D24" s="59">
        <v>2019</v>
      </c>
      <c r="E24" s="58" t="s">
        <v>3016</v>
      </c>
      <c r="F24" s="60" t="s">
        <v>3041</v>
      </c>
      <c r="G24" s="59"/>
      <c r="H24" s="59">
        <v>8</v>
      </c>
      <c r="I24" s="60" t="s">
        <v>3042</v>
      </c>
      <c r="J24" s="61">
        <v>50000000</v>
      </c>
      <c r="K24" s="61"/>
    </row>
    <row r="25" spans="1:11" ht="31" hidden="1">
      <c r="A25" s="48"/>
      <c r="B25" s="57"/>
      <c r="C25" s="58" t="s">
        <v>13</v>
      </c>
      <c r="D25" s="59">
        <v>2019</v>
      </c>
      <c r="E25" s="58" t="s">
        <v>3016</v>
      </c>
      <c r="F25" s="60" t="s">
        <v>3040</v>
      </c>
      <c r="G25" s="59"/>
      <c r="H25" s="59">
        <v>100</v>
      </c>
      <c r="I25" s="60" t="s">
        <v>3018</v>
      </c>
      <c r="J25" s="61">
        <v>160000000</v>
      </c>
      <c r="K25" s="61"/>
    </row>
    <row r="26" spans="1:11" ht="31" hidden="1">
      <c r="A26" s="48"/>
      <c r="B26" s="57"/>
      <c r="C26" s="58" t="s">
        <v>13</v>
      </c>
      <c r="D26" s="59">
        <v>2019</v>
      </c>
      <c r="E26" s="58" t="s">
        <v>3016</v>
      </c>
      <c r="F26" s="60" t="s">
        <v>3043</v>
      </c>
      <c r="G26" s="59"/>
      <c r="H26" s="59">
        <v>10</v>
      </c>
      <c r="I26" s="60" t="s">
        <v>3044</v>
      </c>
      <c r="J26" s="61">
        <v>50000000</v>
      </c>
      <c r="K26" s="61"/>
    </row>
    <row r="27" spans="1:11" ht="31" hidden="1">
      <c r="A27" s="48"/>
      <c r="B27" s="57"/>
      <c r="C27" s="58" t="s">
        <v>13</v>
      </c>
      <c r="D27" s="59">
        <v>2019</v>
      </c>
      <c r="E27" s="58" t="s">
        <v>3016</v>
      </c>
      <c r="F27" s="60" t="s">
        <v>3045</v>
      </c>
      <c r="G27" s="59"/>
      <c r="H27" s="59">
        <v>10</v>
      </c>
      <c r="I27" s="60" t="s">
        <v>224</v>
      </c>
      <c r="J27" s="61">
        <v>102500000</v>
      </c>
      <c r="K27" s="61"/>
    </row>
    <row r="28" spans="1:11" ht="31" hidden="1">
      <c r="A28" s="48"/>
      <c r="B28" s="57"/>
      <c r="C28" s="58" t="s">
        <v>13</v>
      </c>
      <c r="D28" s="59">
        <v>2019</v>
      </c>
      <c r="E28" s="58" t="s">
        <v>3016</v>
      </c>
      <c r="F28" s="60" t="s">
        <v>3046</v>
      </c>
      <c r="G28" s="59"/>
      <c r="H28" s="59">
        <v>24</v>
      </c>
      <c r="I28" s="60" t="s">
        <v>3018</v>
      </c>
      <c r="J28" s="61">
        <v>26200000</v>
      </c>
      <c r="K28" s="61"/>
    </row>
    <row r="29" spans="1:11" ht="31" hidden="1">
      <c r="A29" s="48"/>
      <c r="B29" s="57"/>
      <c r="C29" s="58" t="s">
        <v>13</v>
      </c>
      <c r="D29" s="59">
        <v>2019</v>
      </c>
      <c r="E29" s="58" t="s">
        <v>3016</v>
      </c>
      <c r="F29" s="60" t="s">
        <v>3047</v>
      </c>
      <c r="G29" s="59"/>
      <c r="H29" s="59">
        <v>10</v>
      </c>
      <c r="I29" s="60" t="s">
        <v>3018</v>
      </c>
      <c r="J29" s="61">
        <v>75000000</v>
      </c>
      <c r="K29" s="61"/>
    </row>
    <row r="30" spans="1:11" ht="31" hidden="1">
      <c r="A30" s="48"/>
      <c r="B30" s="57"/>
      <c r="C30" s="58" t="s">
        <v>13</v>
      </c>
      <c r="D30" s="59">
        <v>2019</v>
      </c>
      <c r="E30" s="58" t="s">
        <v>3016</v>
      </c>
      <c r="F30" s="60" t="s">
        <v>3048</v>
      </c>
      <c r="G30" s="59"/>
      <c r="H30" s="59">
        <v>7</v>
      </c>
      <c r="I30" s="60" t="s">
        <v>224</v>
      </c>
      <c r="J30" s="61">
        <v>19000000</v>
      </c>
      <c r="K30" s="61"/>
    </row>
    <row r="31" spans="1:11" ht="31" hidden="1">
      <c r="A31" s="48"/>
      <c r="B31" s="57"/>
      <c r="C31" s="58" t="s">
        <v>13</v>
      </c>
      <c r="D31" s="59">
        <v>2019</v>
      </c>
      <c r="E31" s="58" t="s">
        <v>3016</v>
      </c>
      <c r="F31" s="60" t="s">
        <v>3049</v>
      </c>
      <c r="G31" s="59"/>
      <c r="H31" s="59">
        <v>20</v>
      </c>
      <c r="I31" s="60" t="s">
        <v>3018</v>
      </c>
      <c r="J31" s="61">
        <v>25000000</v>
      </c>
      <c r="K31" s="61"/>
    </row>
    <row r="32" spans="1:11" ht="31" hidden="1">
      <c r="A32" s="48"/>
      <c r="B32" s="57"/>
      <c r="C32" s="58" t="s">
        <v>13</v>
      </c>
      <c r="D32" s="59">
        <v>2019</v>
      </c>
      <c r="E32" s="58" t="s">
        <v>3016</v>
      </c>
      <c r="F32" s="60" t="s">
        <v>3050</v>
      </c>
      <c r="G32" s="59">
        <v>2</v>
      </c>
      <c r="H32" s="59">
        <v>10</v>
      </c>
      <c r="I32" s="60" t="s">
        <v>3051</v>
      </c>
      <c r="J32" s="61">
        <v>100000000</v>
      </c>
      <c r="K32" s="61"/>
    </row>
    <row r="33" spans="1:11" ht="31" hidden="1">
      <c r="A33" s="48"/>
      <c r="B33" s="57"/>
      <c r="C33" s="58" t="s">
        <v>13</v>
      </c>
      <c r="D33" s="59">
        <v>2019</v>
      </c>
      <c r="E33" s="58" t="s">
        <v>3016</v>
      </c>
      <c r="F33" s="60" t="s">
        <v>3052</v>
      </c>
      <c r="G33" s="59"/>
      <c r="H33" s="59">
        <v>10</v>
      </c>
      <c r="I33" s="60" t="s">
        <v>3053</v>
      </c>
      <c r="J33" s="61">
        <v>50000000</v>
      </c>
      <c r="K33" s="61"/>
    </row>
    <row r="34" spans="1:11" ht="31" hidden="1">
      <c r="A34" s="48"/>
      <c r="B34" s="57"/>
      <c r="C34" s="58" t="s">
        <v>13</v>
      </c>
      <c r="D34" s="59">
        <v>2019</v>
      </c>
      <c r="E34" s="58" t="s">
        <v>3016</v>
      </c>
      <c r="F34" s="60" t="s">
        <v>3054</v>
      </c>
      <c r="G34" s="59"/>
      <c r="H34" s="59">
        <v>40</v>
      </c>
      <c r="I34" s="60" t="s">
        <v>3055</v>
      </c>
      <c r="J34" s="61">
        <v>300000000</v>
      </c>
      <c r="K34" s="61"/>
    </row>
    <row r="35" spans="1:11" ht="31" hidden="1">
      <c r="A35" s="48"/>
      <c r="B35" s="57"/>
      <c r="C35" s="58" t="s">
        <v>13</v>
      </c>
      <c r="D35" s="59">
        <v>2019</v>
      </c>
      <c r="E35" s="58" t="s">
        <v>3016</v>
      </c>
      <c r="F35" s="60" t="s">
        <v>3056</v>
      </c>
      <c r="G35" s="59"/>
      <c r="H35" s="59">
        <v>4</v>
      </c>
      <c r="I35" s="60" t="s">
        <v>3053</v>
      </c>
      <c r="J35" s="61">
        <v>40000000</v>
      </c>
      <c r="K35" s="61"/>
    </row>
    <row r="36" spans="1:11" ht="31" hidden="1">
      <c r="A36" s="48"/>
      <c r="B36" s="57"/>
      <c r="C36" s="58" t="s">
        <v>13</v>
      </c>
      <c r="D36" s="59">
        <v>2019</v>
      </c>
      <c r="E36" s="58" t="s">
        <v>3016</v>
      </c>
      <c r="F36" s="60" t="s">
        <v>3057</v>
      </c>
      <c r="G36" s="59"/>
      <c r="H36" s="59">
        <v>8</v>
      </c>
      <c r="I36" s="60" t="s">
        <v>224</v>
      </c>
      <c r="J36" s="61">
        <v>200000000</v>
      </c>
      <c r="K36" s="61"/>
    </row>
    <row r="37" spans="1:11" ht="31" hidden="1">
      <c r="A37" s="48"/>
      <c r="B37" s="57"/>
      <c r="C37" s="58" t="s">
        <v>13</v>
      </c>
      <c r="D37" s="59">
        <v>2019</v>
      </c>
      <c r="E37" s="58" t="s">
        <v>3016</v>
      </c>
      <c r="F37" s="60" t="s">
        <v>3057</v>
      </c>
      <c r="G37" s="59"/>
      <c r="H37" s="59">
        <v>8</v>
      </c>
      <c r="I37" s="60" t="s">
        <v>3018</v>
      </c>
      <c r="J37" s="61">
        <v>200000000</v>
      </c>
      <c r="K37" s="61"/>
    </row>
    <row r="38" spans="1:11" ht="31" hidden="1">
      <c r="A38" s="48"/>
      <c r="B38" s="57"/>
      <c r="C38" s="58" t="s">
        <v>13</v>
      </c>
      <c r="D38" s="59">
        <v>2019</v>
      </c>
      <c r="E38" s="58" t="s">
        <v>3016</v>
      </c>
      <c r="F38" s="60" t="s">
        <v>3058</v>
      </c>
      <c r="G38" s="59"/>
      <c r="H38" s="59">
        <v>10</v>
      </c>
      <c r="I38" s="60" t="s">
        <v>3059</v>
      </c>
      <c r="J38" s="61">
        <v>150000000</v>
      </c>
      <c r="K38" s="61"/>
    </row>
    <row r="39" spans="1:11" ht="46.5" hidden="1">
      <c r="A39" s="48"/>
      <c r="B39" s="57"/>
      <c r="C39" s="58" t="s">
        <v>13</v>
      </c>
      <c r="D39" s="59">
        <v>2019</v>
      </c>
      <c r="E39" s="58" t="s">
        <v>3016</v>
      </c>
      <c r="F39" s="60" t="s">
        <v>3060</v>
      </c>
      <c r="G39" s="59"/>
      <c r="H39" s="59">
        <v>10</v>
      </c>
      <c r="I39" s="60" t="s">
        <v>3061</v>
      </c>
      <c r="J39" s="61">
        <v>200000000</v>
      </c>
      <c r="K39" s="61"/>
    </row>
    <row r="40" spans="1:11" ht="31" hidden="1">
      <c r="A40" s="48"/>
      <c r="B40" s="57"/>
      <c r="C40" s="58" t="s">
        <v>13</v>
      </c>
      <c r="D40" s="59">
        <v>2019</v>
      </c>
      <c r="E40" s="58" t="s">
        <v>3016</v>
      </c>
      <c r="F40" s="60" t="s">
        <v>3062</v>
      </c>
      <c r="G40" s="59"/>
      <c r="H40" s="59">
        <v>16740</v>
      </c>
      <c r="I40" s="60" t="s">
        <v>224</v>
      </c>
      <c r="J40" s="61">
        <v>954052000</v>
      </c>
      <c r="K40" s="61"/>
    </row>
    <row r="41" spans="1:11" ht="31" hidden="1">
      <c r="A41" s="48"/>
      <c r="B41" s="57"/>
      <c r="C41" s="58" t="s">
        <v>13</v>
      </c>
      <c r="D41" s="59">
        <v>2019</v>
      </c>
      <c r="E41" s="58" t="s">
        <v>3016</v>
      </c>
      <c r="F41" s="60" t="s">
        <v>3063</v>
      </c>
      <c r="G41" s="59"/>
      <c r="H41" s="59">
        <v>1000</v>
      </c>
      <c r="I41" s="60" t="s">
        <v>3018</v>
      </c>
      <c r="J41" s="61">
        <v>900000000</v>
      </c>
      <c r="K41" s="61"/>
    </row>
    <row r="42" spans="1:11" ht="31" hidden="1">
      <c r="A42" s="48"/>
      <c r="B42" s="57"/>
      <c r="C42" s="58" t="s">
        <v>13</v>
      </c>
      <c r="D42" s="59">
        <v>2019</v>
      </c>
      <c r="E42" s="58" t="s">
        <v>3016</v>
      </c>
      <c r="F42" s="60" t="s">
        <v>3064</v>
      </c>
      <c r="G42" s="59"/>
      <c r="H42" s="59">
        <v>5020</v>
      </c>
      <c r="I42" s="60" t="s">
        <v>3065</v>
      </c>
      <c r="J42" s="61">
        <v>450000000</v>
      </c>
      <c r="K42" s="61"/>
    </row>
    <row r="43" spans="1:11" ht="31" hidden="1">
      <c r="A43" s="48"/>
      <c r="B43" s="57"/>
      <c r="C43" s="58" t="s">
        <v>13</v>
      </c>
      <c r="D43" s="59">
        <v>2019</v>
      </c>
      <c r="E43" s="58" t="s">
        <v>3016</v>
      </c>
      <c r="F43" s="60" t="s">
        <v>3066</v>
      </c>
      <c r="G43" s="59"/>
      <c r="H43" s="59">
        <v>1000</v>
      </c>
      <c r="I43" s="60" t="s">
        <v>3067</v>
      </c>
      <c r="J43" s="61">
        <v>1300000000</v>
      </c>
      <c r="K43" s="61"/>
    </row>
    <row r="44" spans="1:11" ht="31" hidden="1">
      <c r="A44" s="48"/>
      <c r="B44" s="57"/>
      <c r="C44" s="58" t="s">
        <v>13</v>
      </c>
      <c r="D44" s="59">
        <v>2019</v>
      </c>
      <c r="E44" s="58" t="s">
        <v>3016</v>
      </c>
      <c r="F44" s="60" t="s">
        <v>3068</v>
      </c>
      <c r="G44" s="59"/>
      <c r="H44" s="59">
        <v>5956</v>
      </c>
      <c r="I44" s="60" t="s">
        <v>3022</v>
      </c>
      <c r="J44" s="61">
        <v>397800000</v>
      </c>
      <c r="K44" s="61"/>
    </row>
    <row r="45" spans="1:11" ht="31" hidden="1">
      <c r="A45" s="48"/>
      <c r="B45" s="57"/>
      <c r="C45" s="58" t="s">
        <v>13</v>
      </c>
      <c r="D45" s="59">
        <v>2019</v>
      </c>
      <c r="E45" s="58" t="s">
        <v>3016</v>
      </c>
      <c r="F45" s="60" t="s">
        <v>3069</v>
      </c>
      <c r="G45" s="59"/>
      <c r="H45" s="59">
        <v>11072</v>
      </c>
      <c r="I45" s="60" t="s">
        <v>3053</v>
      </c>
      <c r="J45" s="61">
        <v>400000000</v>
      </c>
      <c r="K45" s="61"/>
    </row>
    <row r="46" spans="1:11" ht="31" hidden="1">
      <c r="A46" s="48"/>
      <c r="B46" s="57"/>
      <c r="C46" s="58" t="s">
        <v>13</v>
      </c>
      <c r="D46" s="59">
        <v>2019</v>
      </c>
      <c r="E46" s="58" t="s">
        <v>3070</v>
      </c>
      <c r="F46" s="60" t="s">
        <v>3071</v>
      </c>
      <c r="G46" s="59"/>
      <c r="H46" s="59">
        <v>100</v>
      </c>
      <c r="I46" s="60" t="s">
        <v>3072</v>
      </c>
      <c r="J46" s="61">
        <v>150000000</v>
      </c>
      <c r="K46" s="61"/>
    </row>
    <row r="47" spans="1:11" ht="31" hidden="1">
      <c r="A47" s="48"/>
      <c r="B47" s="57"/>
      <c r="C47" s="58" t="s">
        <v>13</v>
      </c>
      <c r="D47" s="59">
        <v>2019</v>
      </c>
      <c r="E47" s="58" t="s">
        <v>3070</v>
      </c>
      <c r="F47" s="60" t="s">
        <v>3073</v>
      </c>
      <c r="G47" s="59"/>
      <c r="H47" s="59">
        <v>80</v>
      </c>
      <c r="I47" s="60" t="s">
        <v>3074</v>
      </c>
      <c r="J47" s="61">
        <v>485000</v>
      </c>
      <c r="K47" s="61"/>
    </row>
    <row r="48" spans="1:11" ht="31" hidden="1">
      <c r="A48" s="48"/>
      <c r="B48" s="57"/>
      <c r="C48" s="58" t="s">
        <v>13</v>
      </c>
      <c r="D48" s="59">
        <v>2019</v>
      </c>
      <c r="E48" s="58" t="s">
        <v>3070</v>
      </c>
      <c r="F48" s="60" t="s">
        <v>3075</v>
      </c>
      <c r="G48" s="59"/>
      <c r="H48" s="59">
        <v>50</v>
      </c>
      <c r="I48" s="60" t="s">
        <v>3076</v>
      </c>
      <c r="J48" s="61">
        <v>200000000</v>
      </c>
      <c r="K48" s="61"/>
    </row>
    <row r="49" spans="1:11" ht="31" hidden="1">
      <c r="A49" s="48"/>
      <c r="B49" s="57"/>
      <c r="C49" s="58" t="s">
        <v>13</v>
      </c>
      <c r="D49" s="59">
        <v>2019</v>
      </c>
      <c r="E49" s="58" t="s">
        <v>3070</v>
      </c>
      <c r="F49" s="60" t="s">
        <v>3075</v>
      </c>
      <c r="G49" s="59"/>
      <c r="H49" s="59">
        <v>50</v>
      </c>
      <c r="I49" s="60" t="s">
        <v>3077</v>
      </c>
      <c r="J49" s="61">
        <v>200000000</v>
      </c>
      <c r="K49" s="61"/>
    </row>
    <row r="50" spans="1:11" ht="31" hidden="1">
      <c r="A50" s="48"/>
      <c r="B50" s="57"/>
      <c r="C50" s="58" t="s">
        <v>13</v>
      </c>
      <c r="D50" s="59">
        <v>2019</v>
      </c>
      <c r="E50" s="58" t="s">
        <v>3070</v>
      </c>
      <c r="F50" s="60" t="s">
        <v>3075</v>
      </c>
      <c r="G50" s="59"/>
      <c r="H50" s="59">
        <v>50</v>
      </c>
      <c r="I50" s="60" t="s">
        <v>3078</v>
      </c>
      <c r="J50" s="61">
        <v>200000000</v>
      </c>
      <c r="K50" s="61"/>
    </row>
    <row r="51" spans="1:11" ht="31" hidden="1">
      <c r="A51" s="48"/>
      <c r="B51" s="57"/>
      <c r="C51" s="58" t="s">
        <v>13</v>
      </c>
      <c r="D51" s="59">
        <v>2019</v>
      </c>
      <c r="E51" s="58" t="s">
        <v>3070</v>
      </c>
      <c r="F51" s="60" t="s">
        <v>3075</v>
      </c>
      <c r="G51" s="59"/>
      <c r="H51" s="59">
        <v>10</v>
      </c>
      <c r="I51" s="60" t="s">
        <v>3079</v>
      </c>
      <c r="J51" s="61">
        <v>100000000</v>
      </c>
      <c r="K51" s="61"/>
    </row>
    <row r="52" spans="1:11" ht="31" hidden="1">
      <c r="A52" s="48"/>
      <c r="B52" s="57"/>
      <c r="C52" s="58" t="s">
        <v>13</v>
      </c>
      <c r="D52" s="59">
        <v>2019</v>
      </c>
      <c r="E52" s="58" t="s">
        <v>3070</v>
      </c>
      <c r="F52" s="60" t="s">
        <v>3075</v>
      </c>
      <c r="G52" s="59"/>
      <c r="H52" s="59">
        <v>50</v>
      </c>
      <c r="I52" s="60" t="s">
        <v>3080</v>
      </c>
      <c r="J52" s="61">
        <v>200000000</v>
      </c>
      <c r="K52" s="61"/>
    </row>
    <row r="53" spans="1:11" ht="31" hidden="1">
      <c r="A53" s="48"/>
      <c r="B53" s="57"/>
      <c r="C53" s="58" t="s">
        <v>13</v>
      </c>
      <c r="D53" s="59">
        <v>2019</v>
      </c>
      <c r="E53" s="58" t="s">
        <v>3070</v>
      </c>
      <c r="F53" s="60" t="s">
        <v>3081</v>
      </c>
      <c r="G53" s="59"/>
      <c r="H53" s="59">
        <v>2383</v>
      </c>
      <c r="I53" s="60" t="s">
        <v>3082</v>
      </c>
      <c r="J53" s="61">
        <v>300000000</v>
      </c>
      <c r="K53" s="61"/>
    </row>
    <row r="54" spans="1:11" ht="31" hidden="1">
      <c r="A54" s="48"/>
      <c r="B54" s="57"/>
      <c r="C54" s="58" t="s">
        <v>13</v>
      </c>
      <c r="D54" s="59">
        <v>2019</v>
      </c>
      <c r="E54" s="58" t="s">
        <v>3070</v>
      </c>
      <c r="F54" s="60" t="s">
        <v>3081</v>
      </c>
      <c r="G54" s="59"/>
      <c r="H54" s="59">
        <v>120</v>
      </c>
      <c r="I54" s="60" t="s">
        <v>3083</v>
      </c>
      <c r="J54" s="61">
        <v>500000000</v>
      </c>
      <c r="K54" s="61"/>
    </row>
    <row r="55" spans="1:11" ht="31" hidden="1">
      <c r="A55" s="48"/>
      <c r="B55" s="57"/>
      <c r="C55" s="58" t="s">
        <v>13</v>
      </c>
      <c r="D55" s="59">
        <v>2019</v>
      </c>
      <c r="E55" s="58" t="s">
        <v>3070</v>
      </c>
      <c r="F55" s="60" t="s">
        <v>3084</v>
      </c>
      <c r="G55" s="59"/>
      <c r="H55" s="59">
        <v>250</v>
      </c>
      <c r="I55" s="60" t="s">
        <v>224</v>
      </c>
      <c r="J55" s="61">
        <v>89945000</v>
      </c>
      <c r="K55" s="61"/>
    </row>
    <row r="56" spans="1:11" ht="31" hidden="1">
      <c r="A56" s="48"/>
      <c r="B56" s="57"/>
      <c r="C56" s="58" t="s">
        <v>13</v>
      </c>
      <c r="D56" s="59">
        <v>2019</v>
      </c>
      <c r="E56" s="58" t="s">
        <v>3070</v>
      </c>
      <c r="F56" s="60" t="s">
        <v>3084</v>
      </c>
      <c r="G56" s="59"/>
      <c r="H56" s="59">
        <v>250</v>
      </c>
      <c r="I56" s="60" t="s">
        <v>3018</v>
      </c>
      <c r="J56" s="61">
        <v>23000000</v>
      </c>
      <c r="K56" s="61"/>
    </row>
    <row r="57" spans="1:11" ht="46.5" hidden="1">
      <c r="A57" s="48"/>
      <c r="B57" s="57"/>
      <c r="C57" s="58" t="s">
        <v>13</v>
      </c>
      <c r="D57" s="59">
        <v>2019</v>
      </c>
      <c r="E57" s="58" t="s">
        <v>3070</v>
      </c>
      <c r="F57" s="60" t="s">
        <v>3085</v>
      </c>
      <c r="G57" s="59"/>
      <c r="H57" s="59">
        <v>90</v>
      </c>
      <c r="I57" s="60" t="s">
        <v>3086</v>
      </c>
      <c r="J57" s="61">
        <v>75000000</v>
      </c>
      <c r="K57" s="61"/>
    </row>
    <row r="58" spans="1:11" ht="46.5" hidden="1">
      <c r="A58" s="48"/>
      <c r="B58" s="57"/>
      <c r="C58" s="58" t="s">
        <v>13</v>
      </c>
      <c r="D58" s="59">
        <v>2019</v>
      </c>
      <c r="E58" s="58" t="s">
        <v>3070</v>
      </c>
      <c r="F58" s="60" t="s">
        <v>3087</v>
      </c>
      <c r="G58" s="59"/>
      <c r="H58" s="59">
        <v>90</v>
      </c>
      <c r="I58" s="60" t="s">
        <v>3086</v>
      </c>
      <c r="J58" s="61">
        <v>75000000</v>
      </c>
      <c r="K58" s="61"/>
    </row>
    <row r="59" spans="1:11" ht="31" hidden="1">
      <c r="A59" s="48"/>
      <c r="B59" s="57"/>
      <c r="C59" s="58" t="s">
        <v>13</v>
      </c>
      <c r="D59" s="59">
        <v>2019</v>
      </c>
      <c r="E59" s="58" t="s">
        <v>3070</v>
      </c>
      <c r="F59" s="60" t="s">
        <v>3088</v>
      </c>
      <c r="G59" s="59"/>
      <c r="H59" s="59">
        <v>30</v>
      </c>
      <c r="I59" s="60" t="s">
        <v>3018</v>
      </c>
      <c r="J59" s="61">
        <v>150000000</v>
      </c>
      <c r="K59" s="61"/>
    </row>
    <row r="60" spans="1:11" ht="31" hidden="1">
      <c r="A60" s="48"/>
      <c r="B60" s="57"/>
      <c r="C60" s="58" t="s">
        <v>13</v>
      </c>
      <c r="D60" s="59">
        <v>2019</v>
      </c>
      <c r="E60" s="58" t="s">
        <v>3070</v>
      </c>
      <c r="F60" s="60" t="s">
        <v>3089</v>
      </c>
      <c r="G60" s="59"/>
      <c r="H60" s="59">
        <v>150</v>
      </c>
      <c r="I60" s="60" t="s">
        <v>3018</v>
      </c>
      <c r="J60" s="61">
        <v>150000000</v>
      </c>
      <c r="K60" s="61"/>
    </row>
    <row r="61" spans="1:11" ht="31" hidden="1">
      <c r="A61" s="48"/>
      <c r="B61" s="57"/>
      <c r="C61" s="58" t="s">
        <v>13</v>
      </c>
      <c r="D61" s="59">
        <v>2019</v>
      </c>
      <c r="E61" s="58" t="s">
        <v>3070</v>
      </c>
      <c r="F61" s="60" t="s">
        <v>3090</v>
      </c>
      <c r="G61" s="59">
        <v>1</v>
      </c>
      <c r="H61" s="59"/>
      <c r="I61" s="60" t="s">
        <v>3080</v>
      </c>
      <c r="J61" s="61"/>
      <c r="K61" s="61">
        <v>78030000</v>
      </c>
    </row>
    <row r="62" spans="1:11" ht="31" hidden="1">
      <c r="A62" s="48"/>
      <c r="B62" s="57"/>
      <c r="C62" s="58" t="s">
        <v>13</v>
      </c>
      <c r="D62" s="59">
        <v>2019</v>
      </c>
      <c r="E62" s="58" t="s">
        <v>3070</v>
      </c>
      <c r="F62" s="60" t="s">
        <v>3091</v>
      </c>
      <c r="G62" s="59">
        <v>1</v>
      </c>
      <c r="H62" s="59"/>
      <c r="I62" s="60" t="s">
        <v>3065</v>
      </c>
      <c r="J62" s="61"/>
      <c r="K62" s="61">
        <v>50759365</v>
      </c>
    </row>
    <row r="63" spans="1:11" ht="31" hidden="1">
      <c r="A63" s="48"/>
      <c r="B63" s="57"/>
      <c r="C63" s="58" t="s">
        <v>13</v>
      </c>
      <c r="D63" s="59">
        <v>2019</v>
      </c>
      <c r="E63" s="58" t="s">
        <v>3070</v>
      </c>
      <c r="F63" s="60" t="s">
        <v>3091</v>
      </c>
      <c r="G63" s="59">
        <v>1</v>
      </c>
      <c r="H63" s="59"/>
      <c r="I63" s="60" t="s">
        <v>3067</v>
      </c>
      <c r="J63" s="61"/>
      <c r="K63" s="61">
        <v>129767300</v>
      </c>
    </row>
    <row r="64" spans="1:11" ht="31" hidden="1">
      <c r="A64" s="48"/>
      <c r="B64" s="57"/>
      <c r="C64" s="58" t="s">
        <v>13</v>
      </c>
      <c r="D64" s="59">
        <v>2019</v>
      </c>
      <c r="E64" s="58" t="s">
        <v>3070</v>
      </c>
      <c r="F64" s="60" t="s">
        <v>3092</v>
      </c>
      <c r="G64" s="59">
        <v>1</v>
      </c>
      <c r="H64" s="59"/>
      <c r="I64" s="60" t="s">
        <v>3093</v>
      </c>
      <c r="J64" s="61"/>
      <c r="K64" s="61">
        <v>19900000</v>
      </c>
    </row>
    <row r="65" spans="1:11" ht="31" hidden="1">
      <c r="A65" s="48"/>
      <c r="B65" s="57"/>
      <c r="C65" s="58" t="s">
        <v>13</v>
      </c>
      <c r="D65" s="59">
        <v>2019</v>
      </c>
      <c r="E65" s="58" t="s">
        <v>3070</v>
      </c>
      <c r="F65" s="60" t="s">
        <v>3094</v>
      </c>
      <c r="G65" s="59">
        <v>1</v>
      </c>
      <c r="H65" s="59"/>
      <c r="I65" s="60" t="s">
        <v>3095</v>
      </c>
      <c r="J65" s="61"/>
      <c r="K65" s="61">
        <v>50000000</v>
      </c>
    </row>
    <row r="66" spans="1:11" ht="62" hidden="1">
      <c r="A66" s="48"/>
      <c r="B66" s="57"/>
      <c r="C66" s="58" t="s">
        <v>13</v>
      </c>
      <c r="D66" s="59">
        <v>2019</v>
      </c>
      <c r="E66" s="58" t="s">
        <v>3096</v>
      </c>
      <c r="F66" s="60" t="s">
        <v>3097</v>
      </c>
      <c r="G66" s="59"/>
      <c r="H66" s="59">
        <v>53</v>
      </c>
      <c r="I66" s="60" t="s">
        <v>3098</v>
      </c>
      <c r="J66" s="61">
        <v>2496854329</v>
      </c>
      <c r="K66" s="61"/>
    </row>
    <row r="67" spans="1:11" ht="62" hidden="1">
      <c r="A67" s="48"/>
      <c r="B67" s="57"/>
      <c r="C67" s="58" t="s">
        <v>13</v>
      </c>
      <c r="D67" s="59">
        <v>2019</v>
      </c>
      <c r="E67" s="58" t="s">
        <v>3096</v>
      </c>
      <c r="F67" s="60" t="s">
        <v>3099</v>
      </c>
      <c r="G67" s="59"/>
      <c r="H67" s="59">
        <v>14</v>
      </c>
      <c r="I67" s="60" t="s">
        <v>3100</v>
      </c>
      <c r="J67" s="61">
        <v>900000000</v>
      </c>
      <c r="K67" s="61"/>
    </row>
    <row r="68" spans="1:11" ht="62" hidden="1">
      <c r="A68" s="48"/>
      <c r="B68" s="57"/>
      <c r="C68" s="58" t="s">
        <v>13</v>
      </c>
      <c r="D68" s="59">
        <v>2019</v>
      </c>
      <c r="E68" s="58" t="s">
        <v>3096</v>
      </c>
      <c r="F68" s="60" t="s">
        <v>3101</v>
      </c>
      <c r="G68" s="59"/>
      <c r="H68" s="59">
        <v>100</v>
      </c>
      <c r="I68" s="60" t="s">
        <v>3098</v>
      </c>
      <c r="J68" s="61">
        <v>300000000</v>
      </c>
      <c r="K68" s="61"/>
    </row>
    <row r="69" spans="1:11" ht="62" hidden="1">
      <c r="A69" s="48"/>
      <c r="B69" s="57"/>
      <c r="C69" s="58" t="s">
        <v>13</v>
      </c>
      <c r="D69" s="59">
        <v>2019</v>
      </c>
      <c r="E69" s="58" t="s">
        <v>3096</v>
      </c>
      <c r="F69" s="60" t="s">
        <v>3102</v>
      </c>
      <c r="G69" s="59"/>
      <c r="H69" s="59">
        <v>14</v>
      </c>
      <c r="I69" s="60" t="s">
        <v>3100</v>
      </c>
      <c r="J69" s="61">
        <v>70000000</v>
      </c>
      <c r="K69" s="61"/>
    </row>
    <row r="70" spans="1:11" ht="62" hidden="1">
      <c r="A70" s="48"/>
      <c r="B70" s="57"/>
      <c r="C70" s="58" t="s">
        <v>13</v>
      </c>
      <c r="D70" s="59">
        <v>2019</v>
      </c>
      <c r="E70" s="58" t="s">
        <v>3096</v>
      </c>
      <c r="F70" s="60" t="s">
        <v>3103</v>
      </c>
      <c r="G70" s="59"/>
      <c r="H70" s="59">
        <v>1</v>
      </c>
      <c r="I70" s="60" t="s">
        <v>3053</v>
      </c>
      <c r="J70" s="61">
        <v>70000000</v>
      </c>
      <c r="K70" s="61"/>
    </row>
    <row r="71" spans="1:11" ht="62" hidden="1">
      <c r="A71" s="48"/>
      <c r="B71" s="57"/>
      <c r="C71" s="58" t="s">
        <v>13</v>
      </c>
      <c r="D71" s="59">
        <v>2019</v>
      </c>
      <c r="E71" s="58" t="s">
        <v>3096</v>
      </c>
      <c r="F71" s="60" t="s">
        <v>3104</v>
      </c>
      <c r="G71" s="59"/>
      <c r="H71" s="59">
        <v>6</v>
      </c>
      <c r="I71" s="60" t="s">
        <v>3018</v>
      </c>
      <c r="J71" s="61">
        <v>60000000</v>
      </c>
      <c r="K71" s="61"/>
    </row>
    <row r="72" spans="1:11" ht="62" hidden="1">
      <c r="A72" s="48"/>
      <c r="B72" s="57"/>
      <c r="C72" s="58" t="s">
        <v>13</v>
      </c>
      <c r="D72" s="59">
        <v>2019</v>
      </c>
      <c r="E72" s="58" t="s">
        <v>3096</v>
      </c>
      <c r="F72" s="60" t="s">
        <v>3105</v>
      </c>
      <c r="G72" s="59"/>
      <c r="H72" s="59">
        <v>31</v>
      </c>
      <c r="I72" s="60" t="s">
        <v>3018</v>
      </c>
      <c r="J72" s="61">
        <v>20000000</v>
      </c>
      <c r="K72" s="61"/>
    </row>
    <row r="73" spans="1:11" ht="62" hidden="1">
      <c r="A73" s="48"/>
      <c r="B73" s="57"/>
      <c r="C73" s="58" t="s">
        <v>13</v>
      </c>
      <c r="D73" s="59">
        <v>2019</v>
      </c>
      <c r="E73" s="58" t="s">
        <v>3096</v>
      </c>
      <c r="F73" s="60" t="s">
        <v>3106</v>
      </c>
      <c r="G73" s="59"/>
      <c r="H73" s="59">
        <v>1000</v>
      </c>
      <c r="I73" s="60" t="s">
        <v>3018</v>
      </c>
      <c r="J73" s="61">
        <v>50000000</v>
      </c>
      <c r="K73" s="61"/>
    </row>
    <row r="74" spans="1:11" ht="62" hidden="1">
      <c r="A74" s="48"/>
      <c r="B74" s="57"/>
      <c r="C74" s="58" t="s">
        <v>13</v>
      </c>
      <c r="D74" s="59">
        <v>2019</v>
      </c>
      <c r="E74" s="58" t="s">
        <v>3096</v>
      </c>
      <c r="F74" s="60" t="s">
        <v>3107</v>
      </c>
      <c r="G74" s="59"/>
      <c r="H74" s="59">
        <v>6</v>
      </c>
      <c r="I74" s="60" t="s">
        <v>3018</v>
      </c>
      <c r="J74" s="61">
        <v>30000000</v>
      </c>
      <c r="K74" s="61"/>
    </row>
    <row r="75" spans="1:11" ht="62" hidden="1">
      <c r="A75" s="48"/>
      <c r="B75" s="57"/>
      <c r="C75" s="58" t="s">
        <v>13</v>
      </c>
      <c r="D75" s="59">
        <v>2019</v>
      </c>
      <c r="E75" s="58" t="s">
        <v>3096</v>
      </c>
      <c r="F75" s="60" t="s">
        <v>3107</v>
      </c>
      <c r="G75" s="59"/>
      <c r="H75" s="59">
        <v>1</v>
      </c>
      <c r="I75" s="60" t="s">
        <v>224</v>
      </c>
      <c r="J75" s="61">
        <v>48000000</v>
      </c>
      <c r="K75" s="61"/>
    </row>
    <row r="76" spans="1:11" ht="62" hidden="1">
      <c r="A76" s="48"/>
      <c r="B76" s="57"/>
      <c r="C76" s="58" t="s">
        <v>13</v>
      </c>
      <c r="D76" s="59">
        <v>2019</v>
      </c>
      <c r="E76" s="58" t="s">
        <v>3096</v>
      </c>
      <c r="F76" s="60" t="s">
        <v>3108</v>
      </c>
      <c r="G76" s="59"/>
      <c r="H76" s="59">
        <v>100</v>
      </c>
      <c r="I76" s="60" t="s">
        <v>3018</v>
      </c>
      <c r="J76" s="61">
        <v>40000000</v>
      </c>
      <c r="K76" s="61"/>
    </row>
    <row r="77" spans="1:11" ht="62" hidden="1">
      <c r="A77" s="48"/>
      <c r="B77" s="57"/>
      <c r="C77" s="58" t="s">
        <v>13</v>
      </c>
      <c r="D77" s="59">
        <v>2019</v>
      </c>
      <c r="E77" s="58" t="s">
        <v>3096</v>
      </c>
      <c r="F77" s="60" t="s">
        <v>3109</v>
      </c>
      <c r="G77" s="59">
        <v>1</v>
      </c>
      <c r="H77" s="59"/>
      <c r="I77" s="60" t="s">
        <v>3018</v>
      </c>
      <c r="J77" s="61">
        <v>34800000</v>
      </c>
      <c r="K77" s="61"/>
    </row>
    <row r="78" spans="1:11" ht="62" hidden="1">
      <c r="A78" s="48"/>
      <c r="B78" s="57"/>
      <c r="C78" s="58" t="s">
        <v>13</v>
      </c>
      <c r="D78" s="59">
        <v>2019</v>
      </c>
      <c r="E78" s="58" t="s">
        <v>3096</v>
      </c>
      <c r="F78" s="60" t="s">
        <v>3110</v>
      </c>
      <c r="G78" s="59">
        <v>1</v>
      </c>
      <c r="H78" s="59"/>
      <c r="I78" s="60" t="s">
        <v>3083</v>
      </c>
      <c r="J78" s="61">
        <v>199820000</v>
      </c>
      <c r="K78" s="61"/>
    </row>
    <row r="79" spans="1:11" ht="62" hidden="1">
      <c r="A79" s="48"/>
      <c r="B79" s="57"/>
      <c r="C79" s="58" t="s">
        <v>13</v>
      </c>
      <c r="D79" s="59">
        <v>2019</v>
      </c>
      <c r="E79" s="58" t="s">
        <v>3096</v>
      </c>
      <c r="F79" s="60" t="s">
        <v>3110</v>
      </c>
      <c r="G79" s="59">
        <v>1</v>
      </c>
      <c r="H79" s="59"/>
      <c r="I79" s="60" t="s">
        <v>3111</v>
      </c>
      <c r="J79" s="61">
        <v>50000000</v>
      </c>
      <c r="K79" s="61"/>
    </row>
    <row r="80" spans="1:11" ht="46.5" hidden="1">
      <c r="A80" s="48"/>
      <c r="B80" s="57"/>
      <c r="C80" s="58" t="s">
        <v>13</v>
      </c>
      <c r="D80" s="59">
        <v>2019</v>
      </c>
      <c r="E80" s="58" t="s">
        <v>3112</v>
      </c>
      <c r="F80" s="60" t="s">
        <v>3113</v>
      </c>
      <c r="G80" s="59"/>
      <c r="H80" s="59">
        <v>50</v>
      </c>
      <c r="I80" s="60" t="s">
        <v>3018</v>
      </c>
      <c r="J80" s="61">
        <v>100000000</v>
      </c>
      <c r="K80" s="61"/>
    </row>
    <row r="81" spans="1:11" ht="46.5" hidden="1">
      <c r="A81" s="48"/>
      <c r="B81" s="57"/>
      <c r="C81" s="58" t="s">
        <v>13</v>
      </c>
      <c r="D81" s="59">
        <v>2019</v>
      </c>
      <c r="E81" s="58" t="s">
        <v>3112</v>
      </c>
      <c r="F81" s="60" t="s">
        <v>3113</v>
      </c>
      <c r="G81" s="59"/>
      <c r="H81" s="59">
        <v>3</v>
      </c>
      <c r="I81" s="60" t="s">
        <v>3114</v>
      </c>
      <c r="J81" s="61">
        <v>100000000</v>
      </c>
      <c r="K81" s="61"/>
    </row>
    <row r="82" spans="1:11" ht="46.5" hidden="1">
      <c r="A82" s="48"/>
      <c r="B82" s="57"/>
      <c r="C82" s="58" t="s">
        <v>13</v>
      </c>
      <c r="D82" s="59">
        <v>2019</v>
      </c>
      <c r="E82" s="58" t="s">
        <v>3112</v>
      </c>
      <c r="F82" s="60" t="s">
        <v>3115</v>
      </c>
      <c r="G82" s="59"/>
      <c r="H82" s="59">
        <v>99</v>
      </c>
      <c r="I82" s="60" t="s">
        <v>224</v>
      </c>
      <c r="J82" s="61"/>
      <c r="K82" s="61">
        <v>1263199011</v>
      </c>
    </row>
    <row r="83" spans="1:11" ht="46.5" hidden="1">
      <c r="A83" s="48"/>
      <c r="B83" s="57"/>
      <c r="C83" s="58" t="s">
        <v>13</v>
      </c>
      <c r="D83" s="59">
        <v>2019</v>
      </c>
      <c r="E83" s="58" t="s">
        <v>3112</v>
      </c>
      <c r="F83" s="60" t="s">
        <v>3116</v>
      </c>
      <c r="G83" s="59"/>
      <c r="H83" s="59">
        <v>29</v>
      </c>
      <c r="I83" s="60" t="s">
        <v>3018</v>
      </c>
      <c r="J83" s="61">
        <v>50000000</v>
      </c>
      <c r="K83" s="61"/>
    </row>
    <row r="84" spans="1:11" ht="46.5" hidden="1">
      <c r="A84" s="48"/>
      <c r="B84" s="57"/>
      <c r="C84" s="58" t="s">
        <v>13</v>
      </c>
      <c r="D84" s="59">
        <v>2019</v>
      </c>
      <c r="E84" s="58" t="s">
        <v>3112</v>
      </c>
      <c r="F84" s="60" t="s">
        <v>3117</v>
      </c>
      <c r="G84" s="59"/>
      <c r="H84" s="59">
        <v>25</v>
      </c>
      <c r="I84" s="60" t="s">
        <v>3018</v>
      </c>
      <c r="J84" s="61">
        <v>10000000</v>
      </c>
      <c r="K84" s="61"/>
    </row>
    <row r="85" spans="1:11" ht="46.5" hidden="1">
      <c r="A85" s="48"/>
      <c r="B85" s="57"/>
      <c r="C85" s="58" t="s">
        <v>13</v>
      </c>
      <c r="D85" s="59">
        <v>2019</v>
      </c>
      <c r="E85" s="58" t="s">
        <v>3112</v>
      </c>
      <c r="F85" s="60" t="s">
        <v>3118</v>
      </c>
      <c r="G85" s="59">
        <v>1</v>
      </c>
      <c r="H85" s="59"/>
      <c r="I85" s="60" t="s">
        <v>224</v>
      </c>
      <c r="J85" s="61"/>
      <c r="K85" s="61">
        <v>369903000</v>
      </c>
    </row>
    <row r="86" spans="1:11" ht="46.5" hidden="1">
      <c r="A86" s="48"/>
      <c r="B86" s="57"/>
      <c r="C86" s="58" t="s">
        <v>13</v>
      </c>
      <c r="D86" s="59">
        <v>2019</v>
      </c>
      <c r="E86" s="58" t="s">
        <v>3112</v>
      </c>
      <c r="F86" s="60" t="s">
        <v>3119</v>
      </c>
      <c r="G86" s="59"/>
      <c r="H86" s="59">
        <v>8000</v>
      </c>
      <c r="I86" s="60" t="s">
        <v>3093</v>
      </c>
      <c r="J86" s="61"/>
      <c r="K86" s="61">
        <v>185000000</v>
      </c>
    </row>
    <row r="87" spans="1:11" ht="46.5" hidden="1">
      <c r="A87" s="48"/>
      <c r="B87" s="57"/>
      <c r="C87" s="58" t="s">
        <v>13</v>
      </c>
      <c r="D87" s="59">
        <v>2019</v>
      </c>
      <c r="E87" s="58" t="s">
        <v>3112</v>
      </c>
      <c r="F87" s="60" t="s">
        <v>3120</v>
      </c>
      <c r="G87" s="59"/>
      <c r="H87" s="59">
        <v>150</v>
      </c>
      <c r="I87" s="60" t="s">
        <v>3018</v>
      </c>
      <c r="J87" s="61">
        <v>100000000</v>
      </c>
      <c r="K87" s="61"/>
    </row>
    <row r="88" spans="1:11" ht="46.5" hidden="1">
      <c r="A88" s="48"/>
      <c r="B88" s="57"/>
      <c r="C88" s="58" t="s">
        <v>13</v>
      </c>
      <c r="D88" s="59">
        <v>2019</v>
      </c>
      <c r="E88" s="58" t="s">
        <v>3112</v>
      </c>
      <c r="F88" s="60" t="s">
        <v>3121</v>
      </c>
      <c r="G88" s="59"/>
      <c r="H88" s="59">
        <v>120000</v>
      </c>
      <c r="I88" s="60" t="s">
        <v>3018</v>
      </c>
      <c r="J88" s="61">
        <v>90000000</v>
      </c>
      <c r="K88" s="61"/>
    </row>
    <row r="89" spans="1:11" ht="46.5" hidden="1">
      <c r="A89" s="48"/>
      <c r="B89" s="57"/>
      <c r="C89" s="58" t="s">
        <v>13</v>
      </c>
      <c r="D89" s="59">
        <v>2019</v>
      </c>
      <c r="E89" s="58" t="s">
        <v>3112</v>
      </c>
      <c r="F89" s="60" t="s">
        <v>3122</v>
      </c>
      <c r="G89" s="59"/>
      <c r="H89" s="59">
        <v>300</v>
      </c>
      <c r="I89" s="60" t="s">
        <v>3123</v>
      </c>
      <c r="J89" s="61">
        <v>75000000</v>
      </c>
      <c r="K89" s="61"/>
    </row>
    <row r="90" spans="1:11" ht="46.5" hidden="1">
      <c r="A90" s="48"/>
      <c r="B90" s="57"/>
      <c r="C90" s="58" t="s">
        <v>13</v>
      </c>
      <c r="D90" s="59">
        <v>2019</v>
      </c>
      <c r="E90" s="58" t="s">
        <v>3112</v>
      </c>
      <c r="F90" s="60" t="s">
        <v>3124</v>
      </c>
      <c r="G90" s="59"/>
      <c r="H90" s="59">
        <v>1342</v>
      </c>
      <c r="I90" s="60" t="s">
        <v>3042</v>
      </c>
      <c r="J90" s="61">
        <v>25000000</v>
      </c>
      <c r="K90" s="61"/>
    </row>
    <row r="91" spans="1:11" ht="46.5" hidden="1">
      <c r="A91" s="48"/>
      <c r="B91" s="57"/>
      <c r="C91" s="58" t="s">
        <v>13</v>
      </c>
      <c r="D91" s="59">
        <v>2019</v>
      </c>
      <c r="E91" s="58" t="s">
        <v>3112</v>
      </c>
      <c r="F91" s="60" t="s">
        <v>3125</v>
      </c>
      <c r="G91" s="59"/>
      <c r="H91" s="59">
        <v>519</v>
      </c>
      <c r="I91" s="60" t="s">
        <v>224</v>
      </c>
      <c r="J91" s="61">
        <v>55000000</v>
      </c>
      <c r="K91" s="61"/>
    </row>
    <row r="92" spans="1:11" ht="46.5" hidden="1">
      <c r="A92" s="48"/>
      <c r="B92" s="57"/>
      <c r="C92" s="58" t="s">
        <v>13</v>
      </c>
      <c r="D92" s="59">
        <v>2019</v>
      </c>
      <c r="E92" s="58" t="s">
        <v>3112</v>
      </c>
      <c r="F92" s="60" t="s">
        <v>3126</v>
      </c>
      <c r="G92" s="59"/>
      <c r="H92" s="59">
        <v>500</v>
      </c>
      <c r="I92" s="60" t="s">
        <v>3127</v>
      </c>
      <c r="J92" s="61">
        <v>75000000</v>
      </c>
      <c r="K92" s="61"/>
    </row>
    <row r="93" spans="1:11" ht="46.5" hidden="1">
      <c r="A93" s="48"/>
      <c r="B93" s="57"/>
      <c r="C93" s="58" t="s">
        <v>13</v>
      </c>
      <c r="D93" s="59">
        <v>2019</v>
      </c>
      <c r="E93" s="58" t="s">
        <v>3112</v>
      </c>
      <c r="F93" s="60" t="s">
        <v>3128</v>
      </c>
      <c r="G93" s="59"/>
      <c r="H93" s="59">
        <v>1600</v>
      </c>
      <c r="I93" s="60" t="s">
        <v>3129</v>
      </c>
      <c r="J93" s="61">
        <v>75000000</v>
      </c>
      <c r="K93" s="61"/>
    </row>
    <row r="94" spans="1:11" ht="46.5" hidden="1">
      <c r="A94" s="48"/>
      <c r="B94" s="57"/>
      <c r="C94" s="58" t="s">
        <v>13</v>
      </c>
      <c r="D94" s="59">
        <v>2019</v>
      </c>
      <c r="E94" s="58" t="s">
        <v>3112</v>
      </c>
      <c r="F94" s="60" t="s">
        <v>3130</v>
      </c>
      <c r="G94" s="59"/>
      <c r="H94" s="59">
        <v>447</v>
      </c>
      <c r="I94" s="60" t="s">
        <v>3131</v>
      </c>
      <c r="J94" s="61">
        <v>125000000</v>
      </c>
      <c r="K94" s="61"/>
    </row>
    <row r="95" spans="1:11" ht="46.5" hidden="1">
      <c r="A95" s="48"/>
      <c r="B95" s="57"/>
      <c r="C95" s="58" t="s">
        <v>13</v>
      </c>
      <c r="D95" s="59">
        <v>2019</v>
      </c>
      <c r="E95" s="58" t="s">
        <v>3112</v>
      </c>
      <c r="F95" s="60" t="s">
        <v>3132</v>
      </c>
      <c r="G95" s="59"/>
      <c r="H95" s="59">
        <v>400</v>
      </c>
      <c r="I95" s="60" t="s">
        <v>3133</v>
      </c>
      <c r="J95" s="61">
        <v>150000000</v>
      </c>
      <c r="K95" s="61"/>
    </row>
    <row r="96" spans="1:11" ht="46.5" hidden="1">
      <c r="A96" s="48"/>
      <c r="B96" s="57"/>
      <c r="C96" s="58" t="s">
        <v>13</v>
      </c>
      <c r="D96" s="59">
        <v>2019</v>
      </c>
      <c r="E96" s="58" t="s">
        <v>3112</v>
      </c>
      <c r="F96" s="60" t="s">
        <v>3134</v>
      </c>
      <c r="G96" s="59"/>
      <c r="H96" s="59">
        <v>120</v>
      </c>
      <c r="I96" s="60" t="s">
        <v>3018</v>
      </c>
      <c r="J96" s="61">
        <v>35000000</v>
      </c>
      <c r="K96" s="61"/>
    </row>
    <row r="97" spans="1:11" ht="46.5" hidden="1">
      <c r="A97" s="48"/>
      <c r="B97" s="57"/>
      <c r="C97" s="58" t="s">
        <v>13</v>
      </c>
      <c r="D97" s="59">
        <v>2019</v>
      </c>
      <c r="E97" s="58" t="s">
        <v>3112</v>
      </c>
      <c r="F97" s="60" t="s">
        <v>3135</v>
      </c>
      <c r="G97" s="59"/>
      <c r="H97" s="59">
        <v>100</v>
      </c>
      <c r="I97" s="60" t="s">
        <v>3018</v>
      </c>
      <c r="J97" s="61">
        <v>132200000</v>
      </c>
      <c r="K97" s="61"/>
    </row>
    <row r="98" spans="1:11" ht="46.5" hidden="1">
      <c r="A98" s="48"/>
      <c r="B98" s="57"/>
      <c r="C98" s="58" t="s">
        <v>13</v>
      </c>
      <c r="D98" s="59">
        <v>2019</v>
      </c>
      <c r="E98" s="58" t="s">
        <v>3112</v>
      </c>
      <c r="F98" s="60" t="s">
        <v>3136</v>
      </c>
      <c r="G98" s="59"/>
      <c r="H98" s="59">
        <v>100</v>
      </c>
      <c r="I98" s="60" t="s">
        <v>3018</v>
      </c>
      <c r="J98" s="61">
        <v>93100000</v>
      </c>
      <c r="K98" s="61"/>
    </row>
    <row r="99" spans="1:11" ht="46.5" hidden="1">
      <c r="A99" s="48"/>
      <c r="B99" s="57"/>
      <c r="C99" s="58" t="s">
        <v>13</v>
      </c>
      <c r="D99" s="59">
        <v>2019</v>
      </c>
      <c r="E99" s="58" t="s">
        <v>3112</v>
      </c>
      <c r="F99" s="60" t="s">
        <v>3137</v>
      </c>
      <c r="G99" s="59"/>
      <c r="H99" s="59">
        <v>127500</v>
      </c>
      <c r="I99" s="60" t="s">
        <v>224</v>
      </c>
      <c r="J99" s="61">
        <v>46000000</v>
      </c>
      <c r="K99" s="61"/>
    </row>
    <row r="100" spans="1:11" ht="46.5" hidden="1">
      <c r="A100" s="48"/>
      <c r="B100" s="57"/>
      <c r="C100" s="58" t="s">
        <v>13</v>
      </c>
      <c r="D100" s="59">
        <v>2019</v>
      </c>
      <c r="E100" s="58" t="s">
        <v>3112</v>
      </c>
      <c r="F100" s="60" t="s">
        <v>3138</v>
      </c>
      <c r="G100" s="59"/>
      <c r="H100" s="59">
        <v>400</v>
      </c>
      <c r="I100" s="60" t="s">
        <v>224</v>
      </c>
      <c r="J100" s="61">
        <v>585450000</v>
      </c>
      <c r="K100" s="61"/>
    </row>
    <row r="101" spans="1:11" ht="46.5" hidden="1">
      <c r="A101" s="48"/>
      <c r="B101" s="57"/>
      <c r="C101" s="58" t="s">
        <v>13</v>
      </c>
      <c r="D101" s="59">
        <v>2019</v>
      </c>
      <c r="E101" s="58" t="s">
        <v>3112</v>
      </c>
      <c r="F101" s="60" t="s">
        <v>3139</v>
      </c>
      <c r="G101" s="59"/>
      <c r="H101" s="59">
        <v>50</v>
      </c>
      <c r="I101" s="60" t="s">
        <v>3053</v>
      </c>
      <c r="J101" s="61">
        <v>251345000</v>
      </c>
      <c r="K101" s="61"/>
    </row>
    <row r="102" spans="1:11" ht="46.5" hidden="1">
      <c r="A102" s="48"/>
      <c r="B102" s="57"/>
      <c r="C102" s="58" t="s">
        <v>13</v>
      </c>
      <c r="D102" s="59">
        <v>2019</v>
      </c>
      <c r="E102" s="58" t="s">
        <v>3112</v>
      </c>
      <c r="F102" s="60" t="s">
        <v>3140</v>
      </c>
      <c r="G102" s="59"/>
      <c r="H102" s="59">
        <v>50</v>
      </c>
      <c r="I102" s="60" t="s">
        <v>3067</v>
      </c>
      <c r="J102" s="61">
        <v>30000000</v>
      </c>
      <c r="K102" s="61"/>
    </row>
    <row r="103" spans="1:11" ht="46.5" hidden="1">
      <c r="A103" s="48"/>
      <c r="B103" s="57"/>
      <c r="C103" s="58" t="s">
        <v>13</v>
      </c>
      <c r="D103" s="59">
        <v>2019</v>
      </c>
      <c r="E103" s="58" t="s">
        <v>3112</v>
      </c>
      <c r="F103" s="60" t="s">
        <v>3141</v>
      </c>
      <c r="G103" s="59"/>
      <c r="H103" s="59">
        <v>898</v>
      </c>
      <c r="I103" s="60" t="s">
        <v>224</v>
      </c>
      <c r="J103" s="61">
        <v>20000000</v>
      </c>
      <c r="K103" s="61"/>
    </row>
    <row r="104" spans="1:11" ht="46.5" hidden="1">
      <c r="A104" s="48"/>
      <c r="B104" s="57"/>
      <c r="C104" s="58" t="s">
        <v>13</v>
      </c>
      <c r="D104" s="59">
        <v>2019</v>
      </c>
      <c r="E104" s="58" t="s">
        <v>3112</v>
      </c>
      <c r="F104" s="60" t="s">
        <v>3142</v>
      </c>
      <c r="G104" s="59"/>
      <c r="H104" s="59">
        <v>778</v>
      </c>
      <c r="I104" s="60" t="s">
        <v>3065</v>
      </c>
      <c r="J104" s="61">
        <v>30000000</v>
      </c>
      <c r="K104" s="61"/>
    </row>
    <row r="105" spans="1:11" ht="46.5" hidden="1">
      <c r="A105" s="48"/>
      <c r="B105" s="57"/>
      <c r="C105" s="58" t="s">
        <v>13</v>
      </c>
      <c r="D105" s="59">
        <v>2019</v>
      </c>
      <c r="E105" s="58" t="s">
        <v>3112</v>
      </c>
      <c r="F105" s="60" t="s">
        <v>3143</v>
      </c>
      <c r="G105" s="59"/>
      <c r="H105" s="59">
        <v>10</v>
      </c>
      <c r="I105" s="60" t="s">
        <v>3095</v>
      </c>
      <c r="J105" s="61">
        <v>22200000</v>
      </c>
      <c r="K105" s="61"/>
    </row>
    <row r="106" spans="1:11" ht="15.5" hidden="1">
      <c r="A106" s="48"/>
      <c r="B106" s="57"/>
      <c r="C106" s="58" t="s">
        <v>13</v>
      </c>
      <c r="D106" s="59">
        <v>2019</v>
      </c>
      <c r="E106" s="58" t="s">
        <v>3144</v>
      </c>
      <c r="F106" s="60" t="s">
        <v>3145</v>
      </c>
      <c r="G106" s="59"/>
      <c r="H106" s="59">
        <v>1179</v>
      </c>
      <c r="I106" s="60" t="s">
        <v>224</v>
      </c>
      <c r="J106" s="61">
        <v>150000000</v>
      </c>
      <c r="K106" s="61"/>
    </row>
    <row r="107" spans="1:11" ht="15.5" hidden="1">
      <c r="A107" s="48"/>
      <c r="B107" s="57"/>
      <c r="C107" s="58" t="s">
        <v>13</v>
      </c>
      <c r="D107" s="59">
        <v>2019</v>
      </c>
      <c r="E107" s="58" t="s">
        <v>3144</v>
      </c>
      <c r="F107" s="60" t="s">
        <v>3146</v>
      </c>
      <c r="G107" s="59"/>
      <c r="H107" s="59">
        <v>1000</v>
      </c>
      <c r="I107" s="60" t="s">
        <v>3018</v>
      </c>
      <c r="J107" s="61">
        <v>200000000</v>
      </c>
      <c r="K107" s="61"/>
    </row>
    <row r="108" spans="1:11" ht="15.5" hidden="1">
      <c r="A108" s="48"/>
      <c r="B108" s="57"/>
      <c r="C108" s="58" t="s">
        <v>13</v>
      </c>
      <c r="D108" s="59">
        <v>2019</v>
      </c>
      <c r="E108" s="58" t="s">
        <v>3144</v>
      </c>
      <c r="F108" s="60" t="s">
        <v>3146</v>
      </c>
      <c r="G108" s="59"/>
      <c r="H108" s="59">
        <v>98</v>
      </c>
      <c r="I108" s="60" t="s">
        <v>3022</v>
      </c>
      <c r="J108" s="61">
        <v>50000000</v>
      </c>
      <c r="K108" s="61"/>
    </row>
    <row r="109" spans="1:11" ht="31" hidden="1">
      <c r="A109" s="48"/>
      <c r="B109" s="57"/>
      <c r="C109" s="58" t="s">
        <v>13</v>
      </c>
      <c r="D109" s="59">
        <v>2019</v>
      </c>
      <c r="E109" s="58" t="s">
        <v>3144</v>
      </c>
      <c r="F109" s="60" t="s">
        <v>3147</v>
      </c>
      <c r="G109" s="59"/>
      <c r="H109" s="59">
        <v>50</v>
      </c>
      <c r="I109" s="60" t="s">
        <v>3083</v>
      </c>
      <c r="J109" s="61">
        <v>50000000</v>
      </c>
      <c r="K109" s="61"/>
    </row>
    <row r="110" spans="1:11" ht="15.5" hidden="1">
      <c r="A110" s="48"/>
      <c r="B110" s="57"/>
      <c r="C110" s="58" t="s">
        <v>13</v>
      </c>
      <c r="D110" s="59">
        <v>2019</v>
      </c>
      <c r="E110" s="58" t="s">
        <v>3144</v>
      </c>
      <c r="F110" s="60" t="s">
        <v>3145</v>
      </c>
      <c r="G110" s="59"/>
      <c r="H110" s="59">
        <v>50</v>
      </c>
      <c r="I110" s="60" t="s">
        <v>3065</v>
      </c>
      <c r="J110" s="61">
        <v>25000000</v>
      </c>
      <c r="K110" s="61"/>
    </row>
    <row r="111" spans="1:11" ht="15.5" hidden="1">
      <c r="A111" s="48"/>
      <c r="B111" s="57"/>
      <c r="C111" s="58" t="s">
        <v>13</v>
      </c>
      <c r="D111" s="59">
        <v>2019</v>
      </c>
      <c r="E111" s="58" t="s">
        <v>3144</v>
      </c>
      <c r="F111" s="60" t="s">
        <v>3148</v>
      </c>
      <c r="G111" s="59"/>
      <c r="H111" s="59">
        <v>455</v>
      </c>
      <c r="I111" s="60" t="s">
        <v>3149</v>
      </c>
      <c r="J111" s="61">
        <v>13600000</v>
      </c>
      <c r="K111" s="61"/>
    </row>
    <row r="112" spans="1:11" ht="15.5" hidden="1">
      <c r="A112" s="48"/>
      <c r="B112" s="57"/>
      <c r="C112" s="58" t="s">
        <v>13</v>
      </c>
      <c r="D112" s="59">
        <v>2019</v>
      </c>
      <c r="E112" s="58" t="s">
        <v>3144</v>
      </c>
      <c r="F112" s="60" t="s">
        <v>3145</v>
      </c>
      <c r="G112" s="59"/>
      <c r="H112" s="59">
        <v>1339</v>
      </c>
      <c r="I112" s="60" t="s">
        <v>3053</v>
      </c>
      <c r="J112" s="61">
        <v>40000000</v>
      </c>
      <c r="K112" s="61"/>
    </row>
    <row r="113" spans="1:11" ht="15.5" hidden="1">
      <c r="A113" s="48"/>
      <c r="B113" s="57"/>
      <c r="C113" s="58" t="s">
        <v>13</v>
      </c>
      <c r="D113" s="59">
        <v>2019</v>
      </c>
      <c r="E113" s="58" t="s">
        <v>3144</v>
      </c>
      <c r="F113" s="60" t="s">
        <v>3150</v>
      </c>
      <c r="G113" s="59"/>
      <c r="H113" s="59">
        <v>3</v>
      </c>
      <c r="I113" s="60" t="s">
        <v>3018</v>
      </c>
      <c r="J113" s="61">
        <v>150000000</v>
      </c>
      <c r="K113" s="61"/>
    </row>
    <row r="114" spans="1:11" ht="31" hidden="1">
      <c r="A114" s="48"/>
      <c r="B114" s="57"/>
      <c r="C114" s="58" t="s">
        <v>13</v>
      </c>
      <c r="D114" s="59">
        <v>2019</v>
      </c>
      <c r="E114" s="58" t="s">
        <v>3144</v>
      </c>
      <c r="F114" s="60" t="s">
        <v>3151</v>
      </c>
      <c r="G114" s="59"/>
      <c r="H114" s="59">
        <v>10</v>
      </c>
      <c r="I114" s="60" t="s">
        <v>3152</v>
      </c>
      <c r="J114" s="61">
        <v>25000000</v>
      </c>
      <c r="K114" s="61"/>
    </row>
    <row r="115" spans="1:11" ht="15.5" hidden="1">
      <c r="A115" s="48"/>
      <c r="B115" s="57"/>
      <c r="C115" s="58" t="s">
        <v>13</v>
      </c>
      <c r="D115" s="59">
        <v>2019</v>
      </c>
      <c r="E115" s="58" t="s">
        <v>3144</v>
      </c>
      <c r="F115" s="60" t="s">
        <v>3153</v>
      </c>
      <c r="G115" s="59"/>
      <c r="H115" s="59">
        <v>1</v>
      </c>
      <c r="I115" s="60" t="s">
        <v>3018</v>
      </c>
      <c r="J115" s="61">
        <v>8400000</v>
      </c>
      <c r="K115" s="61"/>
    </row>
    <row r="116" spans="1:11" ht="15.5" hidden="1">
      <c r="A116" s="48"/>
      <c r="B116" s="57"/>
      <c r="C116" s="58" t="s">
        <v>13</v>
      </c>
      <c r="D116" s="59">
        <v>2019</v>
      </c>
      <c r="E116" s="58" t="s">
        <v>3144</v>
      </c>
      <c r="F116" s="60" t="s">
        <v>3153</v>
      </c>
      <c r="G116" s="59"/>
      <c r="H116" s="59">
        <v>15</v>
      </c>
      <c r="I116" s="60" t="s">
        <v>224</v>
      </c>
      <c r="J116" s="61">
        <v>25000000</v>
      </c>
      <c r="K116" s="61"/>
    </row>
    <row r="117" spans="1:11" ht="31" hidden="1">
      <c r="A117" s="48"/>
      <c r="B117" s="57"/>
      <c r="C117" s="58" t="s">
        <v>13</v>
      </c>
      <c r="D117" s="59">
        <v>2019</v>
      </c>
      <c r="E117" s="58" t="s">
        <v>3144</v>
      </c>
      <c r="F117" s="60" t="s">
        <v>3154</v>
      </c>
      <c r="G117" s="59"/>
      <c r="H117" s="59">
        <v>150</v>
      </c>
      <c r="I117" s="60" t="s">
        <v>3155</v>
      </c>
      <c r="J117" s="61">
        <v>100000000</v>
      </c>
      <c r="K117" s="61"/>
    </row>
    <row r="118" spans="1:11" ht="15.5" hidden="1">
      <c r="A118" s="48"/>
      <c r="B118" s="57"/>
      <c r="C118" s="58" t="s">
        <v>13</v>
      </c>
      <c r="D118" s="59">
        <v>2019</v>
      </c>
      <c r="E118" s="58" t="s">
        <v>3144</v>
      </c>
      <c r="F118" s="60" t="s">
        <v>3156</v>
      </c>
      <c r="G118" s="59"/>
      <c r="H118" s="59">
        <v>200</v>
      </c>
      <c r="I118" s="60" t="s">
        <v>3157</v>
      </c>
      <c r="J118" s="61">
        <v>656888500</v>
      </c>
      <c r="K118" s="61"/>
    </row>
    <row r="119" spans="1:11" ht="31" hidden="1">
      <c r="A119" s="48"/>
      <c r="B119" s="57"/>
      <c r="C119" s="58" t="s">
        <v>13</v>
      </c>
      <c r="D119" s="59">
        <v>2019</v>
      </c>
      <c r="E119" s="58" t="s">
        <v>3144</v>
      </c>
      <c r="F119" s="60" t="s">
        <v>3158</v>
      </c>
      <c r="G119" s="59"/>
      <c r="H119" s="59">
        <v>5</v>
      </c>
      <c r="I119" s="60" t="s">
        <v>3159</v>
      </c>
      <c r="J119" s="61">
        <v>100000000</v>
      </c>
      <c r="K119" s="61"/>
    </row>
    <row r="120" spans="1:11" ht="15.5" hidden="1">
      <c r="A120" s="48"/>
      <c r="B120" s="57"/>
      <c r="C120" s="58" t="s">
        <v>13</v>
      </c>
      <c r="D120" s="59">
        <v>2019</v>
      </c>
      <c r="E120" s="58" t="s">
        <v>3144</v>
      </c>
      <c r="F120" s="60" t="s">
        <v>3160</v>
      </c>
      <c r="G120" s="59"/>
      <c r="H120" s="59">
        <v>20</v>
      </c>
      <c r="I120" s="60" t="s">
        <v>3161</v>
      </c>
      <c r="J120" s="61">
        <v>279527840</v>
      </c>
      <c r="K120" s="61"/>
    </row>
    <row r="121" spans="1:11" ht="15.5" hidden="1">
      <c r="A121" s="48"/>
      <c r="B121" s="57"/>
      <c r="C121" s="58" t="s">
        <v>13</v>
      </c>
      <c r="D121" s="59">
        <v>2019</v>
      </c>
      <c r="E121" s="58" t="s">
        <v>3144</v>
      </c>
      <c r="F121" s="60" t="s">
        <v>3162</v>
      </c>
      <c r="G121" s="59"/>
      <c r="H121" s="59">
        <v>50</v>
      </c>
      <c r="I121" s="60" t="s">
        <v>3161</v>
      </c>
      <c r="J121" s="61">
        <v>467763593</v>
      </c>
      <c r="K121" s="61"/>
    </row>
    <row r="122" spans="1:11" ht="15.5" hidden="1">
      <c r="A122" s="48"/>
      <c r="B122" s="57"/>
      <c r="C122" s="58" t="s">
        <v>13</v>
      </c>
      <c r="D122" s="59">
        <v>2019</v>
      </c>
      <c r="E122" s="58" t="s">
        <v>3144</v>
      </c>
      <c r="F122" s="60" t="s">
        <v>3163</v>
      </c>
      <c r="G122" s="60"/>
      <c r="H122" s="59">
        <v>500</v>
      </c>
      <c r="I122" s="60" t="s">
        <v>3164</v>
      </c>
      <c r="J122" s="61">
        <v>329770550</v>
      </c>
      <c r="K122" s="61"/>
    </row>
    <row r="123" spans="1:11" ht="15.5" hidden="1">
      <c r="A123" s="48"/>
      <c r="B123" s="57"/>
      <c r="C123" s="58" t="s">
        <v>13</v>
      </c>
      <c r="D123" s="59">
        <v>2019</v>
      </c>
      <c r="E123" s="58" t="s">
        <v>3144</v>
      </c>
      <c r="F123" s="60" t="s">
        <v>3165</v>
      </c>
      <c r="G123" s="59"/>
      <c r="H123" s="59">
        <v>1000</v>
      </c>
      <c r="I123" s="60" t="s">
        <v>3022</v>
      </c>
      <c r="J123" s="61">
        <v>400000000</v>
      </c>
      <c r="K123" s="61"/>
    </row>
    <row r="124" spans="1:11" ht="31" hidden="1">
      <c r="A124" s="48"/>
      <c r="B124" s="57"/>
      <c r="C124" s="58" t="s">
        <v>13</v>
      </c>
      <c r="D124" s="59">
        <v>2020</v>
      </c>
      <c r="E124" s="58" t="s">
        <v>3011</v>
      </c>
      <c r="F124" s="60" t="s">
        <v>3012</v>
      </c>
      <c r="G124" s="59"/>
      <c r="H124" s="59">
        <v>4000</v>
      </c>
      <c r="I124" s="60" t="s">
        <v>3013</v>
      </c>
      <c r="J124" s="61">
        <v>20000000</v>
      </c>
      <c r="K124" s="61"/>
    </row>
    <row r="125" spans="1:11" ht="31" hidden="1">
      <c r="A125" s="48"/>
      <c r="B125" s="57"/>
      <c r="C125" s="58" t="s">
        <v>13</v>
      </c>
      <c r="D125" s="59">
        <v>2020</v>
      </c>
      <c r="E125" s="58" t="s">
        <v>3011</v>
      </c>
      <c r="F125" s="60" t="s">
        <v>3014</v>
      </c>
      <c r="G125" s="59"/>
      <c r="H125" s="59">
        <v>2000</v>
      </c>
      <c r="I125" s="60" t="s">
        <v>3015</v>
      </c>
      <c r="J125" s="61">
        <v>3374718078</v>
      </c>
      <c r="K125" s="61"/>
    </row>
    <row r="126" spans="1:11" ht="31" hidden="1">
      <c r="A126" s="48"/>
      <c r="B126" s="57"/>
      <c r="C126" s="58" t="s">
        <v>13</v>
      </c>
      <c r="D126" s="59">
        <v>2020</v>
      </c>
      <c r="E126" s="58" t="s">
        <v>3016</v>
      </c>
      <c r="F126" s="60" t="s">
        <v>3027</v>
      </c>
      <c r="G126" s="59"/>
      <c r="H126" s="59">
        <v>100</v>
      </c>
      <c r="I126" s="60" t="s">
        <v>224</v>
      </c>
      <c r="J126" s="61">
        <v>142700000</v>
      </c>
      <c r="K126" s="61"/>
    </row>
    <row r="127" spans="1:11" ht="31" hidden="1">
      <c r="A127" s="48"/>
      <c r="B127" s="57"/>
      <c r="C127" s="58" t="s">
        <v>13</v>
      </c>
      <c r="D127" s="59">
        <v>2020</v>
      </c>
      <c r="E127" s="58" t="s">
        <v>3016</v>
      </c>
      <c r="F127" s="60" t="s">
        <v>3027</v>
      </c>
      <c r="G127" s="59"/>
      <c r="H127" s="59">
        <v>100</v>
      </c>
      <c r="I127" s="60" t="s">
        <v>3018</v>
      </c>
      <c r="J127" s="61">
        <v>142636000</v>
      </c>
      <c r="K127" s="61"/>
    </row>
    <row r="128" spans="1:11" ht="31" hidden="1">
      <c r="A128" s="48"/>
      <c r="B128" s="57"/>
      <c r="C128" s="58" t="s">
        <v>13</v>
      </c>
      <c r="D128" s="59">
        <v>2020</v>
      </c>
      <c r="E128" s="58" t="s">
        <v>3016</v>
      </c>
      <c r="F128" s="60" t="s">
        <v>3166</v>
      </c>
      <c r="G128" s="59"/>
      <c r="H128" s="59">
        <v>50</v>
      </c>
      <c r="I128" s="60" t="s">
        <v>3018</v>
      </c>
      <c r="J128" s="61">
        <v>6000000</v>
      </c>
      <c r="K128" s="61"/>
    </row>
    <row r="129" spans="1:11" ht="31" hidden="1">
      <c r="A129" s="48"/>
      <c r="B129" s="57"/>
      <c r="C129" s="58" t="s">
        <v>13</v>
      </c>
      <c r="D129" s="59">
        <v>2020</v>
      </c>
      <c r="E129" s="58" t="s">
        <v>3016</v>
      </c>
      <c r="F129" s="60" t="s">
        <v>3034</v>
      </c>
      <c r="G129" s="59">
        <v>7</v>
      </c>
      <c r="H129" s="59"/>
      <c r="I129" s="60" t="s">
        <v>224</v>
      </c>
      <c r="J129" s="61">
        <v>50000000</v>
      </c>
      <c r="K129" s="61"/>
    </row>
    <row r="130" spans="1:11" ht="46.5" hidden="1">
      <c r="A130" s="48"/>
      <c r="B130" s="57"/>
      <c r="C130" s="58" t="s">
        <v>13</v>
      </c>
      <c r="D130" s="59">
        <v>2020</v>
      </c>
      <c r="E130" s="58" t="s">
        <v>3016</v>
      </c>
      <c r="F130" s="60" t="s">
        <v>3167</v>
      </c>
      <c r="G130" s="59"/>
      <c r="H130" s="59">
        <v>6</v>
      </c>
      <c r="I130" s="60" t="s">
        <v>3168</v>
      </c>
      <c r="J130" s="61">
        <v>31586533</v>
      </c>
      <c r="K130" s="61"/>
    </row>
    <row r="131" spans="1:11" ht="31" hidden="1">
      <c r="A131" s="48"/>
      <c r="B131" s="57"/>
      <c r="C131" s="58" t="s">
        <v>13</v>
      </c>
      <c r="D131" s="59">
        <v>2020</v>
      </c>
      <c r="E131" s="58" t="s">
        <v>3016</v>
      </c>
      <c r="F131" s="60" t="s">
        <v>3040</v>
      </c>
      <c r="G131" s="59"/>
      <c r="H131" s="59">
        <v>100</v>
      </c>
      <c r="I131" s="60" t="s">
        <v>3018</v>
      </c>
      <c r="J131" s="61">
        <v>52396000</v>
      </c>
      <c r="K131" s="61"/>
    </row>
    <row r="132" spans="1:11" ht="31" hidden="1">
      <c r="A132" s="48"/>
      <c r="B132" s="57"/>
      <c r="C132" s="58" t="s">
        <v>13</v>
      </c>
      <c r="D132" s="59">
        <v>2020</v>
      </c>
      <c r="E132" s="58" t="s">
        <v>3016</v>
      </c>
      <c r="F132" s="60" t="s">
        <v>3056</v>
      </c>
      <c r="G132" s="59">
        <v>1</v>
      </c>
      <c r="H132" s="59"/>
      <c r="I132" s="60" t="s">
        <v>3018</v>
      </c>
      <c r="J132" s="61">
        <v>3000000</v>
      </c>
      <c r="K132" s="61"/>
    </row>
    <row r="133" spans="1:11" ht="31" hidden="1">
      <c r="A133" s="48"/>
      <c r="B133" s="57"/>
      <c r="C133" s="58" t="s">
        <v>13</v>
      </c>
      <c r="D133" s="59">
        <v>2020</v>
      </c>
      <c r="E133" s="58" t="s">
        <v>3016</v>
      </c>
      <c r="F133" s="60" t="s">
        <v>3169</v>
      </c>
      <c r="G133" s="59">
        <v>1</v>
      </c>
      <c r="H133" s="59"/>
      <c r="I133" s="60" t="s">
        <v>3053</v>
      </c>
      <c r="J133" s="61">
        <v>20000000</v>
      </c>
      <c r="K133" s="61"/>
    </row>
    <row r="134" spans="1:11" ht="31" hidden="1">
      <c r="A134" s="48"/>
      <c r="B134" s="57"/>
      <c r="C134" s="58" t="s">
        <v>13</v>
      </c>
      <c r="D134" s="59">
        <v>2020</v>
      </c>
      <c r="E134" s="58" t="s">
        <v>3016</v>
      </c>
      <c r="F134" s="60" t="s">
        <v>3170</v>
      </c>
      <c r="G134" s="59"/>
      <c r="H134" s="59">
        <v>20</v>
      </c>
      <c r="I134" s="60" t="s">
        <v>224</v>
      </c>
      <c r="J134" s="61">
        <v>100000000</v>
      </c>
      <c r="K134" s="61"/>
    </row>
    <row r="135" spans="1:11" ht="31" hidden="1">
      <c r="A135" s="48"/>
      <c r="B135" s="57"/>
      <c r="C135" s="58" t="s">
        <v>13</v>
      </c>
      <c r="D135" s="59">
        <v>2020</v>
      </c>
      <c r="E135" s="58" t="s">
        <v>3016</v>
      </c>
      <c r="F135" s="60" t="s">
        <v>3062</v>
      </c>
      <c r="G135" s="59"/>
      <c r="H135" s="59">
        <v>2500</v>
      </c>
      <c r="I135" s="60" t="s">
        <v>224</v>
      </c>
      <c r="J135" s="61">
        <v>995924600</v>
      </c>
      <c r="K135" s="61"/>
    </row>
    <row r="136" spans="1:11" ht="31" hidden="1">
      <c r="A136" s="48"/>
      <c r="B136" s="57"/>
      <c r="C136" s="58" t="s">
        <v>13</v>
      </c>
      <c r="D136" s="59">
        <v>2020</v>
      </c>
      <c r="E136" s="58" t="s">
        <v>3016</v>
      </c>
      <c r="F136" s="60" t="s">
        <v>3063</v>
      </c>
      <c r="G136" s="59"/>
      <c r="H136" s="59">
        <v>5000</v>
      </c>
      <c r="I136" s="60" t="s">
        <v>3018</v>
      </c>
      <c r="J136" s="61">
        <v>825000000</v>
      </c>
      <c r="K136" s="61"/>
    </row>
    <row r="137" spans="1:11" ht="31" hidden="1">
      <c r="A137" s="48"/>
      <c r="B137" s="57"/>
      <c r="C137" s="58" t="s">
        <v>13</v>
      </c>
      <c r="D137" s="59">
        <v>2020</v>
      </c>
      <c r="E137" s="58" t="s">
        <v>3016</v>
      </c>
      <c r="F137" s="60" t="s">
        <v>3064</v>
      </c>
      <c r="G137" s="59"/>
      <c r="H137" s="59">
        <v>5023</v>
      </c>
      <c r="I137" s="60" t="s">
        <v>3065</v>
      </c>
      <c r="J137" s="61">
        <v>450000000</v>
      </c>
      <c r="K137" s="61"/>
    </row>
    <row r="138" spans="1:11" ht="31" hidden="1">
      <c r="A138" s="48"/>
      <c r="B138" s="57"/>
      <c r="C138" s="58" t="s">
        <v>13</v>
      </c>
      <c r="D138" s="59">
        <v>2020</v>
      </c>
      <c r="E138" s="58" t="s">
        <v>3016</v>
      </c>
      <c r="F138" s="60" t="s">
        <v>3066</v>
      </c>
      <c r="G138" s="59"/>
      <c r="H138" s="59">
        <v>1200</v>
      </c>
      <c r="I138" s="60" t="s">
        <v>3067</v>
      </c>
      <c r="J138" s="61">
        <v>1000000000</v>
      </c>
      <c r="K138" s="61"/>
    </row>
    <row r="139" spans="1:11" ht="31" hidden="1">
      <c r="A139" s="48"/>
      <c r="B139" s="57"/>
      <c r="C139" s="58" t="s">
        <v>13</v>
      </c>
      <c r="D139" s="59">
        <v>2020</v>
      </c>
      <c r="E139" s="58" t="s">
        <v>3016</v>
      </c>
      <c r="F139" s="60" t="s">
        <v>3068</v>
      </c>
      <c r="G139" s="59"/>
      <c r="H139" s="59">
        <v>1800</v>
      </c>
      <c r="I139" s="60" t="s">
        <v>3022</v>
      </c>
      <c r="J139" s="61">
        <v>450000000</v>
      </c>
      <c r="K139" s="61"/>
    </row>
    <row r="140" spans="1:11" ht="31" hidden="1">
      <c r="A140" s="48"/>
      <c r="B140" s="57"/>
      <c r="C140" s="58" t="s">
        <v>13</v>
      </c>
      <c r="D140" s="59">
        <v>2020</v>
      </c>
      <c r="E140" s="58" t="s">
        <v>3016</v>
      </c>
      <c r="F140" s="60" t="s">
        <v>3069</v>
      </c>
      <c r="G140" s="59"/>
      <c r="H140" s="59">
        <v>2768</v>
      </c>
      <c r="I140" s="60" t="s">
        <v>3053</v>
      </c>
      <c r="J140" s="61">
        <v>400000000</v>
      </c>
      <c r="K140" s="61"/>
    </row>
    <row r="141" spans="1:11" ht="31" hidden="1">
      <c r="A141" s="48"/>
      <c r="B141" s="57"/>
      <c r="C141" s="58" t="s">
        <v>13</v>
      </c>
      <c r="D141" s="59">
        <v>2020</v>
      </c>
      <c r="E141" s="58" t="s">
        <v>3016</v>
      </c>
      <c r="F141" s="60" t="s">
        <v>3171</v>
      </c>
      <c r="G141" s="59"/>
      <c r="H141" s="59">
        <v>25</v>
      </c>
      <c r="I141" s="60" t="s">
        <v>224</v>
      </c>
      <c r="J141" s="61">
        <v>275000000</v>
      </c>
      <c r="K141" s="61"/>
    </row>
    <row r="142" spans="1:11" ht="31" hidden="1">
      <c r="A142" s="48"/>
      <c r="B142" s="57"/>
      <c r="C142" s="58" t="s">
        <v>13</v>
      </c>
      <c r="D142" s="59">
        <v>2020</v>
      </c>
      <c r="E142" s="58" t="s">
        <v>3070</v>
      </c>
      <c r="F142" s="60" t="s">
        <v>3172</v>
      </c>
      <c r="G142" s="59">
        <v>1</v>
      </c>
      <c r="H142" s="59"/>
      <c r="I142" s="60" t="s">
        <v>224</v>
      </c>
      <c r="J142" s="61"/>
      <c r="K142" s="61">
        <v>12097000</v>
      </c>
    </row>
    <row r="143" spans="1:11" ht="31" hidden="1">
      <c r="A143" s="48"/>
      <c r="B143" s="57"/>
      <c r="C143" s="58" t="s">
        <v>13</v>
      </c>
      <c r="D143" s="59">
        <v>2020</v>
      </c>
      <c r="E143" s="58" t="s">
        <v>3070</v>
      </c>
      <c r="F143" s="60" t="s">
        <v>3173</v>
      </c>
      <c r="G143" s="59"/>
      <c r="H143" s="59">
        <v>1000</v>
      </c>
      <c r="I143" s="60" t="s">
        <v>224</v>
      </c>
      <c r="J143" s="61">
        <v>100000000</v>
      </c>
      <c r="K143" s="61"/>
    </row>
    <row r="144" spans="1:11" ht="31" hidden="1">
      <c r="A144" s="48"/>
      <c r="B144" s="57"/>
      <c r="C144" s="58" t="s">
        <v>13</v>
      </c>
      <c r="D144" s="59">
        <v>2020</v>
      </c>
      <c r="E144" s="58" t="s">
        <v>3070</v>
      </c>
      <c r="F144" s="60" t="s">
        <v>3174</v>
      </c>
      <c r="G144" s="59"/>
      <c r="H144" s="59">
        <v>1200</v>
      </c>
      <c r="I144" s="60" t="s">
        <v>224</v>
      </c>
      <c r="J144" s="61">
        <v>2586364000</v>
      </c>
      <c r="K144" s="61"/>
    </row>
    <row r="145" spans="1:11" ht="31" hidden="1">
      <c r="A145" s="48"/>
      <c r="B145" s="57"/>
      <c r="C145" s="58" t="s">
        <v>13</v>
      </c>
      <c r="D145" s="59">
        <v>2020</v>
      </c>
      <c r="E145" s="58" t="s">
        <v>3070</v>
      </c>
      <c r="F145" s="60" t="s">
        <v>3173</v>
      </c>
      <c r="G145" s="59"/>
      <c r="H145" s="59">
        <v>1000</v>
      </c>
      <c r="I145" s="60" t="s">
        <v>3065</v>
      </c>
      <c r="J145" s="61">
        <v>200000000</v>
      </c>
      <c r="K145" s="61"/>
    </row>
    <row r="146" spans="1:11" ht="31" hidden="1">
      <c r="A146" s="48"/>
      <c r="B146" s="57"/>
      <c r="C146" s="58" t="s">
        <v>13</v>
      </c>
      <c r="D146" s="59">
        <v>2020</v>
      </c>
      <c r="E146" s="58" t="s">
        <v>3070</v>
      </c>
      <c r="F146" s="60" t="s">
        <v>3174</v>
      </c>
      <c r="G146" s="59"/>
      <c r="H146" s="59">
        <v>1200</v>
      </c>
      <c r="I146" s="60" t="s">
        <v>3065</v>
      </c>
      <c r="J146" s="61">
        <v>478474613</v>
      </c>
      <c r="K146" s="61"/>
    </row>
    <row r="147" spans="1:11" ht="31" hidden="1">
      <c r="A147" s="48"/>
      <c r="B147" s="57"/>
      <c r="C147" s="58" t="s">
        <v>13</v>
      </c>
      <c r="D147" s="59">
        <v>2020</v>
      </c>
      <c r="E147" s="58" t="s">
        <v>3070</v>
      </c>
      <c r="F147" s="60" t="s">
        <v>3173</v>
      </c>
      <c r="G147" s="59">
        <v>1</v>
      </c>
      <c r="H147" s="59"/>
      <c r="I147" s="60" t="s">
        <v>3095</v>
      </c>
      <c r="J147" s="61">
        <v>100000000</v>
      </c>
      <c r="K147" s="61"/>
    </row>
    <row r="148" spans="1:11" ht="31" hidden="1">
      <c r="A148" s="48"/>
      <c r="B148" s="57"/>
      <c r="C148" s="58" t="s">
        <v>13</v>
      </c>
      <c r="D148" s="59">
        <v>2020</v>
      </c>
      <c r="E148" s="58" t="s">
        <v>3070</v>
      </c>
      <c r="F148" s="60" t="s">
        <v>3174</v>
      </c>
      <c r="G148" s="59"/>
      <c r="H148" s="59">
        <v>1200</v>
      </c>
      <c r="I148" s="60" t="s">
        <v>3095</v>
      </c>
      <c r="J148" s="61">
        <v>430774613</v>
      </c>
      <c r="K148" s="61"/>
    </row>
    <row r="149" spans="1:11" ht="31" hidden="1">
      <c r="A149" s="48"/>
      <c r="B149" s="57"/>
      <c r="C149" s="58" t="s">
        <v>13</v>
      </c>
      <c r="D149" s="59">
        <v>2020</v>
      </c>
      <c r="E149" s="58" t="s">
        <v>3070</v>
      </c>
      <c r="F149" s="60" t="s">
        <v>3173</v>
      </c>
      <c r="G149" s="59">
        <v>1</v>
      </c>
      <c r="H149" s="59"/>
      <c r="I149" s="60" t="s">
        <v>3018</v>
      </c>
      <c r="J149" s="61">
        <v>975000000</v>
      </c>
      <c r="K149" s="61"/>
    </row>
    <row r="150" spans="1:11" ht="31" hidden="1">
      <c r="A150" s="48"/>
      <c r="B150" s="57"/>
      <c r="C150" s="58" t="s">
        <v>13</v>
      </c>
      <c r="D150" s="59">
        <v>2020</v>
      </c>
      <c r="E150" s="58" t="s">
        <v>3070</v>
      </c>
      <c r="F150" s="60" t="s">
        <v>3174</v>
      </c>
      <c r="G150" s="59"/>
      <c r="H150" s="59">
        <v>1200</v>
      </c>
      <c r="I150" s="60" t="s">
        <v>3018</v>
      </c>
      <c r="J150" s="61">
        <v>3325545446</v>
      </c>
      <c r="K150" s="61"/>
    </row>
    <row r="151" spans="1:11" ht="31" hidden="1">
      <c r="A151" s="48"/>
      <c r="B151" s="57"/>
      <c r="C151" s="58" t="s">
        <v>13</v>
      </c>
      <c r="D151" s="59">
        <v>2020</v>
      </c>
      <c r="E151" s="58" t="s">
        <v>3070</v>
      </c>
      <c r="F151" s="60" t="s">
        <v>3175</v>
      </c>
      <c r="G151" s="59"/>
      <c r="H151" s="59">
        <v>100</v>
      </c>
      <c r="I151" s="60" t="s">
        <v>3018</v>
      </c>
      <c r="J151" s="61">
        <v>249690000</v>
      </c>
      <c r="K151" s="61"/>
    </row>
    <row r="152" spans="1:11" ht="31" hidden="1">
      <c r="A152" s="48"/>
      <c r="B152" s="57"/>
      <c r="C152" s="58" t="s">
        <v>13</v>
      </c>
      <c r="D152" s="59">
        <v>2020</v>
      </c>
      <c r="E152" s="58" t="s">
        <v>3070</v>
      </c>
      <c r="F152" s="60" t="s">
        <v>3173</v>
      </c>
      <c r="G152" s="59">
        <v>1</v>
      </c>
      <c r="H152" s="59"/>
      <c r="I152" s="60" t="s">
        <v>3176</v>
      </c>
      <c r="J152" s="61">
        <v>200000000</v>
      </c>
      <c r="K152" s="61"/>
    </row>
    <row r="153" spans="1:11" ht="31" hidden="1">
      <c r="A153" s="48"/>
      <c r="B153" s="57"/>
      <c r="C153" s="58" t="s">
        <v>13</v>
      </c>
      <c r="D153" s="59">
        <v>2020</v>
      </c>
      <c r="E153" s="58" t="s">
        <v>3070</v>
      </c>
      <c r="F153" s="60" t="s">
        <v>3174</v>
      </c>
      <c r="G153" s="59"/>
      <c r="H153" s="59">
        <v>1200</v>
      </c>
      <c r="I153" s="60" t="s">
        <v>3176</v>
      </c>
      <c r="J153" s="61">
        <v>864474613</v>
      </c>
      <c r="K153" s="61"/>
    </row>
    <row r="154" spans="1:11" ht="31" hidden="1">
      <c r="A154" s="48"/>
      <c r="B154" s="57"/>
      <c r="C154" s="58" t="s">
        <v>13</v>
      </c>
      <c r="D154" s="59">
        <v>2020</v>
      </c>
      <c r="E154" s="58" t="s">
        <v>3070</v>
      </c>
      <c r="F154" s="60" t="s">
        <v>3177</v>
      </c>
      <c r="G154" s="59">
        <v>2</v>
      </c>
      <c r="H154" s="59"/>
      <c r="I154" s="60" t="s">
        <v>3176</v>
      </c>
      <c r="J154" s="61">
        <v>0</v>
      </c>
      <c r="K154" s="61"/>
    </row>
    <row r="155" spans="1:11" ht="31" hidden="1">
      <c r="A155" s="48"/>
      <c r="B155" s="57"/>
      <c r="C155" s="58" t="s">
        <v>13</v>
      </c>
      <c r="D155" s="59">
        <v>2020</v>
      </c>
      <c r="E155" s="58" t="s">
        <v>3070</v>
      </c>
      <c r="F155" s="60" t="s">
        <v>3178</v>
      </c>
      <c r="G155" s="59"/>
      <c r="H155" s="59">
        <v>1200</v>
      </c>
      <c r="I155" s="60" t="s">
        <v>3176</v>
      </c>
      <c r="J155" s="61">
        <v>164000000</v>
      </c>
      <c r="K155" s="61"/>
    </row>
    <row r="156" spans="1:11" ht="31" hidden="1">
      <c r="A156" s="48"/>
      <c r="B156" s="57"/>
      <c r="C156" s="58" t="s">
        <v>13</v>
      </c>
      <c r="D156" s="59">
        <v>2020</v>
      </c>
      <c r="E156" s="58" t="s">
        <v>3070</v>
      </c>
      <c r="F156" s="60" t="s">
        <v>3178</v>
      </c>
      <c r="G156" s="59"/>
      <c r="H156" s="59">
        <v>1200</v>
      </c>
      <c r="I156" s="60" t="s">
        <v>3093</v>
      </c>
      <c r="J156" s="61">
        <v>118500000</v>
      </c>
      <c r="K156" s="61"/>
    </row>
    <row r="157" spans="1:11" ht="31" hidden="1">
      <c r="A157" s="48"/>
      <c r="B157" s="57"/>
      <c r="C157" s="58" t="s">
        <v>13</v>
      </c>
      <c r="D157" s="59">
        <v>2020</v>
      </c>
      <c r="E157" s="58" t="s">
        <v>3070</v>
      </c>
      <c r="F157" s="60" t="s">
        <v>3179</v>
      </c>
      <c r="G157" s="59"/>
      <c r="H157" s="59">
        <v>1200</v>
      </c>
      <c r="I157" s="60" t="s">
        <v>3093</v>
      </c>
      <c r="J157" s="61">
        <v>417974613</v>
      </c>
      <c r="K157" s="61"/>
    </row>
    <row r="158" spans="1:11" ht="46.5" hidden="1">
      <c r="A158" s="48"/>
      <c r="B158" s="57"/>
      <c r="C158" s="58" t="s">
        <v>13</v>
      </c>
      <c r="D158" s="59">
        <v>2020</v>
      </c>
      <c r="E158" s="58" t="s">
        <v>3070</v>
      </c>
      <c r="F158" s="60" t="s">
        <v>3173</v>
      </c>
      <c r="G158" s="59"/>
      <c r="H158" s="59">
        <v>600</v>
      </c>
      <c r="I158" s="60" t="s">
        <v>3180</v>
      </c>
      <c r="J158" s="61">
        <v>930000000</v>
      </c>
      <c r="K158" s="61"/>
    </row>
    <row r="159" spans="1:11" ht="46.5" hidden="1">
      <c r="A159" s="48"/>
      <c r="B159" s="57"/>
      <c r="C159" s="58" t="s">
        <v>13</v>
      </c>
      <c r="D159" s="59">
        <v>2020</v>
      </c>
      <c r="E159" s="58" t="s">
        <v>3070</v>
      </c>
      <c r="F159" s="60" t="s">
        <v>3181</v>
      </c>
      <c r="G159" s="59"/>
      <c r="H159" s="59">
        <v>1200</v>
      </c>
      <c r="I159" s="60" t="s">
        <v>3180</v>
      </c>
      <c r="J159" s="61">
        <v>3242087430</v>
      </c>
      <c r="K159" s="61"/>
    </row>
    <row r="160" spans="1:11" ht="46.5" hidden="1">
      <c r="A160" s="48"/>
      <c r="B160" s="57"/>
      <c r="C160" s="58" t="s">
        <v>13</v>
      </c>
      <c r="D160" s="59">
        <v>2020</v>
      </c>
      <c r="E160" s="58" t="s">
        <v>3070</v>
      </c>
      <c r="F160" s="60" t="s">
        <v>3097</v>
      </c>
      <c r="G160" s="59"/>
      <c r="H160" s="59">
        <v>54</v>
      </c>
      <c r="I160" s="60" t="s">
        <v>3098</v>
      </c>
      <c r="J160" s="61">
        <v>1689500000</v>
      </c>
      <c r="K160" s="61"/>
    </row>
    <row r="161" spans="1:11" ht="31" hidden="1">
      <c r="A161" s="48"/>
      <c r="B161" s="57"/>
      <c r="C161" s="58" t="s">
        <v>13</v>
      </c>
      <c r="D161" s="59">
        <v>2020</v>
      </c>
      <c r="E161" s="58" t="s">
        <v>3070</v>
      </c>
      <c r="F161" s="60" t="s">
        <v>3099</v>
      </c>
      <c r="G161" s="59"/>
      <c r="H161" s="59">
        <v>14</v>
      </c>
      <c r="I161" s="60" t="s">
        <v>3100</v>
      </c>
      <c r="J161" s="61">
        <v>555064000</v>
      </c>
      <c r="K161" s="61"/>
    </row>
    <row r="162" spans="1:11" ht="31" hidden="1">
      <c r="A162" s="48"/>
      <c r="B162" s="57"/>
      <c r="C162" s="58" t="s">
        <v>13</v>
      </c>
      <c r="D162" s="59">
        <v>2020</v>
      </c>
      <c r="E162" s="58" t="s">
        <v>3070</v>
      </c>
      <c r="F162" s="60" t="s">
        <v>3182</v>
      </c>
      <c r="G162" s="59"/>
      <c r="H162" s="59">
        <v>1</v>
      </c>
      <c r="I162" s="60" t="s">
        <v>3183</v>
      </c>
      <c r="J162" s="61">
        <v>125000000</v>
      </c>
      <c r="K162" s="61"/>
    </row>
    <row r="163" spans="1:11" ht="31" hidden="1">
      <c r="A163" s="48"/>
      <c r="B163" s="57"/>
      <c r="C163" s="58" t="s">
        <v>13</v>
      </c>
      <c r="D163" s="59">
        <v>2020</v>
      </c>
      <c r="E163" s="58" t="s">
        <v>3070</v>
      </c>
      <c r="F163" s="60" t="s">
        <v>3184</v>
      </c>
      <c r="G163" s="59"/>
      <c r="H163" s="59">
        <v>100</v>
      </c>
      <c r="I163" s="60" t="s">
        <v>3176</v>
      </c>
      <c r="J163" s="61">
        <v>90000000</v>
      </c>
      <c r="K163" s="61"/>
    </row>
    <row r="164" spans="1:11" ht="46.5" hidden="1">
      <c r="A164" s="48"/>
      <c r="B164" s="57"/>
      <c r="C164" s="58" t="s">
        <v>13</v>
      </c>
      <c r="D164" s="59">
        <v>2020</v>
      </c>
      <c r="E164" s="58" t="s">
        <v>3070</v>
      </c>
      <c r="F164" s="60" t="s">
        <v>3185</v>
      </c>
      <c r="G164" s="59"/>
      <c r="H164" s="59">
        <v>1</v>
      </c>
      <c r="I164" s="60" t="s">
        <v>3018</v>
      </c>
      <c r="J164" s="61">
        <v>43712000</v>
      </c>
      <c r="K164" s="61"/>
    </row>
    <row r="165" spans="1:11" ht="31" hidden="1">
      <c r="A165" s="48"/>
      <c r="B165" s="57"/>
      <c r="C165" s="58" t="s">
        <v>13</v>
      </c>
      <c r="D165" s="59">
        <v>2020</v>
      </c>
      <c r="E165" s="58" t="s">
        <v>3070</v>
      </c>
      <c r="F165" s="60" t="s">
        <v>3186</v>
      </c>
      <c r="G165" s="59"/>
      <c r="H165" s="59">
        <v>11</v>
      </c>
      <c r="I165" s="60" t="s">
        <v>3018</v>
      </c>
      <c r="J165" s="61">
        <v>529775700</v>
      </c>
      <c r="K165" s="61"/>
    </row>
    <row r="166" spans="1:11" ht="46.5" hidden="1">
      <c r="A166" s="48"/>
      <c r="B166" s="57"/>
      <c r="C166" s="58" t="s">
        <v>13</v>
      </c>
      <c r="D166" s="59">
        <v>2020</v>
      </c>
      <c r="E166" s="58" t="s">
        <v>3070</v>
      </c>
      <c r="F166" s="60" t="s">
        <v>3109</v>
      </c>
      <c r="G166" s="59"/>
      <c r="H166" s="59">
        <v>0</v>
      </c>
      <c r="I166" s="60" t="s">
        <v>3018</v>
      </c>
      <c r="J166" s="61">
        <v>0</v>
      </c>
      <c r="K166" s="61"/>
    </row>
    <row r="167" spans="1:11" ht="31" hidden="1">
      <c r="A167" s="48"/>
      <c r="B167" s="57"/>
      <c r="C167" s="58" t="s">
        <v>13</v>
      </c>
      <c r="D167" s="59">
        <v>2020</v>
      </c>
      <c r="E167" s="58" t="s">
        <v>3070</v>
      </c>
      <c r="F167" s="60" t="s">
        <v>3187</v>
      </c>
      <c r="G167" s="59"/>
      <c r="H167" s="59">
        <v>1</v>
      </c>
      <c r="I167" s="60" t="s">
        <v>3018</v>
      </c>
      <c r="J167" s="61">
        <v>0</v>
      </c>
      <c r="K167" s="61"/>
    </row>
    <row r="168" spans="1:11" ht="31" hidden="1">
      <c r="A168" s="48"/>
      <c r="B168" s="57"/>
      <c r="C168" s="58" t="s">
        <v>13</v>
      </c>
      <c r="D168" s="59">
        <v>2020</v>
      </c>
      <c r="E168" s="58" t="s">
        <v>3070</v>
      </c>
      <c r="F168" s="60" t="s">
        <v>3110</v>
      </c>
      <c r="G168" s="59"/>
      <c r="H168" s="59">
        <v>3</v>
      </c>
      <c r="I168" s="60" t="s">
        <v>3083</v>
      </c>
      <c r="J168" s="61">
        <v>75862250</v>
      </c>
      <c r="K168" s="61"/>
    </row>
    <row r="169" spans="1:11" ht="46.5" hidden="1">
      <c r="A169" s="48"/>
      <c r="B169" s="57"/>
      <c r="C169" s="58" t="s">
        <v>13</v>
      </c>
      <c r="D169" s="59">
        <v>2020</v>
      </c>
      <c r="E169" s="58" t="s">
        <v>3112</v>
      </c>
      <c r="F169" s="60" t="s">
        <v>3073</v>
      </c>
      <c r="G169" s="59"/>
      <c r="H169" s="59">
        <v>500</v>
      </c>
      <c r="I169" s="60" t="s">
        <v>3074</v>
      </c>
      <c r="J169" s="61">
        <v>4542000</v>
      </c>
      <c r="K169" s="61"/>
    </row>
    <row r="170" spans="1:11" ht="46.5" hidden="1">
      <c r="A170" s="48"/>
      <c r="B170" s="57"/>
      <c r="C170" s="58" t="s">
        <v>13</v>
      </c>
      <c r="D170" s="59">
        <v>2020</v>
      </c>
      <c r="E170" s="58" t="s">
        <v>3112</v>
      </c>
      <c r="F170" s="60" t="s">
        <v>3090</v>
      </c>
      <c r="G170" s="59"/>
      <c r="H170" s="59">
        <v>9579</v>
      </c>
      <c r="I170" s="60" t="s">
        <v>3188</v>
      </c>
      <c r="J170" s="61">
        <v>16970000</v>
      </c>
      <c r="K170" s="61"/>
    </row>
    <row r="171" spans="1:11" ht="46.5" hidden="1">
      <c r="A171" s="48"/>
      <c r="B171" s="57"/>
      <c r="C171" s="58" t="s">
        <v>13</v>
      </c>
      <c r="D171" s="59">
        <v>2020</v>
      </c>
      <c r="E171" s="58" t="s">
        <v>3112</v>
      </c>
      <c r="F171" s="60" t="s">
        <v>3091</v>
      </c>
      <c r="G171" s="59"/>
      <c r="H171" s="59">
        <v>2379</v>
      </c>
      <c r="I171" s="60" t="s">
        <v>3065</v>
      </c>
      <c r="J171" s="61"/>
      <c r="K171" s="61">
        <v>4175000</v>
      </c>
    </row>
    <row r="172" spans="1:11" ht="46.5" hidden="1">
      <c r="A172" s="48"/>
      <c r="B172" s="57"/>
      <c r="C172" s="58" t="s">
        <v>13</v>
      </c>
      <c r="D172" s="59">
        <v>2020</v>
      </c>
      <c r="E172" s="58" t="s">
        <v>3112</v>
      </c>
      <c r="F172" s="60" t="s">
        <v>3189</v>
      </c>
      <c r="G172" s="59"/>
      <c r="H172" s="59">
        <v>99</v>
      </c>
      <c r="I172" s="60" t="s">
        <v>224</v>
      </c>
      <c r="J172" s="61">
        <v>0</v>
      </c>
      <c r="K172" s="61"/>
    </row>
    <row r="173" spans="1:11" ht="46.5" hidden="1">
      <c r="A173" s="48"/>
      <c r="B173" s="57"/>
      <c r="C173" s="58" t="s">
        <v>13</v>
      </c>
      <c r="D173" s="59">
        <v>2020</v>
      </c>
      <c r="E173" s="58" t="s">
        <v>3112</v>
      </c>
      <c r="F173" s="60" t="s">
        <v>3190</v>
      </c>
      <c r="G173" s="59"/>
      <c r="H173" s="59">
        <v>1000</v>
      </c>
      <c r="I173" s="60" t="s">
        <v>3022</v>
      </c>
      <c r="J173" s="61">
        <v>50000000</v>
      </c>
      <c r="K173" s="61"/>
    </row>
    <row r="174" spans="1:11" ht="46.5" hidden="1">
      <c r="A174" s="48"/>
      <c r="B174" s="57"/>
      <c r="C174" s="58" t="s">
        <v>13</v>
      </c>
      <c r="D174" s="59">
        <v>2020</v>
      </c>
      <c r="E174" s="58" t="s">
        <v>3112</v>
      </c>
      <c r="F174" s="60" t="s">
        <v>3191</v>
      </c>
      <c r="G174" s="59"/>
      <c r="H174" s="59">
        <v>1200</v>
      </c>
      <c r="I174" s="60" t="s">
        <v>3192</v>
      </c>
      <c r="J174" s="61">
        <v>170000000</v>
      </c>
      <c r="K174" s="61"/>
    </row>
    <row r="175" spans="1:11" ht="46.5" hidden="1">
      <c r="A175" s="48"/>
      <c r="B175" s="57"/>
      <c r="C175" s="58" t="s">
        <v>13</v>
      </c>
      <c r="D175" s="59">
        <v>2020</v>
      </c>
      <c r="E175" s="58" t="s">
        <v>3112</v>
      </c>
      <c r="F175" s="60" t="s">
        <v>3193</v>
      </c>
      <c r="G175" s="59"/>
      <c r="H175" s="59">
        <v>40</v>
      </c>
      <c r="I175" s="60" t="s">
        <v>3095</v>
      </c>
      <c r="J175" s="61">
        <v>26000000</v>
      </c>
      <c r="K175" s="61"/>
    </row>
    <row r="176" spans="1:11" ht="46.5" hidden="1">
      <c r="A176" s="48"/>
      <c r="B176" s="57"/>
      <c r="C176" s="58" t="s">
        <v>13</v>
      </c>
      <c r="D176" s="59">
        <v>2020</v>
      </c>
      <c r="E176" s="58" t="s">
        <v>3112</v>
      </c>
      <c r="F176" s="60" t="s">
        <v>3194</v>
      </c>
      <c r="G176" s="59"/>
      <c r="H176" s="59">
        <v>1</v>
      </c>
      <c r="I176" s="60" t="s">
        <v>3095</v>
      </c>
      <c r="J176" s="61">
        <v>10000000</v>
      </c>
      <c r="K176" s="61"/>
    </row>
    <row r="177" spans="1:11" ht="46.5" hidden="1">
      <c r="A177" s="48"/>
      <c r="B177" s="57"/>
      <c r="C177" s="58" t="s">
        <v>13</v>
      </c>
      <c r="D177" s="59">
        <v>2020</v>
      </c>
      <c r="E177" s="58" t="s">
        <v>3112</v>
      </c>
      <c r="F177" s="60" t="s">
        <v>3195</v>
      </c>
      <c r="G177" s="59"/>
      <c r="H177" s="59">
        <v>1</v>
      </c>
      <c r="I177" s="60" t="s">
        <v>3095</v>
      </c>
      <c r="J177" s="61">
        <v>50000000</v>
      </c>
      <c r="K177" s="61"/>
    </row>
    <row r="178" spans="1:11" ht="46.5" hidden="1">
      <c r="A178" s="48"/>
      <c r="B178" s="57"/>
      <c r="C178" s="58" t="s">
        <v>13</v>
      </c>
      <c r="D178" s="59">
        <v>2020</v>
      </c>
      <c r="E178" s="58" t="s">
        <v>3112</v>
      </c>
      <c r="F178" s="60" t="s">
        <v>3196</v>
      </c>
      <c r="G178" s="59"/>
      <c r="H178" s="59">
        <v>439</v>
      </c>
      <c r="I178" s="60" t="s">
        <v>224</v>
      </c>
      <c r="J178" s="61">
        <v>0</v>
      </c>
      <c r="K178" s="61"/>
    </row>
    <row r="179" spans="1:11" ht="46.5" hidden="1">
      <c r="A179" s="48"/>
      <c r="B179" s="57"/>
      <c r="C179" s="58" t="s">
        <v>13</v>
      </c>
      <c r="D179" s="59">
        <v>2020</v>
      </c>
      <c r="E179" s="58" t="s">
        <v>3112</v>
      </c>
      <c r="F179" s="60" t="s">
        <v>3197</v>
      </c>
      <c r="G179" s="59"/>
      <c r="H179" s="59">
        <v>200</v>
      </c>
      <c r="I179" s="60" t="s">
        <v>3095</v>
      </c>
      <c r="J179" s="61">
        <v>30079500</v>
      </c>
      <c r="K179" s="61"/>
    </row>
    <row r="180" spans="1:11" ht="46.5" hidden="1">
      <c r="A180" s="48"/>
      <c r="B180" s="57"/>
      <c r="C180" s="58" t="s">
        <v>13</v>
      </c>
      <c r="D180" s="59">
        <v>2020</v>
      </c>
      <c r="E180" s="58" t="s">
        <v>3112</v>
      </c>
      <c r="F180" s="60" t="s">
        <v>3135</v>
      </c>
      <c r="G180" s="59"/>
      <c r="H180" s="59">
        <v>22</v>
      </c>
      <c r="I180" s="60" t="s">
        <v>3018</v>
      </c>
      <c r="J180" s="61">
        <v>74472040</v>
      </c>
      <c r="K180" s="61"/>
    </row>
    <row r="181" spans="1:11" ht="46.5" hidden="1">
      <c r="A181" s="48"/>
      <c r="B181" s="57"/>
      <c r="C181" s="58" t="s">
        <v>13</v>
      </c>
      <c r="D181" s="59">
        <v>2020</v>
      </c>
      <c r="E181" s="58" t="s">
        <v>3112</v>
      </c>
      <c r="F181" s="60" t="s">
        <v>3136</v>
      </c>
      <c r="G181" s="59"/>
      <c r="H181" s="59">
        <v>5</v>
      </c>
      <c r="I181" s="60" t="s">
        <v>3018</v>
      </c>
      <c r="J181" s="61">
        <v>0</v>
      </c>
      <c r="K181" s="61"/>
    </row>
    <row r="182" spans="1:11" ht="46.5" hidden="1">
      <c r="A182" s="48"/>
      <c r="B182" s="57"/>
      <c r="C182" s="58" t="s">
        <v>13</v>
      </c>
      <c r="D182" s="59">
        <v>2020</v>
      </c>
      <c r="E182" s="58" t="s">
        <v>3112</v>
      </c>
      <c r="F182" s="60" t="s">
        <v>3198</v>
      </c>
      <c r="G182" s="59"/>
      <c r="H182" s="59">
        <v>25</v>
      </c>
      <c r="I182" s="60" t="s">
        <v>3199</v>
      </c>
      <c r="J182" s="61">
        <v>4500000</v>
      </c>
      <c r="K182" s="61"/>
    </row>
    <row r="183" spans="1:11" ht="46.5" hidden="1">
      <c r="A183" s="48"/>
      <c r="B183" s="57"/>
      <c r="C183" s="58" t="s">
        <v>13</v>
      </c>
      <c r="D183" s="59">
        <v>2020</v>
      </c>
      <c r="E183" s="58" t="s">
        <v>3112</v>
      </c>
      <c r="F183" s="60" t="s">
        <v>3139</v>
      </c>
      <c r="G183" s="59"/>
      <c r="H183" s="59">
        <v>25</v>
      </c>
      <c r="I183" s="60" t="s">
        <v>3053</v>
      </c>
      <c r="J183" s="61">
        <v>3000000</v>
      </c>
      <c r="K183" s="61"/>
    </row>
    <row r="184" spans="1:11" ht="15.5" hidden="1">
      <c r="A184" s="48"/>
      <c r="B184" s="57"/>
      <c r="C184" s="58" t="s">
        <v>13</v>
      </c>
      <c r="D184" s="59">
        <v>2020</v>
      </c>
      <c r="E184" s="58" t="s">
        <v>3144</v>
      </c>
      <c r="F184" s="60" t="s">
        <v>3200</v>
      </c>
      <c r="G184" s="59"/>
      <c r="H184" s="59">
        <v>117</v>
      </c>
      <c r="I184" s="60" t="s">
        <v>224</v>
      </c>
      <c r="J184" s="61">
        <v>50000000</v>
      </c>
      <c r="K184" s="61"/>
    </row>
    <row r="185" spans="1:11" ht="15.5" hidden="1">
      <c r="A185" s="48"/>
      <c r="B185" s="57"/>
      <c r="C185" s="58" t="s">
        <v>13</v>
      </c>
      <c r="D185" s="59">
        <v>2020</v>
      </c>
      <c r="E185" s="58" t="s">
        <v>3144</v>
      </c>
      <c r="F185" s="60" t="s">
        <v>3156</v>
      </c>
      <c r="G185" s="59"/>
      <c r="H185" s="59">
        <v>4</v>
      </c>
      <c r="I185" s="60" t="s">
        <v>3157</v>
      </c>
      <c r="J185" s="61">
        <v>74179000</v>
      </c>
      <c r="K185" s="61"/>
    </row>
    <row r="186" spans="1:11" ht="15.5" hidden="1">
      <c r="A186" s="48"/>
      <c r="B186" s="57"/>
      <c r="C186" s="58" t="s">
        <v>13</v>
      </c>
      <c r="D186" s="59">
        <v>2020</v>
      </c>
      <c r="E186" s="58" t="s">
        <v>3144</v>
      </c>
      <c r="F186" s="60" t="s">
        <v>3156</v>
      </c>
      <c r="G186" s="59"/>
      <c r="H186" s="59">
        <v>4</v>
      </c>
      <c r="I186" s="60" t="s">
        <v>3157</v>
      </c>
      <c r="J186" s="61">
        <v>249900000</v>
      </c>
      <c r="K186" s="61"/>
    </row>
    <row r="187" spans="1:11" ht="15.5" hidden="1">
      <c r="A187" s="48"/>
      <c r="B187" s="57"/>
      <c r="C187" s="58" t="s">
        <v>13</v>
      </c>
      <c r="D187" s="59">
        <v>2020</v>
      </c>
      <c r="E187" s="58" t="s">
        <v>3144</v>
      </c>
      <c r="F187" s="60" t="s">
        <v>3162</v>
      </c>
      <c r="G187" s="59"/>
      <c r="H187" s="59">
        <v>500</v>
      </c>
      <c r="I187" s="60" t="s">
        <v>3161</v>
      </c>
      <c r="J187" s="61">
        <v>88295950</v>
      </c>
      <c r="K187" s="61"/>
    </row>
    <row r="188" spans="1:11" ht="15.5" hidden="1">
      <c r="A188" s="48"/>
      <c r="B188" s="57"/>
      <c r="C188" s="58" t="s">
        <v>13</v>
      </c>
      <c r="D188" s="59">
        <v>2020</v>
      </c>
      <c r="E188" s="58" t="s">
        <v>3144</v>
      </c>
      <c r="F188" s="60" t="s">
        <v>3201</v>
      </c>
      <c r="G188" s="59"/>
      <c r="H188" s="59">
        <v>100000</v>
      </c>
      <c r="I188" s="60" t="s">
        <v>3053</v>
      </c>
      <c r="J188" s="61">
        <v>0</v>
      </c>
      <c r="K188" s="61"/>
    </row>
    <row r="189" spans="1:11" ht="48.75" hidden="1" customHeight="1">
      <c r="A189" s="48"/>
      <c r="B189" s="57"/>
      <c r="C189" s="58" t="s">
        <v>13</v>
      </c>
      <c r="D189" s="59">
        <v>2020</v>
      </c>
      <c r="E189" s="58" t="s">
        <v>3144</v>
      </c>
      <c r="F189" s="60" t="s">
        <v>3163</v>
      </c>
      <c r="G189" s="59"/>
      <c r="H189" s="59">
        <v>20000</v>
      </c>
      <c r="I189" s="60" t="s">
        <v>3022</v>
      </c>
      <c r="J189" s="61">
        <v>332756183</v>
      </c>
      <c r="K189" s="61"/>
    </row>
    <row r="190" spans="1:11" ht="39.75" hidden="1" customHeight="1">
      <c r="A190" s="48"/>
      <c r="B190" s="58">
        <v>2</v>
      </c>
      <c r="C190" s="58" t="s">
        <v>23</v>
      </c>
      <c r="D190" s="57">
        <v>2019</v>
      </c>
      <c r="E190" s="58" t="s">
        <v>3011</v>
      </c>
      <c r="F190" s="60" t="s">
        <v>3202</v>
      </c>
      <c r="G190" s="59" t="s">
        <v>3203</v>
      </c>
      <c r="H190" s="60"/>
      <c r="I190" s="60" t="s">
        <v>3204</v>
      </c>
      <c r="J190" s="61">
        <v>54000000</v>
      </c>
      <c r="K190" s="61"/>
    </row>
    <row r="191" spans="1:11" ht="31" hidden="1">
      <c r="A191" s="48"/>
      <c r="B191" s="59"/>
      <c r="C191" s="58" t="s">
        <v>23</v>
      </c>
      <c r="D191" s="57">
        <v>2019</v>
      </c>
      <c r="E191" s="58" t="s">
        <v>3011</v>
      </c>
      <c r="F191" s="60" t="s">
        <v>3205</v>
      </c>
      <c r="G191" s="59" t="s">
        <v>3203</v>
      </c>
      <c r="H191" s="60"/>
      <c r="I191" s="60" t="s">
        <v>3206</v>
      </c>
      <c r="J191" s="61">
        <v>456000000</v>
      </c>
      <c r="K191" s="61"/>
    </row>
    <row r="192" spans="1:11" ht="13.5" hidden="1" customHeight="1">
      <c r="A192" s="48"/>
      <c r="B192" s="59"/>
      <c r="C192" s="58" t="s">
        <v>23</v>
      </c>
      <c r="D192" s="57">
        <v>2019</v>
      </c>
      <c r="E192" s="58" t="s">
        <v>3016</v>
      </c>
      <c r="F192" s="60" t="s">
        <v>3207</v>
      </c>
      <c r="G192" s="59" t="s">
        <v>3203</v>
      </c>
      <c r="H192" s="60"/>
      <c r="I192" s="60" t="s">
        <v>3208</v>
      </c>
      <c r="J192" s="61">
        <v>30000000</v>
      </c>
      <c r="K192" s="61"/>
    </row>
    <row r="193" spans="1:11" ht="62" hidden="1">
      <c r="A193" s="48"/>
      <c r="B193" s="59"/>
      <c r="C193" s="58" t="s">
        <v>23</v>
      </c>
      <c r="D193" s="57">
        <v>2019</v>
      </c>
      <c r="E193" s="58" t="s">
        <v>3070</v>
      </c>
      <c r="F193" s="60" t="s">
        <v>3209</v>
      </c>
      <c r="G193" s="59" t="s">
        <v>3203</v>
      </c>
      <c r="H193" s="60">
        <v>38</v>
      </c>
      <c r="I193" s="60" t="s">
        <v>3210</v>
      </c>
      <c r="J193" s="61">
        <v>118131600</v>
      </c>
      <c r="K193" s="61"/>
    </row>
    <row r="194" spans="1:11" ht="31" hidden="1">
      <c r="A194" s="48"/>
      <c r="B194" s="59"/>
      <c r="C194" s="58" t="s">
        <v>23</v>
      </c>
      <c r="D194" s="57">
        <v>2019</v>
      </c>
      <c r="E194" s="58" t="s">
        <v>3070</v>
      </c>
      <c r="F194" s="60" t="s">
        <v>3211</v>
      </c>
      <c r="G194" s="59" t="s">
        <v>3203</v>
      </c>
      <c r="H194" s="60"/>
      <c r="I194" s="60" t="s">
        <v>3212</v>
      </c>
      <c r="J194" s="61">
        <v>165000000</v>
      </c>
      <c r="K194" s="61"/>
    </row>
    <row r="195" spans="1:11" ht="46.5" hidden="1">
      <c r="A195" s="48"/>
      <c r="B195" s="59"/>
      <c r="C195" s="58" t="s">
        <v>23</v>
      </c>
      <c r="D195" s="57">
        <v>2019</v>
      </c>
      <c r="E195" s="58" t="s">
        <v>3070</v>
      </c>
      <c r="F195" s="60" t="s">
        <v>3213</v>
      </c>
      <c r="G195" s="59" t="s">
        <v>3203</v>
      </c>
      <c r="H195" s="60">
        <v>500</v>
      </c>
      <c r="I195" s="60" t="s">
        <v>3214</v>
      </c>
      <c r="J195" s="61">
        <v>61200000</v>
      </c>
      <c r="K195" s="61"/>
    </row>
    <row r="196" spans="1:11" ht="31" hidden="1">
      <c r="A196" s="48"/>
      <c r="B196" s="59"/>
      <c r="C196" s="58" t="s">
        <v>23</v>
      </c>
      <c r="D196" s="57">
        <v>2019</v>
      </c>
      <c r="E196" s="58" t="s">
        <v>3070</v>
      </c>
      <c r="F196" s="60" t="s">
        <v>3215</v>
      </c>
      <c r="G196" s="59" t="s">
        <v>3203</v>
      </c>
      <c r="H196" s="60"/>
      <c r="I196" s="60" t="s">
        <v>3206</v>
      </c>
      <c r="J196" s="61">
        <v>26255100</v>
      </c>
      <c r="K196" s="61"/>
    </row>
    <row r="197" spans="1:11" ht="62" hidden="1">
      <c r="A197" s="48"/>
      <c r="B197" s="59"/>
      <c r="C197" s="58" t="s">
        <v>23</v>
      </c>
      <c r="D197" s="57">
        <v>2019</v>
      </c>
      <c r="E197" s="58" t="s">
        <v>3096</v>
      </c>
      <c r="F197" s="60" t="s">
        <v>3216</v>
      </c>
      <c r="G197" s="59" t="s">
        <v>3217</v>
      </c>
      <c r="H197" s="60">
        <v>30</v>
      </c>
      <c r="I197" s="60" t="s">
        <v>3218</v>
      </c>
      <c r="J197" s="61">
        <v>531000000</v>
      </c>
      <c r="K197" s="61"/>
    </row>
    <row r="198" spans="1:11" ht="62" hidden="1">
      <c r="A198" s="48"/>
      <c r="B198" s="59"/>
      <c r="C198" s="58" t="s">
        <v>23</v>
      </c>
      <c r="D198" s="57">
        <v>2019</v>
      </c>
      <c r="E198" s="58" t="s">
        <v>3096</v>
      </c>
      <c r="F198" s="60" t="s">
        <v>3219</v>
      </c>
      <c r="G198" s="59" t="s">
        <v>3217</v>
      </c>
      <c r="H198" s="60">
        <v>30</v>
      </c>
      <c r="I198" s="60"/>
      <c r="J198" s="61">
        <v>70000000</v>
      </c>
      <c r="K198" s="61"/>
    </row>
    <row r="199" spans="1:11" ht="27.75" hidden="1" customHeight="1">
      <c r="A199" s="48"/>
      <c r="B199" s="59"/>
      <c r="C199" s="58" t="s">
        <v>23</v>
      </c>
      <c r="D199" s="57">
        <v>2019</v>
      </c>
      <c r="E199" s="58" t="s">
        <v>3096</v>
      </c>
      <c r="F199" s="60" t="s">
        <v>3220</v>
      </c>
      <c r="G199" s="59" t="s">
        <v>3203</v>
      </c>
      <c r="H199" s="60">
        <v>100</v>
      </c>
      <c r="I199" s="60"/>
      <c r="J199" s="61">
        <v>24000000</v>
      </c>
      <c r="K199" s="61"/>
    </row>
    <row r="200" spans="1:11" ht="62" hidden="1">
      <c r="A200" s="48"/>
      <c r="B200" s="59"/>
      <c r="C200" s="58" t="s">
        <v>23</v>
      </c>
      <c r="D200" s="57">
        <v>2019</v>
      </c>
      <c r="E200" s="58" t="s">
        <v>3096</v>
      </c>
      <c r="F200" s="60" t="s">
        <v>3221</v>
      </c>
      <c r="G200" s="59" t="s">
        <v>3217</v>
      </c>
      <c r="H200" s="60">
        <v>30</v>
      </c>
      <c r="I200" s="60"/>
      <c r="J200" s="61">
        <v>5000000</v>
      </c>
      <c r="K200" s="61"/>
    </row>
    <row r="201" spans="1:11" ht="62" hidden="1">
      <c r="A201" s="48"/>
      <c r="B201" s="59"/>
      <c r="C201" s="58" t="s">
        <v>23</v>
      </c>
      <c r="D201" s="57">
        <v>2019</v>
      </c>
      <c r="E201" s="58" t="s">
        <v>3096</v>
      </c>
      <c r="F201" s="60" t="s">
        <v>3222</v>
      </c>
      <c r="G201" s="59" t="s">
        <v>3203</v>
      </c>
      <c r="H201" s="60">
        <v>50</v>
      </c>
      <c r="I201" s="60"/>
      <c r="J201" s="61">
        <v>30800000</v>
      </c>
      <c r="K201" s="61"/>
    </row>
    <row r="202" spans="1:11" ht="62" hidden="1">
      <c r="A202" s="48"/>
      <c r="B202" s="59"/>
      <c r="C202" s="58" t="s">
        <v>23</v>
      </c>
      <c r="D202" s="57">
        <v>2019</v>
      </c>
      <c r="E202" s="58" t="s">
        <v>3096</v>
      </c>
      <c r="F202" s="60" t="s">
        <v>3223</v>
      </c>
      <c r="G202" s="59" t="s">
        <v>3217</v>
      </c>
      <c r="H202" s="60">
        <v>3</v>
      </c>
      <c r="I202" s="60"/>
      <c r="J202" s="61">
        <v>14400000</v>
      </c>
      <c r="K202" s="61"/>
    </row>
    <row r="203" spans="1:11" ht="15" hidden="1" customHeight="1">
      <c r="A203" s="48"/>
      <c r="B203" s="59"/>
      <c r="C203" s="58" t="s">
        <v>23</v>
      </c>
      <c r="D203" s="57">
        <v>2019</v>
      </c>
      <c r="E203" s="58" t="s">
        <v>3112</v>
      </c>
      <c r="F203" s="60" t="s">
        <v>3224</v>
      </c>
      <c r="G203" s="60" t="s">
        <v>3225</v>
      </c>
      <c r="H203" s="60"/>
      <c r="I203" s="60" t="s">
        <v>3226</v>
      </c>
      <c r="J203" s="61">
        <v>3033900</v>
      </c>
      <c r="K203" s="61"/>
    </row>
    <row r="204" spans="1:11" ht="46.5" hidden="1">
      <c r="A204" s="48"/>
      <c r="B204" s="59"/>
      <c r="C204" s="58" t="s">
        <v>23</v>
      </c>
      <c r="D204" s="57">
        <v>2019</v>
      </c>
      <c r="E204" s="58" t="s">
        <v>3112</v>
      </c>
      <c r="F204" s="60" t="s">
        <v>3227</v>
      </c>
      <c r="G204" s="60" t="s">
        <v>3225</v>
      </c>
      <c r="H204" s="60"/>
      <c r="I204" s="60" t="s">
        <v>3226</v>
      </c>
      <c r="J204" s="61">
        <v>41557050</v>
      </c>
      <c r="K204" s="61"/>
    </row>
    <row r="205" spans="1:11" ht="46.5" hidden="1">
      <c r="A205" s="48"/>
      <c r="B205" s="59"/>
      <c r="C205" s="58" t="s">
        <v>23</v>
      </c>
      <c r="D205" s="57">
        <v>2019</v>
      </c>
      <c r="E205" s="58" t="s">
        <v>3112</v>
      </c>
      <c r="F205" s="60" t="s">
        <v>3228</v>
      </c>
      <c r="G205" s="60" t="s">
        <v>3225</v>
      </c>
      <c r="H205" s="60"/>
      <c r="I205" s="60" t="s">
        <v>3226</v>
      </c>
      <c r="J205" s="61">
        <v>15354600</v>
      </c>
      <c r="K205" s="61"/>
    </row>
    <row r="206" spans="1:11" ht="27.75" hidden="1" customHeight="1">
      <c r="A206" s="48"/>
      <c r="B206" s="59"/>
      <c r="C206" s="58" t="s">
        <v>23</v>
      </c>
      <c r="D206" s="57">
        <v>2019</v>
      </c>
      <c r="E206" s="58" t="s">
        <v>3112</v>
      </c>
      <c r="F206" s="60" t="s">
        <v>3229</v>
      </c>
      <c r="G206" s="60" t="s">
        <v>3225</v>
      </c>
      <c r="H206" s="60">
        <v>17</v>
      </c>
      <c r="I206" s="60" t="s">
        <v>3226</v>
      </c>
      <c r="J206" s="61">
        <v>10530750</v>
      </c>
      <c r="K206" s="61"/>
    </row>
    <row r="207" spans="1:11" ht="46.5" hidden="1">
      <c r="A207" s="48"/>
      <c r="B207" s="59"/>
      <c r="C207" s="58" t="s">
        <v>23</v>
      </c>
      <c r="D207" s="57">
        <v>2019</v>
      </c>
      <c r="E207" s="58" t="s">
        <v>3112</v>
      </c>
      <c r="F207" s="60" t="s">
        <v>3230</v>
      </c>
      <c r="G207" s="60" t="s">
        <v>3225</v>
      </c>
      <c r="H207" s="60">
        <v>22</v>
      </c>
      <c r="I207" s="60" t="s">
        <v>3226</v>
      </c>
      <c r="J207" s="61">
        <v>15796049.999999998</v>
      </c>
      <c r="K207" s="61"/>
    </row>
    <row r="208" spans="1:11" ht="46.5" hidden="1">
      <c r="A208" s="48"/>
      <c r="B208" s="59"/>
      <c r="C208" s="58" t="s">
        <v>23</v>
      </c>
      <c r="D208" s="57">
        <v>2019</v>
      </c>
      <c r="E208" s="58" t="s">
        <v>3112</v>
      </c>
      <c r="F208" s="60" t="s">
        <v>3231</v>
      </c>
      <c r="G208" s="60" t="s">
        <v>3225</v>
      </c>
      <c r="H208" s="60"/>
      <c r="I208" s="60" t="s">
        <v>3226</v>
      </c>
      <c r="J208" s="61">
        <v>10190550</v>
      </c>
      <c r="K208" s="61"/>
    </row>
    <row r="209" spans="1:11" ht="46.5" hidden="1">
      <c r="A209" s="48"/>
      <c r="B209" s="59"/>
      <c r="C209" s="58" t="s">
        <v>23</v>
      </c>
      <c r="D209" s="57">
        <v>2019</v>
      </c>
      <c r="E209" s="58" t="s">
        <v>3112</v>
      </c>
      <c r="F209" s="60" t="s">
        <v>3232</v>
      </c>
      <c r="G209" s="60" t="s">
        <v>3225</v>
      </c>
      <c r="H209" s="60"/>
      <c r="I209" s="60" t="s">
        <v>3226</v>
      </c>
      <c r="J209" s="61">
        <v>8265000</v>
      </c>
      <c r="K209" s="61"/>
    </row>
    <row r="210" spans="1:11" ht="46.5" hidden="1">
      <c r="A210" s="48"/>
      <c r="B210" s="59"/>
      <c r="C210" s="58" t="s">
        <v>23</v>
      </c>
      <c r="D210" s="57">
        <v>2019</v>
      </c>
      <c r="E210" s="58" t="s">
        <v>3112</v>
      </c>
      <c r="F210" s="60" t="s">
        <v>3233</v>
      </c>
      <c r="G210" s="60" t="s">
        <v>3225</v>
      </c>
      <c r="H210" s="60"/>
      <c r="I210" s="60" t="s">
        <v>3226</v>
      </c>
      <c r="J210" s="61">
        <v>3651450</v>
      </c>
      <c r="K210" s="61"/>
    </row>
    <row r="211" spans="1:11" ht="46.5" hidden="1">
      <c r="A211" s="48"/>
      <c r="B211" s="59"/>
      <c r="C211" s="58" t="s">
        <v>23</v>
      </c>
      <c r="D211" s="57">
        <v>2019</v>
      </c>
      <c r="E211" s="58" t="s">
        <v>3112</v>
      </c>
      <c r="F211" s="60" t="s">
        <v>3234</v>
      </c>
      <c r="G211" s="60" t="s">
        <v>3225</v>
      </c>
      <c r="H211" s="60"/>
      <c r="I211" s="60" t="s">
        <v>3226</v>
      </c>
      <c r="J211" s="61">
        <v>24000000</v>
      </c>
      <c r="K211" s="61"/>
    </row>
    <row r="212" spans="1:11" ht="31" hidden="1">
      <c r="A212" s="48"/>
      <c r="B212" s="59"/>
      <c r="C212" s="58" t="s">
        <v>23</v>
      </c>
      <c r="D212" s="57">
        <v>2019</v>
      </c>
      <c r="E212" s="58" t="s">
        <v>3144</v>
      </c>
      <c r="F212" s="60" t="s">
        <v>3235</v>
      </c>
      <c r="G212" s="59" t="s">
        <v>3236</v>
      </c>
      <c r="H212" s="60"/>
      <c r="I212" s="60" t="s">
        <v>3237</v>
      </c>
      <c r="J212" s="61">
        <v>306735614</v>
      </c>
      <c r="K212" s="61"/>
    </row>
    <row r="213" spans="1:11" ht="31" hidden="1">
      <c r="A213" s="48"/>
      <c r="B213" s="59"/>
      <c r="C213" s="58" t="s">
        <v>23</v>
      </c>
      <c r="D213" s="57">
        <v>2020</v>
      </c>
      <c r="E213" s="58" t="s">
        <v>3011</v>
      </c>
      <c r="F213" s="60" t="s">
        <v>3238</v>
      </c>
      <c r="G213" s="59" t="s">
        <v>3203</v>
      </c>
      <c r="H213" s="60"/>
      <c r="I213" s="60" t="s">
        <v>3239</v>
      </c>
      <c r="J213" s="61">
        <v>54000000</v>
      </c>
      <c r="K213" s="61"/>
    </row>
    <row r="214" spans="1:11" ht="46.5" hidden="1">
      <c r="A214" s="48"/>
      <c r="B214" s="59"/>
      <c r="C214" s="58" t="s">
        <v>23</v>
      </c>
      <c r="D214" s="57">
        <v>2020</v>
      </c>
      <c r="E214" s="58" t="s">
        <v>3016</v>
      </c>
      <c r="F214" s="60" t="s">
        <v>3240</v>
      </c>
      <c r="G214" s="59" t="s">
        <v>3203</v>
      </c>
      <c r="H214" s="60"/>
      <c r="I214" s="60" t="s">
        <v>3241</v>
      </c>
      <c r="J214" s="61">
        <v>4000000</v>
      </c>
      <c r="K214" s="61"/>
    </row>
    <row r="215" spans="1:11" ht="31" hidden="1">
      <c r="A215" s="48"/>
      <c r="B215" s="59"/>
      <c r="C215" s="58" t="s">
        <v>23</v>
      </c>
      <c r="D215" s="57">
        <v>2020</v>
      </c>
      <c r="E215" s="58" t="s">
        <v>3016</v>
      </c>
      <c r="F215" s="60" t="s">
        <v>3242</v>
      </c>
      <c r="G215" s="59" t="s">
        <v>3203</v>
      </c>
      <c r="H215" s="60">
        <v>60</v>
      </c>
      <c r="I215" s="60" t="s">
        <v>3243</v>
      </c>
      <c r="J215" s="61">
        <v>30000000</v>
      </c>
      <c r="K215" s="61"/>
    </row>
    <row r="216" spans="1:11" ht="46.5" hidden="1">
      <c r="A216" s="48"/>
      <c r="B216" s="59"/>
      <c r="C216" s="58" t="s">
        <v>23</v>
      </c>
      <c r="D216" s="57">
        <v>2020</v>
      </c>
      <c r="E216" s="58" t="s">
        <v>3016</v>
      </c>
      <c r="F216" s="60" t="s">
        <v>3244</v>
      </c>
      <c r="G216" s="59" t="s">
        <v>3203</v>
      </c>
      <c r="H216" s="60">
        <v>40</v>
      </c>
      <c r="I216" s="60" t="s">
        <v>3245</v>
      </c>
      <c r="J216" s="61">
        <v>24000000</v>
      </c>
      <c r="K216" s="61"/>
    </row>
    <row r="217" spans="1:11" ht="31" hidden="1">
      <c r="A217" s="48"/>
      <c r="B217" s="59"/>
      <c r="C217" s="58" t="s">
        <v>23</v>
      </c>
      <c r="D217" s="57">
        <v>2020</v>
      </c>
      <c r="E217" s="58" t="s">
        <v>3016</v>
      </c>
      <c r="F217" s="60" t="s">
        <v>3246</v>
      </c>
      <c r="G217" s="59" t="s">
        <v>3203</v>
      </c>
      <c r="H217" s="60">
        <v>50</v>
      </c>
      <c r="I217" s="60" t="s">
        <v>3247</v>
      </c>
      <c r="J217" s="61">
        <v>65090000</v>
      </c>
      <c r="K217" s="61"/>
    </row>
    <row r="218" spans="1:11" ht="46.5" hidden="1">
      <c r="A218" s="48"/>
      <c r="B218" s="59"/>
      <c r="C218" s="58" t="s">
        <v>23</v>
      </c>
      <c r="D218" s="57">
        <v>2020</v>
      </c>
      <c r="E218" s="58" t="s">
        <v>3070</v>
      </c>
      <c r="F218" s="60" t="s">
        <v>3248</v>
      </c>
      <c r="G218" s="59" t="s">
        <v>3203</v>
      </c>
      <c r="H218" s="60">
        <v>100</v>
      </c>
      <c r="I218" s="60" t="s">
        <v>3214</v>
      </c>
      <c r="J218" s="61">
        <v>360000000</v>
      </c>
      <c r="K218" s="61"/>
    </row>
    <row r="219" spans="1:11" ht="31" hidden="1">
      <c r="A219" s="48"/>
      <c r="B219" s="59"/>
      <c r="C219" s="58" t="s">
        <v>23</v>
      </c>
      <c r="D219" s="57">
        <v>2020</v>
      </c>
      <c r="E219" s="58" t="s">
        <v>3070</v>
      </c>
      <c r="F219" s="60" t="s">
        <v>3249</v>
      </c>
      <c r="G219" s="59" t="s">
        <v>3217</v>
      </c>
      <c r="H219" s="60"/>
      <c r="I219" s="60" t="s">
        <v>3250</v>
      </c>
      <c r="J219" s="61">
        <v>10000000</v>
      </c>
      <c r="K219" s="61"/>
    </row>
    <row r="220" spans="1:11" ht="62" hidden="1">
      <c r="A220" s="48"/>
      <c r="B220" s="59"/>
      <c r="C220" s="58" t="s">
        <v>23</v>
      </c>
      <c r="D220" s="57">
        <v>2020</v>
      </c>
      <c r="E220" s="58" t="s">
        <v>3070</v>
      </c>
      <c r="F220" s="60" t="s">
        <v>3251</v>
      </c>
      <c r="G220" s="59" t="s">
        <v>3252</v>
      </c>
      <c r="H220" s="60"/>
      <c r="I220" s="60" t="s">
        <v>3210</v>
      </c>
      <c r="J220" s="61">
        <v>14556750</v>
      </c>
      <c r="K220" s="61"/>
    </row>
    <row r="221" spans="1:11" ht="31" hidden="1">
      <c r="A221" s="48"/>
      <c r="B221" s="59"/>
      <c r="C221" s="58" t="s">
        <v>23</v>
      </c>
      <c r="D221" s="57">
        <v>2020</v>
      </c>
      <c r="E221" s="58" t="s">
        <v>3070</v>
      </c>
      <c r="F221" s="60" t="s">
        <v>3253</v>
      </c>
      <c r="G221" s="59" t="s">
        <v>3203</v>
      </c>
      <c r="H221" s="60"/>
      <c r="I221" s="60" t="s">
        <v>3254</v>
      </c>
      <c r="J221" s="61">
        <v>72000000</v>
      </c>
      <c r="K221" s="61"/>
    </row>
    <row r="222" spans="1:11" ht="31" hidden="1">
      <c r="A222" s="48"/>
      <c r="B222" s="59"/>
      <c r="C222" s="58" t="s">
        <v>23</v>
      </c>
      <c r="D222" s="57">
        <v>2020</v>
      </c>
      <c r="E222" s="58" t="s">
        <v>3070</v>
      </c>
      <c r="F222" s="60" t="s">
        <v>3255</v>
      </c>
      <c r="G222" s="59" t="s">
        <v>3203</v>
      </c>
      <c r="H222" s="60"/>
      <c r="I222" s="60" t="s">
        <v>3254</v>
      </c>
      <c r="J222" s="61">
        <v>78000000</v>
      </c>
      <c r="K222" s="61"/>
    </row>
    <row r="223" spans="1:11" ht="31" hidden="1">
      <c r="A223" s="48"/>
      <c r="B223" s="59"/>
      <c r="C223" s="58" t="s">
        <v>23</v>
      </c>
      <c r="D223" s="57">
        <v>2020</v>
      </c>
      <c r="E223" s="58" t="s">
        <v>3070</v>
      </c>
      <c r="F223" s="60" t="s">
        <v>3256</v>
      </c>
      <c r="G223" s="59" t="s">
        <v>3203</v>
      </c>
      <c r="H223" s="60">
        <v>40</v>
      </c>
      <c r="I223" s="60" t="s">
        <v>3254</v>
      </c>
      <c r="J223" s="61">
        <v>20000000</v>
      </c>
      <c r="K223" s="61"/>
    </row>
    <row r="224" spans="1:11" ht="62" hidden="1">
      <c r="A224" s="48"/>
      <c r="B224" s="59"/>
      <c r="C224" s="58" t="s">
        <v>23</v>
      </c>
      <c r="D224" s="57">
        <v>2020</v>
      </c>
      <c r="E224" s="58" t="s">
        <v>3096</v>
      </c>
      <c r="F224" s="60" t="s">
        <v>3257</v>
      </c>
      <c r="G224" s="59" t="s">
        <v>3217</v>
      </c>
      <c r="H224" s="60">
        <v>30</v>
      </c>
      <c r="I224" s="60" t="s">
        <v>3218</v>
      </c>
      <c r="J224" s="61">
        <v>54900000</v>
      </c>
      <c r="K224" s="61"/>
    </row>
    <row r="225" spans="1:11" ht="62" hidden="1">
      <c r="A225" s="48"/>
      <c r="B225" s="59"/>
      <c r="C225" s="58" t="s">
        <v>23</v>
      </c>
      <c r="D225" s="57">
        <v>2020</v>
      </c>
      <c r="E225" s="58" t="s">
        <v>3096</v>
      </c>
      <c r="F225" s="60" t="s">
        <v>3258</v>
      </c>
      <c r="G225" s="59" t="s">
        <v>3203</v>
      </c>
      <c r="H225" s="60"/>
      <c r="I225" s="60" t="s">
        <v>3218</v>
      </c>
      <c r="J225" s="61">
        <v>45600000</v>
      </c>
      <c r="K225" s="61"/>
    </row>
    <row r="226" spans="1:11" ht="62" hidden="1">
      <c r="A226" s="48"/>
      <c r="B226" s="59"/>
      <c r="C226" s="58" t="s">
        <v>23</v>
      </c>
      <c r="D226" s="57">
        <v>2020</v>
      </c>
      <c r="E226" s="58" t="s">
        <v>3096</v>
      </c>
      <c r="F226" s="60" t="s">
        <v>3222</v>
      </c>
      <c r="G226" s="59" t="s">
        <v>3203</v>
      </c>
      <c r="H226" s="60"/>
      <c r="I226" s="60" t="s">
        <v>3218</v>
      </c>
      <c r="J226" s="61">
        <v>38000000</v>
      </c>
      <c r="K226" s="61"/>
    </row>
    <row r="227" spans="1:11" ht="62" hidden="1">
      <c r="A227" s="48"/>
      <c r="B227" s="59"/>
      <c r="C227" s="58" t="s">
        <v>23</v>
      </c>
      <c r="D227" s="57">
        <v>2020</v>
      </c>
      <c r="E227" s="58" t="s">
        <v>3096</v>
      </c>
      <c r="F227" s="60" t="s">
        <v>3259</v>
      </c>
      <c r="G227" s="59" t="s">
        <v>3203</v>
      </c>
      <c r="H227" s="60"/>
      <c r="I227" s="60" t="s">
        <v>3218</v>
      </c>
      <c r="J227" s="61">
        <v>24000000</v>
      </c>
      <c r="K227" s="61"/>
    </row>
    <row r="228" spans="1:11" ht="62" hidden="1">
      <c r="A228" s="48"/>
      <c r="B228" s="59"/>
      <c r="C228" s="58" t="s">
        <v>23</v>
      </c>
      <c r="D228" s="57">
        <v>2020</v>
      </c>
      <c r="E228" s="58" t="s">
        <v>3096</v>
      </c>
      <c r="F228" s="60" t="s">
        <v>3260</v>
      </c>
      <c r="G228" s="59" t="s">
        <v>3203</v>
      </c>
      <c r="H228" s="60"/>
      <c r="I228" s="60" t="s">
        <v>3261</v>
      </c>
      <c r="J228" s="61">
        <v>12000000</v>
      </c>
      <c r="K228" s="61"/>
    </row>
    <row r="229" spans="1:11" ht="31.5" hidden="1" customHeight="1">
      <c r="A229" s="48"/>
      <c r="B229" s="59"/>
      <c r="C229" s="58" t="s">
        <v>23</v>
      </c>
      <c r="D229" s="57">
        <v>2020</v>
      </c>
      <c r="E229" s="58" t="s">
        <v>3112</v>
      </c>
      <c r="F229" s="60" t="s">
        <v>3262</v>
      </c>
      <c r="G229" s="59" t="s">
        <v>3217</v>
      </c>
      <c r="H229" s="60"/>
      <c r="I229" s="60" t="s">
        <v>3218</v>
      </c>
      <c r="J229" s="61">
        <v>40000000</v>
      </c>
      <c r="K229" s="61"/>
    </row>
    <row r="230" spans="1:11" ht="46.5" hidden="1">
      <c r="A230" s="48"/>
      <c r="B230" s="59"/>
      <c r="C230" s="58" t="s">
        <v>23</v>
      </c>
      <c r="D230" s="57">
        <v>2020</v>
      </c>
      <c r="E230" s="58" t="s">
        <v>3112</v>
      </c>
      <c r="F230" s="60" t="s">
        <v>3256</v>
      </c>
      <c r="G230" s="59" t="s">
        <v>3203</v>
      </c>
      <c r="H230" s="60">
        <v>40</v>
      </c>
      <c r="I230" s="60" t="s">
        <v>3254</v>
      </c>
      <c r="J230" s="61">
        <v>20000000</v>
      </c>
      <c r="K230" s="61"/>
    </row>
    <row r="231" spans="1:11" ht="46.5" hidden="1">
      <c r="A231" s="48"/>
      <c r="B231" s="59"/>
      <c r="C231" s="58" t="s">
        <v>23</v>
      </c>
      <c r="D231" s="57">
        <v>2020</v>
      </c>
      <c r="E231" s="58" t="s">
        <v>3112</v>
      </c>
      <c r="F231" s="60" t="s">
        <v>3263</v>
      </c>
      <c r="G231" s="59" t="s">
        <v>3264</v>
      </c>
      <c r="H231" s="60"/>
      <c r="I231" s="60" t="s">
        <v>3218</v>
      </c>
      <c r="J231" s="61">
        <v>301125801</v>
      </c>
      <c r="K231" s="61"/>
    </row>
    <row r="232" spans="1:11" ht="46.5" hidden="1">
      <c r="A232" s="48"/>
      <c r="B232" s="59"/>
      <c r="C232" s="58" t="s">
        <v>23</v>
      </c>
      <c r="D232" s="57">
        <v>2020</v>
      </c>
      <c r="E232" s="58" t="s">
        <v>3112</v>
      </c>
      <c r="F232" s="60" t="s">
        <v>3265</v>
      </c>
      <c r="G232" s="59" t="s">
        <v>3266</v>
      </c>
      <c r="H232" s="60"/>
      <c r="I232" s="60" t="s">
        <v>3267</v>
      </c>
      <c r="J232" s="61">
        <v>978000000</v>
      </c>
      <c r="K232" s="61"/>
    </row>
    <row r="233" spans="1:11" ht="31" hidden="1">
      <c r="A233" s="48"/>
      <c r="B233" s="59"/>
      <c r="C233" s="58" t="s">
        <v>23</v>
      </c>
      <c r="D233" s="57">
        <v>2020</v>
      </c>
      <c r="E233" s="58" t="s">
        <v>3144</v>
      </c>
      <c r="F233" s="60" t="s">
        <v>3268</v>
      </c>
      <c r="G233" s="59" t="s">
        <v>3203</v>
      </c>
      <c r="H233" s="60"/>
      <c r="I233" s="60" t="s">
        <v>3269</v>
      </c>
      <c r="J233" s="61">
        <v>485000000</v>
      </c>
      <c r="K233" s="61"/>
    </row>
    <row r="234" spans="1:11" ht="15.5" hidden="1">
      <c r="A234" s="48"/>
      <c r="B234" s="59"/>
      <c r="C234" s="58" t="s">
        <v>23</v>
      </c>
      <c r="D234" s="57">
        <v>2020</v>
      </c>
      <c r="E234" s="58" t="s">
        <v>3144</v>
      </c>
      <c r="F234" s="60" t="s">
        <v>3270</v>
      </c>
      <c r="G234" s="59" t="s">
        <v>3203</v>
      </c>
      <c r="H234" s="60"/>
      <c r="I234" s="60" t="s">
        <v>3218</v>
      </c>
      <c r="J234" s="61">
        <v>92000000</v>
      </c>
      <c r="K234" s="61"/>
    </row>
    <row r="235" spans="1:11" ht="142.5" hidden="1" customHeight="1">
      <c r="A235" s="62"/>
      <c r="B235" s="63">
        <v>3</v>
      </c>
      <c r="C235" s="64" t="s">
        <v>3271</v>
      </c>
      <c r="D235" s="63">
        <v>2019</v>
      </c>
      <c r="E235" s="58" t="s">
        <v>3011</v>
      </c>
      <c r="F235" s="58"/>
      <c r="G235" s="58"/>
      <c r="H235" s="58"/>
      <c r="I235" s="58"/>
      <c r="J235" s="65"/>
      <c r="K235" s="65"/>
    </row>
    <row r="236" spans="1:11" ht="142.5" hidden="1" customHeight="1">
      <c r="A236" s="62"/>
      <c r="B236" s="63"/>
      <c r="C236" s="64" t="s">
        <v>3271</v>
      </c>
      <c r="D236" s="63">
        <v>2019</v>
      </c>
      <c r="E236" s="58" t="s">
        <v>3016</v>
      </c>
      <c r="F236" s="66" t="s">
        <v>3272</v>
      </c>
      <c r="G236" s="58" t="s">
        <v>3273</v>
      </c>
      <c r="H236" s="58">
        <v>5</v>
      </c>
      <c r="I236" s="58" t="s">
        <v>3274</v>
      </c>
      <c r="J236" s="65">
        <v>20000000</v>
      </c>
      <c r="K236" s="65"/>
    </row>
    <row r="237" spans="1:11" ht="142.5" hidden="1" customHeight="1">
      <c r="A237" s="48"/>
      <c r="B237" s="63"/>
      <c r="C237" s="64" t="s">
        <v>3271</v>
      </c>
      <c r="D237" s="63">
        <v>2019</v>
      </c>
      <c r="E237" s="58" t="s">
        <v>3016</v>
      </c>
      <c r="F237" s="66" t="s">
        <v>3275</v>
      </c>
      <c r="G237" s="58" t="s">
        <v>3276</v>
      </c>
      <c r="H237" s="58">
        <v>43</v>
      </c>
      <c r="I237" s="58" t="s">
        <v>3277</v>
      </c>
      <c r="J237" s="65"/>
      <c r="K237" s="65">
        <v>35468000</v>
      </c>
    </row>
    <row r="238" spans="1:11" ht="142.5" hidden="1" customHeight="1">
      <c r="A238" s="48"/>
      <c r="B238" s="63"/>
      <c r="C238" s="64" t="s">
        <v>3271</v>
      </c>
      <c r="D238" s="63">
        <v>2019</v>
      </c>
      <c r="E238" s="58" t="s">
        <v>3016</v>
      </c>
      <c r="F238" s="66" t="s">
        <v>3278</v>
      </c>
      <c r="G238" s="58" t="s">
        <v>3276</v>
      </c>
      <c r="H238" s="58">
        <v>107</v>
      </c>
      <c r="I238" s="58" t="s">
        <v>3279</v>
      </c>
      <c r="J238" s="65"/>
      <c r="K238" s="65">
        <v>71154000</v>
      </c>
    </row>
    <row r="239" spans="1:11" ht="142.5" hidden="1" customHeight="1">
      <c r="A239" s="48"/>
      <c r="B239" s="63"/>
      <c r="C239" s="64" t="s">
        <v>3271</v>
      </c>
      <c r="D239" s="63">
        <v>2019</v>
      </c>
      <c r="E239" s="58" t="s">
        <v>3016</v>
      </c>
      <c r="F239" s="66" t="s">
        <v>3280</v>
      </c>
      <c r="G239" s="58" t="s">
        <v>3281</v>
      </c>
      <c r="H239" s="58">
        <v>18</v>
      </c>
      <c r="I239" s="58" t="s">
        <v>3279</v>
      </c>
      <c r="J239" s="65"/>
      <c r="K239" s="65">
        <v>125184600</v>
      </c>
    </row>
    <row r="240" spans="1:11" ht="142.5" hidden="1" customHeight="1">
      <c r="A240" s="48"/>
      <c r="B240" s="63"/>
      <c r="C240" s="64" t="s">
        <v>3271</v>
      </c>
      <c r="D240" s="63">
        <v>2019</v>
      </c>
      <c r="E240" s="58" t="s">
        <v>3016</v>
      </c>
      <c r="F240" s="58" t="s">
        <v>3282</v>
      </c>
      <c r="G240" s="58" t="s">
        <v>3283</v>
      </c>
      <c r="H240" s="58">
        <v>3</v>
      </c>
      <c r="I240" s="58" t="s">
        <v>3277</v>
      </c>
      <c r="J240" s="65">
        <v>7300000</v>
      </c>
      <c r="K240" s="65"/>
    </row>
    <row r="241" spans="1:11" ht="142.5" hidden="1" customHeight="1">
      <c r="A241" s="48"/>
      <c r="B241" s="63"/>
      <c r="C241" s="64" t="s">
        <v>3271</v>
      </c>
      <c r="D241" s="63">
        <v>2019</v>
      </c>
      <c r="E241" s="58" t="s">
        <v>3016</v>
      </c>
      <c r="F241" s="58" t="s">
        <v>3284</v>
      </c>
      <c r="G241" s="58" t="s">
        <v>3283</v>
      </c>
      <c r="H241" s="58">
        <v>18</v>
      </c>
      <c r="I241" s="58" t="s">
        <v>3277</v>
      </c>
      <c r="J241" s="65">
        <v>36787000</v>
      </c>
      <c r="K241" s="65"/>
    </row>
    <row r="242" spans="1:11" ht="142.5" hidden="1" customHeight="1">
      <c r="A242" s="48"/>
      <c r="B242" s="63"/>
      <c r="C242" s="64" t="s">
        <v>3271</v>
      </c>
      <c r="D242" s="63">
        <v>2019</v>
      </c>
      <c r="E242" s="58" t="s">
        <v>3016</v>
      </c>
      <c r="F242" s="58" t="s">
        <v>3285</v>
      </c>
      <c r="G242" s="58" t="s">
        <v>3283</v>
      </c>
      <c r="H242" s="58">
        <v>5</v>
      </c>
      <c r="I242" s="58" t="s">
        <v>3274</v>
      </c>
      <c r="J242" s="65">
        <v>6226500</v>
      </c>
      <c r="K242" s="65"/>
    </row>
    <row r="243" spans="1:11" ht="142.5" hidden="1" customHeight="1">
      <c r="A243" s="48"/>
      <c r="B243" s="63"/>
      <c r="C243" s="64" t="s">
        <v>3271</v>
      </c>
      <c r="D243" s="63">
        <v>2019</v>
      </c>
      <c r="E243" s="58" t="s">
        <v>3070</v>
      </c>
      <c r="F243" s="58" t="s">
        <v>3286</v>
      </c>
      <c r="G243" s="58" t="s">
        <v>3287</v>
      </c>
      <c r="H243" s="58">
        <v>1500</v>
      </c>
      <c r="I243" s="58" t="s">
        <v>3288</v>
      </c>
      <c r="J243" s="65">
        <v>116401000</v>
      </c>
      <c r="K243" s="65">
        <v>1559282272</v>
      </c>
    </row>
    <row r="244" spans="1:11" ht="142.5" hidden="1" customHeight="1">
      <c r="A244" s="48"/>
      <c r="B244" s="63"/>
      <c r="C244" s="64" t="s">
        <v>3271</v>
      </c>
      <c r="D244" s="63">
        <v>2019</v>
      </c>
      <c r="E244" s="58" t="s">
        <v>3070</v>
      </c>
      <c r="F244" s="58" t="s">
        <v>3289</v>
      </c>
      <c r="G244" s="58" t="s">
        <v>3290</v>
      </c>
      <c r="H244" s="58">
        <v>61</v>
      </c>
      <c r="I244" s="58" t="s">
        <v>3279</v>
      </c>
      <c r="J244" s="65">
        <v>25500000</v>
      </c>
      <c r="K244" s="65">
        <v>6550000</v>
      </c>
    </row>
    <row r="245" spans="1:11" ht="142.5" hidden="1" customHeight="1">
      <c r="A245" s="48"/>
      <c r="B245" s="63"/>
      <c r="C245" s="64" t="s">
        <v>3271</v>
      </c>
      <c r="D245" s="63">
        <v>2019</v>
      </c>
      <c r="E245" s="58" t="s">
        <v>3070</v>
      </c>
      <c r="F245" s="58" t="s">
        <v>3291</v>
      </c>
      <c r="G245" s="58" t="s">
        <v>3292</v>
      </c>
      <c r="H245" s="58">
        <v>5000</v>
      </c>
      <c r="I245" s="58" t="s">
        <v>3279</v>
      </c>
      <c r="J245" s="65">
        <v>140901580</v>
      </c>
      <c r="K245" s="65">
        <v>170232500</v>
      </c>
    </row>
    <row r="246" spans="1:11" ht="142.5" hidden="1" customHeight="1">
      <c r="A246" s="48"/>
      <c r="B246" s="63"/>
      <c r="C246" s="64" t="s">
        <v>3271</v>
      </c>
      <c r="D246" s="63">
        <v>2019</v>
      </c>
      <c r="E246" s="58" t="s">
        <v>3070</v>
      </c>
      <c r="F246" s="58" t="s">
        <v>3293</v>
      </c>
      <c r="G246" s="58" t="s">
        <v>3294</v>
      </c>
      <c r="H246" s="58">
        <v>414</v>
      </c>
      <c r="I246" s="58" t="s">
        <v>3295</v>
      </c>
      <c r="J246" s="65">
        <v>667755879</v>
      </c>
      <c r="K246" s="65">
        <v>82758900</v>
      </c>
    </row>
    <row r="247" spans="1:11" ht="142.5" hidden="1" customHeight="1">
      <c r="A247" s="48"/>
      <c r="B247" s="63"/>
      <c r="C247" s="64" t="s">
        <v>3271</v>
      </c>
      <c r="D247" s="63">
        <v>2019</v>
      </c>
      <c r="E247" s="58" t="s">
        <v>3070</v>
      </c>
      <c r="F247" s="58" t="s">
        <v>3296</v>
      </c>
      <c r="G247" s="58" t="s">
        <v>805</v>
      </c>
      <c r="H247" s="58">
        <v>1525</v>
      </c>
      <c r="I247" s="58" t="s">
        <v>3277</v>
      </c>
      <c r="J247" s="65">
        <v>2100000</v>
      </c>
      <c r="K247" s="65">
        <v>189541020</v>
      </c>
    </row>
    <row r="248" spans="1:11" ht="142.5" hidden="1" customHeight="1">
      <c r="A248" s="48"/>
      <c r="B248" s="63"/>
      <c r="C248" s="64" t="s">
        <v>3271</v>
      </c>
      <c r="D248" s="63">
        <v>2019</v>
      </c>
      <c r="E248" s="58" t="s">
        <v>3070</v>
      </c>
      <c r="F248" s="58" t="s">
        <v>3297</v>
      </c>
      <c r="G248" s="58" t="s">
        <v>3298</v>
      </c>
      <c r="H248" s="58">
        <v>110</v>
      </c>
      <c r="I248" s="58" t="s">
        <v>3279</v>
      </c>
      <c r="J248" s="65">
        <v>9432000</v>
      </c>
      <c r="K248" s="65"/>
    </row>
    <row r="249" spans="1:11" ht="142.5" hidden="1" customHeight="1">
      <c r="A249" s="48"/>
      <c r="B249" s="63"/>
      <c r="C249" s="64" t="s">
        <v>3271</v>
      </c>
      <c r="D249" s="63">
        <v>2019</v>
      </c>
      <c r="E249" s="58" t="s">
        <v>3096</v>
      </c>
      <c r="F249" s="58" t="s">
        <v>3299</v>
      </c>
      <c r="G249" s="58" t="s">
        <v>3300</v>
      </c>
      <c r="H249" s="58">
        <v>5</v>
      </c>
      <c r="I249" s="58" t="s">
        <v>3274</v>
      </c>
      <c r="J249" s="65">
        <v>1800000</v>
      </c>
      <c r="K249" s="65"/>
    </row>
    <row r="250" spans="1:11" ht="142.5" hidden="1" customHeight="1">
      <c r="A250" s="48"/>
      <c r="B250" s="63"/>
      <c r="C250" s="64" t="s">
        <v>3271</v>
      </c>
      <c r="D250" s="63">
        <v>2019</v>
      </c>
      <c r="E250" s="58" t="s">
        <v>3096</v>
      </c>
      <c r="F250" s="58" t="s">
        <v>3301</v>
      </c>
      <c r="G250" s="58" t="s">
        <v>3302</v>
      </c>
      <c r="H250" s="58">
        <v>76</v>
      </c>
      <c r="I250" s="58" t="s">
        <v>3274</v>
      </c>
      <c r="J250" s="65">
        <f>3000000+20925000</f>
        <v>23925000</v>
      </c>
      <c r="K250" s="65"/>
    </row>
    <row r="251" spans="1:11" ht="142.5" hidden="1" customHeight="1">
      <c r="A251" s="48"/>
      <c r="B251" s="63"/>
      <c r="C251" s="64" t="s">
        <v>3271</v>
      </c>
      <c r="D251" s="63">
        <v>2019</v>
      </c>
      <c r="E251" s="58" t="s">
        <v>3096</v>
      </c>
      <c r="F251" s="58" t="s">
        <v>3303</v>
      </c>
      <c r="G251" s="58" t="s">
        <v>3304</v>
      </c>
      <c r="H251" s="58">
        <v>10</v>
      </c>
      <c r="I251" s="58" t="s">
        <v>3277</v>
      </c>
      <c r="J251" s="65">
        <v>120000000</v>
      </c>
      <c r="K251" s="65"/>
    </row>
    <row r="252" spans="1:11" ht="142.5" hidden="1" customHeight="1">
      <c r="A252" s="48"/>
      <c r="B252" s="63"/>
      <c r="C252" s="64" t="s">
        <v>3271</v>
      </c>
      <c r="D252" s="63">
        <v>2019</v>
      </c>
      <c r="E252" s="58" t="s">
        <v>3096</v>
      </c>
      <c r="F252" s="58" t="s">
        <v>3305</v>
      </c>
      <c r="G252" s="58" t="s">
        <v>3306</v>
      </c>
      <c r="H252" s="58">
        <v>135</v>
      </c>
      <c r="I252" s="58" t="s">
        <v>3279</v>
      </c>
      <c r="J252" s="65">
        <v>14700000</v>
      </c>
      <c r="K252" s="65">
        <v>621457290</v>
      </c>
    </row>
    <row r="253" spans="1:11" ht="142.5" hidden="1" customHeight="1">
      <c r="A253" s="48"/>
      <c r="B253" s="63"/>
      <c r="C253" s="64" t="s">
        <v>3271</v>
      </c>
      <c r="D253" s="63">
        <v>2019</v>
      </c>
      <c r="E253" s="58" t="s">
        <v>3112</v>
      </c>
      <c r="F253" s="58" t="s">
        <v>3307</v>
      </c>
      <c r="G253" s="58" t="s">
        <v>3308</v>
      </c>
      <c r="H253" s="58">
        <v>675</v>
      </c>
      <c r="I253" s="58" t="s">
        <v>3279</v>
      </c>
      <c r="J253" s="65">
        <v>40306800</v>
      </c>
      <c r="K253" s="65">
        <v>379864500</v>
      </c>
    </row>
    <row r="254" spans="1:11" ht="142.5" hidden="1" customHeight="1">
      <c r="A254" s="48"/>
      <c r="B254" s="63"/>
      <c r="C254" s="64" t="s">
        <v>3271</v>
      </c>
      <c r="D254" s="63">
        <v>2019</v>
      </c>
      <c r="E254" s="58" t="s">
        <v>3112</v>
      </c>
      <c r="F254" s="58" t="s">
        <v>3309</v>
      </c>
      <c r="G254" s="58" t="s">
        <v>3310</v>
      </c>
      <c r="H254" s="58">
        <v>176</v>
      </c>
      <c r="I254" s="58" t="s">
        <v>3279</v>
      </c>
      <c r="J254" s="65">
        <v>62200000</v>
      </c>
      <c r="K254" s="65">
        <v>306941500</v>
      </c>
    </row>
    <row r="255" spans="1:11" ht="142.5" hidden="1" customHeight="1">
      <c r="A255" s="48"/>
      <c r="B255" s="63"/>
      <c r="C255" s="64" t="s">
        <v>3271</v>
      </c>
      <c r="D255" s="63">
        <v>2019</v>
      </c>
      <c r="E255" s="58" t="s">
        <v>3112</v>
      </c>
      <c r="F255" s="58" t="s">
        <v>3311</v>
      </c>
      <c r="G255" s="58" t="s">
        <v>3312</v>
      </c>
      <c r="H255" s="58">
        <v>65</v>
      </c>
      <c r="I255" s="58" t="s">
        <v>3279</v>
      </c>
      <c r="J255" s="65"/>
      <c r="K255" s="65">
        <v>35899200</v>
      </c>
    </row>
    <row r="256" spans="1:11" ht="142.5" hidden="1" customHeight="1">
      <c r="A256" s="48"/>
      <c r="B256" s="63"/>
      <c r="C256" s="64" t="s">
        <v>3271</v>
      </c>
      <c r="D256" s="63">
        <v>2019</v>
      </c>
      <c r="E256" s="58" t="s">
        <v>3144</v>
      </c>
      <c r="F256" s="58" t="s">
        <v>3313</v>
      </c>
      <c r="G256" s="58" t="s">
        <v>3313</v>
      </c>
      <c r="H256" s="58">
        <v>100</v>
      </c>
      <c r="I256" s="58" t="s">
        <v>3277</v>
      </c>
      <c r="J256" s="65">
        <v>800181555</v>
      </c>
      <c r="K256" s="65">
        <v>781036850</v>
      </c>
    </row>
    <row r="257" spans="1:11" ht="142.5" hidden="1" customHeight="1">
      <c r="A257" s="48"/>
      <c r="B257" s="63"/>
      <c r="C257" s="64" t="s">
        <v>3271</v>
      </c>
      <c r="D257" s="63">
        <v>2019</v>
      </c>
      <c r="E257" s="58" t="s">
        <v>3144</v>
      </c>
      <c r="F257" s="58" t="s">
        <v>3314</v>
      </c>
      <c r="G257" s="58" t="s">
        <v>3315</v>
      </c>
      <c r="H257" s="58">
        <v>225</v>
      </c>
      <c r="I257" s="58" t="s">
        <v>3316</v>
      </c>
      <c r="J257" s="65">
        <v>71950000</v>
      </c>
      <c r="K257" s="65">
        <v>115667000</v>
      </c>
    </row>
    <row r="258" spans="1:11" ht="142.5" hidden="1" customHeight="1">
      <c r="A258" s="48"/>
      <c r="B258" s="63"/>
      <c r="C258" s="64" t="s">
        <v>3271</v>
      </c>
      <c r="D258" s="63">
        <v>2019</v>
      </c>
      <c r="E258" s="58" t="s">
        <v>3144</v>
      </c>
      <c r="F258" s="58" t="s">
        <v>3317</v>
      </c>
      <c r="G258" s="58" t="s">
        <v>3318</v>
      </c>
      <c r="H258" s="58">
        <v>25</v>
      </c>
      <c r="I258" s="58" t="s">
        <v>3274</v>
      </c>
      <c r="J258" s="65">
        <v>5000000</v>
      </c>
      <c r="K258" s="65"/>
    </row>
    <row r="259" spans="1:11" ht="142.5" hidden="1" customHeight="1">
      <c r="A259" s="48"/>
      <c r="B259" s="63"/>
      <c r="C259" s="64" t="s">
        <v>3271</v>
      </c>
      <c r="D259" s="57">
        <v>2020</v>
      </c>
      <c r="E259" s="58" t="s">
        <v>3011</v>
      </c>
      <c r="F259" s="58"/>
      <c r="G259" s="58"/>
      <c r="H259" s="58"/>
      <c r="I259" s="58"/>
      <c r="J259" s="65"/>
      <c r="K259" s="65"/>
    </row>
    <row r="260" spans="1:11" ht="142.5" hidden="1" customHeight="1">
      <c r="A260" s="48"/>
      <c r="B260" s="63"/>
      <c r="C260" s="64" t="s">
        <v>3271</v>
      </c>
      <c r="D260" s="57">
        <v>2020</v>
      </c>
      <c r="E260" s="58" t="s">
        <v>3016</v>
      </c>
      <c r="F260" s="66" t="s">
        <v>3275</v>
      </c>
      <c r="G260" s="58" t="s">
        <v>3276</v>
      </c>
      <c r="H260" s="58">
        <v>44</v>
      </c>
      <c r="I260" s="58" t="s">
        <v>3277</v>
      </c>
      <c r="J260" s="65">
        <v>5000000</v>
      </c>
      <c r="K260" s="65">
        <v>58790000</v>
      </c>
    </row>
    <row r="261" spans="1:11" ht="142.5" hidden="1" customHeight="1">
      <c r="A261" s="48"/>
      <c r="B261" s="63"/>
      <c r="C261" s="64" t="s">
        <v>3271</v>
      </c>
      <c r="D261" s="57">
        <v>2020</v>
      </c>
      <c r="E261" s="58" t="s">
        <v>3016</v>
      </c>
      <c r="F261" s="66" t="s">
        <v>3278</v>
      </c>
      <c r="G261" s="58" t="s">
        <v>3276</v>
      </c>
      <c r="H261" s="58">
        <v>66</v>
      </c>
      <c r="I261" s="58" t="s">
        <v>3277</v>
      </c>
      <c r="J261" s="65"/>
      <c r="K261" s="65">
        <v>58763000</v>
      </c>
    </row>
    <row r="262" spans="1:11" ht="142.5" hidden="1" customHeight="1">
      <c r="A262" s="48"/>
      <c r="B262" s="63"/>
      <c r="C262" s="64" t="s">
        <v>3271</v>
      </c>
      <c r="D262" s="57">
        <v>2020</v>
      </c>
      <c r="E262" s="58" t="s">
        <v>3016</v>
      </c>
      <c r="F262" s="66" t="s">
        <v>3280</v>
      </c>
      <c r="G262" s="58" t="s">
        <v>3281</v>
      </c>
      <c r="H262" s="58">
        <v>18</v>
      </c>
      <c r="I262" s="58" t="s">
        <v>3279</v>
      </c>
      <c r="J262" s="65"/>
      <c r="K262" s="65">
        <v>74487000</v>
      </c>
    </row>
    <row r="263" spans="1:11" ht="142.5" hidden="1" customHeight="1">
      <c r="A263" s="48"/>
      <c r="B263" s="63"/>
      <c r="C263" s="64" t="s">
        <v>3271</v>
      </c>
      <c r="D263" s="57">
        <v>2020</v>
      </c>
      <c r="E263" s="58" t="s">
        <v>3016</v>
      </c>
      <c r="F263" s="66" t="s">
        <v>3319</v>
      </c>
      <c r="G263" s="58" t="s">
        <v>3320</v>
      </c>
      <c r="H263" s="58">
        <v>20</v>
      </c>
      <c r="I263" s="58" t="s">
        <v>3274</v>
      </c>
      <c r="J263" s="65"/>
      <c r="K263" s="65">
        <v>19350000</v>
      </c>
    </row>
    <row r="264" spans="1:11" ht="142.5" hidden="1" customHeight="1">
      <c r="A264" s="48"/>
      <c r="B264" s="63"/>
      <c r="C264" s="64" t="s">
        <v>3271</v>
      </c>
      <c r="D264" s="57">
        <v>2020</v>
      </c>
      <c r="E264" s="58" t="s">
        <v>3016</v>
      </c>
      <c r="F264" s="58" t="s">
        <v>3282</v>
      </c>
      <c r="G264" s="58" t="s">
        <v>3283</v>
      </c>
      <c r="H264" s="58">
        <v>5</v>
      </c>
      <c r="I264" s="58" t="s">
        <v>3274</v>
      </c>
      <c r="J264" s="65">
        <v>4000000</v>
      </c>
      <c r="K264" s="65"/>
    </row>
    <row r="265" spans="1:11" ht="142.5" hidden="1" customHeight="1">
      <c r="A265" s="48"/>
      <c r="B265" s="63"/>
      <c r="C265" s="64" t="s">
        <v>3271</v>
      </c>
      <c r="D265" s="57">
        <v>2020</v>
      </c>
      <c r="E265" s="58" t="s">
        <v>3016</v>
      </c>
      <c r="F265" s="58" t="s">
        <v>3284</v>
      </c>
      <c r="G265" s="58"/>
      <c r="H265" s="58"/>
      <c r="I265" s="58"/>
      <c r="J265" s="65">
        <v>0</v>
      </c>
      <c r="K265" s="65"/>
    </row>
    <row r="266" spans="1:11" ht="142.5" hidden="1" customHeight="1">
      <c r="A266" s="48"/>
      <c r="B266" s="63"/>
      <c r="C266" s="64" t="s">
        <v>3271</v>
      </c>
      <c r="D266" s="57">
        <v>2020</v>
      </c>
      <c r="E266" s="58" t="s">
        <v>3016</v>
      </c>
      <c r="F266" s="58" t="s">
        <v>3285</v>
      </c>
      <c r="G266" s="58" t="s">
        <v>3321</v>
      </c>
      <c r="H266" s="58">
        <v>15</v>
      </c>
      <c r="I266" s="58" t="s">
        <v>3274</v>
      </c>
      <c r="J266" s="65"/>
      <c r="K266" s="65">
        <v>27715000</v>
      </c>
    </row>
    <row r="267" spans="1:11" ht="142.5" hidden="1" customHeight="1">
      <c r="A267" s="48"/>
      <c r="B267" s="63"/>
      <c r="C267" s="64" t="s">
        <v>3271</v>
      </c>
      <c r="D267" s="57">
        <v>2020</v>
      </c>
      <c r="E267" s="58" t="s">
        <v>3070</v>
      </c>
      <c r="F267" s="58" t="s">
        <v>3286</v>
      </c>
      <c r="G267" s="58" t="s">
        <v>3322</v>
      </c>
      <c r="H267" s="58">
        <v>8195</v>
      </c>
      <c r="I267" s="58" t="s">
        <v>3323</v>
      </c>
      <c r="J267" s="65">
        <v>25890000</v>
      </c>
      <c r="K267" s="65">
        <v>989164250</v>
      </c>
    </row>
    <row r="268" spans="1:11" ht="142.5" hidden="1" customHeight="1">
      <c r="A268" s="48"/>
      <c r="B268" s="63"/>
      <c r="C268" s="64" t="s">
        <v>3271</v>
      </c>
      <c r="D268" s="57">
        <v>2020</v>
      </c>
      <c r="E268" s="58" t="s">
        <v>3070</v>
      </c>
      <c r="F268" s="58" t="s">
        <v>3289</v>
      </c>
      <c r="G268" s="58" t="s">
        <v>3324</v>
      </c>
      <c r="H268" s="58">
        <v>65</v>
      </c>
      <c r="I268" s="58" t="s">
        <v>3279</v>
      </c>
      <c r="J268" s="65">
        <v>6000000</v>
      </c>
      <c r="K268" s="65">
        <v>3991700</v>
      </c>
    </row>
    <row r="269" spans="1:11" ht="142.5" hidden="1" customHeight="1">
      <c r="A269" s="48"/>
      <c r="B269" s="63"/>
      <c r="C269" s="64" t="s">
        <v>3271</v>
      </c>
      <c r="D269" s="57">
        <v>2020</v>
      </c>
      <c r="E269" s="58" t="s">
        <v>3070</v>
      </c>
      <c r="F269" s="58" t="s">
        <v>3291</v>
      </c>
      <c r="G269" s="58" t="s">
        <v>3325</v>
      </c>
      <c r="H269" s="58">
        <v>275</v>
      </c>
      <c r="I269" s="58" t="s">
        <v>3326</v>
      </c>
      <c r="J269" s="65">
        <v>124700000</v>
      </c>
      <c r="K269" s="65">
        <v>13884450</v>
      </c>
    </row>
    <row r="270" spans="1:11" ht="142.5" hidden="1" customHeight="1">
      <c r="A270" s="48"/>
      <c r="B270" s="63"/>
      <c r="C270" s="64" t="s">
        <v>3271</v>
      </c>
      <c r="D270" s="57">
        <v>2020</v>
      </c>
      <c r="E270" s="58" t="s">
        <v>3070</v>
      </c>
      <c r="F270" s="58" t="s">
        <v>3293</v>
      </c>
      <c r="G270" s="58" t="s">
        <v>3294</v>
      </c>
      <c r="H270" s="58">
        <v>1624</v>
      </c>
      <c r="I270" s="58" t="s">
        <v>3327</v>
      </c>
      <c r="J270" s="65">
        <v>715870000</v>
      </c>
      <c r="K270" s="65">
        <v>181978936</v>
      </c>
    </row>
    <row r="271" spans="1:11" ht="142.5" hidden="1" customHeight="1">
      <c r="A271" s="48"/>
      <c r="B271" s="63"/>
      <c r="C271" s="64" t="s">
        <v>3271</v>
      </c>
      <c r="D271" s="57">
        <v>2020</v>
      </c>
      <c r="E271" s="58" t="s">
        <v>3070</v>
      </c>
      <c r="F271" s="58" t="s">
        <v>3296</v>
      </c>
      <c r="G271" s="58" t="s">
        <v>3328</v>
      </c>
      <c r="H271" s="58">
        <v>46</v>
      </c>
      <c r="I271" s="58" t="s">
        <v>3279</v>
      </c>
      <c r="J271" s="65">
        <v>5000000</v>
      </c>
      <c r="K271" s="65">
        <v>212576</v>
      </c>
    </row>
    <row r="272" spans="1:11" ht="142.5" hidden="1" customHeight="1">
      <c r="A272" s="48"/>
      <c r="B272" s="63"/>
      <c r="C272" s="64" t="s">
        <v>3271</v>
      </c>
      <c r="D272" s="57">
        <v>2020</v>
      </c>
      <c r="E272" s="58" t="s">
        <v>3070</v>
      </c>
      <c r="F272" s="58" t="s">
        <v>3297</v>
      </c>
      <c r="G272" s="58" t="s">
        <v>3329</v>
      </c>
      <c r="H272" s="58">
        <v>20</v>
      </c>
      <c r="I272" s="58" t="s">
        <v>3277</v>
      </c>
      <c r="J272" s="65">
        <v>35000000</v>
      </c>
      <c r="K272" s="65"/>
    </row>
    <row r="273" spans="1:11" ht="142.5" hidden="1" customHeight="1">
      <c r="A273" s="48"/>
      <c r="B273" s="63"/>
      <c r="C273" s="64" t="s">
        <v>3271</v>
      </c>
      <c r="D273" s="57">
        <v>2020</v>
      </c>
      <c r="E273" s="58" t="s">
        <v>3096</v>
      </c>
      <c r="F273" s="58" t="s">
        <v>3299</v>
      </c>
      <c r="G273" s="58" t="s">
        <v>3330</v>
      </c>
      <c r="H273" s="58">
        <v>10</v>
      </c>
      <c r="I273" s="58" t="s">
        <v>3279</v>
      </c>
      <c r="J273" s="65">
        <v>48486000</v>
      </c>
      <c r="K273" s="65"/>
    </row>
    <row r="274" spans="1:11" ht="142.5" hidden="1" customHeight="1">
      <c r="A274" s="48"/>
      <c r="B274" s="63"/>
      <c r="C274" s="64" t="s">
        <v>3271</v>
      </c>
      <c r="D274" s="57">
        <v>2020</v>
      </c>
      <c r="E274" s="58" t="s">
        <v>3096</v>
      </c>
      <c r="F274" s="58" t="s">
        <v>3301</v>
      </c>
      <c r="G274" s="58" t="s">
        <v>3331</v>
      </c>
      <c r="H274" s="58">
        <v>26</v>
      </c>
      <c r="I274" s="58" t="s">
        <v>3332</v>
      </c>
      <c r="J274" s="65">
        <f>1000000+3681400</f>
        <v>4681400</v>
      </c>
      <c r="K274" s="65"/>
    </row>
    <row r="275" spans="1:11" ht="142.5" hidden="1" customHeight="1">
      <c r="A275" s="48"/>
      <c r="B275" s="63"/>
      <c r="C275" s="64" t="s">
        <v>3271</v>
      </c>
      <c r="D275" s="57">
        <v>2020</v>
      </c>
      <c r="E275" s="58" t="s">
        <v>3096</v>
      </c>
      <c r="F275" s="58" t="s">
        <v>3303</v>
      </c>
      <c r="G275" s="58" t="s">
        <v>3304</v>
      </c>
      <c r="H275" s="58">
        <v>10</v>
      </c>
      <c r="I275" s="58" t="s">
        <v>3277</v>
      </c>
      <c r="J275" s="65">
        <v>123075000</v>
      </c>
      <c r="K275" s="65"/>
    </row>
    <row r="276" spans="1:11" ht="142.5" hidden="1" customHeight="1">
      <c r="A276" s="48"/>
      <c r="B276" s="63"/>
      <c r="C276" s="64" t="s">
        <v>3271</v>
      </c>
      <c r="D276" s="57">
        <v>2020</v>
      </c>
      <c r="E276" s="58" t="s">
        <v>3096</v>
      </c>
      <c r="F276" s="58" t="s">
        <v>3305</v>
      </c>
      <c r="G276" s="58" t="s">
        <v>3333</v>
      </c>
      <c r="H276" s="58">
        <v>45</v>
      </c>
      <c r="I276" s="58" t="s">
        <v>3279</v>
      </c>
      <c r="J276" s="65">
        <v>5000000</v>
      </c>
      <c r="K276" s="65">
        <v>26840000</v>
      </c>
    </row>
    <row r="277" spans="1:11" ht="142.5" hidden="1" customHeight="1">
      <c r="A277" s="48"/>
      <c r="B277" s="63"/>
      <c r="C277" s="64" t="s">
        <v>3271</v>
      </c>
      <c r="D277" s="57">
        <v>2020</v>
      </c>
      <c r="E277" s="58" t="s">
        <v>3112</v>
      </c>
      <c r="F277" s="58" t="s">
        <v>3307</v>
      </c>
      <c r="G277" s="58" t="s">
        <v>3334</v>
      </c>
      <c r="H277" s="58">
        <v>1601</v>
      </c>
      <c r="I277" s="58" t="s">
        <v>3279</v>
      </c>
      <c r="J277" s="65">
        <v>5000000</v>
      </c>
      <c r="K277" s="65">
        <v>1999501830</v>
      </c>
    </row>
    <row r="278" spans="1:11" ht="142.5" hidden="1" customHeight="1">
      <c r="A278" s="48"/>
      <c r="B278" s="63"/>
      <c r="C278" s="64" t="s">
        <v>3271</v>
      </c>
      <c r="D278" s="57">
        <v>2020</v>
      </c>
      <c r="E278" s="58" t="s">
        <v>3112</v>
      </c>
      <c r="F278" s="58" t="s">
        <v>3309</v>
      </c>
      <c r="G278" s="58" t="s">
        <v>3335</v>
      </c>
      <c r="H278" s="58">
        <v>1195</v>
      </c>
      <c r="I278" s="58" t="s">
        <v>3327</v>
      </c>
      <c r="J278" s="65">
        <v>149270000</v>
      </c>
      <c r="K278" s="65">
        <v>470696625</v>
      </c>
    </row>
    <row r="279" spans="1:11" ht="142.5" hidden="1" customHeight="1">
      <c r="A279" s="48"/>
      <c r="B279" s="63"/>
      <c r="C279" s="64" t="s">
        <v>3271</v>
      </c>
      <c r="D279" s="57">
        <v>2020</v>
      </c>
      <c r="E279" s="58" t="s">
        <v>3112</v>
      </c>
      <c r="F279" s="58" t="s">
        <v>3311</v>
      </c>
      <c r="G279" s="58" t="s">
        <v>3336</v>
      </c>
      <c r="H279" s="58">
        <v>205</v>
      </c>
      <c r="I279" s="58" t="s">
        <v>3323</v>
      </c>
      <c r="J279" s="65">
        <v>24950000</v>
      </c>
      <c r="K279" s="65">
        <v>178134400</v>
      </c>
    </row>
    <row r="280" spans="1:11" ht="142.5" hidden="1" customHeight="1">
      <c r="A280" s="48"/>
      <c r="B280" s="63"/>
      <c r="C280" s="64" t="s">
        <v>3271</v>
      </c>
      <c r="D280" s="57">
        <v>2020</v>
      </c>
      <c r="E280" s="58" t="s">
        <v>3144</v>
      </c>
      <c r="F280" s="58" t="s">
        <v>3313</v>
      </c>
      <c r="G280" s="58" t="s">
        <v>3313</v>
      </c>
      <c r="H280" s="58">
        <v>100</v>
      </c>
      <c r="I280" s="58" t="s">
        <v>3277</v>
      </c>
      <c r="J280" s="65"/>
      <c r="K280" s="65">
        <v>399852889</v>
      </c>
    </row>
    <row r="281" spans="1:11" ht="142.5" hidden="1" customHeight="1">
      <c r="A281" s="48"/>
      <c r="B281" s="63"/>
      <c r="C281" s="64" t="s">
        <v>3271</v>
      </c>
      <c r="D281" s="57">
        <v>2020</v>
      </c>
      <c r="E281" s="58" t="s">
        <v>3144</v>
      </c>
      <c r="F281" s="58" t="s">
        <v>3314</v>
      </c>
      <c r="G281" s="58" t="s">
        <v>3337</v>
      </c>
      <c r="H281" s="58">
        <v>860</v>
      </c>
      <c r="I281" s="58" t="s">
        <v>3338</v>
      </c>
      <c r="J281" s="65">
        <v>8400000</v>
      </c>
      <c r="K281" s="65">
        <v>72858100</v>
      </c>
    </row>
    <row r="282" spans="1:11" ht="142.5" hidden="1" customHeight="1">
      <c r="A282" s="48"/>
      <c r="B282" s="63"/>
      <c r="C282" s="64" t="s">
        <v>3271</v>
      </c>
      <c r="D282" s="57">
        <v>2020</v>
      </c>
      <c r="E282" s="58" t="s">
        <v>3144</v>
      </c>
      <c r="F282" s="58" t="s">
        <v>3317</v>
      </c>
      <c r="G282" s="58"/>
      <c r="H282" s="58"/>
      <c r="I282" s="58"/>
      <c r="J282" s="65">
        <v>0</v>
      </c>
      <c r="K282" s="65">
        <v>0</v>
      </c>
    </row>
    <row r="283" spans="1:11" ht="142.5" hidden="1" customHeight="1">
      <c r="A283" s="62"/>
      <c r="B283" s="57">
        <v>4</v>
      </c>
      <c r="C283" s="67" t="s">
        <v>3339</v>
      </c>
      <c r="D283" s="57">
        <v>2019</v>
      </c>
      <c r="E283" s="68" t="s">
        <v>3011</v>
      </c>
      <c r="F283" s="68" t="s">
        <v>3340</v>
      </c>
      <c r="G283" s="69">
        <v>6</v>
      </c>
      <c r="H283" s="69">
        <v>90</v>
      </c>
      <c r="I283" s="68" t="s">
        <v>3341</v>
      </c>
      <c r="J283" s="70">
        <v>2355597396.23</v>
      </c>
      <c r="K283" s="65"/>
    </row>
    <row r="284" spans="1:11" ht="142.5" hidden="1" customHeight="1">
      <c r="A284" s="48"/>
      <c r="B284" s="57"/>
      <c r="C284" s="67" t="s">
        <v>3339</v>
      </c>
      <c r="D284" s="57">
        <v>2019</v>
      </c>
      <c r="E284" s="68" t="s">
        <v>3016</v>
      </c>
      <c r="F284" s="68" t="s">
        <v>3342</v>
      </c>
      <c r="G284" s="69">
        <v>45</v>
      </c>
      <c r="H284" s="69">
        <v>225</v>
      </c>
      <c r="I284" s="68" t="s">
        <v>3341</v>
      </c>
      <c r="J284" s="70">
        <v>5536056672.8800001</v>
      </c>
      <c r="K284" s="65"/>
    </row>
    <row r="285" spans="1:11" ht="142.5" hidden="1" customHeight="1">
      <c r="A285" s="48"/>
      <c r="B285" s="57"/>
      <c r="C285" s="67" t="s">
        <v>3339</v>
      </c>
      <c r="D285" s="57">
        <v>2019</v>
      </c>
      <c r="E285" s="68" t="s">
        <v>3070</v>
      </c>
      <c r="F285" s="68" t="s">
        <v>3343</v>
      </c>
      <c r="G285" s="69">
        <v>30</v>
      </c>
      <c r="H285" s="69">
        <v>150</v>
      </c>
      <c r="I285" s="68" t="s">
        <v>3341</v>
      </c>
      <c r="J285" s="70">
        <v>7937770138.2700005</v>
      </c>
      <c r="K285" s="65"/>
    </row>
    <row r="286" spans="1:11" ht="142.5" hidden="1" customHeight="1">
      <c r="A286" s="48"/>
      <c r="B286" s="57"/>
      <c r="C286" s="67" t="s">
        <v>3339</v>
      </c>
      <c r="D286" s="57">
        <v>2019</v>
      </c>
      <c r="E286" s="68" t="s">
        <v>3096</v>
      </c>
      <c r="F286" s="68" t="s">
        <v>3344</v>
      </c>
      <c r="G286" s="69">
        <v>0</v>
      </c>
      <c r="H286" s="69">
        <v>650</v>
      </c>
      <c r="I286" s="68" t="s">
        <v>3341</v>
      </c>
      <c r="J286" s="70">
        <v>4625534611.7399998</v>
      </c>
      <c r="K286" s="65"/>
    </row>
    <row r="287" spans="1:11" ht="142.5" hidden="1" customHeight="1">
      <c r="A287" s="48"/>
      <c r="B287" s="57"/>
      <c r="C287" s="67" t="s">
        <v>3339</v>
      </c>
      <c r="D287" s="57">
        <v>2019</v>
      </c>
      <c r="E287" s="68" t="s">
        <v>3112</v>
      </c>
      <c r="F287" s="68" t="s">
        <v>3345</v>
      </c>
      <c r="G287" s="69">
        <v>6</v>
      </c>
      <c r="H287" s="69">
        <v>90</v>
      </c>
      <c r="I287" s="68" t="s">
        <v>3341</v>
      </c>
      <c r="J287" s="70">
        <v>3261149324.6400003</v>
      </c>
      <c r="K287" s="65"/>
    </row>
    <row r="288" spans="1:11" ht="142.5" hidden="1" customHeight="1">
      <c r="A288" s="48"/>
      <c r="B288" s="57"/>
      <c r="C288" s="67" t="s">
        <v>3339</v>
      </c>
      <c r="D288" s="57">
        <v>2019</v>
      </c>
      <c r="E288" s="68" t="s">
        <v>3144</v>
      </c>
      <c r="F288" s="68" t="s">
        <v>3346</v>
      </c>
      <c r="G288" s="69">
        <v>7</v>
      </c>
      <c r="H288" s="69">
        <v>105</v>
      </c>
      <c r="I288" s="68" t="s">
        <v>3341</v>
      </c>
      <c r="J288" s="70">
        <v>348341437.44</v>
      </c>
      <c r="K288" s="65"/>
    </row>
    <row r="289" spans="1:11" ht="142.5" hidden="1" customHeight="1">
      <c r="A289" s="48"/>
      <c r="B289" s="57"/>
      <c r="C289" s="67" t="s">
        <v>3339</v>
      </c>
      <c r="D289" s="57">
        <v>2020</v>
      </c>
      <c r="E289" s="68" t="s">
        <v>3011</v>
      </c>
      <c r="F289" s="68" t="s">
        <v>3340</v>
      </c>
      <c r="G289" s="69">
        <v>6</v>
      </c>
      <c r="H289" s="69">
        <v>120</v>
      </c>
      <c r="I289" s="68" t="s">
        <v>3341</v>
      </c>
      <c r="J289" s="70">
        <v>3269946682.54</v>
      </c>
      <c r="K289" s="65"/>
    </row>
    <row r="290" spans="1:11" ht="142.5" hidden="1" customHeight="1">
      <c r="A290" s="48"/>
      <c r="B290" s="57"/>
      <c r="C290" s="67" t="s">
        <v>3339</v>
      </c>
      <c r="D290" s="57">
        <v>2020</v>
      </c>
      <c r="E290" s="68" t="s">
        <v>3016</v>
      </c>
      <c r="F290" s="68" t="s">
        <v>3342</v>
      </c>
      <c r="G290" s="69">
        <v>22</v>
      </c>
      <c r="H290" s="69">
        <v>110</v>
      </c>
      <c r="I290" s="68" t="s">
        <v>3341</v>
      </c>
      <c r="J290" s="70">
        <v>3200363845.6433334</v>
      </c>
      <c r="K290" s="65"/>
    </row>
    <row r="291" spans="1:11" ht="142.5" hidden="1" customHeight="1">
      <c r="A291" s="48"/>
      <c r="B291" s="57"/>
      <c r="C291" s="67" t="s">
        <v>3339</v>
      </c>
      <c r="D291" s="57">
        <v>2020</v>
      </c>
      <c r="E291" s="68" t="s">
        <v>3070</v>
      </c>
      <c r="F291" s="68" t="s">
        <v>3343</v>
      </c>
      <c r="G291" s="69">
        <v>30</v>
      </c>
      <c r="H291" s="69">
        <v>300</v>
      </c>
      <c r="I291" s="68" t="s">
        <v>3341</v>
      </c>
      <c r="J291" s="70">
        <v>5988417119.5900002</v>
      </c>
      <c r="K291" s="65"/>
    </row>
    <row r="292" spans="1:11" ht="142.5" hidden="1" customHeight="1">
      <c r="A292" s="48"/>
      <c r="B292" s="57"/>
      <c r="C292" s="67" t="s">
        <v>3339</v>
      </c>
      <c r="D292" s="57">
        <v>2020</v>
      </c>
      <c r="E292" s="68" t="s">
        <v>3096</v>
      </c>
      <c r="F292" s="68" t="s">
        <v>3344</v>
      </c>
      <c r="G292" s="69">
        <v>0</v>
      </c>
      <c r="H292" s="69">
        <v>300</v>
      </c>
      <c r="I292" s="68" t="s">
        <v>3341</v>
      </c>
      <c r="J292" s="70">
        <v>4172977240.896666</v>
      </c>
      <c r="K292" s="65"/>
    </row>
    <row r="293" spans="1:11" ht="142.5" hidden="1" customHeight="1">
      <c r="A293" s="48"/>
      <c r="B293" s="57"/>
      <c r="C293" s="67" t="s">
        <v>3339</v>
      </c>
      <c r="D293" s="57">
        <v>2020</v>
      </c>
      <c r="E293" s="68" t="s">
        <v>3112</v>
      </c>
      <c r="F293" s="68" t="s">
        <v>3345</v>
      </c>
      <c r="G293" s="69">
        <v>5</v>
      </c>
      <c r="H293" s="69">
        <v>75</v>
      </c>
      <c r="I293" s="68" t="s">
        <v>3341</v>
      </c>
      <c r="J293" s="70">
        <v>2666702890.6599998</v>
      </c>
      <c r="K293" s="65"/>
    </row>
    <row r="294" spans="1:11" ht="142.5" hidden="1" customHeight="1">
      <c r="A294" s="48"/>
      <c r="B294" s="57"/>
      <c r="C294" s="67" t="s">
        <v>3339</v>
      </c>
      <c r="D294" s="57">
        <v>2020</v>
      </c>
      <c r="E294" s="68" t="s">
        <v>3144</v>
      </c>
      <c r="F294" s="68" t="s">
        <v>3346</v>
      </c>
      <c r="G294" s="69">
        <v>6</v>
      </c>
      <c r="H294" s="69">
        <v>90</v>
      </c>
      <c r="I294" s="68" t="s">
        <v>3341</v>
      </c>
      <c r="J294" s="70">
        <v>481159499.89333332</v>
      </c>
      <c r="K294" s="65"/>
    </row>
    <row r="295" spans="1:11" ht="108.5" hidden="1">
      <c r="A295" s="62"/>
      <c r="B295" s="58">
        <v>5</v>
      </c>
      <c r="C295" s="58" t="s">
        <v>45</v>
      </c>
      <c r="D295" s="57">
        <v>2019</v>
      </c>
      <c r="E295" s="58" t="s">
        <v>3011</v>
      </c>
      <c r="F295" s="58" t="s">
        <v>3347</v>
      </c>
      <c r="G295" s="58" t="s">
        <v>3348</v>
      </c>
      <c r="H295" s="71">
        <v>1275</v>
      </c>
      <c r="I295" s="58" t="s">
        <v>3349</v>
      </c>
      <c r="J295" s="72">
        <v>513537000</v>
      </c>
      <c r="K295" s="72"/>
    </row>
    <row r="296" spans="1:11" ht="108.5" hidden="1">
      <c r="A296" s="48"/>
      <c r="B296" s="57"/>
      <c r="C296" s="58" t="s">
        <v>45</v>
      </c>
      <c r="D296" s="57">
        <v>2019</v>
      </c>
      <c r="E296" s="58" t="s">
        <v>3016</v>
      </c>
      <c r="F296" s="58" t="s">
        <v>3350</v>
      </c>
      <c r="G296" s="58" t="s">
        <v>3348</v>
      </c>
      <c r="H296" s="71">
        <v>520</v>
      </c>
      <c r="I296" s="58" t="s">
        <v>3351</v>
      </c>
      <c r="J296" s="72">
        <v>2155129000</v>
      </c>
      <c r="K296" s="72"/>
    </row>
    <row r="297" spans="1:11" ht="108.5" hidden="1">
      <c r="A297" s="48"/>
      <c r="B297" s="57"/>
      <c r="C297" s="58" t="s">
        <v>45</v>
      </c>
      <c r="D297" s="57">
        <v>2019</v>
      </c>
      <c r="E297" s="58" t="s">
        <v>3070</v>
      </c>
      <c r="F297" s="58" t="s">
        <v>3352</v>
      </c>
      <c r="G297" s="58" t="s">
        <v>3348</v>
      </c>
      <c r="H297" s="71">
        <v>1275</v>
      </c>
      <c r="I297" s="58" t="s">
        <v>3351</v>
      </c>
      <c r="J297" s="72">
        <v>1133793000</v>
      </c>
      <c r="K297" s="72"/>
    </row>
    <row r="298" spans="1:11" ht="108.5" hidden="1">
      <c r="A298" s="48"/>
      <c r="B298" s="57"/>
      <c r="C298" s="58" t="s">
        <v>45</v>
      </c>
      <c r="D298" s="57">
        <v>2019</v>
      </c>
      <c r="E298" s="58" t="s">
        <v>3096</v>
      </c>
      <c r="F298" s="58" t="s">
        <v>3353</v>
      </c>
      <c r="G298" s="58" t="s">
        <v>3348</v>
      </c>
      <c r="H298" s="71">
        <v>748</v>
      </c>
      <c r="I298" s="58" t="s">
        <v>3351</v>
      </c>
      <c r="J298" s="72">
        <v>2582429000</v>
      </c>
      <c r="K298" s="72"/>
    </row>
    <row r="299" spans="1:11" ht="155" hidden="1">
      <c r="A299" s="48"/>
      <c r="B299" s="57"/>
      <c r="C299" s="58" t="s">
        <v>45</v>
      </c>
      <c r="D299" s="57">
        <v>2019</v>
      </c>
      <c r="E299" s="58" t="s">
        <v>3112</v>
      </c>
      <c r="F299" s="58" t="s">
        <v>3354</v>
      </c>
      <c r="G299" s="58" t="s">
        <v>3355</v>
      </c>
      <c r="H299" s="71">
        <v>1275</v>
      </c>
      <c r="I299" s="58" t="s">
        <v>3356</v>
      </c>
      <c r="J299" s="72">
        <v>4162186200</v>
      </c>
      <c r="K299" s="72"/>
    </row>
    <row r="300" spans="1:11" ht="124" hidden="1">
      <c r="A300" s="48"/>
      <c r="B300" s="57"/>
      <c r="C300" s="58" t="s">
        <v>45</v>
      </c>
      <c r="D300" s="57">
        <v>2019</v>
      </c>
      <c r="E300" s="58" t="s">
        <v>3144</v>
      </c>
      <c r="F300" s="58" t="s">
        <v>3357</v>
      </c>
      <c r="G300" s="58" t="s">
        <v>3358</v>
      </c>
      <c r="H300" s="71">
        <v>180</v>
      </c>
      <c r="I300" s="58" t="s">
        <v>3359</v>
      </c>
      <c r="J300" s="72">
        <v>125000000</v>
      </c>
      <c r="K300" s="72"/>
    </row>
    <row r="301" spans="1:11" ht="108.5" hidden="1">
      <c r="A301" s="48"/>
      <c r="B301" s="57"/>
      <c r="C301" s="58" t="s">
        <v>45</v>
      </c>
      <c r="D301" s="57">
        <v>2020</v>
      </c>
      <c r="E301" s="58" t="s">
        <v>3011</v>
      </c>
      <c r="F301" s="58" t="s">
        <v>3360</v>
      </c>
      <c r="G301" s="58" t="s">
        <v>3348</v>
      </c>
      <c r="H301" s="71">
        <v>1486</v>
      </c>
      <c r="I301" s="58" t="s">
        <v>3349</v>
      </c>
      <c r="J301" s="65">
        <v>1013114000</v>
      </c>
      <c r="K301" s="65"/>
    </row>
    <row r="302" spans="1:11" ht="124" hidden="1">
      <c r="A302" s="48"/>
      <c r="B302" s="57"/>
      <c r="C302" s="58" t="s">
        <v>45</v>
      </c>
      <c r="D302" s="57">
        <v>2020</v>
      </c>
      <c r="E302" s="58" t="s">
        <v>3016</v>
      </c>
      <c r="F302" s="58" t="s">
        <v>3361</v>
      </c>
      <c r="G302" s="58" t="s">
        <v>3362</v>
      </c>
      <c r="H302" s="58">
        <v>576</v>
      </c>
      <c r="I302" s="58" t="s">
        <v>3363</v>
      </c>
      <c r="J302" s="65">
        <v>1812970500</v>
      </c>
      <c r="K302" s="65"/>
    </row>
    <row r="303" spans="1:11" ht="108.5" hidden="1">
      <c r="A303" s="48"/>
      <c r="B303" s="57"/>
      <c r="C303" s="58" t="s">
        <v>45</v>
      </c>
      <c r="D303" s="57">
        <v>2020</v>
      </c>
      <c r="E303" s="58" t="s">
        <v>3070</v>
      </c>
      <c r="F303" s="58" t="s">
        <v>3364</v>
      </c>
      <c r="G303" s="58" t="s">
        <v>3348</v>
      </c>
      <c r="H303" s="71">
        <v>1486</v>
      </c>
      <c r="I303" s="58" t="s">
        <v>3351</v>
      </c>
      <c r="J303" s="65">
        <v>1548933000</v>
      </c>
      <c r="K303" s="65"/>
    </row>
    <row r="304" spans="1:11" ht="108.5" hidden="1">
      <c r="A304" s="48"/>
      <c r="B304" s="57"/>
      <c r="C304" s="58" t="s">
        <v>45</v>
      </c>
      <c r="D304" s="57">
        <v>2020</v>
      </c>
      <c r="E304" s="58" t="s">
        <v>3096</v>
      </c>
      <c r="F304" s="58" t="s">
        <v>3365</v>
      </c>
      <c r="G304" s="58" t="s">
        <v>3348</v>
      </c>
      <c r="H304" s="71">
        <v>828</v>
      </c>
      <c r="I304" s="58" t="s">
        <v>3351</v>
      </c>
      <c r="J304" s="65">
        <v>1375289000</v>
      </c>
      <c r="K304" s="65"/>
    </row>
    <row r="305" spans="1:11" ht="186" hidden="1">
      <c r="A305" s="48"/>
      <c r="B305" s="57"/>
      <c r="C305" s="58" t="s">
        <v>45</v>
      </c>
      <c r="D305" s="57">
        <v>2020</v>
      </c>
      <c r="E305" s="58" t="s">
        <v>3112</v>
      </c>
      <c r="F305" s="58" t="s">
        <v>3366</v>
      </c>
      <c r="G305" s="58" t="s">
        <v>3367</v>
      </c>
      <c r="H305" s="71">
        <v>1486</v>
      </c>
      <c r="I305" s="58" t="s">
        <v>3368</v>
      </c>
      <c r="J305" s="65">
        <v>4717858078</v>
      </c>
      <c r="K305" s="65"/>
    </row>
    <row r="306" spans="1:11" ht="146.25" hidden="1" customHeight="1">
      <c r="A306" s="48"/>
      <c r="B306" s="57"/>
      <c r="C306" s="58" t="s">
        <v>45</v>
      </c>
      <c r="D306" s="57">
        <v>2020</v>
      </c>
      <c r="E306" s="58" t="s">
        <v>3144</v>
      </c>
      <c r="F306" s="58" t="s">
        <v>3369</v>
      </c>
      <c r="G306" s="58" t="s">
        <v>3370</v>
      </c>
      <c r="H306" s="71">
        <v>252</v>
      </c>
      <c r="I306" s="58" t="s">
        <v>3371</v>
      </c>
      <c r="J306" s="65">
        <v>100000000</v>
      </c>
      <c r="K306" s="65"/>
    </row>
    <row r="307" spans="1:11" ht="268.5" hidden="1" customHeight="1">
      <c r="A307" s="62"/>
      <c r="B307" s="58">
        <v>6</v>
      </c>
      <c r="C307" s="60" t="s">
        <v>51</v>
      </c>
      <c r="D307" s="57">
        <v>2019</v>
      </c>
      <c r="E307" s="58" t="s">
        <v>3011</v>
      </c>
      <c r="F307" s="58" t="s">
        <v>3372</v>
      </c>
      <c r="G307" s="58" t="s">
        <v>805</v>
      </c>
      <c r="H307" s="58"/>
      <c r="I307" s="58" t="s">
        <v>3373</v>
      </c>
      <c r="J307" s="65"/>
      <c r="K307" s="65">
        <v>1348896780</v>
      </c>
    </row>
    <row r="308" spans="1:11" ht="408" hidden="1" customHeight="1">
      <c r="A308" s="48"/>
      <c r="B308" s="57"/>
      <c r="C308" s="60" t="s">
        <v>51</v>
      </c>
      <c r="D308" s="57">
        <v>2019</v>
      </c>
      <c r="E308" s="58" t="s">
        <v>3016</v>
      </c>
      <c r="F308" s="58" t="s">
        <v>3374</v>
      </c>
      <c r="G308" s="58" t="s">
        <v>805</v>
      </c>
      <c r="H308" s="58"/>
      <c r="I308" s="58" t="s">
        <v>3375</v>
      </c>
      <c r="J308" s="65"/>
      <c r="K308" s="65">
        <v>2766067071</v>
      </c>
    </row>
    <row r="309" spans="1:11" ht="201.5" hidden="1">
      <c r="A309" s="48"/>
      <c r="B309" s="57"/>
      <c r="C309" s="60" t="s">
        <v>51</v>
      </c>
      <c r="D309" s="57">
        <v>2019</v>
      </c>
      <c r="E309" s="58" t="s">
        <v>3070</v>
      </c>
      <c r="F309" s="58" t="s">
        <v>3376</v>
      </c>
      <c r="G309" s="58" t="s">
        <v>805</v>
      </c>
      <c r="H309" s="58"/>
      <c r="I309" s="58" t="s">
        <v>3377</v>
      </c>
      <c r="J309" s="65"/>
      <c r="K309" s="65">
        <v>2531755744</v>
      </c>
    </row>
    <row r="310" spans="1:11" ht="325.5" hidden="1">
      <c r="A310" s="48"/>
      <c r="B310" s="57"/>
      <c r="C310" s="60" t="s">
        <v>51</v>
      </c>
      <c r="D310" s="57">
        <v>2019</v>
      </c>
      <c r="E310" s="58" t="s">
        <v>3096</v>
      </c>
      <c r="F310" s="58" t="s">
        <v>3378</v>
      </c>
      <c r="G310" s="58" t="s">
        <v>3379</v>
      </c>
      <c r="H310" s="58"/>
      <c r="I310" s="58" t="s">
        <v>3380</v>
      </c>
      <c r="J310" s="65"/>
      <c r="K310" s="65">
        <v>3525046000</v>
      </c>
    </row>
    <row r="311" spans="1:11" ht="279" hidden="1">
      <c r="A311" s="48"/>
      <c r="B311" s="57"/>
      <c r="C311" s="60" t="s">
        <v>51</v>
      </c>
      <c r="D311" s="57">
        <v>2019</v>
      </c>
      <c r="E311" s="58" t="s">
        <v>3112</v>
      </c>
      <c r="F311" s="58" t="s">
        <v>3381</v>
      </c>
      <c r="G311" s="58" t="s">
        <v>805</v>
      </c>
      <c r="H311" s="58"/>
      <c r="I311" s="58" t="s">
        <v>3382</v>
      </c>
      <c r="J311" s="65"/>
      <c r="K311" s="65">
        <v>3709123500</v>
      </c>
    </row>
    <row r="312" spans="1:11" ht="31" hidden="1">
      <c r="A312" s="48"/>
      <c r="B312" s="57"/>
      <c r="C312" s="60" t="s">
        <v>51</v>
      </c>
      <c r="D312" s="57">
        <v>2019</v>
      </c>
      <c r="E312" s="58" t="s">
        <v>3144</v>
      </c>
      <c r="F312" s="58" t="s">
        <v>3148</v>
      </c>
      <c r="G312" s="58" t="s">
        <v>805</v>
      </c>
      <c r="H312" s="58"/>
      <c r="I312" s="58" t="s">
        <v>3383</v>
      </c>
      <c r="J312" s="65"/>
      <c r="K312" s="72">
        <v>65000000</v>
      </c>
    </row>
    <row r="313" spans="1:11" ht="186" hidden="1">
      <c r="A313" s="48"/>
      <c r="B313" s="57"/>
      <c r="C313" s="60" t="s">
        <v>51</v>
      </c>
      <c r="D313" s="57">
        <v>2020</v>
      </c>
      <c r="E313" s="58" t="s">
        <v>3011</v>
      </c>
      <c r="F313" s="58" t="s">
        <v>3384</v>
      </c>
      <c r="G313" s="58" t="s">
        <v>805</v>
      </c>
      <c r="H313" s="58"/>
      <c r="I313" s="58" t="s">
        <v>3385</v>
      </c>
      <c r="J313" s="72"/>
      <c r="K313" s="72">
        <v>3715238291.1999998</v>
      </c>
    </row>
    <row r="314" spans="1:11" ht="279" hidden="1">
      <c r="A314" s="48"/>
      <c r="B314" s="57"/>
      <c r="C314" s="60" t="s">
        <v>51</v>
      </c>
      <c r="D314" s="57">
        <v>2020</v>
      </c>
      <c r="E314" s="58" t="s">
        <v>3016</v>
      </c>
      <c r="F314" s="58" t="s">
        <v>3386</v>
      </c>
      <c r="G314" s="58" t="s">
        <v>805</v>
      </c>
      <c r="H314" s="58"/>
      <c r="I314" s="73" t="s">
        <v>3387</v>
      </c>
      <c r="J314" s="72"/>
      <c r="K314" s="72">
        <v>1895410000</v>
      </c>
    </row>
    <row r="315" spans="1:11" ht="294.5" hidden="1">
      <c r="A315" s="48"/>
      <c r="B315" s="57"/>
      <c r="C315" s="60" t="s">
        <v>51</v>
      </c>
      <c r="D315" s="57">
        <v>2020</v>
      </c>
      <c r="E315" s="58" t="s">
        <v>3070</v>
      </c>
      <c r="F315" s="58" t="s">
        <v>3388</v>
      </c>
      <c r="G315" s="58" t="s">
        <v>805</v>
      </c>
      <c r="H315" s="58"/>
      <c r="I315" s="58" t="s">
        <v>3389</v>
      </c>
      <c r="J315" s="72"/>
      <c r="K315" s="72">
        <v>3003129193</v>
      </c>
    </row>
    <row r="316" spans="1:11" ht="294.5" hidden="1">
      <c r="A316" s="48"/>
      <c r="B316" s="57"/>
      <c r="C316" s="60" t="s">
        <v>51</v>
      </c>
      <c r="D316" s="57">
        <v>2020</v>
      </c>
      <c r="E316" s="58" t="s">
        <v>3096</v>
      </c>
      <c r="F316" s="58" t="s">
        <v>3390</v>
      </c>
      <c r="G316" s="58" t="s">
        <v>3379</v>
      </c>
      <c r="H316" s="58"/>
      <c r="I316" s="58" t="s">
        <v>3391</v>
      </c>
      <c r="J316" s="72"/>
      <c r="K316" s="72">
        <v>1665488500</v>
      </c>
    </row>
    <row r="317" spans="1:11" ht="201.5" hidden="1">
      <c r="A317" s="48"/>
      <c r="B317" s="57"/>
      <c r="C317" s="60" t="s">
        <v>51</v>
      </c>
      <c r="D317" s="57">
        <v>2020</v>
      </c>
      <c r="E317" s="58" t="s">
        <v>3112</v>
      </c>
      <c r="F317" s="58" t="s">
        <v>3392</v>
      </c>
      <c r="G317" s="58" t="s">
        <v>805</v>
      </c>
      <c r="H317" s="58"/>
      <c r="I317" s="73" t="s">
        <v>3393</v>
      </c>
      <c r="J317" s="72"/>
      <c r="K317" s="72">
        <v>4556851296</v>
      </c>
    </row>
    <row r="318" spans="1:11" ht="62" hidden="1">
      <c r="A318" s="48"/>
      <c r="B318" s="57"/>
      <c r="C318" s="60" t="s">
        <v>51</v>
      </c>
      <c r="D318" s="57">
        <v>2020</v>
      </c>
      <c r="E318" s="58" t="s">
        <v>3144</v>
      </c>
      <c r="F318" s="58" t="s">
        <v>3394</v>
      </c>
      <c r="G318" s="58" t="s">
        <v>805</v>
      </c>
      <c r="H318" s="58"/>
      <c r="I318" s="58" t="s">
        <v>3395</v>
      </c>
      <c r="J318" s="72"/>
      <c r="K318" s="72">
        <v>472961270</v>
      </c>
    </row>
    <row r="319" spans="1:11" ht="31" hidden="1">
      <c r="A319" s="48"/>
      <c r="B319" s="58">
        <v>7</v>
      </c>
      <c r="C319" s="58" t="s">
        <v>59</v>
      </c>
      <c r="D319" s="57">
        <v>2019</v>
      </c>
      <c r="E319" s="58" t="s">
        <v>3011</v>
      </c>
      <c r="F319" s="58"/>
      <c r="G319" s="58"/>
      <c r="H319" s="58"/>
      <c r="I319" s="58"/>
      <c r="J319" s="65"/>
      <c r="K319" s="65"/>
    </row>
    <row r="320" spans="1:11" ht="31" hidden="1">
      <c r="A320" s="48"/>
      <c r="B320" s="63"/>
      <c r="C320" s="58" t="s">
        <v>59</v>
      </c>
      <c r="D320" s="57">
        <v>2019</v>
      </c>
      <c r="E320" s="58" t="s">
        <v>3016</v>
      </c>
      <c r="F320" s="58" t="s">
        <v>3396</v>
      </c>
      <c r="G320" s="58" t="s">
        <v>3397</v>
      </c>
      <c r="H320" s="67">
        <v>5</v>
      </c>
      <c r="I320" s="74" t="s">
        <v>3398</v>
      </c>
      <c r="J320" s="65"/>
      <c r="K320" s="65">
        <v>104950000</v>
      </c>
    </row>
    <row r="321" spans="1:11" ht="31" hidden="1">
      <c r="A321" s="48"/>
      <c r="B321" s="63"/>
      <c r="C321" s="58" t="s">
        <v>59</v>
      </c>
      <c r="D321" s="57">
        <v>2019</v>
      </c>
      <c r="E321" s="58" t="s">
        <v>3070</v>
      </c>
      <c r="F321" s="58" t="s">
        <v>3399</v>
      </c>
      <c r="G321" s="58" t="s">
        <v>3400</v>
      </c>
      <c r="H321" s="58">
        <v>250</v>
      </c>
      <c r="I321" s="58" t="s">
        <v>3401</v>
      </c>
      <c r="J321" s="65">
        <v>1240000000</v>
      </c>
      <c r="K321" s="65"/>
    </row>
    <row r="322" spans="1:11" ht="31" hidden="1">
      <c r="A322" s="48"/>
      <c r="B322" s="63"/>
      <c r="C322" s="58" t="s">
        <v>59</v>
      </c>
      <c r="D322" s="57">
        <v>2019</v>
      </c>
      <c r="E322" s="58" t="s">
        <v>3070</v>
      </c>
      <c r="F322" s="58" t="s">
        <v>3399</v>
      </c>
      <c r="G322" s="58" t="s">
        <v>3402</v>
      </c>
      <c r="H322" s="58">
        <v>75</v>
      </c>
      <c r="I322" s="58" t="s">
        <v>3403</v>
      </c>
      <c r="J322" s="65">
        <v>224500000</v>
      </c>
      <c r="K322" s="65"/>
    </row>
    <row r="323" spans="1:11" ht="46.5" hidden="1">
      <c r="A323" s="48"/>
      <c r="B323" s="63"/>
      <c r="C323" s="58" t="s">
        <v>59</v>
      </c>
      <c r="D323" s="57">
        <v>2019</v>
      </c>
      <c r="E323" s="58" t="s">
        <v>3070</v>
      </c>
      <c r="F323" s="58" t="s">
        <v>3404</v>
      </c>
      <c r="G323" s="58" t="s">
        <v>3405</v>
      </c>
      <c r="H323" s="58"/>
      <c r="I323" s="58" t="s">
        <v>3406</v>
      </c>
      <c r="J323" s="65"/>
      <c r="K323" s="65">
        <v>68500000</v>
      </c>
    </row>
    <row r="324" spans="1:11" ht="31" hidden="1">
      <c r="A324" s="48"/>
      <c r="B324" s="63"/>
      <c r="C324" s="58" t="s">
        <v>59</v>
      </c>
      <c r="D324" s="57">
        <v>2019</v>
      </c>
      <c r="E324" s="58" t="s">
        <v>3070</v>
      </c>
      <c r="F324" s="58" t="s">
        <v>3407</v>
      </c>
      <c r="G324" s="58" t="s">
        <v>3408</v>
      </c>
      <c r="H324" s="58"/>
      <c r="I324" s="58" t="s">
        <v>3408</v>
      </c>
      <c r="J324" s="65">
        <v>15000000</v>
      </c>
      <c r="K324" s="65"/>
    </row>
    <row r="325" spans="1:11" ht="31" hidden="1">
      <c r="A325" s="48"/>
      <c r="B325" s="63"/>
      <c r="C325" s="58" t="s">
        <v>59</v>
      </c>
      <c r="D325" s="57">
        <v>2019</v>
      </c>
      <c r="E325" s="58" t="s">
        <v>3070</v>
      </c>
      <c r="F325" s="58" t="s">
        <v>3409</v>
      </c>
      <c r="G325" s="58" t="s">
        <v>3408</v>
      </c>
      <c r="H325" s="58"/>
      <c r="I325" s="58" t="s">
        <v>3408</v>
      </c>
      <c r="J325" s="65">
        <v>5000000</v>
      </c>
      <c r="K325" s="65"/>
    </row>
    <row r="326" spans="1:11" ht="31" hidden="1">
      <c r="A326" s="48"/>
      <c r="B326" s="63"/>
      <c r="C326" s="58" t="s">
        <v>59</v>
      </c>
      <c r="D326" s="57">
        <v>2019</v>
      </c>
      <c r="E326" s="58" t="s">
        <v>3070</v>
      </c>
      <c r="F326" s="58" t="s">
        <v>3410</v>
      </c>
      <c r="G326" s="58" t="s">
        <v>3411</v>
      </c>
      <c r="H326" s="58"/>
      <c r="I326" s="58" t="s">
        <v>3412</v>
      </c>
      <c r="J326" s="65"/>
      <c r="K326" s="65">
        <v>25000000</v>
      </c>
    </row>
    <row r="327" spans="1:11" ht="31" hidden="1">
      <c r="A327" s="48"/>
      <c r="B327" s="63"/>
      <c r="C327" s="58" t="s">
        <v>59</v>
      </c>
      <c r="D327" s="57">
        <v>2019</v>
      </c>
      <c r="E327" s="58" t="s">
        <v>3070</v>
      </c>
      <c r="F327" s="58" t="s">
        <v>3413</v>
      </c>
      <c r="G327" s="58" t="s">
        <v>3401</v>
      </c>
      <c r="H327" s="58"/>
      <c r="I327" s="58" t="s">
        <v>3414</v>
      </c>
      <c r="J327" s="65">
        <v>10000000</v>
      </c>
      <c r="K327" s="65"/>
    </row>
    <row r="328" spans="1:11" ht="31" hidden="1">
      <c r="A328" s="48"/>
      <c r="B328" s="63"/>
      <c r="C328" s="58" t="s">
        <v>59</v>
      </c>
      <c r="D328" s="57">
        <v>2019</v>
      </c>
      <c r="E328" s="58" t="s">
        <v>3070</v>
      </c>
      <c r="F328" s="58" t="s">
        <v>3415</v>
      </c>
      <c r="G328" s="58" t="s">
        <v>3416</v>
      </c>
      <c r="H328" s="58"/>
      <c r="I328" s="58" t="s">
        <v>3417</v>
      </c>
      <c r="J328" s="65"/>
      <c r="K328" s="65">
        <v>8000000</v>
      </c>
    </row>
    <row r="329" spans="1:11" ht="46.5" hidden="1">
      <c r="A329" s="48"/>
      <c r="B329" s="63"/>
      <c r="C329" s="58" t="s">
        <v>59</v>
      </c>
      <c r="D329" s="57">
        <v>2019</v>
      </c>
      <c r="E329" s="58" t="s">
        <v>3070</v>
      </c>
      <c r="F329" s="58" t="s">
        <v>3418</v>
      </c>
      <c r="G329" s="58" t="s">
        <v>3408</v>
      </c>
      <c r="H329" s="58"/>
      <c r="I329" s="58" t="s">
        <v>3419</v>
      </c>
      <c r="J329" s="65">
        <v>20000000</v>
      </c>
      <c r="K329" s="65"/>
    </row>
    <row r="330" spans="1:11" ht="31" hidden="1">
      <c r="A330" s="48"/>
      <c r="B330" s="63"/>
      <c r="C330" s="58" t="s">
        <v>59</v>
      </c>
      <c r="D330" s="57">
        <v>2019</v>
      </c>
      <c r="E330" s="58" t="s">
        <v>3070</v>
      </c>
      <c r="F330" s="58" t="s">
        <v>3420</v>
      </c>
      <c r="G330" s="58" t="s">
        <v>3421</v>
      </c>
      <c r="H330" s="58"/>
      <c r="I330" s="58" t="s">
        <v>3422</v>
      </c>
      <c r="J330" s="65">
        <v>1000000</v>
      </c>
      <c r="K330" s="65"/>
    </row>
    <row r="331" spans="1:11" ht="31" hidden="1">
      <c r="A331" s="48"/>
      <c r="B331" s="63"/>
      <c r="C331" s="58" t="s">
        <v>59</v>
      </c>
      <c r="D331" s="57">
        <v>2019</v>
      </c>
      <c r="E331" s="58" t="s">
        <v>3070</v>
      </c>
      <c r="F331" s="58" t="s">
        <v>3423</v>
      </c>
      <c r="G331" s="58" t="s">
        <v>3424</v>
      </c>
      <c r="H331" s="58"/>
      <c r="I331" s="58" t="s">
        <v>3408</v>
      </c>
      <c r="J331" s="65">
        <v>2500000</v>
      </c>
      <c r="K331" s="65"/>
    </row>
    <row r="332" spans="1:11" ht="31" hidden="1">
      <c r="A332" s="48"/>
      <c r="B332" s="63"/>
      <c r="C332" s="58" t="s">
        <v>59</v>
      </c>
      <c r="D332" s="57">
        <v>2019</v>
      </c>
      <c r="E332" s="58" t="s">
        <v>3070</v>
      </c>
      <c r="F332" s="58" t="s">
        <v>3425</v>
      </c>
      <c r="G332" s="58" t="s">
        <v>3426</v>
      </c>
      <c r="H332" s="58"/>
      <c r="I332" s="58" t="s">
        <v>3426</v>
      </c>
      <c r="J332" s="65">
        <v>5000000</v>
      </c>
      <c r="K332" s="65"/>
    </row>
    <row r="333" spans="1:11" ht="31" hidden="1">
      <c r="A333" s="48"/>
      <c r="B333" s="63"/>
      <c r="C333" s="58" t="s">
        <v>59</v>
      </c>
      <c r="D333" s="57">
        <v>2019</v>
      </c>
      <c r="E333" s="58" t="s">
        <v>3070</v>
      </c>
      <c r="F333" s="58" t="s">
        <v>3427</v>
      </c>
      <c r="G333" s="58" t="s">
        <v>3428</v>
      </c>
      <c r="H333" s="58"/>
      <c r="I333" s="58" t="s">
        <v>3429</v>
      </c>
      <c r="J333" s="65"/>
      <c r="K333" s="65">
        <v>3000000</v>
      </c>
    </row>
    <row r="334" spans="1:11" ht="31" hidden="1">
      <c r="A334" s="48"/>
      <c r="B334" s="63"/>
      <c r="C334" s="58" t="s">
        <v>59</v>
      </c>
      <c r="D334" s="57">
        <v>2019</v>
      </c>
      <c r="E334" s="58" t="s">
        <v>3070</v>
      </c>
      <c r="F334" s="58" t="s">
        <v>3430</v>
      </c>
      <c r="G334" s="58" t="s">
        <v>3431</v>
      </c>
      <c r="H334" s="58"/>
      <c r="I334" s="58" t="s">
        <v>3432</v>
      </c>
      <c r="J334" s="65"/>
      <c r="K334" s="65">
        <v>5000000</v>
      </c>
    </row>
    <row r="335" spans="1:11" ht="31" hidden="1">
      <c r="A335" s="48"/>
      <c r="B335" s="63"/>
      <c r="C335" s="58" t="s">
        <v>59</v>
      </c>
      <c r="D335" s="57">
        <v>2019</v>
      </c>
      <c r="E335" s="58" t="s">
        <v>3070</v>
      </c>
      <c r="F335" s="58" t="s">
        <v>3433</v>
      </c>
      <c r="G335" s="58" t="s">
        <v>3434</v>
      </c>
      <c r="H335" s="58">
        <v>1</v>
      </c>
      <c r="I335" s="58" t="s">
        <v>3424</v>
      </c>
      <c r="J335" s="65">
        <v>50000000</v>
      </c>
      <c r="K335" s="65"/>
    </row>
    <row r="336" spans="1:11" ht="31" hidden="1">
      <c r="A336" s="48"/>
      <c r="B336" s="63"/>
      <c r="C336" s="58" t="s">
        <v>59</v>
      </c>
      <c r="D336" s="57">
        <v>2019</v>
      </c>
      <c r="E336" s="58" t="s">
        <v>3070</v>
      </c>
      <c r="F336" s="58" t="s">
        <v>3435</v>
      </c>
      <c r="G336" s="58" t="s">
        <v>3414</v>
      </c>
      <c r="H336" s="58"/>
      <c r="I336" s="58" t="s">
        <v>3436</v>
      </c>
      <c r="J336" s="65">
        <v>2000000</v>
      </c>
      <c r="K336" s="65"/>
    </row>
    <row r="337" spans="1:11" ht="31" hidden="1">
      <c r="A337" s="48"/>
      <c r="B337" s="63"/>
      <c r="C337" s="58" t="s">
        <v>59</v>
      </c>
      <c r="D337" s="57">
        <v>2019</v>
      </c>
      <c r="E337" s="58" t="s">
        <v>3070</v>
      </c>
      <c r="F337" s="58" t="s">
        <v>3437</v>
      </c>
      <c r="G337" s="58" t="s">
        <v>3438</v>
      </c>
      <c r="H337" s="58"/>
      <c r="I337" s="58" t="s">
        <v>3424</v>
      </c>
      <c r="J337" s="65">
        <v>2000000</v>
      </c>
      <c r="K337" s="65"/>
    </row>
    <row r="338" spans="1:11" ht="31" hidden="1">
      <c r="A338" s="48"/>
      <c r="B338" s="63"/>
      <c r="C338" s="58" t="s">
        <v>59</v>
      </c>
      <c r="D338" s="57">
        <v>2019</v>
      </c>
      <c r="E338" s="58" t="s">
        <v>3070</v>
      </c>
      <c r="F338" s="58" t="s">
        <v>3439</v>
      </c>
      <c r="G338" s="58" t="s">
        <v>3440</v>
      </c>
      <c r="H338" s="58"/>
      <c r="I338" s="58" t="s">
        <v>3441</v>
      </c>
      <c r="J338" s="65">
        <v>1000000</v>
      </c>
      <c r="K338" s="65"/>
    </row>
    <row r="339" spans="1:11" ht="31" hidden="1">
      <c r="A339" s="48"/>
      <c r="B339" s="63"/>
      <c r="C339" s="58" t="s">
        <v>59</v>
      </c>
      <c r="D339" s="57">
        <v>2019</v>
      </c>
      <c r="E339" s="58" t="s">
        <v>3070</v>
      </c>
      <c r="F339" s="58" t="s">
        <v>3442</v>
      </c>
      <c r="G339" s="58" t="s">
        <v>3443</v>
      </c>
      <c r="H339" s="58"/>
      <c r="I339" s="58" t="s">
        <v>3443</v>
      </c>
      <c r="J339" s="65">
        <v>10000000</v>
      </c>
      <c r="K339" s="65"/>
    </row>
    <row r="340" spans="1:11" ht="31" hidden="1">
      <c r="A340" s="48"/>
      <c r="B340" s="63"/>
      <c r="C340" s="58" t="s">
        <v>59</v>
      </c>
      <c r="D340" s="57">
        <v>2019</v>
      </c>
      <c r="E340" s="58" t="s">
        <v>3070</v>
      </c>
      <c r="F340" s="58" t="s">
        <v>3444</v>
      </c>
      <c r="G340" s="58" t="s">
        <v>3445</v>
      </c>
      <c r="H340" s="58"/>
      <c r="I340" s="58" t="s">
        <v>3445</v>
      </c>
      <c r="J340" s="65"/>
      <c r="K340" s="65">
        <v>4919800</v>
      </c>
    </row>
    <row r="341" spans="1:11" ht="62" hidden="1">
      <c r="A341" s="48"/>
      <c r="B341" s="63"/>
      <c r="C341" s="58" t="s">
        <v>59</v>
      </c>
      <c r="D341" s="57">
        <v>2019</v>
      </c>
      <c r="E341" s="58" t="s">
        <v>3096</v>
      </c>
      <c r="F341" s="58" t="s">
        <v>3446</v>
      </c>
      <c r="G341" s="58" t="s">
        <v>3447</v>
      </c>
      <c r="H341" s="58">
        <v>17</v>
      </c>
      <c r="I341" s="58" t="s">
        <v>3438</v>
      </c>
      <c r="J341" s="65">
        <v>22850000</v>
      </c>
      <c r="K341" s="65"/>
    </row>
    <row r="342" spans="1:11" ht="62" hidden="1">
      <c r="A342" s="48"/>
      <c r="B342" s="63"/>
      <c r="C342" s="58" t="s">
        <v>59</v>
      </c>
      <c r="D342" s="57">
        <v>2019</v>
      </c>
      <c r="E342" s="58" t="s">
        <v>3096</v>
      </c>
      <c r="F342" s="58" t="s">
        <v>3448</v>
      </c>
      <c r="G342" s="58" t="s">
        <v>3449</v>
      </c>
      <c r="H342" s="58">
        <v>2</v>
      </c>
      <c r="I342" s="58" t="s">
        <v>3414</v>
      </c>
      <c r="J342" s="65">
        <v>12000000</v>
      </c>
      <c r="K342" s="65"/>
    </row>
    <row r="343" spans="1:11" ht="62" hidden="1">
      <c r="A343" s="48"/>
      <c r="B343" s="63"/>
      <c r="C343" s="58" t="s">
        <v>59</v>
      </c>
      <c r="D343" s="57">
        <v>2019</v>
      </c>
      <c r="E343" s="58" t="s">
        <v>3096</v>
      </c>
      <c r="F343" s="58" t="s">
        <v>3450</v>
      </c>
      <c r="G343" s="58"/>
      <c r="H343" s="58"/>
      <c r="I343" s="58" t="s">
        <v>3438</v>
      </c>
      <c r="J343" s="65"/>
      <c r="K343" s="65">
        <v>16500000</v>
      </c>
    </row>
    <row r="344" spans="1:11" ht="46.5" hidden="1">
      <c r="A344" s="48"/>
      <c r="B344" s="63"/>
      <c r="C344" s="58" t="s">
        <v>59</v>
      </c>
      <c r="D344" s="57">
        <v>2019</v>
      </c>
      <c r="E344" s="58" t="s">
        <v>3112</v>
      </c>
      <c r="F344" s="58" t="s">
        <v>3451</v>
      </c>
      <c r="G344" s="58"/>
      <c r="H344" s="58"/>
      <c r="I344" s="58" t="s">
        <v>3452</v>
      </c>
      <c r="J344" s="65">
        <v>11000000</v>
      </c>
      <c r="K344" s="65"/>
    </row>
    <row r="345" spans="1:11" ht="46.5" hidden="1">
      <c r="A345" s="48"/>
      <c r="B345" s="63"/>
      <c r="C345" s="58" t="s">
        <v>59</v>
      </c>
      <c r="D345" s="57">
        <v>2019</v>
      </c>
      <c r="E345" s="58" t="s">
        <v>3112</v>
      </c>
      <c r="F345" s="58" t="s">
        <v>3453</v>
      </c>
      <c r="G345" s="58"/>
      <c r="H345" s="58"/>
      <c r="I345" s="58" t="s">
        <v>3424</v>
      </c>
      <c r="J345" s="65"/>
      <c r="K345" s="65">
        <v>115586900</v>
      </c>
    </row>
    <row r="346" spans="1:11" ht="46.5" hidden="1">
      <c r="A346" s="48"/>
      <c r="B346" s="63"/>
      <c r="C346" s="58" t="s">
        <v>59</v>
      </c>
      <c r="D346" s="57">
        <v>2019</v>
      </c>
      <c r="E346" s="58" t="s">
        <v>3112</v>
      </c>
      <c r="F346" s="58" t="s">
        <v>3454</v>
      </c>
      <c r="G346" s="58"/>
      <c r="H346" s="58"/>
      <c r="I346" s="58" t="s">
        <v>3424</v>
      </c>
      <c r="J346" s="65"/>
      <c r="K346" s="65">
        <v>14500000</v>
      </c>
    </row>
    <row r="347" spans="1:11" ht="46.5" hidden="1">
      <c r="A347" s="48"/>
      <c r="B347" s="63"/>
      <c r="C347" s="58" t="s">
        <v>59</v>
      </c>
      <c r="D347" s="57">
        <v>2019</v>
      </c>
      <c r="E347" s="58" t="s">
        <v>3112</v>
      </c>
      <c r="F347" s="58" t="s">
        <v>3455</v>
      </c>
      <c r="G347" s="58"/>
      <c r="H347" s="58"/>
      <c r="I347" s="58" t="s">
        <v>3441</v>
      </c>
      <c r="J347" s="65"/>
      <c r="K347" s="65">
        <v>2500000</v>
      </c>
    </row>
    <row r="348" spans="1:11" ht="46.5" hidden="1">
      <c r="A348" s="48"/>
      <c r="B348" s="63"/>
      <c r="C348" s="58" t="s">
        <v>59</v>
      </c>
      <c r="D348" s="57">
        <v>2019</v>
      </c>
      <c r="E348" s="58" t="s">
        <v>3112</v>
      </c>
      <c r="F348" s="58" t="s">
        <v>3456</v>
      </c>
      <c r="G348" s="58"/>
      <c r="H348" s="58"/>
      <c r="I348" s="58" t="s">
        <v>3441</v>
      </c>
      <c r="J348" s="65"/>
      <c r="K348" s="65">
        <v>2400000</v>
      </c>
    </row>
    <row r="349" spans="1:11" ht="46.5" hidden="1">
      <c r="A349" s="48"/>
      <c r="B349" s="63"/>
      <c r="C349" s="58" t="s">
        <v>59</v>
      </c>
      <c r="D349" s="57">
        <v>2019</v>
      </c>
      <c r="E349" s="58" t="s">
        <v>3112</v>
      </c>
      <c r="F349" s="58" t="s">
        <v>3457</v>
      </c>
      <c r="G349" s="58"/>
      <c r="H349" s="58"/>
      <c r="I349" s="58" t="s">
        <v>3441</v>
      </c>
      <c r="J349" s="65"/>
      <c r="K349" s="65">
        <v>55185000</v>
      </c>
    </row>
    <row r="350" spans="1:11" ht="46.5" hidden="1">
      <c r="A350" s="48"/>
      <c r="B350" s="63"/>
      <c r="C350" s="58" t="s">
        <v>59</v>
      </c>
      <c r="D350" s="57">
        <v>2019</v>
      </c>
      <c r="E350" s="58" t="s">
        <v>3112</v>
      </c>
      <c r="F350" s="58" t="s">
        <v>3458</v>
      </c>
      <c r="G350" s="58"/>
      <c r="H350" s="58"/>
      <c r="I350" s="58" t="s">
        <v>3441</v>
      </c>
      <c r="J350" s="65"/>
      <c r="K350" s="65">
        <v>27263000</v>
      </c>
    </row>
    <row r="351" spans="1:11" ht="46.5" hidden="1">
      <c r="A351" s="48"/>
      <c r="B351" s="63"/>
      <c r="C351" s="58" t="s">
        <v>59</v>
      </c>
      <c r="D351" s="57">
        <v>2019</v>
      </c>
      <c r="E351" s="58" t="s">
        <v>3112</v>
      </c>
      <c r="F351" s="58" t="s">
        <v>3459</v>
      </c>
      <c r="G351" s="58"/>
      <c r="H351" s="58"/>
      <c r="I351" s="58" t="s">
        <v>3460</v>
      </c>
      <c r="J351" s="65"/>
      <c r="K351" s="65">
        <v>10500000</v>
      </c>
    </row>
    <row r="352" spans="1:11" ht="46.5" hidden="1">
      <c r="A352" s="48"/>
      <c r="B352" s="63"/>
      <c r="C352" s="58" t="s">
        <v>59</v>
      </c>
      <c r="D352" s="57">
        <v>2019</v>
      </c>
      <c r="E352" s="58" t="s">
        <v>3112</v>
      </c>
      <c r="F352" s="58" t="s">
        <v>3461</v>
      </c>
      <c r="G352" s="58"/>
      <c r="H352" s="58"/>
      <c r="I352" s="58" t="s">
        <v>3462</v>
      </c>
      <c r="J352" s="65"/>
      <c r="K352" s="65">
        <v>1500000</v>
      </c>
    </row>
    <row r="353" spans="1:11" ht="46.5" hidden="1">
      <c r="A353" s="48"/>
      <c r="B353" s="63"/>
      <c r="C353" s="58" t="s">
        <v>59</v>
      </c>
      <c r="D353" s="57">
        <v>2019</v>
      </c>
      <c r="E353" s="58" t="s">
        <v>3112</v>
      </c>
      <c r="F353" s="58" t="s">
        <v>3463</v>
      </c>
      <c r="G353" s="58"/>
      <c r="H353" s="58"/>
      <c r="I353" s="58" t="s">
        <v>3432</v>
      </c>
      <c r="J353" s="65">
        <v>2000000</v>
      </c>
      <c r="K353" s="65"/>
    </row>
    <row r="354" spans="1:11" ht="46.5" hidden="1">
      <c r="A354" s="48"/>
      <c r="B354" s="63"/>
      <c r="C354" s="58" t="s">
        <v>59</v>
      </c>
      <c r="D354" s="57">
        <v>2019</v>
      </c>
      <c r="E354" s="58" t="s">
        <v>3112</v>
      </c>
      <c r="F354" s="58" t="s">
        <v>3464</v>
      </c>
      <c r="G354" s="58"/>
      <c r="H354" s="67"/>
      <c r="I354" s="58" t="s">
        <v>3424</v>
      </c>
      <c r="J354" s="65">
        <v>3000000</v>
      </c>
      <c r="K354" s="65"/>
    </row>
    <row r="355" spans="1:11" ht="46.5" hidden="1">
      <c r="A355" s="48"/>
      <c r="B355" s="63"/>
      <c r="C355" s="58" t="s">
        <v>59</v>
      </c>
      <c r="D355" s="57">
        <v>2019</v>
      </c>
      <c r="E355" s="58" t="s">
        <v>3112</v>
      </c>
      <c r="F355" s="58" t="s">
        <v>3465</v>
      </c>
      <c r="G355" s="58" t="s">
        <v>3466</v>
      </c>
      <c r="H355" s="58"/>
      <c r="I355" s="58"/>
      <c r="J355" s="65">
        <v>10000000</v>
      </c>
      <c r="K355" s="65"/>
    </row>
    <row r="356" spans="1:11" ht="46.5" hidden="1">
      <c r="A356" s="48"/>
      <c r="B356" s="63"/>
      <c r="C356" s="58" t="s">
        <v>59</v>
      </c>
      <c r="D356" s="57">
        <v>2019</v>
      </c>
      <c r="E356" s="58" t="s">
        <v>3112</v>
      </c>
      <c r="F356" s="58" t="s">
        <v>3467</v>
      </c>
      <c r="G356" s="58" t="s">
        <v>3468</v>
      </c>
      <c r="H356" s="58"/>
      <c r="I356" s="58" t="s">
        <v>3468</v>
      </c>
      <c r="J356" s="65">
        <v>3000000</v>
      </c>
      <c r="K356" s="65"/>
    </row>
    <row r="357" spans="1:11" ht="15.5" hidden="1">
      <c r="A357" s="48"/>
      <c r="B357" s="63"/>
      <c r="C357" s="58" t="s">
        <v>59</v>
      </c>
      <c r="D357" s="57">
        <v>2019</v>
      </c>
      <c r="E357" s="58" t="s">
        <v>3144</v>
      </c>
      <c r="F357" s="58"/>
      <c r="G357" s="58"/>
      <c r="H357" s="58"/>
      <c r="I357" s="58"/>
      <c r="J357" s="65"/>
      <c r="K357" s="65"/>
    </row>
    <row r="358" spans="1:11" ht="31" hidden="1">
      <c r="A358" s="48"/>
      <c r="B358" s="63"/>
      <c r="C358" s="58" t="s">
        <v>59</v>
      </c>
      <c r="D358" s="57">
        <v>2020</v>
      </c>
      <c r="E358" s="58" t="s">
        <v>3011</v>
      </c>
      <c r="F358" s="58"/>
      <c r="G358" s="58"/>
      <c r="H358" s="58"/>
      <c r="I358" s="58"/>
      <c r="J358" s="65"/>
      <c r="K358" s="65"/>
    </row>
    <row r="359" spans="1:11" ht="31" hidden="1">
      <c r="A359" s="48"/>
      <c r="B359" s="63"/>
      <c r="C359" s="58" t="s">
        <v>59</v>
      </c>
      <c r="D359" s="57">
        <v>2020</v>
      </c>
      <c r="E359" s="58" t="s">
        <v>3016</v>
      </c>
      <c r="F359" s="68"/>
      <c r="G359" s="58"/>
      <c r="H359" s="58"/>
      <c r="I359" s="58"/>
      <c r="J359" s="65"/>
      <c r="K359" s="65"/>
    </row>
    <row r="360" spans="1:11" ht="31" hidden="1">
      <c r="A360" s="48"/>
      <c r="B360" s="63"/>
      <c r="C360" s="58" t="s">
        <v>59</v>
      </c>
      <c r="D360" s="57">
        <v>2020</v>
      </c>
      <c r="E360" s="58" t="s">
        <v>3070</v>
      </c>
      <c r="F360" s="58" t="s">
        <v>3399</v>
      </c>
      <c r="G360" s="58" t="s">
        <v>3400</v>
      </c>
      <c r="H360" s="58">
        <v>250</v>
      </c>
      <c r="I360" s="58" t="s">
        <v>3401</v>
      </c>
      <c r="J360" s="65">
        <v>1330000000</v>
      </c>
      <c r="K360" s="65"/>
    </row>
    <row r="361" spans="1:11" ht="31" hidden="1">
      <c r="A361" s="48"/>
      <c r="B361" s="63"/>
      <c r="C361" s="58" t="s">
        <v>59</v>
      </c>
      <c r="D361" s="57">
        <v>2020</v>
      </c>
      <c r="E361" s="58" t="s">
        <v>3070</v>
      </c>
      <c r="F361" s="58" t="s">
        <v>3399</v>
      </c>
      <c r="G361" s="58" t="s">
        <v>3402</v>
      </c>
      <c r="H361" s="58">
        <v>75</v>
      </c>
      <c r="I361" s="58" t="s">
        <v>3403</v>
      </c>
      <c r="J361" s="65">
        <v>222000000</v>
      </c>
      <c r="K361" s="65"/>
    </row>
    <row r="362" spans="1:11" ht="31" hidden="1">
      <c r="A362" s="48"/>
      <c r="B362" s="63"/>
      <c r="C362" s="58" t="s">
        <v>59</v>
      </c>
      <c r="D362" s="57">
        <v>2020</v>
      </c>
      <c r="E362" s="58" t="s">
        <v>3070</v>
      </c>
      <c r="F362" s="58" t="s">
        <v>3469</v>
      </c>
      <c r="G362" s="58" t="s">
        <v>3470</v>
      </c>
      <c r="H362" s="58"/>
      <c r="I362" s="58" t="s">
        <v>3471</v>
      </c>
      <c r="J362" s="65"/>
      <c r="K362" s="65">
        <v>271500000</v>
      </c>
    </row>
    <row r="363" spans="1:11" ht="46.5" hidden="1">
      <c r="A363" s="48"/>
      <c r="B363" s="63"/>
      <c r="C363" s="58" t="s">
        <v>59</v>
      </c>
      <c r="D363" s="57">
        <v>2020</v>
      </c>
      <c r="E363" s="58" t="s">
        <v>3070</v>
      </c>
      <c r="F363" s="58" t="s">
        <v>3404</v>
      </c>
      <c r="G363" s="58" t="s">
        <v>3405</v>
      </c>
      <c r="H363" s="58"/>
      <c r="I363" s="58"/>
      <c r="J363" s="65"/>
      <c r="K363" s="65">
        <v>99500000</v>
      </c>
    </row>
    <row r="364" spans="1:11" ht="31" hidden="1">
      <c r="A364" s="48"/>
      <c r="B364" s="63"/>
      <c r="C364" s="58" t="s">
        <v>59</v>
      </c>
      <c r="D364" s="57">
        <v>2020</v>
      </c>
      <c r="E364" s="58" t="s">
        <v>3070</v>
      </c>
      <c r="F364" s="58" t="s">
        <v>3407</v>
      </c>
      <c r="G364" s="58" t="s">
        <v>3408</v>
      </c>
      <c r="H364" s="58"/>
      <c r="I364" s="58"/>
      <c r="J364" s="65">
        <v>20000000</v>
      </c>
      <c r="K364" s="65"/>
    </row>
    <row r="365" spans="1:11" ht="31" hidden="1">
      <c r="A365" s="48"/>
      <c r="B365" s="63"/>
      <c r="C365" s="58" t="s">
        <v>59</v>
      </c>
      <c r="D365" s="57">
        <v>2020</v>
      </c>
      <c r="E365" s="58" t="s">
        <v>3070</v>
      </c>
      <c r="F365" s="58" t="s">
        <v>3472</v>
      </c>
      <c r="G365" s="58" t="s">
        <v>3401</v>
      </c>
      <c r="H365" s="58"/>
      <c r="I365" s="58" t="s">
        <v>3424</v>
      </c>
      <c r="J365" s="65">
        <v>3000000</v>
      </c>
      <c r="K365" s="65"/>
    </row>
    <row r="366" spans="1:11" ht="31" hidden="1">
      <c r="A366" s="48"/>
      <c r="B366" s="63"/>
      <c r="C366" s="58" t="s">
        <v>59</v>
      </c>
      <c r="D366" s="57">
        <v>2020</v>
      </c>
      <c r="E366" s="58" t="s">
        <v>3070</v>
      </c>
      <c r="F366" s="58" t="s">
        <v>3473</v>
      </c>
      <c r="G366" s="58" t="s">
        <v>3474</v>
      </c>
      <c r="H366" s="58"/>
      <c r="I366" s="58" t="s">
        <v>3424</v>
      </c>
      <c r="J366" s="65">
        <v>1000000</v>
      </c>
      <c r="K366" s="65"/>
    </row>
    <row r="367" spans="1:11" ht="62" hidden="1">
      <c r="A367" s="48"/>
      <c r="B367" s="63"/>
      <c r="C367" s="58" t="s">
        <v>59</v>
      </c>
      <c r="D367" s="57">
        <v>2020</v>
      </c>
      <c r="E367" s="58" t="s">
        <v>3096</v>
      </c>
      <c r="F367" s="58"/>
      <c r="G367" s="58"/>
      <c r="H367" s="58"/>
      <c r="I367" s="58"/>
      <c r="J367" s="65"/>
      <c r="K367" s="65"/>
    </row>
    <row r="368" spans="1:11" ht="46.5" hidden="1">
      <c r="A368" s="48"/>
      <c r="B368" s="63"/>
      <c r="C368" s="58" t="s">
        <v>59</v>
      </c>
      <c r="D368" s="57">
        <v>2020</v>
      </c>
      <c r="E368" s="58" t="s">
        <v>3112</v>
      </c>
      <c r="F368" s="58" t="s">
        <v>3475</v>
      </c>
      <c r="G368" s="58" t="s">
        <v>3476</v>
      </c>
      <c r="H368" s="58"/>
      <c r="I368" s="58" t="s">
        <v>3441</v>
      </c>
      <c r="J368" s="65"/>
      <c r="K368" s="65">
        <v>4030000</v>
      </c>
    </row>
    <row r="369" spans="1:11" ht="46.5" hidden="1">
      <c r="A369" s="48"/>
      <c r="B369" s="63"/>
      <c r="C369" s="58" t="s">
        <v>59</v>
      </c>
      <c r="D369" s="57">
        <v>2020</v>
      </c>
      <c r="E369" s="58" t="s">
        <v>3112</v>
      </c>
      <c r="F369" s="58" t="s">
        <v>3457</v>
      </c>
      <c r="G369" s="58" t="s">
        <v>3476</v>
      </c>
      <c r="H369" s="58"/>
      <c r="I369" s="58" t="s">
        <v>3441</v>
      </c>
      <c r="J369" s="65"/>
      <c r="K369" s="65">
        <v>58265000</v>
      </c>
    </row>
    <row r="370" spans="1:11" ht="46.5" hidden="1">
      <c r="A370" s="48"/>
      <c r="B370" s="63"/>
      <c r="C370" s="58" t="s">
        <v>59</v>
      </c>
      <c r="D370" s="57">
        <v>2020</v>
      </c>
      <c r="E370" s="58" t="s">
        <v>3112</v>
      </c>
      <c r="F370" s="58" t="s">
        <v>3477</v>
      </c>
      <c r="G370" s="58" t="s">
        <v>3476</v>
      </c>
      <c r="H370" s="58"/>
      <c r="I370" s="58" t="s">
        <v>3441</v>
      </c>
      <c r="J370" s="65"/>
      <c r="K370" s="65">
        <v>141000000</v>
      </c>
    </row>
    <row r="371" spans="1:11" ht="46.5" hidden="1">
      <c r="A371" s="48"/>
      <c r="B371" s="63"/>
      <c r="C371" s="58" t="s">
        <v>59</v>
      </c>
      <c r="D371" s="57">
        <v>2020</v>
      </c>
      <c r="E371" s="58" t="s">
        <v>3112</v>
      </c>
      <c r="F371" s="58" t="s">
        <v>3478</v>
      </c>
      <c r="G371" s="58" t="s">
        <v>3479</v>
      </c>
      <c r="H371" s="58">
        <v>1</v>
      </c>
      <c r="I371" s="58" t="s">
        <v>3424</v>
      </c>
      <c r="J371" s="65">
        <v>45940400</v>
      </c>
      <c r="K371" s="65"/>
    </row>
    <row r="372" spans="1:11" ht="46.5" hidden="1">
      <c r="A372" s="48"/>
      <c r="B372" s="63"/>
      <c r="C372" s="58" t="s">
        <v>59</v>
      </c>
      <c r="D372" s="57">
        <v>2020</v>
      </c>
      <c r="E372" s="58" t="s">
        <v>3112</v>
      </c>
      <c r="F372" s="58" t="s">
        <v>3480</v>
      </c>
      <c r="G372" s="58" t="s">
        <v>3476</v>
      </c>
      <c r="H372" s="58"/>
      <c r="I372" s="58" t="s">
        <v>3441</v>
      </c>
      <c r="J372" s="65"/>
      <c r="K372" s="65">
        <v>59135000</v>
      </c>
    </row>
    <row r="373" spans="1:11" ht="15.5" hidden="1">
      <c r="A373" s="48"/>
      <c r="B373" s="63"/>
      <c r="C373" s="58" t="s">
        <v>59</v>
      </c>
      <c r="D373" s="57">
        <v>2020</v>
      </c>
      <c r="E373" s="58" t="s">
        <v>3144</v>
      </c>
      <c r="F373" s="58"/>
      <c r="G373" s="58"/>
      <c r="H373" s="58"/>
      <c r="I373" s="58"/>
      <c r="J373" s="65"/>
      <c r="K373" s="65"/>
    </row>
    <row r="374" spans="1:11" ht="31" hidden="1">
      <c r="A374" s="48"/>
      <c r="B374" s="58">
        <v>8</v>
      </c>
      <c r="C374" s="60" t="s">
        <v>65</v>
      </c>
      <c r="D374" s="57">
        <v>2019</v>
      </c>
      <c r="E374" s="58" t="s">
        <v>3011</v>
      </c>
      <c r="F374" s="58"/>
      <c r="G374" s="58"/>
      <c r="H374" s="58"/>
      <c r="I374" s="58"/>
      <c r="J374" s="72"/>
      <c r="K374" s="72"/>
    </row>
    <row r="375" spans="1:11" ht="46.5" hidden="1">
      <c r="A375" s="48"/>
      <c r="B375" s="57"/>
      <c r="C375" s="60" t="s">
        <v>65</v>
      </c>
      <c r="D375" s="57">
        <v>2019</v>
      </c>
      <c r="E375" s="58" t="s">
        <v>3016</v>
      </c>
      <c r="F375" s="58" t="s">
        <v>3481</v>
      </c>
      <c r="G375" s="58" t="s">
        <v>3482</v>
      </c>
      <c r="H375" s="58">
        <v>30</v>
      </c>
      <c r="I375" s="58" t="s">
        <v>3483</v>
      </c>
      <c r="J375" s="72">
        <v>108950400</v>
      </c>
      <c r="K375" s="72" t="s">
        <v>749</v>
      </c>
    </row>
    <row r="376" spans="1:11" ht="46.5" hidden="1">
      <c r="A376" s="48"/>
      <c r="B376" s="57"/>
      <c r="C376" s="60" t="s">
        <v>65</v>
      </c>
      <c r="D376" s="57">
        <v>2019</v>
      </c>
      <c r="E376" s="58" t="s">
        <v>3070</v>
      </c>
      <c r="F376" s="58" t="s">
        <v>3484</v>
      </c>
      <c r="G376" s="58" t="s">
        <v>3485</v>
      </c>
      <c r="H376" s="58" t="s">
        <v>3486</v>
      </c>
      <c r="I376" s="58" t="s">
        <v>3487</v>
      </c>
      <c r="J376" s="72">
        <v>612109500</v>
      </c>
      <c r="K376" s="72"/>
    </row>
    <row r="377" spans="1:11" ht="62" hidden="1">
      <c r="A377" s="48"/>
      <c r="B377" s="57"/>
      <c r="C377" s="60" t="s">
        <v>65</v>
      </c>
      <c r="D377" s="57">
        <v>2019</v>
      </c>
      <c r="E377" s="58" t="s">
        <v>3096</v>
      </c>
      <c r="F377" s="58" t="s">
        <v>3488</v>
      </c>
      <c r="G377" s="58" t="s">
        <v>3489</v>
      </c>
      <c r="H377" s="58">
        <v>60</v>
      </c>
      <c r="I377" s="58" t="s">
        <v>3487</v>
      </c>
      <c r="J377" s="72">
        <v>80000000</v>
      </c>
      <c r="K377" s="72"/>
    </row>
    <row r="378" spans="1:11" ht="46.5" hidden="1">
      <c r="A378" s="48"/>
      <c r="B378" s="57"/>
      <c r="C378" s="60" t="s">
        <v>65</v>
      </c>
      <c r="D378" s="57">
        <v>2019</v>
      </c>
      <c r="E378" s="58" t="s">
        <v>3112</v>
      </c>
      <c r="F378" s="58" t="s">
        <v>3490</v>
      </c>
      <c r="G378" s="58" t="s">
        <v>3491</v>
      </c>
      <c r="H378" s="58" t="s">
        <v>3486</v>
      </c>
      <c r="I378" s="58" t="s">
        <v>3492</v>
      </c>
      <c r="J378" s="72">
        <v>408640100</v>
      </c>
      <c r="K378" s="72"/>
    </row>
    <row r="379" spans="1:11" ht="46.5" hidden="1">
      <c r="A379" s="48"/>
      <c r="B379" s="57"/>
      <c r="C379" s="60" t="s">
        <v>65</v>
      </c>
      <c r="D379" s="57">
        <v>2019</v>
      </c>
      <c r="E379" s="58" t="s">
        <v>3144</v>
      </c>
      <c r="F379" s="58" t="s">
        <v>3493</v>
      </c>
      <c r="G379" s="58" t="s">
        <v>3491</v>
      </c>
      <c r="H379" s="58" t="s">
        <v>3486</v>
      </c>
      <c r="I379" s="58" t="s">
        <v>3492</v>
      </c>
      <c r="J379" s="72">
        <v>140300000</v>
      </c>
      <c r="K379" s="72"/>
    </row>
    <row r="380" spans="1:11" ht="31" hidden="1">
      <c r="A380" s="48"/>
      <c r="B380" s="57"/>
      <c r="C380" s="60" t="s">
        <v>65</v>
      </c>
      <c r="D380" s="57">
        <v>2020</v>
      </c>
      <c r="E380" s="58" t="s">
        <v>3011</v>
      </c>
      <c r="F380" s="60"/>
      <c r="G380" s="59"/>
      <c r="H380" s="60"/>
      <c r="I380" s="60"/>
      <c r="J380" s="61"/>
      <c r="K380" s="61"/>
    </row>
    <row r="381" spans="1:11" ht="31" hidden="1">
      <c r="A381" s="48"/>
      <c r="B381" s="57"/>
      <c r="C381" s="60" t="s">
        <v>65</v>
      </c>
      <c r="D381" s="57">
        <v>2020</v>
      </c>
      <c r="E381" s="58" t="s">
        <v>3016</v>
      </c>
      <c r="F381" s="59" t="s">
        <v>3494</v>
      </c>
      <c r="G381" s="59" t="s">
        <v>3495</v>
      </c>
      <c r="H381" s="59">
        <v>30</v>
      </c>
      <c r="I381" s="59" t="s">
        <v>3496</v>
      </c>
      <c r="J381" s="61">
        <v>86000000</v>
      </c>
      <c r="K381" s="61"/>
    </row>
    <row r="382" spans="1:11" ht="31" hidden="1">
      <c r="A382" s="48"/>
      <c r="B382" s="57"/>
      <c r="C382" s="60" t="s">
        <v>65</v>
      </c>
      <c r="D382" s="57">
        <v>2020</v>
      </c>
      <c r="E382" s="58" t="s">
        <v>3070</v>
      </c>
      <c r="F382" s="59" t="s">
        <v>3497</v>
      </c>
      <c r="G382" s="75" t="s">
        <v>3491</v>
      </c>
      <c r="H382" s="59" t="s">
        <v>3486</v>
      </c>
      <c r="I382" s="59" t="s">
        <v>3498</v>
      </c>
      <c r="J382" s="61">
        <v>107500000</v>
      </c>
      <c r="K382" s="61"/>
    </row>
    <row r="383" spans="1:11" ht="62" hidden="1">
      <c r="A383" s="48"/>
      <c r="B383" s="57"/>
      <c r="C383" s="60" t="s">
        <v>65</v>
      </c>
      <c r="D383" s="57">
        <v>2020</v>
      </c>
      <c r="E383" s="58" t="s">
        <v>3096</v>
      </c>
      <c r="F383" s="59" t="s">
        <v>3499</v>
      </c>
      <c r="G383" s="59" t="s">
        <v>3500</v>
      </c>
      <c r="H383" s="59" t="s">
        <v>3486</v>
      </c>
      <c r="I383" s="59" t="s">
        <v>3501</v>
      </c>
      <c r="J383" s="61">
        <v>13050000</v>
      </c>
      <c r="K383" s="61"/>
    </row>
    <row r="384" spans="1:11" ht="46.5" hidden="1">
      <c r="A384" s="48"/>
      <c r="B384" s="57"/>
      <c r="C384" s="60" t="s">
        <v>65</v>
      </c>
      <c r="D384" s="57">
        <v>2020</v>
      </c>
      <c r="E384" s="58" t="s">
        <v>3112</v>
      </c>
      <c r="F384" s="59" t="s">
        <v>3502</v>
      </c>
      <c r="G384" s="75" t="s">
        <v>3491</v>
      </c>
      <c r="H384" s="59" t="s">
        <v>3486</v>
      </c>
      <c r="I384" s="59" t="s">
        <v>3503</v>
      </c>
      <c r="J384" s="61">
        <v>410895000</v>
      </c>
      <c r="K384" s="61"/>
    </row>
    <row r="385" spans="1:11" ht="31" hidden="1">
      <c r="A385" s="48"/>
      <c r="B385" s="57"/>
      <c r="C385" s="60" t="s">
        <v>65</v>
      </c>
      <c r="D385" s="57">
        <v>2020</v>
      </c>
      <c r="E385" s="58" t="s">
        <v>3144</v>
      </c>
      <c r="F385" s="59" t="s">
        <v>3504</v>
      </c>
      <c r="G385" s="75" t="s">
        <v>3491</v>
      </c>
      <c r="H385" s="59" t="s">
        <v>3486</v>
      </c>
      <c r="I385" s="59" t="s">
        <v>3503</v>
      </c>
      <c r="J385" s="61">
        <v>136200000</v>
      </c>
      <c r="K385" s="61"/>
    </row>
    <row r="386" spans="1:11" ht="15.75" hidden="1" customHeight="1">
      <c r="A386" s="48"/>
      <c r="B386" s="58">
        <v>9</v>
      </c>
      <c r="C386" s="58" t="s">
        <v>72</v>
      </c>
      <c r="D386" s="57">
        <v>2019</v>
      </c>
      <c r="E386" s="58" t="s">
        <v>3011</v>
      </c>
      <c r="F386" s="58" t="s">
        <v>3505</v>
      </c>
      <c r="G386" s="58" t="s">
        <v>3506</v>
      </c>
      <c r="H386" s="58"/>
      <c r="I386" s="58" t="s">
        <v>3507</v>
      </c>
      <c r="J386" s="65"/>
      <c r="K386" s="65">
        <v>20127482920</v>
      </c>
    </row>
    <row r="387" spans="1:11" ht="15.75" hidden="1" customHeight="1">
      <c r="A387" s="48"/>
      <c r="B387" s="57"/>
      <c r="C387" s="58" t="s">
        <v>72</v>
      </c>
      <c r="D387" s="57">
        <v>2019</v>
      </c>
      <c r="E387" s="58" t="s">
        <v>3016</v>
      </c>
      <c r="F387" s="58" t="s">
        <v>3508</v>
      </c>
      <c r="G387" s="58" t="s">
        <v>3506</v>
      </c>
      <c r="H387" s="58"/>
      <c r="I387" s="58" t="s">
        <v>3507</v>
      </c>
      <c r="J387" s="65"/>
      <c r="K387" s="65">
        <v>16399967363</v>
      </c>
    </row>
    <row r="388" spans="1:11" ht="46.5" hidden="1">
      <c r="A388" s="48"/>
      <c r="B388" s="57"/>
      <c r="C388" s="58" t="s">
        <v>72</v>
      </c>
      <c r="D388" s="57">
        <v>2019</v>
      </c>
      <c r="E388" s="58" t="s">
        <v>3070</v>
      </c>
      <c r="F388" s="58" t="s">
        <v>3509</v>
      </c>
      <c r="G388" s="58" t="s">
        <v>3506</v>
      </c>
      <c r="H388" s="58"/>
      <c r="I388" s="58" t="s">
        <v>3507</v>
      </c>
      <c r="J388" s="65"/>
      <c r="K388" s="65">
        <v>4669872846</v>
      </c>
    </row>
    <row r="389" spans="1:11" ht="62" hidden="1">
      <c r="A389" s="48"/>
      <c r="B389" s="57"/>
      <c r="C389" s="58" t="s">
        <v>72</v>
      </c>
      <c r="D389" s="57">
        <v>2019</v>
      </c>
      <c r="E389" s="58" t="s">
        <v>3096</v>
      </c>
      <c r="F389" s="58" t="s">
        <v>3510</v>
      </c>
      <c r="G389" s="58" t="s">
        <v>3506</v>
      </c>
      <c r="H389" s="58"/>
      <c r="I389" s="58" t="s">
        <v>3507</v>
      </c>
      <c r="J389" s="65"/>
      <c r="K389" s="72">
        <v>24316769172</v>
      </c>
    </row>
    <row r="390" spans="1:11" ht="46.5" hidden="1">
      <c r="A390" s="48"/>
      <c r="B390" s="57"/>
      <c r="C390" s="58" t="s">
        <v>72</v>
      </c>
      <c r="D390" s="57">
        <v>2019</v>
      </c>
      <c r="E390" s="58" t="s">
        <v>3112</v>
      </c>
      <c r="F390" s="58" t="s">
        <v>3511</v>
      </c>
      <c r="G390" s="58" t="s">
        <v>3506</v>
      </c>
      <c r="H390" s="58"/>
      <c r="I390" s="58" t="s">
        <v>3507</v>
      </c>
      <c r="J390" s="65"/>
      <c r="K390" s="65">
        <v>32904779120</v>
      </c>
    </row>
    <row r="391" spans="1:11" ht="62" hidden="1">
      <c r="A391" s="48"/>
      <c r="B391" s="57"/>
      <c r="C391" s="58" t="s">
        <v>72</v>
      </c>
      <c r="D391" s="57">
        <v>2019</v>
      </c>
      <c r="E391" s="58" t="s">
        <v>3144</v>
      </c>
      <c r="F391" s="58" t="s">
        <v>3512</v>
      </c>
      <c r="G391" s="58" t="s">
        <v>3506</v>
      </c>
      <c r="H391" s="58"/>
      <c r="I391" s="58" t="s">
        <v>3507</v>
      </c>
      <c r="J391" s="65"/>
      <c r="K391" s="65">
        <v>5774954715</v>
      </c>
    </row>
    <row r="392" spans="1:11" ht="31" hidden="1">
      <c r="A392" s="48"/>
      <c r="B392" s="57"/>
      <c r="C392" s="58" t="s">
        <v>72</v>
      </c>
      <c r="D392" s="57">
        <v>2020</v>
      </c>
      <c r="E392" s="58" t="s">
        <v>3011</v>
      </c>
      <c r="F392" s="58" t="s">
        <v>3505</v>
      </c>
      <c r="G392" s="58" t="s">
        <v>3506</v>
      </c>
      <c r="H392" s="58"/>
      <c r="I392" s="58" t="s">
        <v>3507</v>
      </c>
      <c r="J392" s="65"/>
      <c r="K392" s="65">
        <v>9465273692</v>
      </c>
    </row>
    <row r="393" spans="1:11" ht="31" hidden="1">
      <c r="A393" s="48"/>
      <c r="B393" s="57"/>
      <c r="C393" s="58" t="s">
        <v>72</v>
      </c>
      <c r="D393" s="57">
        <v>2020</v>
      </c>
      <c r="E393" s="58" t="s">
        <v>3016</v>
      </c>
      <c r="F393" s="58" t="s">
        <v>3513</v>
      </c>
      <c r="G393" s="58" t="s">
        <v>3506</v>
      </c>
      <c r="H393" s="58"/>
      <c r="I393" s="58" t="s">
        <v>3507</v>
      </c>
      <c r="J393" s="65"/>
      <c r="K393" s="65">
        <v>12097660967</v>
      </c>
    </row>
    <row r="394" spans="1:11" ht="31" hidden="1">
      <c r="A394" s="48"/>
      <c r="B394" s="57"/>
      <c r="C394" s="58" t="s">
        <v>72</v>
      </c>
      <c r="D394" s="57">
        <v>2020</v>
      </c>
      <c r="E394" s="58" t="s">
        <v>3070</v>
      </c>
      <c r="F394" s="58" t="s">
        <v>3514</v>
      </c>
      <c r="G394" s="58" t="s">
        <v>3506</v>
      </c>
      <c r="H394" s="58"/>
      <c r="I394" s="58" t="s">
        <v>3507</v>
      </c>
      <c r="J394" s="65"/>
      <c r="K394" s="65">
        <v>5129247093</v>
      </c>
    </row>
    <row r="395" spans="1:11" ht="62" hidden="1">
      <c r="A395" s="48"/>
      <c r="B395" s="57"/>
      <c r="C395" s="58" t="s">
        <v>72</v>
      </c>
      <c r="D395" s="57">
        <v>2020</v>
      </c>
      <c r="E395" s="58" t="s">
        <v>3096</v>
      </c>
      <c r="F395" s="58" t="s">
        <v>3510</v>
      </c>
      <c r="G395" s="58" t="s">
        <v>3506</v>
      </c>
      <c r="H395" s="58"/>
      <c r="I395" s="58" t="s">
        <v>3507</v>
      </c>
      <c r="J395" s="65"/>
      <c r="K395" s="65">
        <v>18719950625</v>
      </c>
    </row>
    <row r="396" spans="1:11" ht="46.5" hidden="1">
      <c r="A396" s="48"/>
      <c r="B396" s="57"/>
      <c r="C396" s="58" t="s">
        <v>72</v>
      </c>
      <c r="D396" s="57">
        <v>2020</v>
      </c>
      <c r="E396" s="58" t="s">
        <v>3112</v>
      </c>
      <c r="F396" s="58" t="s">
        <v>3511</v>
      </c>
      <c r="G396" s="58" t="s">
        <v>3506</v>
      </c>
      <c r="H396" s="58"/>
      <c r="I396" s="58" t="s">
        <v>3507</v>
      </c>
      <c r="J396" s="65"/>
      <c r="K396" s="65">
        <v>15952016049</v>
      </c>
    </row>
    <row r="397" spans="1:11" ht="62" hidden="1">
      <c r="A397" s="48"/>
      <c r="B397" s="57"/>
      <c r="C397" s="58" t="s">
        <v>72</v>
      </c>
      <c r="D397" s="57">
        <v>2020</v>
      </c>
      <c r="E397" s="58" t="s">
        <v>3144</v>
      </c>
      <c r="F397" s="58" t="s">
        <v>3512</v>
      </c>
      <c r="G397" s="58" t="s">
        <v>3506</v>
      </c>
      <c r="H397" s="58"/>
      <c r="I397" s="58" t="s">
        <v>3507</v>
      </c>
      <c r="J397" s="65"/>
      <c r="K397" s="65">
        <v>7939288311</v>
      </c>
    </row>
    <row r="398" spans="1:11" ht="31" hidden="1">
      <c r="A398" s="62"/>
      <c r="B398" s="58">
        <v>10</v>
      </c>
      <c r="C398" s="58" t="s">
        <v>79</v>
      </c>
      <c r="D398" s="57">
        <v>2019</v>
      </c>
      <c r="E398" s="58" t="s">
        <v>3011</v>
      </c>
      <c r="F398" s="58"/>
      <c r="G398" s="58"/>
      <c r="H398" s="58"/>
      <c r="I398" s="58"/>
      <c r="J398" s="65"/>
      <c r="K398" s="65"/>
    </row>
    <row r="399" spans="1:11" ht="93" hidden="1">
      <c r="A399" s="48"/>
      <c r="B399" s="63"/>
      <c r="C399" s="58" t="s">
        <v>79</v>
      </c>
      <c r="D399" s="57">
        <v>2019</v>
      </c>
      <c r="E399" s="58" t="s">
        <v>3016</v>
      </c>
      <c r="F399" s="58" t="s">
        <v>3515</v>
      </c>
      <c r="G399" s="76">
        <v>183</v>
      </c>
      <c r="H399" s="76">
        <v>143</v>
      </c>
      <c r="I399" s="58" t="s">
        <v>3516</v>
      </c>
      <c r="J399" s="65"/>
      <c r="K399" s="65">
        <v>905850000</v>
      </c>
    </row>
    <row r="400" spans="1:11" ht="77.5" hidden="1">
      <c r="A400" s="48"/>
      <c r="B400" s="63"/>
      <c r="C400" s="58" t="s">
        <v>79</v>
      </c>
      <c r="D400" s="57">
        <v>2019</v>
      </c>
      <c r="E400" s="58" t="s">
        <v>3070</v>
      </c>
      <c r="F400" s="58" t="s">
        <v>3517</v>
      </c>
      <c r="G400" s="76">
        <v>68</v>
      </c>
      <c r="H400" s="76">
        <v>8429</v>
      </c>
      <c r="I400" s="58" t="s">
        <v>3516</v>
      </c>
      <c r="J400" s="65"/>
      <c r="K400" s="65">
        <v>1373145000</v>
      </c>
    </row>
    <row r="401" spans="1:11" ht="93" hidden="1">
      <c r="A401" s="48"/>
      <c r="B401" s="63"/>
      <c r="C401" s="58" t="s">
        <v>79</v>
      </c>
      <c r="D401" s="57">
        <v>2019</v>
      </c>
      <c r="E401" s="58" t="s">
        <v>3096</v>
      </c>
      <c r="F401" s="58" t="s">
        <v>3518</v>
      </c>
      <c r="G401" s="76">
        <v>17</v>
      </c>
      <c r="H401" s="76">
        <v>834</v>
      </c>
      <c r="I401" s="58" t="s">
        <v>3516</v>
      </c>
      <c r="J401" s="65"/>
      <c r="K401" s="65">
        <v>697967006</v>
      </c>
    </row>
    <row r="402" spans="1:11" ht="46.5" hidden="1">
      <c r="A402" s="48"/>
      <c r="B402" s="63"/>
      <c r="C402" s="58" t="s">
        <v>79</v>
      </c>
      <c r="D402" s="57">
        <v>2019</v>
      </c>
      <c r="E402" s="58" t="s">
        <v>3112</v>
      </c>
      <c r="F402" s="58"/>
      <c r="G402" s="76"/>
      <c r="H402" s="76"/>
      <c r="I402" s="58"/>
      <c r="J402" s="65"/>
      <c r="K402" s="65"/>
    </row>
    <row r="403" spans="1:11" ht="77.5" hidden="1">
      <c r="A403" s="48"/>
      <c r="B403" s="63"/>
      <c r="C403" s="58" t="s">
        <v>79</v>
      </c>
      <c r="D403" s="57">
        <v>2019</v>
      </c>
      <c r="E403" s="58" t="s">
        <v>3144</v>
      </c>
      <c r="F403" s="58" t="s">
        <v>3519</v>
      </c>
      <c r="G403" s="76">
        <v>5</v>
      </c>
      <c r="H403" s="76">
        <v>805</v>
      </c>
      <c r="I403" s="58" t="s">
        <v>3516</v>
      </c>
      <c r="J403" s="65"/>
      <c r="K403" s="65">
        <v>89000000</v>
      </c>
    </row>
    <row r="404" spans="1:11" ht="31" hidden="1">
      <c r="A404" s="48"/>
      <c r="B404" s="63"/>
      <c r="C404" s="58" t="s">
        <v>79</v>
      </c>
      <c r="D404" s="57">
        <v>2020</v>
      </c>
      <c r="E404" s="58" t="s">
        <v>3011</v>
      </c>
      <c r="F404" s="58"/>
      <c r="G404" s="76"/>
      <c r="H404" s="76"/>
      <c r="I404" s="58"/>
      <c r="J404" s="65"/>
      <c r="K404" s="65"/>
    </row>
    <row r="405" spans="1:11" ht="279" hidden="1">
      <c r="A405" s="48"/>
      <c r="B405" s="63"/>
      <c r="C405" s="58" t="s">
        <v>79</v>
      </c>
      <c r="D405" s="57">
        <v>2020</v>
      </c>
      <c r="E405" s="58" t="s">
        <v>3016</v>
      </c>
      <c r="F405" s="58" t="s">
        <v>3520</v>
      </c>
      <c r="G405" s="76">
        <v>183</v>
      </c>
      <c r="H405" s="76">
        <v>1034</v>
      </c>
      <c r="I405" s="58"/>
      <c r="J405" s="65"/>
      <c r="K405" s="65">
        <v>1042360000</v>
      </c>
    </row>
    <row r="406" spans="1:11" ht="372" hidden="1">
      <c r="A406" s="48"/>
      <c r="B406" s="63"/>
      <c r="C406" s="58" t="s">
        <v>79</v>
      </c>
      <c r="D406" s="57">
        <v>2020</v>
      </c>
      <c r="E406" s="58" t="s">
        <v>3070</v>
      </c>
      <c r="F406" s="58" t="s">
        <v>3521</v>
      </c>
      <c r="G406" s="76">
        <v>68</v>
      </c>
      <c r="H406" s="76">
        <v>42044</v>
      </c>
      <c r="I406" s="58"/>
      <c r="J406" s="65"/>
      <c r="K406" s="65">
        <v>1522893000</v>
      </c>
    </row>
    <row r="407" spans="1:11" ht="93" hidden="1">
      <c r="A407" s="48"/>
      <c r="B407" s="63"/>
      <c r="C407" s="58" t="s">
        <v>79</v>
      </c>
      <c r="D407" s="57">
        <v>2020</v>
      </c>
      <c r="E407" s="58" t="s">
        <v>3096</v>
      </c>
      <c r="F407" s="58" t="s">
        <v>3518</v>
      </c>
      <c r="G407" s="76">
        <v>17</v>
      </c>
      <c r="H407" s="76">
        <v>791</v>
      </c>
      <c r="I407" s="58"/>
      <c r="J407" s="65"/>
      <c r="K407" s="65">
        <v>460977000</v>
      </c>
    </row>
    <row r="408" spans="1:11" ht="46.5" hidden="1">
      <c r="A408" s="48"/>
      <c r="B408" s="63"/>
      <c r="C408" s="58" t="s">
        <v>79</v>
      </c>
      <c r="D408" s="57">
        <v>2020</v>
      </c>
      <c r="E408" s="58" t="s">
        <v>3112</v>
      </c>
      <c r="F408" s="58"/>
      <c r="G408" s="76"/>
      <c r="H408" s="76"/>
      <c r="I408" s="58"/>
      <c r="J408" s="65"/>
      <c r="K408" s="65"/>
    </row>
    <row r="409" spans="1:11" ht="108.5" hidden="1">
      <c r="A409" s="48"/>
      <c r="B409" s="63"/>
      <c r="C409" s="58" t="s">
        <v>79</v>
      </c>
      <c r="D409" s="57">
        <v>2020</v>
      </c>
      <c r="E409" s="58" t="s">
        <v>3144</v>
      </c>
      <c r="F409" s="58" t="s">
        <v>3522</v>
      </c>
      <c r="G409" s="76">
        <v>5</v>
      </c>
      <c r="H409" s="76">
        <v>50</v>
      </c>
      <c r="I409" s="58"/>
      <c r="J409" s="65"/>
      <c r="K409" s="65">
        <v>40000000</v>
      </c>
    </row>
    <row r="410" spans="1:11" ht="31" hidden="1">
      <c r="A410" s="48"/>
      <c r="B410" s="58">
        <v>11</v>
      </c>
      <c r="C410" s="58" t="s">
        <v>86</v>
      </c>
      <c r="D410" s="57">
        <v>2019</v>
      </c>
      <c r="E410" s="77" t="s">
        <v>3011</v>
      </c>
      <c r="F410" s="78"/>
      <c r="G410" s="77"/>
      <c r="H410" s="78"/>
      <c r="I410" s="77"/>
      <c r="J410" s="65"/>
      <c r="K410" s="65"/>
    </row>
    <row r="411" spans="1:11" ht="46.5" hidden="1">
      <c r="A411" s="48"/>
      <c r="B411" s="63"/>
      <c r="C411" s="58" t="s">
        <v>86</v>
      </c>
      <c r="D411" s="57">
        <v>2019</v>
      </c>
      <c r="E411" s="77" t="s">
        <v>3016</v>
      </c>
      <c r="F411" s="78" t="s">
        <v>3523</v>
      </c>
      <c r="G411" s="77" t="s">
        <v>3203</v>
      </c>
      <c r="H411" s="78" t="s">
        <v>3524</v>
      </c>
      <c r="I411" s="77" t="s">
        <v>3525</v>
      </c>
      <c r="J411" s="65">
        <v>171500000</v>
      </c>
      <c r="K411" s="65"/>
    </row>
    <row r="412" spans="1:11" ht="31" hidden="1">
      <c r="A412" s="48"/>
      <c r="B412" s="63"/>
      <c r="C412" s="58" t="s">
        <v>86</v>
      </c>
      <c r="D412" s="57">
        <v>2019</v>
      </c>
      <c r="E412" s="77" t="s">
        <v>3016</v>
      </c>
      <c r="F412" s="78" t="s">
        <v>3526</v>
      </c>
      <c r="G412" s="77" t="s">
        <v>3203</v>
      </c>
      <c r="H412" s="78" t="s">
        <v>3527</v>
      </c>
      <c r="I412" s="77" t="s">
        <v>3528</v>
      </c>
      <c r="J412" s="65">
        <v>18869500</v>
      </c>
      <c r="K412" s="65"/>
    </row>
    <row r="413" spans="1:11" ht="31" hidden="1">
      <c r="A413" s="48"/>
      <c r="B413" s="63"/>
      <c r="C413" s="58" t="s">
        <v>86</v>
      </c>
      <c r="D413" s="57">
        <v>2019</v>
      </c>
      <c r="E413" s="77" t="s">
        <v>3016</v>
      </c>
      <c r="F413" s="78" t="s">
        <v>3529</v>
      </c>
      <c r="G413" s="77" t="s">
        <v>3203</v>
      </c>
      <c r="H413" s="78" t="s">
        <v>3530</v>
      </c>
      <c r="I413" s="77" t="s">
        <v>3531</v>
      </c>
      <c r="J413" s="65">
        <v>849258360</v>
      </c>
      <c r="K413" s="65"/>
    </row>
    <row r="414" spans="1:11" ht="31" hidden="1">
      <c r="A414" s="48"/>
      <c r="B414" s="63"/>
      <c r="C414" s="58" t="s">
        <v>86</v>
      </c>
      <c r="D414" s="57">
        <v>2019</v>
      </c>
      <c r="E414" s="77" t="s">
        <v>3070</v>
      </c>
      <c r="F414" s="78" t="s">
        <v>3532</v>
      </c>
      <c r="G414" s="77" t="s">
        <v>3217</v>
      </c>
      <c r="H414" s="78" t="s">
        <v>3533</v>
      </c>
      <c r="I414" s="77" t="s">
        <v>3534</v>
      </c>
      <c r="J414" s="65">
        <v>30425300</v>
      </c>
      <c r="K414" s="65"/>
    </row>
    <row r="415" spans="1:11" ht="31" hidden="1">
      <c r="A415" s="48"/>
      <c r="B415" s="63"/>
      <c r="C415" s="58" t="s">
        <v>86</v>
      </c>
      <c r="D415" s="57">
        <v>2019</v>
      </c>
      <c r="E415" s="77" t="s">
        <v>3070</v>
      </c>
      <c r="F415" s="78" t="s">
        <v>3535</v>
      </c>
      <c r="G415" s="77" t="s">
        <v>3217</v>
      </c>
      <c r="H415" s="78" t="s">
        <v>3536</v>
      </c>
      <c r="I415" s="77" t="s">
        <v>3534</v>
      </c>
      <c r="J415" s="65">
        <v>232075000</v>
      </c>
      <c r="K415" s="65"/>
    </row>
    <row r="416" spans="1:11" ht="31" hidden="1">
      <c r="A416" s="48"/>
      <c r="B416" s="63"/>
      <c r="C416" s="58" t="s">
        <v>86</v>
      </c>
      <c r="D416" s="57">
        <v>2019</v>
      </c>
      <c r="E416" s="77" t="s">
        <v>3070</v>
      </c>
      <c r="F416" s="78" t="s">
        <v>3537</v>
      </c>
      <c r="G416" s="77" t="s">
        <v>3217</v>
      </c>
      <c r="H416" s="78" t="s">
        <v>3533</v>
      </c>
      <c r="I416" s="77" t="s">
        <v>3534</v>
      </c>
      <c r="J416" s="65">
        <v>532597500</v>
      </c>
      <c r="K416" s="65"/>
    </row>
    <row r="417" spans="1:11" ht="31" hidden="1">
      <c r="A417" s="48"/>
      <c r="B417" s="63"/>
      <c r="C417" s="58" t="s">
        <v>86</v>
      </c>
      <c r="D417" s="57">
        <v>2019</v>
      </c>
      <c r="E417" s="77" t="s">
        <v>3070</v>
      </c>
      <c r="F417" s="78" t="s">
        <v>3538</v>
      </c>
      <c r="G417" s="77" t="s">
        <v>3203</v>
      </c>
      <c r="H417" s="78" t="s">
        <v>3539</v>
      </c>
      <c r="I417" s="77" t="s">
        <v>3531</v>
      </c>
      <c r="J417" s="65">
        <v>9750000</v>
      </c>
      <c r="K417" s="65"/>
    </row>
    <row r="418" spans="1:11" ht="31" hidden="1">
      <c r="A418" s="48"/>
      <c r="B418" s="63"/>
      <c r="C418" s="58" t="s">
        <v>86</v>
      </c>
      <c r="D418" s="57">
        <v>2019</v>
      </c>
      <c r="E418" s="77" t="s">
        <v>3070</v>
      </c>
      <c r="F418" s="78" t="s">
        <v>3540</v>
      </c>
      <c r="G418" s="77" t="s">
        <v>3217</v>
      </c>
      <c r="H418" s="78" t="s">
        <v>3533</v>
      </c>
      <c r="I418" s="77" t="s">
        <v>3534</v>
      </c>
      <c r="J418" s="65">
        <v>396804800</v>
      </c>
      <c r="K418" s="65"/>
    </row>
    <row r="419" spans="1:11" ht="31" hidden="1">
      <c r="A419" s="48"/>
      <c r="B419" s="63"/>
      <c r="C419" s="58" t="s">
        <v>86</v>
      </c>
      <c r="D419" s="57">
        <v>2019</v>
      </c>
      <c r="E419" s="77" t="s">
        <v>3070</v>
      </c>
      <c r="F419" s="78" t="s">
        <v>3541</v>
      </c>
      <c r="G419" s="77" t="s">
        <v>3217</v>
      </c>
      <c r="H419" s="78" t="s">
        <v>3533</v>
      </c>
      <c r="I419" s="77" t="s">
        <v>3534</v>
      </c>
      <c r="J419" s="65">
        <v>509782900</v>
      </c>
      <c r="K419" s="65"/>
    </row>
    <row r="420" spans="1:11" ht="62" hidden="1">
      <c r="A420" s="48"/>
      <c r="B420" s="63"/>
      <c r="C420" s="58" t="s">
        <v>86</v>
      </c>
      <c r="D420" s="57">
        <v>2019</v>
      </c>
      <c r="E420" s="77" t="s">
        <v>3096</v>
      </c>
      <c r="F420" s="78" t="s">
        <v>3299</v>
      </c>
      <c r="G420" s="77" t="s">
        <v>3217</v>
      </c>
      <c r="H420" s="78" t="s">
        <v>3542</v>
      </c>
      <c r="I420" s="77" t="s">
        <v>3534</v>
      </c>
      <c r="J420" s="65">
        <v>265000000</v>
      </c>
      <c r="K420" s="65"/>
    </row>
    <row r="421" spans="1:11" ht="62" hidden="1">
      <c r="A421" s="48"/>
      <c r="B421" s="63"/>
      <c r="C421" s="58" t="s">
        <v>86</v>
      </c>
      <c r="D421" s="57">
        <v>2019</v>
      </c>
      <c r="E421" s="77" t="s">
        <v>3096</v>
      </c>
      <c r="F421" s="78" t="s">
        <v>3543</v>
      </c>
      <c r="G421" s="77" t="s">
        <v>3217</v>
      </c>
      <c r="H421" s="78" t="s">
        <v>3544</v>
      </c>
      <c r="I421" s="77" t="s">
        <v>3534</v>
      </c>
      <c r="J421" s="65">
        <v>53429900</v>
      </c>
      <c r="K421" s="65"/>
    </row>
    <row r="422" spans="1:11" ht="62" hidden="1">
      <c r="A422" s="48"/>
      <c r="B422" s="63"/>
      <c r="C422" s="58" t="s">
        <v>86</v>
      </c>
      <c r="D422" s="57">
        <v>2019</v>
      </c>
      <c r="E422" s="77" t="s">
        <v>3096</v>
      </c>
      <c r="F422" s="78" t="s">
        <v>3545</v>
      </c>
      <c r="G422" s="77" t="s">
        <v>3217</v>
      </c>
      <c r="H422" s="78" t="s">
        <v>3546</v>
      </c>
      <c r="I422" s="77" t="s">
        <v>3533</v>
      </c>
      <c r="J422" s="65">
        <v>5700000</v>
      </c>
      <c r="K422" s="65"/>
    </row>
    <row r="423" spans="1:11" ht="62" hidden="1">
      <c r="A423" s="48"/>
      <c r="B423" s="63"/>
      <c r="C423" s="58" t="s">
        <v>86</v>
      </c>
      <c r="D423" s="57">
        <v>2019</v>
      </c>
      <c r="E423" s="77" t="s">
        <v>3096</v>
      </c>
      <c r="F423" s="78" t="s">
        <v>3547</v>
      </c>
      <c r="G423" s="77" t="s">
        <v>3217</v>
      </c>
      <c r="H423" s="78" t="s">
        <v>3548</v>
      </c>
      <c r="I423" s="77" t="s">
        <v>3549</v>
      </c>
      <c r="J423" s="65">
        <v>22348400</v>
      </c>
      <c r="K423" s="65"/>
    </row>
    <row r="424" spans="1:11" ht="62" hidden="1">
      <c r="A424" s="48"/>
      <c r="B424" s="63"/>
      <c r="C424" s="58" t="s">
        <v>86</v>
      </c>
      <c r="D424" s="57">
        <v>2019</v>
      </c>
      <c r="E424" s="77" t="s">
        <v>3096</v>
      </c>
      <c r="F424" s="78" t="s">
        <v>3550</v>
      </c>
      <c r="G424" s="77" t="s">
        <v>3217</v>
      </c>
      <c r="H424" s="78" t="s">
        <v>3548</v>
      </c>
      <c r="I424" s="77" t="s">
        <v>3534</v>
      </c>
      <c r="J424" s="65">
        <v>30000000</v>
      </c>
      <c r="K424" s="65"/>
    </row>
    <row r="425" spans="1:11" ht="46.5" hidden="1">
      <c r="A425" s="48"/>
      <c r="B425" s="63"/>
      <c r="C425" s="58" t="s">
        <v>86</v>
      </c>
      <c r="D425" s="57">
        <v>2019</v>
      </c>
      <c r="E425" s="77" t="s">
        <v>3112</v>
      </c>
      <c r="F425" s="78" t="s">
        <v>3551</v>
      </c>
      <c r="G425" s="77" t="s">
        <v>3217</v>
      </c>
      <c r="H425" s="78" t="s">
        <v>3533</v>
      </c>
      <c r="I425" s="77" t="s">
        <v>3534</v>
      </c>
      <c r="J425" s="65">
        <v>686269180</v>
      </c>
      <c r="K425" s="65"/>
    </row>
    <row r="426" spans="1:11" ht="15.5" hidden="1">
      <c r="A426" s="48"/>
      <c r="B426" s="63"/>
      <c r="C426" s="58" t="s">
        <v>86</v>
      </c>
      <c r="D426" s="57">
        <v>2019</v>
      </c>
      <c r="E426" s="77" t="s">
        <v>3144</v>
      </c>
      <c r="F426" s="78" t="s">
        <v>3552</v>
      </c>
      <c r="G426" s="77" t="s">
        <v>3217</v>
      </c>
      <c r="H426" s="78" t="s">
        <v>3553</v>
      </c>
      <c r="I426" s="77" t="s">
        <v>3534</v>
      </c>
      <c r="J426" s="65">
        <v>182133060</v>
      </c>
      <c r="K426" s="65"/>
    </row>
    <row r="427" spans="1:11" ht="31" hidden="1">
      <c r="A427" s="48"/>
      <c r="B427" s="63"/>
      <c r="C427" s="58" t="s">
        <v>86</v>
      </c>
      <c r="D427" s="57">
        <v>2020</v>
      </c>
      <c r="E427" s="77" t="s">
        <v>3011</v>
      </c>
      <c r="F427" s="78"/>
      <c r="G427" s="77"/>
      <c r="H427" s="78"/>
      <c r="I427" s="77"/>
      <c r="J427" s="65"/>
      <c r="K427" s="65"/>
    </row>
    <row r="428" spans="1:11" ht="62" hidden="1">
      <c r="A428" s="48"/>
      <c r="B428" s="63"/>
      <c r="C428" s="58" t="s">
        <v>86</v>
      </c>
      <c r="D428" s="57">
        <v>2020</v>
      </c>
      <c r="E428" s="77" t="s">
        <v>3016</v>
      </c>
      <c r="F428" s="78" t="s">
        <v>3523</v>
      </c>
      <c r="G428" s="77" t="s">
        <v>3203</v>
      </c>
      <c r="H428" s="78" t="s">
        <v>3554</v>
      </c>
      <c r="I428" s="77" t="s">
        <v>3555</v>
      </c>
      <c r="J428" s="65">
        <v>305625000</v>
      </c>
      <c r="K428" s="65"/>
    </row>
    <row r="429" spans="1:11" ht="31" hidden="1">
      <c r="A429" s="48"/>
      <c r="B429" s="63"/>
      <c r="C429" s="58" t="s">
        <v>86</v>
      </c>
      <c r="D429" s="57">
        <v>2020</v>
      </c>
      <c r="E429" s="77" t="s">
        <v>3016</v>
      </c>
      <c r="F429" s="78" t="s">
        <v>3526</v>
      </c>
      <c r="G429" s="77" t="s">
        <v>3203</v>
      </c>
      <c r="H429" s="78" t="s">
        <v>3539</v>
      </c>
      <c r="I429" s="77" t="s">
        <v>3556</v>
      </c>
      <c r="J429" s="65">
        <v>12190000</v>
      </c>
      <c r="K429" s="65"/>
    </row>
    <row r="430" spans="1:11" ht="31" hidden="1">
      <c r="A430" s="48"/>
      <c r="B430" s="63"/>
      <c r="C430" s="58" t="s">
        <v>86</v>
      </c>
      <c r="D430" s="57">
        <v>2020</v>
      </c>
      <c r="E430" s="77" t="s">
        <v>3016</v>
      </c>
      <c r="F430" s="78" t="s">
        <v>3557</v>
      </c>
      <c r="G430" s="77" t="s">
        <v>3203</v>
      </c>
      <c r="H430" s="78" t="s">
        <v>3527</v>
      </c>
      <c r="I430" s="77" t="s">
        <v>3558</v>
      </c>
      <c r="J430" s="65">
        <v>72350000</v>
      </c>
      <c r="K430" s="65"/>
    </row>
    <row r="431" spans="1:11" ht="31" hidden="1">
      <c r="A431" s="48"/>
      <c r="B431" s="63"/>
      <c r="C431" s="58" t="s">
        <v>86</v>
      </c>
      <c r="D431" s="57">
        <v>2020</v>
      </c>
      <c r="E431" s="77" t="s">
        <v>3016</v>
      </c>
      <c r="F431" s="78" t="s">
        <v>3559</v>
      </c>
      <c r="G431" s="77" t="s">
        <v>3203</v>
      </c>
      <c r="H431" s="78" t="s">
        <v>3527</v>
      </c>
      <c r="I431" s="77" t="s">
        <v>3531</v>
      </c>
      <c r="J431" s="65">
        <v>109661000</v>
      </c>
      <c r="K431" s="65"/>
    </row>
    <row r="432" spans="1:11" ht="31" hidden="1">
      <c r="A432" s="48"/>
      <c r="B432" s="63"/>
      <c r="C432" s="58" t="s">
        <v>86</v>
      </c>
      <c r="D432" s="57">
        <v>2020</v>
      </c>
      <c r="E432" s="77" t="s">
        <v>3070</v>
      </c>
      <c r="F432" s="78" t="s">
        <v>3560</v>
      </c>
      <c r="G432" s="77" t="s">
        <v>3217</v>
      </c>
      <c r="H432" s="78" t="s">
        <v>3533</v>
      </c>
      <c r="I432" s="77" t="s">
        <v>3534</v>
      </c>
      <c r="J432" s="65">
        <v>263755000</v>
      </c>
      <c r="K432" s="65"/>
    </row>
    <row r="433" spans="1:11" ht="31" hidden="1">
      <c r="A433" s="48"/>
      <c r="B433" s="63"/>
      <c r="C433" s="58" t="s">
        <v>86</v>
      </c>
      <c r="D433" s="57">
        <v>2020</v>
      </c>
      <c r="E433" s="77" t="s">
        <v>3070</v>
      </c>
      <c r="F433" s="78" t="s">
        <v>3532</v>
      </c>
      <c r="G433" s="77" t="s">
        <v>3217</v>
      </c>
      <c r="H433" s="78" t="s">
        <v>3533</v>
      </c>
      <c r="I433" s="77" t="s">
        <v>3534</v>
      </c>
      <c r="J433" s="65">
        <v>53265000</v>
      </c>
      <c r="K433" s="65"/>
    </row>
    <row r="434" spans="1:11" ht="31" hidden="1">
      <c r="A434" s="48"/>
      <c r="B434" s="63"/>
      <c r="C434" s="58" t="s">
        <v>86</v>
      </c>
      <c r="D434" s="57">
        <v>2020</v>
      </c>
      <c r="E434" s="77" t="s">
        <v>3070</v>
      </c>
      <c r="F434" s="78" t="s">
        <v>3541</v>
      </c>
      <c r="G434" s="77" t="s">
        <v>3217</v>
      </c>
      <c r="H434" s="78" t="s">
        <v>3533</v>
      </c>
      <c r="I434" s="77" t="s">
        <v>3534</v>
      </c>
      <c r="J434" s="65">
        <v>117250000</v>
      </c>
      <c r="K434" s="65"/>
    </row>
    <row r="435" spans="1:11" ht="31" hidden="1">
      <c r="A435" s="48"/>
      <c r="B435" s="63"/>
      <c r="C435" s="58" t="s">
        <v>86</v>
      </c>
      <c r="D435" s="57">
        <v>2020</v>
      </c>
      <c r="E435" s="77" t="s">
        <v>3070</v>
      </c>
      <c r="F435" s="78" t="s">
        <v>3537</v>
      </c>
      <c r="G435" s="77" t="s">
        <v>3217</v>
      </c>
      <c r="H435" s="78" t="s">
        <v>3533</v>
      </c>
      <c r="I435" s="77" t="s">
        <v>3534</v>
      </c>
      <c r="J435" s="65">
        <v>22400000</v>
      </c>
      <c r="K435" s="65"/>
    </row>
    <row r="436" spans="1:11" ht="31" hidden="1">
      <c r="A436" s="48"/>
      <c r="B436" s="63"/>
      <c r="C436" s="58" t="s">
        <v>86</v>
      </c>
      <c r="D436" s="57">
        <v>2020</v>
      </c>
      <c r="E436" s="77" t="s">
        <v>3070</v>
      </c>
      <c r="F436" s="78" t="s">
        <v>3561</v>
      </c>
      <c r="G436" s="77" t="s">
        <v>3217</v>
      </c>
      <c r="H436" s="78" t="s">
        <v>3530</v>
      </c>
      <c r="I436" s="77" t="s">
        <v>3562</v>
      </c>
      <c r="J436" s="65">
        <v>177110900</v>
      </c>
      <c r="K436" s="65"/>
    </row>
    <row r="437" spans="1:11" ht="31" hidden="1">
      <c r="A437" s="48"/>
      <c r="B437" s="63"/>
      <c r="C437" s="58" t="s">
        <v>86</v>
      </c>
      <c r="D437" s="57">
        <v>2020</v>
      </c>
      <c r="E437" s="77" t="s">
        <v>3070</v>
      </c>
      <c r="F437" s="78" t="s">
        <v>3538</v>
      </c>
      <c r="G437" s="77" t="s">
        <v>3203</v>
      </c>
      <c r="H437" s="78" t="s">
        <v>3539</v>
      </c>
      <c r="I437" s="77" t="s">
        <v>3531</v>
      </c>
      <c r="J437" s="65">
        <v>7500000</v>
      </c>
      <c r="K437" s="65"/>
    </row>
    <row r="438" spans="1:11" ht="62" hidden="1">
      <c r="A438" s="48"/>
      <c r="B438" s="63"/>
      <c r="C438" s="58" t="s">
        <v>86</v>
      </c>
      <c r="D438" s="57">
        <v>2020</v>
      </c>
      <c r="E438" s="77" t="s">
        <v>3096</v>
      </c>
      <c r="F438" s="78" t="s">
        <v>3299</v>
      </c>
      <c r="G438" s="77" t="s">
        <v>3217</v>
      </c>
      <c r="H438" s="78" t="s">
        <v>3542</v>
      </c>
      <c r="I438" s="77" t="s">
        <v>3534</v>
      </c>
      <c r="J438" s="65">
        <v>233000000</v>
      </c>
      <c r="K438" s="65"/>
    </row>
    <row r="439" spans="1:11" ht="62" hidden="1">
      <c r="A439" s="48"/>
      <c r="B439" s="63"/>
      <c r="C439" s="58" t="s">
        <v>86</v>
      </c>
      <c r="D439" s="57">
        <v>2020</v>
      </c>
      <c r="E439" s="77" t="s">
        <v>3096</v>
      </c>
      <c r="F439" s="78" t="s">
        <v>3563</v>
      </c>
      <c r="G439" s="77" t="s">
        <v>3203</v>
      </c>
      <c r="H439" s="78" t="s">
        <v>3564</v>
      </c>
      <c r="I439" s="77" t="s">
        <v>3534</v>
      </c>
      <c r="J439" s="65">
        <v>28370500</v>
      </c>
      <c r="K439" s="65"/>
    </row>
    <row r="440" spans="1:11" ht="62" hidden="1">
      <c r="A440" s="48"/>
      <c r="B440" s="63"/>
      <c r="C440" s="58" t="s">
        <v>86</v>
      </c>
      <c r="D440" s="57">
        <v>2020</v>
      </c>
      <c r="E440" s="77" t="s">
        <v>3096</v>
      </c>
      <c r="F440" s="78" t="s">
        <v>3565</v>
      </c>
      <c r="G440" s="77" t="s">
        <v>3217</v>
      </c>
      <c r="H440" s="78" t="s">
        <v>3548</v>
      </c>
      <c r="I440" s="77" t="s">
        <v>3549</v>
      </c>
      <c r="J440" s="65">
        <v>1100000</v>
      </c>
      <c r="K440" s="65"/>
    </row>
    <row r="441" spans="1:11" ht="62" hidden="1">
      <c r="A441" s="48"/>
      <c r="B441" s="63"/>
      <c r="C441" s="58" t="s">
        <v>86</v>
      </c>
      <c r="D441" s="57">
        <v>2020</v>
      </c>
      <c r="E441" s="77" t="s">
        <v>3096</v>
      </c>
      <c r="F441" s="78" t="s">
        <v>3566</v>
      </c>
      <c r="G441" s="77" t="s">
        <v>3217</v>
      </c>
      <c r="H441" s="78" t="s">
        <v>3567</v>
      </c>
      <c r="I441" s="77" t="s">
        <v>3568</v>
      </c>
      <c r="J441" s="65">
        <v>1000000</v>
      </c>
      <c r="K441" s="65"/>
    </row>
    <row r="442" spans="1:11" ht="46.5" hidden="1">
      <c r="A442" s="48"/>
      <c r="B442" s="63"/>
      <c r="C442" s="58" t="s">
        <v>86</v>
      </c>
      <c r="D442" s="57">
        <v>2020</v>
      </c>
      <c r="E442" s="77" t="s">
        <v>3112</v>
      </c>
      <c r="F442" s="78" t="s">
        <v>3569</v>
      </c>
      <c r="G442" s="77" t="s">
        <v>3217</v>
      </c>
      <c r="H442" s="78" t="s">
        <v>3530</v>
      </c>
      <c r="I442" s="77" t="s">
        <v>3562</v>
      </c>
      <c r="J442" s="65">
        <v>347271310</v>
      </c>
      <c r="K442" s="65"/>
    </row>
    <row r="443" spans="1:11" ht="46.5" hidden="1">
      <c r="A443" s="48"/>
      <c r="B443" s="63"/>
      <c r="C443" s="58" t="s">
        <v>86</v>
      </c>
      <c r="D443" s="57">
        <v>2020</v>
      </c>
      <c r="E443" s="77" t="s">
        <v>3112</v>
      </c>
      <c r="F443" s="78" t="s">
        <v>3570</v>
      </c>
      <c r="G443" s="77" t="s">
        <v>3217</v>
      </c>
      <c r="H443" s="78" t="s">
        <v>3571</v>
      </c>
      <c r="I443" s="77" t="s">
        <v>3534</v>
      </c>
      <c r="J443" s="65">
        <v>696407900</v>
      </c>
      <c r="K443" s="65"/>
    </row>
    <row r="444" spans="1:11" ht="46.5" hidden="1">
      <c r="A444" s="48"/>
      <c r="B444" s="63"/>
      <c r="C444" s="58" t="s">
        <v>86</v>
      </c>
      <c r="D444" s="57">
        <v>2020</v>
      </c>
      <c r="E444" s="77" t="s">
        <v>3112</v>
      </c>
      <c r="F444" s="78" t="s">
        <v>3572</v>
      </c>
      <c r="G444" s="77" t="s">
        <v>3217</v>
      </c>
      <c r="H444" s="78" t="s">
        <v>3571</v>
      </c>
      <c r="I444" s="77" t="s">
        <v>3534</v>
      </c>
      <c r="J444" s="65">
        <v>67269000</v>
      </c>
      <c r="K444" s="65"/>
    </row>
    <row r="445" spans="1:11" ht="46.5" hidden="1">
      <c r="A445" s="48"/>
      <c r="B445" s="63"/>
      <c r="C445" s="58" t="s">
        <v>86</v>
      </c>
      <c r="D445" s="57">
        <v>2020</v>
      </c>
      <c r="E445" s="77" t="s">
        <v>3112</v>
      </c>
      <c r="F445" s="78" t="s">
        <v>3573</v>
      </c>
      <c r="G445" s="77" t="s">
        <v>3217</v>
      </c>
      <c r="H445" s="78" t="s">
        <v>3574</v>
      </c>
      <c r="I445" s="77" t="s">
        <v>3575</v>
      </c>
      <c r="J445" s="65">
        <v>460922100</v>
      </c>
      <c r="K445" s="65"/>
    </row>
    <row r="446" spans="1:11" ht="46.5" hidden="1">
      <c r="A446" s="48"/>
      <c r="B446" s="63"/>
      <c r="C446" s="58" t="s">
        <v>86</v>
      </c>
      <c r="D446" s="57">
        <v>2020</v>
      </c>
      <c r="E446" s="77" t="s">
        <v>3112</v>
      </c>
      <c r="F446" s="78" t="s">
        <v>3576</v>
      </c>
      <c r="G446" s="77" t="s">
        <v>3217</v>
      </c>
      <c r="H446" s="78" t="s">
        <v>3530</v>
      </c>
      <c r="I446" s="77" t="s">
        <v>3577</v>
      </c>
      <c r="J446" s="65">
        <v>84680000</v>
      </c>
      <c r="K446" s="65"/>
    </row>
    <row r="447" spans="1:11" ht="46.5" hidden="1">
      <c r="A447" s="48"/>
      <c r="B447" s="63"/>
      <c r="C447" s="58" t="s">
        <v>86</v>
      </c>
      <c r="D447" s="57">
        <v>2020</v>
      </c>
      <c r="E447" s="77" t="s">
        <v>3112</v>
      </c>
      <c r="F447" s="78" t="s">
        <v>3578</v>
      </c>
      <c r="G447" s="77" t="s">
        <v>3217</v>
      </c>
      <c r="H447" s="78" t="s">
        <v>3579</v>
      </c>
      <c r="I447" s="77" t="s">
        <v>3580</v>
      </c>
      <c r="J447" s="65">
        <v>88968000</v>
      </c>
      <c r="K447" s="65"/>
    </row>
    <row r="448" spans="1:11" ht="15.5" hidden="1">
      <c r="A448" s="48"/>
      <c r="B448" s="63"/>
      <c r="C448" s="58" t="s">
        <v>86</v>
      </c>
      <c r="D448" s="57">
        <v>2020</v>
      </c>
      <c r="E448" s="77" t="s">
        <v>3144</v>
      </c>
      <c r="F448" s="78" t="s">
        <v>3581</v>
      </c>
      <c r="G448" s="77" t="s">
        <v>3217</v>
      </c>
      <c r="H448" s="78" t="s">
        <v>3571</v>
      </c>
      <c r="I448" s="77" t="s">
        <v>3534</v>
      </c>
      <c r="J448" s="65">
        <v>19305000</v>
      </c>
      <c r="K448" s="65"/>
    </row>
    <row r="449" spans="1:11" ht="31" hidden="1">
      <c r="A449" s="48"/>
      <c r="B449" s="58">
        <v>12</v>
      </c>
      <c r="C449" s="58" t="s">
        <v>93</v>
      </c>
      <c r="D449" s="57">
        <v>2019</v>
      </c>
      <c r="E449" s="58" t="s">
        <v>3011</v>
      </c>
      <c r="F449" s="58"/>
      <c r="G449" s="58"/>
      <c r="H449" s="58"/>
      <c r="I449" s="58"/>
      <c r="J449" s="65"/>
      <c r="K449" s="65">
        <v>11954869391</v>
      </c>
    </row>
    <row r="450" spans="1:11" ht="31" hidden="1">
      <c r="A450" s="48"/>
      <c r="B450" s="63"/>
      <c r="C450" s="58" t="s">
        <v>93</v>
      </c>
      <c r="D450" s="57">
        <v>2019</v>
      </c>
      <c r="E450" s="58" t="s">
        <v>3016</v>
      </c>
      <c r="F450" s="58"/>
      <c r="G450" s="58"/>
      <c r="H450" s="58"/>
      <c r="I450" s="58"/>
      <c r="J450" s="65">
        <v>2782482191</v>
      </c>
      <c r="K450" s="65">
        <v>483998500</v>
      </c>
    </row>
    <row r="451" spans="1:11" ht="31" hidden="1">
      <c r="A451" s="48"/>
      <c r="B451" s="63"/>
      <c r="C451" s="58" t="s">
        <v>93</v>
      </c>
      <c r="D451" s="57">
        <v>2019</v>
      </c>
      <c r="E451" s="58" t="s">
        <v>3070</v>
      </c>
      <c r="F451" s="58"/>
      <c r="G451" s="58"/>
      <c r="H451" s="58"/>
      <c r="I451" s="58"/>
      <c r="J451" s="65">
        <v>3018765790</v>
      </c>
      <c r="K451" s="65">
        <v>513096437</v>
      </c>
    </row>
    <row r="452" spans="1:11" ht="62" hidden="1">
      <c r="A452" s="48"/>
      <c r="B452" s="63"/>
      <c r="C452" s="58" t="s">
        <v>93</v>
      </c>
      <c r="D452" s="57">
        <v>2019</v>
      </c>
      <c r="E452" s="58" t="s">
        <v>3096</v>
      </c>
      <c r="F452" s="58"/>
      <c r="G452" s="58"/>
      <c r="H452" s="58"/>
      <c r="I452" s="58"/>
      <c r="J452" s="65"/>
      <c r="K452" s="65">
        <v>1201920560</v>
      </c>
    </row>
    <row r="453" spans="1:11" ht="46.5" hidden="1">
      <c r="A453" s="48"/>
      <c r="B453" s="63"/>
      <c r="C453" s="58" t="s">
        <v>93</v>
      </c>
      <c r="D453" s="57">
        <v>2019</v>
      </c>
      <c r="E453" s="58" t="s">
        <v>3112</v>
      </c>
      <c r="F453" s="58"/>
      <c r="G453" s="58"/>
      <c r="H453" s="58"/>
      <c r="I453" s="58"/>
      <c r="J453" s="65"/>
      <c r="K453" s="65">
        <v>7668130650</v>
      </c>
    </row>
    <row r="454" spans="1:11" ht="15.5" hidden="1">
      <c r="A454" s="48"/>
      <c r="B454" s="63"/>
      <c r="C454" s="58" t="s">
        <v>93</v>
      </c>
      <c r="D454" s="57">
        <v>2019</v>
      </c>
      <c r="E454" s="58" t="s">
        <v>3144</v>
      </c>
      <c r="F454" s="58"/>
      <c r="G454" s="58"/>
      <c r="H454" s="58"/>
      <c r="I454" s="58"/>
      <c r="J454" s="65">
        <v>2924692449</v>
      </c>
      <c r="K454" s="65"/>
    </row>
    <row r="455" spans="1:11" ht="31" hidden="1">
      <c r="A455" s="48"/>
      <c r="B455" s="63"/>
      <c r="C455" s="58" t="s">
        <v>93</v>
      </c>
      <c r="D455" s="57">
        <v>2020</v>
      </c>
      <c r="E455" s="58" t="s">
        <v>3011</v>
      </c>
      <c r="F455" s="58"/>
      <c r="G455" s="58"/>
      <c r="H455" s="58"/>
      <c r="I455" s="71">
        <v>0</v>
      </c>
      <c r="J455" s="79"/>
      <c r="K455" s="65">
        <v>7865622669</v>
      </c>
    </row>
    <row r="456" spans="1:11" ht="31" hidden="1">
      <c r="A456" s="48"/>
      <c r="B456" s="63"/>
      <c r="C456" s="58" t="s">
        <v>93</v>
      </c>
      <c r="D456" s="57">
        <v>2020</v>
      </c>
      <c r="E456" s="58" t="s">
        <v>3016</v>
      </c>
      <c r="F456" s="58"/>
      <c r="G456" s="58"/>
      <c r="H456" s="58"/>
      <c r="I456" s="60"/>
      <c r="J456" s="65">
        <v>1716240132</v>
      </c>
      <c r="K456" s="65">
        <v>2048560775</v>
      </c>
    </row>
    <row r="457" spans="1:11" ht="31" hidden="1">
      <c r="A457" s="48"/>
      <c r="B457" s="63"/>
      <c r="C457" s="58" t="s">
        <v>93</v>
      </c>
      <c r="D457" s="57">
        <v>2020</v>
      </c>
      <c r="E457" s="58" t="s">
        <v>3070</v>
      </c>
      <c r="F457" s="58"/>
      <c r="G457" s="58"/>
      <c r="H457" s="58"/>
      <c r="I457" s="60"/>
      <c r="J457" s="65">
        <v>2731547331</v>
      </c>
      <c r="K457" s="65">
        <v>575655233</v>
      </c>
    </row>
    <row r="458" spans="1:11" ht="62" hidden="1">
      <c r="A458" s="48"/>
      <c r="B458" s="63"/>
      <c r="C458" s="58" t="s">
        <v>93</v>
      </c>
      <c r="D458" s="57">
        <v>2020</v>
      </c>
      <c r="E458" s="58" t="s">
        <v>3096</v>
      </c>
      <c r="F458" s="58"/>
      <c r="G458" s="58"/>
      <c r="H458" s="58"/>
      <c r="I458" s="71">
        <v>0</v>
      </c>
      <c r="J458" s="65">
        <v>0</v>
      </c>
      <c r="K458" s="65"/>
    </row>
    <row r="459" spans="1:11" ht="46.5" hidden="1">
      <c r="A459" s="48"/>
      <c r="B459" s="63"/>
      <c r="C459" s="58" t="s">
        <v>93</v>
      </c>
      <c r="D459" s="57">
        <v>2020</v>
      </c>
      <c r="E459" s="58" t="s">
        <v>3112</v>
      </c>
      <c r="F459" s="58"/>
      <c r="G459" s="58"/>
      <c r="H459" s="58"/>
      <c r="I459" s="71">
        <v>0</v>
      </c>
      <c r="J459" s="79"/>
      <c r="K459" s="65">
        <v>8155015866</v>
      </c>
    </row>
    <row r="460" spans="1:11" ht="15.5" hidden="1">
      <c r="A460" s="48"/>
      <c r="B460" s="63"/>
      <c r="C460" s="58" t="s">
        <v>93</v>
      </c>
      <c r="D460" s="57">
        <v>2020</v>
      </c>
      <c r="E460" s="58" t="s">
        <v>3144</v>
      </c>
      <c r="F460" s="58"/>
      <c r="G460" s="58"/>
      <c r="H460" s="58"/>
      <c r="I460" s="71">
        <v>0</v>
      </c>
      <c r="J460" s="65">
        <v>0</v>
      </c>
      <c r="K460" s="65"/>
    </row>
    <row r="461" spans="1:11" ht="31" hidden="1">
      <c r="A461" s="48"/>
      <c r="B461" s="58">
        <v>13</v>
      </c>
      <c r="C461" s="58" t="s">
        <v>99</v>
      </c>
      <c r="D461" s="57">
        <v>2019</v>
      </c>
      <c r="E461" s="58" t="s">
        <v>3011</v>
      </c>
      <c r="F461" s="80" t="s">
        <v>749</v>
      </c>
      <c r="G461" s="58"/>
      <c r="H461" s="80" t="s">
        <v>749</v>
      </c>
      <c r="I461" s="80" t="s">
        <v>749</v>
      </c>
      <c r="J461" s="65">
        <v>0</v>
      </c>
      <c r="K461" s="65"/>
    </row>
    <row r="462" spans="1:11" ht="62" hidden="1">
      <c r="A462" s="48"/>
      <c r="B462" s="63"/>
      <c r="C462" s="58" t="s">
        <v>99</v>
      </c>
      <c r="D462" s="57">
        <v>2019</v>
      </c>
      <c r="E462" s="58" t="s">
        <v>3016</v>
      </c>
      <c r="F462" s="58" t="s">
        <v>3582</v>
      </c>
      <c r="G462" s="58"/>
      <c r="H462" s="58">
        <v>25</v>
      </c>
      <c r="I462" s="58" t="s">
        <v>3583</v>
      </c>
      <c r="J462" s="65">
        <v>146939100</v>
      </c>
      <c r="K462" s="65"/>
    </row>
    <row r="463" spans="1:11" ht="31" hidden="1">
      <c r="A463" s="48"/>
      <c r="B463" s="63"/>
      <c r="C463" s="58" t="s">
        <v>99</v>
      </c>
      <c r="D463" s="57">
        <v>2019</v>
      </c>
      <c r="E463" s="58" t="s">
        <v>3016</v>
      </c>
      <c r="F463" s="58" t="s">
        <v>3584</v>
      </c>
      <c r="G463" s="58"/>
      <c r="H463" s="58"/>
      <c r="I463" s="58"/>
      <c r="J463" s="65">
        <v>39136244053</v>
      </c>
      <c r="K463" s="65"/>
    </row>
    <row r="464" spans="1:11" ht="31" hidden="1">
      <c r="A464" s="48"/>
      <c r="B464" s="63"/>
      <c r="C464" s="58" t="s">
        <v>99</v>
      </c>
      <c r="D464" s="57">
        <v>2019</v>
      </c>
      <c r="E464" s="58" t="s">
        <v>3070</v>
      </c>
      <c r="F464" s="58" t="s">
        <v>3585</v>
      </c>
      <c r="G464" s="58"/>
      <c r="H464" s="58"/>
      <c r="I464" s="58"/>
      <c r="J464" s="65">
        <v>2458870654</v>
      </c>
      <c r="K464" s="65"/>
    </row>
    <row r="465" spans="1:11" ht="62" hidden="1">
      <c r="A465" s="48"/>
      <c r="B465" s="63"/>
      <c r="C465" s="58" t="s">
        <v>99</v>
      </c>
      <c r="D465" s="57">
        <v>2019</v>
      </c>
      <c r="E465" s="58" t="s">
        <v>3096</v>
      </c>
      <c r="F465" s="58" t="s">
        <v>3586</v>
      </c>
      <c r="G465" s="58"/>
      <c r="H465" s="58">
        <v>232</v>
      </c>
      <c r="I465" s="58" t="s">
        <v>3587</v>
      </c>
      <c r="J465" s="65">
        <v>1456467311</v>
      </c>
      <c r="K465" s="65"/>
    </row>
    <row r="466" spans="1:11" ht="62" hidden="1">
      <c r="A466" s="48"/>
      <c r="B466" s="63"/>
      <c r="C466" s="58" t="s">
        <v>99</v>
      </c>
      <c r="D466" s="57">
        <v>2019</v>
      </c>
      <c r="E466" s="58" t="s">
        <v>3096</v>
      </c>
      <c r="F466" s="58" t="s">
        <v>3588</v>
      </c>
      <c r="G466" s="58"/>
      <c r="H466" s="58">
        <v>4449</v>
      </c>
      <c r="I466" s="58" t="s">
        <v>3589</v>
      </c>
      <c r="J466" s="65">
        <v>6214800000</v>
      </c>
      <c r="K466" s="65"/>
    </row>
    <row r="467" spans="1:11" ht="62" hidden="1">
      <c r="A467" s="48"/>
      <c r="B467" s="63"/>
      <c r="C467" s="58" t="s">
        <v>99</v>
      </c>
      <c r="D467" s="57">
        <v>2019</v>
      </c>
      <c r="E467" s="58" t="s">
        <v>3096</v>
      </c>
      <c r="F467" s="58" t="s">
        <v>3590</v>
      </c>
      <c r="G467" s="58"/>
      <c r="H467" s="58"/>
      <c r="I467" s="58" t="s">
        <v>3591</v>
      </c>
      <c r="J467" s="65">
        <v>1218455643</v>
      </c>
      <c r="K467" s="65"/>
    </row>
    <row r="468" spans="1:11" ht="62" hidden="1">
      <c r="A468" s="48"/>
      <c r="B468" s="63"/>
      <c r="C468" s="58" t="s">
        <v>99</v>
      </c>
      <c r="D468" s="57">
        <v>2019</v>
      </c>
      <c r="E468" s="58" t="s">
        <v>3096</v>
      </c>
      <c r="F468" s="58" t="s">
        <v>3592</v>
      </c>
      <c r="G468" s="58"/>
      <c r="H468" s="58"/>
      <c r="I468" s="58" t="s">
        <v>3593</v>
      </c>
      <c r="J468" s="65">
        <v>559400000</v>
      </c>
      <c r="K468" s="65"/>
    </row>
    <row r="469" spans="1:11" ht="155" hidden="1">
      <c r="A469" s="48"/>
      <c r="B469" s="63"/>
      <c r="C469" s="58" t="s">
        <v>99</v>
      </c>
      <c r="D469" s="57">
        <v>2019</v>
      </c>
      <c r="E469" s="58" t="s">
        <v>3096</v>
      </c>
      <c r="F469" s="58" t="s">
        <v>3594</v>
      </c>
      <c r="G469" s="58"/>
      <c r="H469" s="58"/>
      <c r="I469" s="58" t="s">
        <v>3595</v>
      </c>
      <c r="J469" s="65">
        <v>15086801351</v>
      </c>
      <c r="K469" s="65"/>
    </row>
    <row r="470" spans="1:11" ht="232.5" hidden="1">
      <c r="A470" s="48"/>
      <c r="B470" s="63"/>
      <c r="C470" s="58" t="s">
        <v>99</v>
      </c>
      <c r="D470" s="57">
        <v>2019</v>
      </c>
      <c r="E470" s="58" t="s">
        <v>3112</v>
      </c>
      <c r="F470" s="58" t="s">
        <v>3596</v>
      </c>
      <c r="G470" s="58"/>
      <c r="H470" s="58"/>
      <c r="I470" s="58" t="s">
        <v>3597</v>
      </c>
      <c r="J470" s="65">
        <v>147685883217</v>
      </c>
      <c r="K470" s="65"/>
    </row>
    <row r="471" spans="1:11" ht="108.5" hidden="1">
      <c r="A471" s="48"/>
      <c r="B471" s="63"/>
      <c r="C471" s="58" t="s">
        <v>99</v>
      </c>
      <c r="D471" s="57">
        <v>2019</v>
      </c>
      <c r="E471" s="58" t="s">
        <v>3144</v>
      </c>
      <c r="F471" s="58" t="s">
        <v>3598</v>
      </c>
      <c r="G471" s="58"/>
      <c r="H471" s="58"/>
      <c r="I471" s="58" t="s">
        <v>3599</v>
      </c>
      <c r="J471" s="65">
        <v>1826882490</v>
      </c>
      <c r="K471" s="65"/>
    </row>
    <row r="472" spans="1:11" ht="46.5" hidden="1">
      <c r="A472" s="48"/>
      <c r="B472" s="63"/>
      <c r="C472" s="58" t="s">
        <v>99</v>
      </c>
      <c r="D472" s="57">
        <v>2020</v>
      </c>
      <c r="E472" s="58" t="s">
        <v>3011</v>
      </c>
      <c r="F472" s="58" t="s">
        <v>3600</v>
      </c>
      <c r="G472" s="58"/>
      <c r="H472" s="58"/>
      <c r="I472" s="58" t="s">
        <v>3601</v>
      </c>
      <c r="J472" s="65">
        <v>1383139968</v>
      </c>
      <c r="K472" s="65"/>
    </row>
    <row r="473" spans="1:11" ht="30" hidden="1" customHeight="1">
      <c r="A473" s="48"/>
      <c r="B473" s="63"/>
      <c r="C473" s="58" t="s">
        <v>99</v>
      </c>
      <c r="D473" s="57">
        <v>2020</v>
      </c>
      <c r="E473" s="58" t="s">
        <v>3016</v>
      </c>
      <c r="F473" s="58" t="s">
        <v>3602</v>
      </c>
      <c r="G473" s="58"/>
      <c r="H473" s="58">
        <v>30</v>
      </c>
      <c r="I473" s="58" t="s">
        <v>3603</v>
      </c>
      <c r="J473" s="65">
        <v>426733000</v>
      </c>
      <c r="K473" s="65"/>
    </row>
    <row r="474" spans="1:11" ht="31" hidden="1">
      <c r="A474" s="48"/>
      <c r="B474" s="63"/>
      <c r="C474" s="58" t="s">
        <v>99</v>
      </c>
      <c r="D474" s="57">
        <v>2020</v>
      </c>
      <c r="E474" s="58" t="s">
        <v>3016</v>
      </c>
      <c r="F474" s="58" t="s">
        <v>3584</v>
      </c>
      <c r="G474" s="58"/>
      <c r="H474" s="58"/>
      <c r="I474" s="58"/>
      <c r="J474" s="65">
        <v>9758107198</v>
      </c>
      <c r="K474" s="65"/>
    </row>
    <row r="475" spans="1:11" ht="139.5" hidden="1">
      <c r="A475" s="48"/>
      <c r="B475" s="63"/>
      <c r="C475" s="58" t="s">
        <v>99</v>
      </c>
      <c r="D475" s="57">
        <v>2020</v>
      </c>
      <c r="E475" s="58" t="s">
        <v>3070</v>
      </c>
      <c r="F475" s="58" t="s">
        <v>3604</v>
      </c>
      <c r="G475" s="58"/>
      <c r="H475" s="58"/>
      <c r="I475" s="58" t="s">
        <v>3605</v>
      </c>
      <c r="J475" s="65">
        <v>23747816308</v>
      </c>
      <c r="K475" s="65"/>
    </row>
    <row r="476" spans="1:11" ht="31" hidden="1">
      <c r="A476" s="48"/>
      <c r="B476" s="63"/>
      <c r="C476" s="58" t="s">
        <v>99</v>
      </c>
      <c r="D476" s="57">
        <v>2020</v>
      </c>
      <c r="E476" s="58" t="s">
        <v>3070</v>
      </c>
      <c r="F476" s="58" t="s">
        <v>3606</v>
      </c>
      <c r="G476" s="58"/>
      <c r="H476" s="58"/>
      <c r="I476" s="58" t="s">
        <v>3607</v>
      </c>
      <c r="J476" s="65">
        <v>73000000</v>
      </c>
      <c r="K476" s="65"/>
    </row>
    <row r="477" spans="1:11" ht="31" hidden="1">
      <c r="A477" s="48"/>
      <c r="B477" s="63"/>
      <c r="C477" s="58" t="s">
        <v>99</v>
      </c>
      <c r="D477" s="57">
        <v>2020</v>
      </c>
      <c r="E477" s="58" t="s">
        <v>3070</v>
      </c>
      <c r="F477" s="58" t="s">
        <v>3606</v>
      </c>
      <c r="G477" s="58"/>
      <c r="H477" s="58"/>
      <c r="I477" s="58" t="s">
        <v>3608</v>
      </c>
      <c r="J477" s="65">
        <v>47500000</v>
      </c>
      <c r="K477" s="65"/>
    </row>
    <row r="478" spans="1:11" ht="31" hidden="1">
      <c r="A478" s="48"/>
      <c r="B478" s="63"/>
      <c r="C478" s="58" t="s">
        <v>99</v>
      </c>
      <c r="D478" s="57">
        <v>2020</v>
      </c>
      <c r="E478" s="58" t="s">
        <v>3070</v>
      </c>
      <c r="F478" s="58" t="s">
        <v>3609</v>
      </c>
      <c r="G478" s="58"/>
      <c r="H478" s="58"/>
      <c r="I478" s="58" t="s">
        <v>3610</v>
      </c>
      <c r="J478" s="65">
        <v>60000000</v>
      </c>
      <c r="K478" s="65"/>
    </row>
    <row r="479" spans="1:11" ht="62" hidden="1">
      <c r="A479" s="48"/>
      <c r="B479" s="63"/>
      <c r="C479" s="58" t="s">
        <v>99</v>
      </c>
      <c r="D479" s="57">
        <v>2020</v>
      </c>
      <c r="E479" s="58" t="s">
        <v>3070</v>
      </c>
      <c r="F479" s="58" t="s">
        <v>3611</v>
      </c>
      <c r="G479" s="58"/>
      <c r="H479" s="58"/>
      <c r="I479" s="58" t="s">
        <v>3612</v>
      </c>
      <c r="J479" s="65">
        <v>817078678</v>
      </c>
      <c r="K479" s="65"/>
    </row>
    <row r="480" spans="1:11" ht="60" hidden="1" customHeight="1">
      <c r="A480" s="48"/>
      <c r="B480" s="63"/>
      <c r="C480" s="58" t="s">
        <v>99</v>
      </c>
      <c r="D480" s="57">
        <v>2020</v>
      </c>
      <c r="E480" s="58" t="s">
        <v>3096</v>
      </c>
      <c r="F480" s="58" t="s">
        <v>3586</v>
      </c>
      <c r="G480" s="58"/>
      <c r="H480" s="67">
        <v>281</v>
      </c>
      <c r="I480" s="58" t="s">
        <v>3587</v>
      </c>
      <c r="J480" s="65">
        <v>4922930200</v>
      </c>
      <c r="K480" s="65"/>
    </row>
    <row r="481" spans="1:11" ht="62" hidden="1">
      <c r="A481" s="48"/>
      <c r="B481" s="63"/>
      <c r="C481" s="58" t="s">
        <v>99</v>
      </c>
      <c r="D481" s="57">
        <v>2020</v>
      </c>
      <c r="E481" s="58" t="s">
        <v>3096</v>
      </c>
      <c r="F481" s="58" t="s">
        <v>3613</v>
      </c>
      <c r="G481" s="58"/>
      <c r="H481" s="67">
        <v>4149</v>
      </c>
      <c r="I481" s="58" t="s">
        <v>3589</v>
      </c>
      <c r="J481" s="65">
        <v>5897650000</v>
      </c>
      <c r="K481" s="65"/>
    </row>
    <row r="482" spans="1:11" ht="62" hidden="1">
      <c r="A482" s="48"/>
      <c r="B482" s="63"/>
      <c r="C482" s="58" t="s">
        <v>99</v>
      </c>
      <c r="D482" s="57">
        <v>2020</v>
      </c>
      <c r="E482" s="58" t="s">
        <v>3096</v>
      </c>
      <c r="F482" s="58" t="s">
        <v>3590</v>
      </c>
      <c r="G482" s="58"/>
      <c r="H482" s="67"/>
      <c r="I482" s="58" t="s">
        <v>3591</v>
      </c>
      <c r="J482" s="65">
        <v>2286900000</v>
      </c>
      <c r="K482" s="65"/>
    </row>
    <row r="483" spans="1:11" ht="62" hidden="1">
      <c r="A483" s="48"/>
      <c r="B483" s="63"/>
      <c r="C483" s="58" t="s">
        <v>99</v>
      </c>
      <c r="D483" s="57">
        <v>2020</v>
      </c>
      <c r="E483" s="58" t="s">
        <v>3096</v>
      </c>
      <c r="F483" s="58" t="s">
        <v>3614</v>
      </c>
      <c r="G483" s="58"/>
      <c r="H483" s="67">
        <v>20</v>
      </c>
      <c r="I483" s="58" t="s">
        <v>2673</v>
      </c>
      <c r="J483" s="65">
        <v>150000000</v>
      </c>
      <c r="K483" s="65"/>
    </row>
    <row r="484" spans="1:11" ht="186" hidden="1">
      <c r="A484" s="48"/>
      <c r="B484" s="63"/>
      <c r="C484" s="58" t="s">
        <v>99</v>
      </c>
      <c r="D484" s="57">
        <v>2020</v>
      </c>
      <c r="E484" s="58" t="s">
        <v>3096</v>
      </c>
      <c r="F484" s="58" t="s">
        <v>3615</v>
      </c>
      <c r="G484" s="58"/>
      <c r="H484" s="67">
        <v>111</v>
      </c>
      <c r="I484" s="58" t="s">
        <v>3616</v>
      </c>
      <c r="J484" s="65">
        <v>6743746880</v>
      </c>
      <c r="K484" s="65"/>
    </row>
    <row r="485" spans="1:11" ht="294.5" hidden="1">
      <c r="A485" s="48"/>
      <c r="B485" s="63"/>
      <c r="C485" s="58" t="s">
        <v>99</v>
      </c>
      <c r="D485" s="57">
        <v>2020</v>
      </c>
      <c r="E485" s="58" t="s">
        <v>3112</v>
      </c>
      <c r="F485" s="58" t="s">
        <v>3596</v>
      </c>
      <c r="G485" s="58"/>
      <c r="H485" s="58"/>
      <c r="I485" s="58" t="s">
        <v>3617</v>
      </c>
      <c r="J485" s="65">
        <v>103459602479</v>
      </c>
      <c r="K485" s="65"/>
    </row>
    <row r="486" spans="1:11" ht="186" hidden="1">
      <c r="A486" s="48"/>
      <c r="B486" s="63"/>
      <c r="C486" s="58" t="s">
        <v>99</v>
      </c>
      <c r="D486" s="57">
        <v>2020</v>
      </c>
      <c r="E486" s="58" t="s">
        <v>3144</v>
      </c>
      <c r="F486" s="58" t="s">
        <v>3598</v>
      </c>
      <c r="G486" s="58"/>
      <c r="H486" s="58"/>
      <c r="I486" s="58" t="s">
        <v>3618</v>
      </c>
      <c r="J486" s="65">
        <v>5228274418</v>
      </c>
      <c r="K486" s="65"/>
    </row>
    <row r="487" spans="1:11" ht="93" hidden="1">
      <c r="A487" s="62"/>
      <c r="B487" s="58">
        <v>14</v>
      </c>
      <c r="C487" s="58" t="s">
        <v>105</v>
      </c>
      <c r="D487" s="57">
        <v>2019</v>
      </c>
      <c r="E487" s="58" t="s">
        <v>3011</v>
      </c>
      <c r="F487" s="58" t="s">
        <v>3619</v>
      </c>
      <c r="G487" s="58" t="s">
        <v>3620</v>
      </c>
      <c r="H487" s="58" t="s">
        <v>3621</v>
      </c>
      <c r="I487" s="58" t="s">
        <v>3622</v>
      </c>
      <c r="J487" s="65">
        <v>10000000</v>
      </c>
      <c r="K487" s="65"/>
    </row>
    <row r="488" spans="1:11" ht="170.5" hidden="1">
      <c r="A488" s="48"/>
      <c r="B488" s="63"/>
      <c r="C488" s="58" t="s">
        <v>105</v>
      </c>
      <c r="D488" s="57">
        <v>2019</v>
      </c>
      <c r="E488" s="58" t="s">
        <v>3016</v>
      </c>
      <c r="F488" s="58" t="s">
        <v>3623</v>
      </c>
      <c r="G488" s="58" t="s">
        <v>3624</v>
      </c>
      <c r="H488" s="58" t="s">
        <v>3625</v>
      </c>
      <c r="I488" s="58" t="s">
        <v>3626</v>
      </c>
      <c r="J488" s="65">
        <v>68454500</v>
      </c>
      <c r="K488" s="65"/>
    </row>
    <row r="489" spans="1:11" ht="155" hidden="1">
      <c r="A489" s="48"/>
      <c r="B489" s="63"/>
      <c r="C489" s="58" t="s">
        <v>105</v>
      </c>
      <c r="D489" s="57">
        <v>2019</v>
      </c>
      <c r="E489" s="58" t="s">
        <v>3070</v>
      </c>
      <c r="F489" s="58" t="s">
        <v>3627</v>
      </c>
      <c r="G489" s="58" t="s">
        <v>3628</v>
      </c>
      <c r="H489" s="58" t="s">
        <v>3629</v>
      </c>
      <c r="I489" s="58" t="s">
        <v>3630</v>
      </c>
      <c r="J489" s="65">
        <v>752801412</v>
      </c>
      <c r="K489" s="65"/>
    </row>
    <row r="490" spans="1:11" ht="77.5" hidden="1">
      <c r="A490" s="48"/>
      <c r="B490" s="63"/>
      <c r="C490" s="58" t="s">
        <v>105</v>
      </c>
      <c r="D490" s="57">
        <v>2019</v>
      </c>
      <c r="E490" s="58" t="s">
        <v>3096</v>
      </c>
      <c r="F490" s="58" t="s">
        <v>3631</v>
      </c>
      <c r="G490" s="58" t="s">
        <v>3632</v>
      </c>
      <c r="H490" s="58" t="s">
        <v>3633</v>
      </c>
      <c r="I490" s="58" t="s">
        <v>3634</v>
      </c>
      <c r="J490" s="65">
        <v>74830000</v>
      </c>
      <c r="K490" s="65"/>
    </row>
    <row r="491" spans="1:11" ht="124" hidden="1">
      <c r="A491" s="48"/>
      <c r="B491" s="63"/>
      <c r="C491" s="58" t="s">
        <v>105</v>
      </c>
      <c r="D491" s="57">
        <v>2019</v>
      </c>
      <c r="E491" s="58" t="s">
        <v>3112</v>
      </c>
      <c r="F491" s="58" t="s">
        <v>3635</v>
      </c>
      <c r="G491" s="58" t="s">
        <v>3636</v>
      </c>
      <c r="H491" s="58" t="s">
        <v>3637</v>
      </c>
      <c r="I491" s="58" t="s">
        <v>3630</v>
      </c>
      <c r="J491" s="65">
        <v>92565000</v>
      </c>
      <c r="K491" s="65"/>
    </row>
    <row r="492" spans="1:11" ht="62" hidden="1">
      <c r="A492" s="48"/>
      <c r="B492" s="63"/>
      <c r="C492" s="58" t="s">
        <v>105</v>
      </c>
      <c r="D492" s="57">
        <v>2019</v>
      </c>
      <c r="E492" s="58" t="s">
        <v>3144</v>
      </c>
      <c r="F492" s="58" t="s">
        <v>3638</v>
      </c>
      <c r="G492" s="58" t="s">
        <v>3639</v>
      </c>
      <c r="H492" s="58" t="s">
        <v>3640</v>
      </c>
      <c r="I492" s="58" t="s">
        <v>3641</v>
      </c>
      <c r="J492" s="65">
        <v>41247700</v>
      </c>
      <c r="K492" s="65"/>
    </row>
    <row r="493" spans="1:11" ht="62" hidden="1">
      <c r="A493" s="48"/>
      <c r="B493" s="63"/>
      <c r="C493" s="58" t="s">
        <v>105</v>
      </c>
      <c r="D493" s="57">
        <v>2020</v>
      </c>
      <c r="E493" s="58" t="s">
        <v>3011</v>
      </c>
      <c r="F493" s="58" t="s">
        <v>3642</v>
      </c>
      <c r="G493" s="58" t="s">
        <v>3643</v>
      </c>
      <c r="H493" s="58" t="s">
        <v>3644</v>
      </c>
      <c r="I493" s="58" t="s">
        <v>3622</v>
      </c>
      <c r="J493" s="65">
        <v>14500000</v>
      </c>
      <c r="K493" s="65"/>
    </row>
    <row r="494" spans="1:11" ht="31" hidden="1">
      <c r="A494" s="48"/>
      <c r="B494" s="63"/>
      <c r="C494" s="58" t="s">
        <v>105</v>
      </c>
      <c r="D494" s="57">
        <v>2020</v>
      </c>
      <c r="E494" s="58" t="s">
        <v>3016</v>
      </c>
      <c r="F494" s="58" t="s">
        <v>3645</v>
      </c>
      <c r="G494" s="58" t="s">
        <v>3646</v>
      </c>
      <c r="H494" s="58" t="s">
        <v>3647</v>
      </c>
      <c r="I494" s="58" t="s">
        <v>3648</v>
      </c>
      <c r="J494" s="65"/>
      <c r="K494" s="65"/>
    </row>
    <row r="495" spans="1:11" ht="108.5" hidden="1">
      <c r="A495" s="48"/>
      <c r="B495" s="63"/>
      <c r="C495" s="58" t="s">
        <v>105</v>
      </c>
      <c r="D495" s="57">
        <v>2020</v>
      </c>
      <c r="E495" s="58" t="s">
        <v>3070</v>
      </c>
      <c r="F495" s="58" t="s">
        <v>3649</v>
      </c>
      <c r="G495" s="58" t="s">
        <v>3650</v>
      </c>
      <c r="H495" s="58" t="s">
        <v>3651</v>
      </c>
      <c r="I495" s="58" t="s">
        <v>3652</v>
      </c>
      <c r="J495" s="65"/>
      <c r="K495" s="65">
        <v>20000000</v>
      </c>
    </row>
    <row r="496" spans="1:11" ht="31" hidden="1">
      <c r="A496" s="48"/>
      <c r="B496" s="63"/>
      <c r="C496" s="58" t="s">
        <v>105</v>
      </c>
      <c r="D496" s="57">
        <v>2020</v>
      </c>
      <c r="E496" s="58" t="s">
        <v>3070</v>
      </c>
      <c r="F496" s="58" t="s">
        <v>3653</v>
      </c>
      <c r="G496" s="58" t="s">
        <v>3654</v>
      </c>
      <c r="H496" s="58"/>
      <c r="I496" s="58" t="s">
        <v>3655</v>
      </c>
      <c r="J496" s="65"/>
      <c r="K496" s="65">
        <v>10000000</v>
      </c>
    </row>
    <row r="497" spans="1:11" ht="108.5" hidden="1">
      <c r="A497" s="48"/>
      <c r="B497" s="63"/>
      <c r="C497" s="58" t="s">
        <v>105</v>
      </c>
      <c r="D497" s="57">
        <v>2020</v>
      </c>
      <c r="E497" s="58" t="s">
        <v>3070</v>
      </c>
      <c r="F497" s="58" t="s">
        <v>3656</v>
      </c>
      <c r="G497" s="58" t="s">
        <v>3657</v>
      </c>
      <c r="H497" s="58" t="s">
        <v>3658</v>
      </c>
      <c r="I497" s="58" t="s">
        <v>3659</v>
      </c>
      <c r="J497" s="65">
        <v>489195417</v>
      </c>
      <c r="K497" s="65">
        <v>7500000</v>
      </c>
    </row>
    <row r="498" spans="1:11" ht="62" hidden="1">
      <c r="A498" s="48"/>
      <c r="B498" s="63"/>
      <c r="C498" s="58" t="s">
        <v>105</v>
      </c>
      <c r="D498" s="57">
        <v>2020</v>
      </c>
      <c r="E498" s="58" t="s">
        <v>3096</v>
      </c>
      <c r="F498" s="58" t="s">
        <v>3660</v>
      </c>
      <c r="G498" s="58" t="s">
        <v>3661</v>
      </c>
      <c r="H498" s="58" t="s">
        <v>3644</v>
      </c>
      <c r="I498" s="58" t="s">
        <v>3662</v>
      </c>
      <c r="J498" s="65">
        <v>74925000</v>
      </c>
      <c r="K498" s="65"/>
    </row>
    <row r="499" spans="1:11" ht="46.5" hidden="1">
      <c r="A499" s="48"/>
      <c r="B499" s="63"/>
      <c r="C499" s="58" t="s">
        <v>105</v>
      </c>
      <c r="D499" s="57">
        <v>2020</v>
      </c>
      <c r="E499" s="58" t="s">
        <v>3112</v>
      </c>
      <c r="F499" s="58" t="s">
        <v>3663</v>
      </c>
      <c r="G499" s="58" t="s">
        <v>3664</v>
      </c>
      <c r="H499" s="58" t="s">
        <v>3647</v>
      </c>
      <c r="I499" s="58" t="s">
        <v>3665</v>
      </c>
      <c r="J499" s="65">
        <v>1137919115</v>
      </c>
      <c r="K499" s="65"/>
    </row>
    <row r="500" spans="1:11" ht="46.5" hidden="1">
      <c r="A500" s="48"/>
      <c r="B500" s="63"/>
      <c r="C500" s="58" t="s">
        <v>105</v>
      </c>
      <c r="D500" s="57">
        <v>2020</v>
      </c>
      <c r="E500" s="58" t="s">
        <v>3144</v>
      </c>
      <c r="F500" s="58" t="s">
        <v>3666</v>
      </c>
      <c r="G500" s="58" t="s">
        <v>3667</v>
      </c>
      <c r="H500" s="58" t="s">
        <v>3668</v>
      </c>
      <c r="I500" s="58" t="s">
        <v>3669</v>
      </c>
      <c r="J500" s="65">
        <v>68615000</v>
      </c>
      <c r="K500" s="65"/>
    </row>
    <row r="501" spans="1:11" ht="31" hidden="1">
      <c r="A501" s="48"/>
      <c r="B501" s="58">
        <v>15</v>
      </c>
      <c r="C501" s="58" t="s">
        <v>113</v>
      </c>
      <c r="D501" s="57">
        <v>2019</v>
      </c>
      <c r="E501" s="58" t="s">
        <v>3011</v>
      </c>
      <c r="F501" s="58"/>
      <c r="G501" s="58"/>
      <c r="H501" s="58"/>
      <c r="I501" s="58"/>
      <c r="J501" s="65"/>
      <c r="K501" s="65"/>
    </row>
    <row r="502" spans="1:11" ht="31" hidden="1">
      <c r="A502" s="48"/>
      <c r="B502" s="63"/>
      <c r="C502" s="58" t="s">
        <v>113</v>
      </c>
      <c r="D502" s="57">
        <v>2019</v>
      </c>
      <c r="E502" s="58" t="s">
        <v>3016</v>
      </c>
      <c r="F502" s="58" t="s">
        <v>3670</v>
      </c>
      <c r="G502" s="58"/>
      <c r="H502" s="58"/>
      <c r="I502" s="58" t="s">
        <v>3671</v>
      </c>
      <c r="J502" s="65">
        <v>225000000</v>
      </c>
      <c r="K502" s="65"/>
    </row>
    <row r="503" spans="1:11" ht="31" hidden="1">
      <c r="A503" s="48"/>
      <c r="B503" s="63"/>
      <c r="C503" s="58" t="s">
        <v>113</v>
      </c>
      <c r="D503" s="57">
        <v>2019</v>
      </c>
      <c r="E503" s="58" t="s">
        <v>3016</v>
      </c>
      <c r="F503" s="58" t="s">
        <v>3670</v>
      </c>
      <c r="G503" s="58"/>
      <c r="H503" s="58"/>
      <c r="I503" s="58" t="s">
        <v>3671</v>
      </c>
      <c r="J503" s="65">
        <v>225000000</v>
      </c>
      <c r="K503" s="65"/>
    </row>
    <row r="504" spans="1:11" ht="31" hidden="1">
      <c r="A504" s="48"/>
      <c r="B504" s="63"/>
      <c r="C504" s="58" t="s">
        <v>113</v>
      </c>
      <c r="D504" s="57">
        <v>2019</v>
      </c>
      <c r="E504" s="58" t="s">
        <v>3016</v>
      </c>
      <c r="F504" s="58" t="s">
        <v>3670</v>
      </c>
      <c r="G504" s="58"/>
      <c r="H504" s="58"/>
      <c r="I504" s="58" t="s">
        <v>3671</v>
      </c>
      <c r="J504" s="65">
        <v>225000000</v>
      </c>
      <c r="K504" s="65"/>
    </row>
    <row r="505" spans="1:11" ht="31" hidden="1">
      <c r="A505" s="48"/>
      <c r="B505" s="63"/>
      <c r="C505" s="58" t="s">
        <v>113</v>
      </c>
      <c r="D505" s="57">
        <v>2019</v>
      </c>
      <c r="E505" s="58" t="s">
        <v>3016</v>
      </c>
      <c r="F505" s="58" t="s">
        <v>3670</v>
      </c>
      <c r="G505" s="58"/>
      <c r="H505" s="58"/>
      <c r="I505" s="58" t="s">
        <v>3671</v>
      </c>
      <c r="J505" s="65">
        <v>225000000</v>
      </c>
      <c r="K505" s="65"/>
    </row>
    <row r="506" spans="1:11" ht="46.5" hidden="1">
      <c r="A506" s="48"/>
      <c r="B506" s="63"/>
      <c r="C506" s="58" t="s">
        <v>113</v>
      </c>
      <c r="D506" s="57">
        <v>2019</v>
      </c>
      <c r="E506" s="58" t="s">
        <v>3070</v>
      </c>
      <c r="F506" s="58" t="s">
        <v>3672</v>
      </c>
      <c r="G506" s="58"/>
      <c r="H506" s="58"/>
      <c r="I506" s="58" t="s">
        <v>3673</v>
      </c>
      <c r="J506" s="65">
        <v>4650000</v>
      </c>
      <c r="K506" s="65"/>
    </row>
    <row r="507" spans="1:11" ht="46.5" hidden="1">
      <c r="A507" s="48"/>
      <c r="B507" s="63"/>
      <c r="C507" s="58" t="s">
        <v>113</v>
      </c>
      <c r="D507" s="57">
        <v>2019</v>
      </c>
      <c r="E507" s="58" t="s">
        <v>3070</v>
      </c>
      <c r="F507" s="58" t="s">
        <v>3672</v>
      </c>
      <c r="G507" s="58"/>
      <c r="H507" s="58"/>
      <c r="I507" s="58" t="s">
        <v>3673</v>
      </c>
      <c r="J507" s="65">
        <v>4650000</v>
      </c>
      <c r="K507" s="65"/>
    </row>
    <row r="508" spans="1:11" ht="46.5" hidden="1">
      <c r="A508" s="48"/>
      <c r="B508" s="63"/>
      <c r="C508" s="58" t="s">
        <v>113</v>
      </c>
      <c r="D508" s="57">
        <v>2019</v>
      </c>
      <c r="E508" s="58" t="s">
        <v>3070</v>
      </c>
      <c r="F508" s="58" t="s">
        <v>3672</v>
      </c>
      <c r="G508" s="58"/>
      <c r="H508" s="58"/>
      <c r="I508" s="58" t="s">
        <v>3673</v>
      </c>
      <c r="J508" s="65">
        <v>4650000</v>
      </c>
      <c r="K508" s="65"/>
    </row>
    <row r="509" spans="1:11" ht="46.5" hidden="1">
      <c r="A509" s="48"/>
      <c r="B509" s="63"/>
      <c r="C509" s="58" t="s">
        <v>113</v>
      </c>
      <c r="D509" s="57">
        <v>2019</v>
      </c>
      <c r="E509" s="58" t="s">
        <v>3070</v>
      </c>
      <c r="F509" s="58" t="s">
        <v>3672</v>
      </c>
      <c r="G509" s="58"/>
      <c r="H509" s="58"/>
      <c r="I509" s="58" t="s">
        <v>3673</v>
      </c>
      <c r="J509" s="65">
        <v>4650000</v>
      </c>
      <c r="K509" s="65"/>
    </row>
    <row r="510" spans="1:11" ht="31" hidden="1">
      <c r="A510" s="48"/>
      <c r="B510" s="63"/>
      <c r="C510" s="58" t="s">
        <v>113</v>
      </c>
      <c r="D510" s="57">
        <v>2019</v>
      </c>
      <c r="E510" s="58" t="s">
        <v>3070</v>
      </c>
      <c r="F510" s="58" t="s">
        <v>3674</v>
      </c>
      <c r="G510" s="58"/>
      <c r="H510" s="58"/>
      <c r="I510" s="58" t="s">
        <v>3675</v>
      </c>
      <c r="J510" s="65">
        <v>20000000</v>
      </c>
      <c r="K510" s="65"/>
    </row>
    <row r="511" spans="1:11" ht="46.5" hidden="1">
      <c r="A511" s="48"/>
      <c r="B511" s="63"/>
      <c r="C511" s="58" t="s">
        <v>113</v>
      </c>
      <c r="D511" s="57">
        <v>2019</v>
      </c>
      <c r="E511" s="58" t="s">
        <v>3070</v>
      </c>
      <c r="F511" s="58" t="s">
        <v>3676</v>
      </c>
      <c r="G511" s="58"/>
      <c r="H511" s="58"/>
      <c r="I511" s="58" t="s">
        <v>3677</v>
      </c>
      <c r="J511" s="72">
        <v>3000000</v>
      </c>
      <c r="K511" s="65"/>
    </row>
    <row r="512" spans="1:11" ht="46.5" hidden="1">
      <c r="A512" s="48"/>
      <c r="B512" s="63"/>
      <c r="C512" s="58" t="s">
        <v>113</v>
      </c>
      <c r="D512" s="57">
        <v>2019</v>
      </c>
      <c r="E512" s="58" t="s">
        <v>3070</v>
      </c>
      <c r="F512" s="58" t="s">
        <v>3678</v>
      </c>
      <c r="G512" s="58"/>
      <c r="H512" s="58"/>
      <c r="I512" s="58" t="s">
        <v>3673</v>
      </c>
      <c r="J512" s="72">
        <v>7500000</v>
      </c>
      <c r="K512" s="65"/>
    </row>
    <row r="513" spans="1:11" ht="46.5" hidden="1">
      <c r="A513" s="48"/>
      <c r="B513" s="63"/>
      <c r="C513" s="58" t="s">
        <v>113</v>
      </c>
      <c r="D513" s="57">
        <v>2019</v>
      </c>
      <c r="E513" s="58" t="s">
        <v>3070</v>
      </c>
      <c r="F513" s="58" t="s">
        <v>3678</v>
      </c>
      <c r="G513" s="58"/>
      <c r="H513" s="58"/>
      <c r="I513" s="58" t="s">
        <v>3673</v>
      </c>
      <c r="J513" s="72">
        <v>2500000</v>
      </c>
      <c r="K513" s="65"/>
    </row>
    <row r="514" spans="1:11" ht="46.5" hidden="1">
      <c r="A514" s="48"/>
      <c r="B514" s="63"/>
      <c r="C514" s="58" t="s">
        <v>113</v>
      </c>
      <c r="D514" s="57">
        <v>2019</v>
      </c>
      <c r="E514" s="58" t="s">
        <v>3070</v>
      </c>
      <c r="F514" s="58" t="s">
        <v>3678</v>
      </c>
      <c r="G514" s="58"/>
      <c r="H514" s="58"/>
      <c r="I514" s="58" t="s">
        <v>3673</v>
      </c>
      <c r="J514" s="72">
        <v>2500000</v>
      </c>
      <c r="K514" s="65"/>
    </row>
    <row r="515" spans="1:11" ht="46.5" hidden="1">
      <c r="A515" s="48"/>
      <c r="B515" s="63"/>
      <c r="C515" s="58" t="s">
        <v>113</v>
      </c>
      <c r="D515" s="57">
        <v>2019</v>
      </c>
      <c r="E515" s="58" t="s">
        <v>3070</v>
      </c>
      <c r="F515" s="58" t="s">
        <v>3679</v>
      </c>
      <c r="G515" s="58"/>
      <c r="H515" s="58"/>
      <c r="I515" s="58" t="s">
        <v>3677</v>
      </c>
      <c r="J515" s="72">
        <v>45000000</v>
      </c>
      <c r="K515" s="65"/>
    </row>
    <row r="516" spans="1:11" ht="46.5" hidden="1">
      <c r="A516" s="48"/>
      <c r="B516" s="63"/>
      <c r="C516" s="58" t="s">
        <v>113</v>
      </c>
      <c r="D516" s="57">
        <v>2019</v>
      </c>
      <c r="E516" s="58" t="s">
        <v>3070</v>
      </c>
      <c r="F516" s="58" t="s">
        <v>3680</v>
      </c>
      <c r="G516" s="58"/>
      <c r="H516" s="58"/>
      <c r="I516" s="58" t="s">
        <v>3677</v>
      </c>
      <c r="J516" s="72">
        <v>9000000</v>
      </c>
      <c r="K516" s="65"/>
    </row>
    <row r="517" spans="1:11" ht="46.5" hidden="1">
      <c r="A517" s="48"/>
      <c r="B517" s="63"/>
      <c r="C517" s="58" t="s">
        <v>113</v>
      </c>
      <c r="D517" s="57">
        <v>2019</v>
      </c>
      <c r="E517" s="58" t="s">
        <v>3070</v>
      </c>
      <c r="F517" s="58" t="s">
        <v>3681</v>
      </c>
      <c r="G517" s="58"/>
      <c r="H517" s="58"/>
      <c r="I517" s="58" t="s">
        <v>3677</v>
      </c>
      <c r="J517" s="72">
        <v>3000000</v>
      </c>
      <c r="K517" s="65"/>
    </row>
    <row r="518" spans="1:11" ht="62" hidden="1">
      <c r="A518" s="48"/>
      <c r="B518" s="63"/>
      <c r="C518" s="58" t="s">
        <v>113</v>
      </c>
      <c r="D518" s="57">
        <v>2019</v>
      </c>
      <c r="E518" s="58" t="s">
        <v>3096</v>
      </c>
      <c r="F518" s="58" t="s">
        <v>3682</v>
      </c>
      <c r="G518" s="58"/>
      <c r="H518" s="58"/>
      <c r="I518" s="58" t="s">
        <v>3673</v>
      </c>
      <c r="J518" s="72">
        <v>25000000</v>
      </c>
      <c r="K518" s="65"/>
    </row>
    <row r="519" spans="1:11" ht="62" hidden="1">
      <c r="A519" s="48"/>
      <c r="B519" s="63"/>
      <c r="C519" s="58" t="s">
        <v>113</v>
      </c>
      <c r="D519" s="57">
        <v>2019</v>
      </c>
      <c r="E519" s="58" t="s">
        <v>3096</v>
      </c>
      <c r="F519" s="58" t="s">
        <v>3683</v>
      </c>
      <c r="G519" s="58"/>
      <c r="H519" s="58"/>
      <c r="I519" s="58" t="s">
        <v>3684</v>
      </c>
      <c r="J519" s="65">
        <v>50000000</v>
      </c>
      <c r="K519" s="65"/>
    </row>
    <row r="520" spans="1:11" ht="62" hidden="1">
      <c r="A520" s="48"/>
      <c r="B520" s="63"/>
      <c r="C520" s="58" t="s">
        <v>113</v>
      </c>
      <c r="D520" s="57">
        <v>2019</v>
      </c>
      <c r="E520" s="58" t="s">
        <v>3096</v>
      </c>
      <c r="F520" s="58" t="s">
        <v>3685</v>
      </c>
      <c r="G520" s="58"/>
      <c r="H520" s="67"/>
      <c r="I520" s="58" t="s">
        <v>3673</v>
      </c>
      <c r="J520" s="72">
        <v>25000000</v>
      </c>
      <c r="K520" s="65"/>
    </row>
    <row r="521" spans="1:11" ht="46.5" hidden="1">
      <c r="A521" s="48"/>
      <c r="B521" s="63"/>
      <c r="C521" s="58" t="s">
        <v>113</v>
      </c>
      <c r="D521" s="57">
        <v>2019</v>
      </c>
      <c r="E521" s="58" t="s">
        <v>3112</v>
      </c>
      <c r="F521" s="58" t="s">
        <v>3686</v>
      </c>
      <c r="G521" s="58"/>
      <c r="H521" s="58"/>
      <c r="I521" s="58" t="s">
        <v>3687</v>
      </c>
      <c r="J521" s="72">
        <v>36000000</v>
      </c>
      <c r="K521" s="65"/>
    </row>
    <row r="522" spans="1:11" ht="46.5" hidden="1">
      <c r="A522" s="48"/>
      <c r="B522" s="63"/>
      <c r="C522" s="58" t="s">
        <v>113</v>
      </c>
      <c r="D522" s="57">
        <v>2019</v>
      </c>
      <c r="E522" s="58" t="s">
        <v>3112</v>
      </c>
      <c r="F522" s="58" t="s">
        <v>3688</v>
      </c>
      <c r="G522" s="58"/>
      <c r="H522" s="58"/>
      <c r="I522" s="58" t="s">
        <v>3687</v>
      </c>
      <c r="J522" s="72">
        <v>25000000</v>
      </c>
      <c r="K522" s="65"/>
    </row>
    <row r="523" spans="1:11" ht="46.5" hidden="1">
      <c r="A523" s="48"/>
      <c r="B523" s="63"/>
      <c r="C523" s="58" t="s">
        <v>113</v>
      </c>
      <c r="D523" s="57">
        <v>2019</v>
      </c>
      <c r="E523" s="58" t="s">
        <v>3112</v>
      </c>
      <c r="F523" s="58" t="s">
        <v>3689</v>
      </c>
      <c r="G523" s="58"/>
      <c r="H523" s="58"/>
      <c r="I523" s="73" t="s">
        <v>3690</v>
      </c>
      <c r="J523" s="72">
        <v>25000000</v>
      </c>
      <c r="K523" s="65"/>
    </row>
    <row r="524" spans="1:11" ht="46.5" hidden="1">
      <c r="A524" s="48"/>
      <c r="B524" s="63"/>
      <c r="C524" s="58" t="s">
        <v>113</v>
      </c>
      <c r="D524" s="57">
        <v>2019</v>
      </c>
      <c r="E524" s="58" t="s">
        <v>3112</v>
      </c>
      <c r="F524" s="58" t="s">
        <v>3691</v>
      </c>
      <c r="G524" s="58"/>
      <c r="H524" s="58"/>
      <c r="I524" s="58" t="s">
        <v>3687</v>
      </c>
      <c r="J524" s="72">
        <v>25000000</v>
      </c>
      <c r="K524" s="65"/>
    </row>
    <row r="525" spans="1:11" ht="46.5" hidden="1">
      <c r="A525" s="48"/>
      <c r="B525" s="63"/>
      <c r="C525" s="58" t="s">
        <v>113</v>
      </c>
      <c r="D525" s="57">
        <v>2019</v>
      </c>
      <c r="E525" s="58" t="s">
        <v>3112</v>
      </c>
      <c r="F525" s="58" t="s">
        <v>3692</v>
      </c>
      <c r="G525" s="58"/>
      <c r="H525" s="58"/>
      <c r="I525" s="58" t="s">
        <v>3687</v>
      </c>
      <c r="J525" s="72">
        <v>25000000</v>
      </c>
      <c r="K525" s="65"/>
    </row>
    <row r="526" spans="1:11" ht="46.5" hidden="1">
      <c r="A526" s="48"/>
      <c r="B526" s="63"/>
      <c r="C526" s="58" t="s">
        <v>113</v>
      </c>
      <c r="D526" s="57">
        <v>2019</v>
      </c>
      <c r="E526" s="58" t="s">
        <v>3112</v>
      </c>
      <c r="F526" s="58" t="s">
        <v>3693</v>
      </c>
      <c r="G526" s="58"/>
      <c r="H526" s="58"/>
      <c r="I526" s="58" t="s">
        <v>3673</v>
      </c>
      <c r="J526" s="72">
        <v>25000000</v>
      </c>
      <c r="K526" s="65"/>
    </row>
    <row r="527" spans="1:11" ht="46.5" hidden="1">
      <c r="A527" s="48"/>
      <c r="B527" s="63"/>
      <c r="C527" s="58" t="s">
        <v>113</v>
      </c>
      <c r="D527" s="57">
        <v>2019</v>
      </c>
      <c r="E527" s="58" t="s">
        <v>3112</v>
      </c>
      <c r="F527" s="58" t="s">
        <v>3694</v>
      </c>
      <c r="G527" s="58"/>
      <c r="H527" s="58"/>
      <c r="I527" s="58" t="s">
        <v>3695</v>
      </c>
      <c r="J527" s="72">
        <v>25000000</v>
      </c>
      <c r="K527" s="65"/>
    </row>
    <row r="528" spans="1:11" ht="46.5" hidden="1">
      <c r="A528" s="48"/>
      <c r="B528" s="63"/>
      <c r="C528" s="58" t="s">
        <v>113</v>
      </c>
      <c r="D528" s="57">
        <v>2019</v>
      </c>
      <c r="E528" s="58" t="s">
        <v>3144</v>
      </c>
      <c r="F528" s="58" t="s">
        <v>3696</v>
      </c>
      <c r="G528" s="58"/>
      <c r="H528" s="58"/>
      <c r="I528" s="73" t="s">
        <v>3690</v>
      </c>
      <c r="J528" s="72">
        <v>25000000</v>
      </c>
      <c r="K528" s="65"/>
    </row>
    <row r="529" spans="1:11" ht="46.5" hidden="1">
      <c r="A529" s="48"/>
      <c r="B529" s="63"/>
      <c r="C529" s="58" t="s">
        <v>113</v>
      </c>
      <c r="D529" s="57">
        <v>2019</v>
      </c>
      <c r="E529" s="58" t="s">
        <v>3144</v>
      </c>
      <c r="F529" s="58" t="s">
        <v>3697</v>
      </c>
      <c r="G529" s="58"/>
      <c r="H529" s="58"/>
      <c r="I529" s="73" t="s">
        <v>3690</v>
      </c>
      <c r="J529" s="72">
        <v>25000000</v>
      </c>
      <c r="K529" s="65"/>
    </row>
    <row r="530" spans="1:11" ht="15.5" hidden="1">
      <c r="A530" s="48"/>
      <c r="B530" s="63"/>
      <c r="C530" s="58" t="s">
        <v>113</v>
      </c>
      <c r="D530" s="57">
        <v>2019</v>
      </c>
      <c r="E530" s="58" t="s">
        <v>3144</v>
      </c>
      <c r="F530" s="58" t="s">
        <v>3698</v>
      </c>
      <c r="G530" s="58"/>
      <c r="H530" s="58"/>
      <c r="I530" s="58" t="s">
        <v>3699</v>
      </c>
      <c r="J530" s="72">
        <v>25000000</v>
      </c>
      <c r="K530" s="65"/>
    </row>
    <row r="531" spans="1:11" ht="31" hidden="1">
      <c r="A531" s="48"/>
      <c r="B531" s="63"/>
      <c r="C531" s="58" t="s">
        <v>113</v>
      </c>
      <c r="D531" s="57">
        <v>2020</v>
      </c>
      <c r="E531" s="58" t="s">
        <v>3011</v>
      </c>
      <c r="F531" s="58"/>
      <c r="G531" s="58"/>
      <c r="H531" s="58"/>
      <c r="I531" s="58"/>
      <c r="J531" s="65"/>
      <c r="K531" s="65"/>
    </row>
    <row r="532" spans="1:11" ht="31" hidden="1">
      <c r="A532" s="48"/>
      <c r="B532" s="63"/>
      <c r="C532" s="58" t="s">
        <v>113</v>
      </c>
      <c r="D532" s="57">
        <v>2020</v>
      </c>
      <c r="E532" s="58" t="s">
        <v>3016</v>
      </c>
      <c r="F532" s="58" t="s">
        <v>3700</v>
      </c>
      <c r="G532" s="58"/>
      <c r="H532" s="58"/>
      <c r="I532" s="58" t="s">
        <v>3701</v>
      </c>
      <c r="J532" s="65">
        <v>27700000</v>
      </c>
      <c r="K532" s="65"/>
    </row>
    <row r="533" spans="1:11" ht="46.5" hidden="1">
      <c r="A533" s="48"/>
      <c r="B533" s="63"/>
      <c r="C533" s="58" t="s">
        <v>113</v>
      </c>
      <c r="D533" s="57">
        <v>2020</v>
      </c>
      <c r="E533" s="58" t="s">
        <v>3016</v>
      </c>
      <c r="F533" s="58" t="s">
        <v>3702</v>
      </c>
      <c r="G533" s="58"/>
      <c r="H533" s="58"/>
      <c r="I533" s="58" t="s">
        <v>3699</v>
      </c>
      <c r="J533" s="72">
        <v>2000000</v>
      </c>
      <c r="K533" s="65"/>
    </row>
    <row r="534" spans="1:11" ht="31" hidden="1">
      <c r="A534" s="48"/>
      <c r="B534" s="63"/>
      <c r="C534" s="58" t="s">
        <v>113</v>
      </c>
      <c r="D534" s="57">
        <v>2020</v>
      </c>
      <c r="E534" s="58" t="s">
        <v>3070</v>
      </c>
      <c r="F534" s="58" t="s">
        <v>3703</v>
      </c>
      <c r="G534" s="58"/>
      <c r="H534" s="58"/>
      <c r="I534" s="58" t="s">
        <v>3704</v>
      </c>
      <c r="J534" s="72">
        <v>5062000</v>
      </c>
      <c r="K534" s="65"/>
    </row>
    <row r="535" spans="1:11" ht="31" hidden="1">
      <c r="A535" s="48"/>
      <c r="B535" s="63"/>
      <c r="C535" s="58" t="s">
        <v>113</v>
      </c>
      <c r="D535" s="57">
        <v>2020</v>
      </c>
      <c r="E535" s="58" t="s">
        <v>3070</v>
      </c>
      <c r="F535" s="58" t="s">
        <v>3705</v>
      </c>
      <c r="G535" s="58"/>
      <c r="H535" s="58"/>
      <c r="I535" s="58" t="s">
        <v>3695</v>
      </c>
      <c r="J535" s="72">
        <v>20180000</v>
      </c>
      <c r="K535" s="65"/>
    </row>
    <row r="536" spans="1:11" ht="31" hidden="1">
      <c r="A536" s="48"/>
      <c r="B536" s="63"/>
      <c r="C536" s="58" t="s">
        <v>113</v>
      </c>
      <c r="D536" s="57">
        <v>2020</v>
      </c>
      <c r="E536" s="58" t="s">
        <v>3070</v>
      </c>
      <c r="F536" s="58" t="s">
        <v>3706</v>
      </c>
      <c r="G536" s="58"/>
      <c r="H536" s="58"/>
      <c r="I536" s="58" t="s">
        <v>3704</v>
      </c>
      <c r="J536" s="72">
        <v>20000000</v>
      </c>
      <c r="K536" s="65"/>
    </row>
    <row r="537" spans="1:11" ht="31" hidden="1">
      <c r="A537" s="48"/>
      <c r="B537" s="63"/>
      <c r="C537" s="58" t="s">
        <v>113</v>
      </c>
      <c r="D537" s="57">
        <v>2020</v>
      </c>
      <c r="E537" s="58" t="s">
        <v>3070</v>
      </c>
      <c r="F537" s="58" t="s">
        <v>3706</v>
      </c>
      <c r="G537" s="58"/>
      <c r="H537" s="58"/>
      <c r="I537" s="58" t="s">
        <v>3704</v>
      </c>
      <c r="J537" s="72">
        <v>15000000</v>
      </c>
      <c r="K537" s="65"/>
    </row>
    <row r="538" spans="1:11" ht="31" hidden="1">
      <c r="A538" s="48"/>
      <c r="B538" s="63"/>
      <c r="C538" s="58" t="s">
        <v>113</v>
      </c>
      <c r="D538" s="57">
        <v>2020</v>
      </c>
      <c r="E538" s="58" t="s">
        <v>3070</v>
      </c>
      <c r="F538" s="58" t="s">
        <v>3706</v>
      </c>
      <c r="G538" s="58"/>
      <c r="H538" s="58"/>
      <c r="I538" s="58" t="s">
        <v>3695</v>
      </c>
      <c r="J538" s="72">
        <v>18978000</v>
      </c>
      <c r="K538" s="65"/>
    </row>
    <row r="539" spans="1:11" ht="31" hidden="1">
      <c r="A539" s="48"/>
      <c r="B539" s="63"/>
      <c r="C539" s="58" t="s">
        <v>113</v>
      </c>
      <c r="D539" s="57">
        <v>2020</v>
      </c>
      <c r="E539" s="58" t="s">
        <v>3070</v>
      </c>
      <c r="F539" s="58" t="s">
        <v>3707</v>
      </c>
      <c r="G539" s="58"/>
      <c r="H539" s="58"/>
      <c r="I539" s="58" t="s">
        <v>3708</v>
      </c>
      <c r="J539" s="72">
        <v>45000000</v>
      </c>
      <c r="K539" s="65"/>
    </row>
    <row r="540" spans="1:11" ht="31" hidden="1">
      <c r="A540" s="48"/>
      <c r="B540" s="63"/>
      <c r="C540" s="58" t="s">
        <v>113</v>
      </c>
      <c r="D540" s="57">
        <v>2020</v>
      </c>
      <c r="E540" s="58" t="s">
        <v>3070</v>
      </c>
      <c r="F540" s="58" t="s">
        <v>3709</v>
      </c>
      <c r="G540" s="58"/>
      <c r="H540" s="58"/>
      <c r="I540" s="58" t="s">
        <v>3708</v>
      </c>
      <c r="J540" s="72">
        <v>4850000</v>
      </c>
      <c r="K540" s="65"/>
    </row>
    <row r="541" spans="1:11" ht="46.5" hidden="1">
      <c r="A541" s="48"/>
      <c r="B541" s="63"/>
      <c r="C541" s="58" t="s">
        <v>113</v>
      </c>
      <c r="D541" s="57">
        <v>2020</v>
      </c>
      <c r="E541" s="58" t="s">
        <v>3070</v>
      </c>
      <c r="F541" s="58" t="s">
        <v>3710</v>
      </c>
      <c r="G541" s="58"/>
      <c r="H541" s="58"/>
      <c r="I541" s="58" t="s">
        <v>3711</v>
      </c>
      <c r="J541" s="72">
        <v>4800000</v>
      </c>
      <c r="K541" s="65"/>
    </row>
    <row r="542" spans="1:11" ht="31" hidden="1">
      <c r="A542" s="48"/>
      <c r="B542" s="63"/>
      <c r="C542" s="58" t="s">
        <v>113</v>
      </c>
      <c r="D542" s="57">
        <v>2020</v>
      </c>
      <c r="E542" s="58" t="s">
        <v>3070</v>
      </c>
      <c r="F542" s="58" t="s">
        <v>3712</v>
      </c>
      <c r="G542" s="58"/>
      <c r="H542" s="58"/>
      <c r="I542" s="58" t="s">
        <v>3695</v>
      </c>
      <c r="J542" s="72">
        <v>2963000</v>
      </c>
      <c r="K542" s="65"/>
    </row>
    <row r="543" spans="1:11" ht="31" hidden="1">
      <c r="A543" s="48"/>
      <c r="B543" s="63"/>
      <c r="C543" s="58" t="s">
        <v>113</v>
      </c>
      <c r="D543" s="57">
        <v>2020</v>
      </c>
      <c r="E543" s="58" t="s">
        <v>3070</v>
      </c>
      <c r="F543" s="58" t="s">
        <v>3713</v>
      </c>
      <c r="G543" s="58"/>
      <c r="H543" s="58"/>
      <c r="I543" s="58" t="s">
        <v>3695</v>
      </c>
      <c r="J543" s="72">
        <v>12250000</v>
      </c>
      <c r="K543" s="65"/>
    </row>
    <row r="544" spans="1:11" ht="31" hidden="1">
      <c r="A544" s="48"/>
      <c r="B544" s="63"/>
      <c r="C544" s="58" t="s">
        <v>113</v>
      </c>
      <c r="D544" s="57">
        <v>2020</v>
      </c>
      <c r="E544" s="58" t="s">
        <v>3070</v>
      </c>
      <c r="F544" s="58" t="s">
        <v>3714</v>
      </c>
      <c r="G544" s="58"/>
      <c r="H544" s="58"/>
      <c r="I544" s="58" t="s">
        <v>3715</v>
      </c>
      <c r="J544" s="72">
        <v>20000000</v>
      </c>
      <c r="K544" s="65"/>
    </row>
    <row r="545" spans="1:11" ht="31" hidden="1">
      <c r="A545" s="48"/>
      <c r="B545" s="63"/>
      <c r="C545" s="58" t="s">
        <v>113</v>
      </c>
      <c r="D545" s="57">
        <v>2020</v>
      </c>
      <c r="E545" s="58" t="s">
        <v>3070</v>
      </c>
      <c r="F545" s="58" t="s">
        <v>3714</v>
      </c>
      <c r="G545" s="58"/>
      <c r="H545" s="58"/>
      <c r="I545" s="58" t="s">
        <v>3715</v>
      </c>
      <c r="J545" s="72">
        <v>25000000</v>
      </c>
      <c r="K545" s="65"/>
    </row>
    <row r="546" spans="1:11" ht="31" hidden="1">
      <c r="A546" s="48"/>
      <c r="B546" s="63"/>
      <c r="C546" s="58" t="s">
        <v>113</v>
      </c>
      <c r="D546" s="57">
        <v>2020</v>
      </c>
      <c r="E546" s="58" t="s">
        <v>3070</v>
      </c>
      <c r="F546" s="58" t="s">
        <v>3716</v>
      </c>
      <c r="G546" s="58"/>
      <c r="H546" s="58"/>
      <c r="I546" s="58" t="s">
        <v>3704</v>
      </c>
      <c r="J546" s="72">
        <v>10000000</v>
      </c>
      <c r="K546" s="65"/>
    </row>
    <row r="547" spans="1:11" ht="31" hidden="1">
      <c r="A547" s="48"/>
      <c r="B547" s="63"/>
      <c r="C547" s="58" t="s">
        <v>113</v>
      </c>
      <c r="D547" s="57">
        <v>2020</v>
      </c>
      <c r="E547" s="58" t="s">
        <v>3070</v>
      </c>
      <c r="F547" s="58" t="s">
        <v>3678</v>
      </c>
      <c r="G547" s="58"/>
      <c r="H547" s="58"/>
      <c r="I547" s="58" t="s">
        <v>3695</v>
      </c>
      <c r="J547" s="72">
        <v>2496000</v>
      </c>
      <c r="K547" s="65"/>
    </row>
    <row r="548" spans="1:11" ht="31" hidden="1">
      <c r="A548" s="48"/>
      <c r="B548" s="63"/>
      <c r="C548" s="58" t="s">
        <v>113</v>
      </c>
      <c r="D548" s="57">
        <v>2020</v>
      </c>
      <c r="E548" s="58" t="s">
        <v>3070</v>
      </c>
      <c r="F548" s="58" t="s">
        <v>3678</v>
      </c>
      <c r="G548" s="58"/>
      <c r="H548" s="58"/>
      <c r="I548" s="58" t="s">
        <v>3695</v>
      </c>
      <c r="J548" s="72">
        <v>5000000</v>
      </c>
      <c r="K548" s="65"/>
    </row>
    <row r="549" spans="1:11" ht="31" hidden="1">
      <c r="A549" s="48"/>
      <c r="B549" s="63"/>
      <c r="C549" s="58" t="s">
        <v>113</v>
      </c>
      <c r="D549" s="57">
        <v>2020</v>
      </c>
      <c r="E549" s="58" t="s">
        <v>3070</v>
      </c>
      <c r="F549" s="58" t="s">
        <v>3678</v>
      </c>
      <c r="G549" s="58"/>
      <c r="H549" s="58"/>
      <c r="I549" s="58" t="s">
        <v>3695</v>
      </c>
      <c r="J549" s="72">
        <v>5000000</v>
      </c>
      <c r="K549" s="65"/>
    </row>
    <row r="550" spans="1:11" ht="31" hidden="1">
      <c r="A550" s="48"/>
      <c r="B550" s="63"/>
      <c r="C550" s="58" t="s">
        <v>113</v>
      </c>
      <c r="D550" s="57">
        <v>2020</v>
      </c>
      <c r="E550" s="58" t="s">
        <v>3070</v>
      </c>
      <c r="F550" s="58" t="s">
        <v>3678</v>
      </c>
      <c r="G550" s="58"/>
      <c r="H550" s="58"/>
      <c r="I550" s="58" t="s">
        <v>3695</v>
      </c>
      <c r="J550" s="72">
        <v>13864000</v>
      </c>
      <c r="K550" s="65"/>
    </row>
    <row r="551" spans="1:11" ht="46.5" hidden="1">
      <c r="A551" s="48"/>
      <c r="B551" s="63"/>
      <c r="C551" s="58" t="s">
        <v>113</v>
      </c>
      <c r="D551" s="57">
        <v>2020</v>
      </c>
      <c r="E551" s="58" t="s">
        <v>3070</v>
      </c>
      <c r="F551" s="58" t="s">
        <v>3717</v>
      </c>
      <c r="G551" s="58"/>
      <c r="H551" s="58"/>
      <c r="I551" s="58" t="s">
        <v>3699</v>
      </c>
      <c r="J551" s="72">
        <v>2000000</v>
      </c>
      <c r="K551" s="65"/>
    </row>
    <row r="552" spans="1:11" ht="31" hidden="1">
      <c r="A552" s="48"/>
      <c r="B552" s="63"/>
      <c r="C552" s="58" t="s">
        <v>113</v>
      </c>
      <c r="D552" s="57">
        <v>2020</v>
      </c>
      <c r="E552" s="58" t="s">
        <v>3070</v>
      </c>
      <c r="F552" s="58" t="s">
        <v>3718</v>
      </c>
      <c r="G552" s="58"/>
      <c r="H552" s="58"/>
      <c r="I552" s="58" t="s">
        <v>3695</v>
      </c>
      <c r="J552" s="72">
        <v>2000000</v>
      </c>
      <c r="K552" s="65"/>
    </row>
    <row r="553" spans="1:11" ht="31" hidden="1">
      <c r="A553" s="48"/>
      <c r="B553" s="63"/>
      <c r="C553" s="58" t="s">
        <v>113</v>
      </c>
      <c r="D553" s="57">
        <v>2020</v>
      </c>
      <c r="E553" s="58" t="s">
        <v>3070</v>
      </c>
      <c r="F553" s="58" t="s">
        <v>3719</v>
      </c>
      <c r="G553" s="58"/>
      <c r="H553" s="58"/>
      <c r="I553" s="58" t="s">
        <v>3720</v>
      </c>
      <c r="J553" s="72">
        <v>10285000</v>
      </c>
      <c r="K553" s="65"/>
    </row>
    <row r="554" spans="1:11" ht="62" hidden="1">
      <c r="A554" s="48"/>
      <c r="B554" s="63"/>
      <c r="C554" s="58" t="s">
        <v>113</v>
      </c>
      <c r="D554" s="57">
        <v>2020</v>
      </c>
      <c r="E554" s="58" t="s">
        <v>3096</v>
      </c>
      <c r="F554" s="58" t="s">
        <v>3721</v>
      </c>
      <c r="G554" s="58"/>
      <c r="H554" s="58"/>
      <c r="I554" s="58" t="s">
        <v>3695</v>
      </c>
      <c r="J554" s="72">
        <v>6000000</v>
      </c>
      <c r="K554" s="65"/>
    </row>
    <row r="555" spans="1:11" ht="62" hidden="1">
      <c r="A555" s="48"/>
      <c r="B555" s="63"/>
      <c r="C555" s="58" t="s">
        <v>113</v>
      </c>
      <c r="D555" s="57">
        <v>2020</v>
      </c>
      <c r="E555" s="58" t="s">
        <v>3096</v>
      </c>
      <c r="F555" s="58" t="s">
        <v>3721</v>
      </c>
      <c r="G555" s="58"/>
      <c r="H555" s="58"/>
      <c r="I555" s="58" t="s">
        <v>3695</v>
      </c>
      <c r="J555" s="72">
        <v>6000000</v>
      </c>
      <c r="K555" s="65"/>
    </row>
    <row r="556" spans="1:11" ht="62" hidden="1">
      <c r="A556" s="48"/>
      <c r="B556" s="63"/>
      <c r="C556" s="58" t="s">
        <v>113</v>
      </c>
      <c r="D556" s="57">
        <v>2020</v>
      </c>
      <c r="E556" s="58" t="s">
        <v>3096</v>
      </c>
      <c r="F556" s="58" t="s">
        <v>3721</v>
      </c>
      <c r="G556" s="58"/>
      <c r="H556" s="58"/>
      <c r="I556" s="58" t="s">
        <v>3695</v>
      </c>
      <c r="J556" s="72">
        <v>6000000</v>
      </c>
      <c r="K556" s="65"/>
    </row>
    <row r="557" spans="1:11" ht="62" hidden="1">
      <c r="A557" s="48"/>
      <c r="B557" s="63"/>
      <c r="C557" s="58" t="s">
        <v>113</v>
      </c>
      <c r="D557" s="57">
        <v>2020</v>
      </c>
      <c r="E557" s="58" t="s">
        <v>3096</v>
      </c>
      <c r="F557" s="58" t="s">
        <v>3721</v>
      </c>
      <c r="G557" s="58"/>
      <c r="H557" s="58"/>
      <c r="I557" s="58" t="s">
        <v>3695</v>
      </c>
      <c r="J557" s="72">
        <v>6000000</v>
      </c>
      <c r="K557" s="65"/>
    </row>
    <row r="558" spans="1:11" ht="62" hidden="1">
      <c r="A558" s="48"/>
      <c r="B558" s="63"/>
      <c r="C558" s="58" t="s">
        <v>113</v>
      </c>
      <c r="D558" s="57">
        <v>2020</v>
      </c>
      <c r="E558" s="58" t="s">
        <v>3096</v>
      </c>
      <c r="F558" s="58" t="s">
        <v>3722</v>
      </c>
      <c r="G558" s="58"/>
      <c r="H558" s="58"/>
      <c r="I558" s="58" t="s">
        <v>3715</v>
      </c>
      <c r="J558" s="72">
        <v>9971000</v>
      </c>
      <c r="K558" s="65"/>
    </row>
    <row r="559" spans="1:11" ht="46.5" hidden="1">
      <c r="A559" s="48"/>
      <c r="B559" s="63"/>
      <c r="C559" s="58" t="s">
        <v>113</v>
      </c>
      <c r="D559" s="57">
        <v>2020</v>
      </c>
      <c r="E559" s="58" t="s">
        <v>3112</v>
      </c>
      <c r="F559" s="58" t="s">
        <v>3723</v>
      </c>
      <c r="G559" s="58"/>
      <c r="H559" s="58"/>
      <c r="I559" s="58" t="s">
        <v>3695</v>
      </c>
      <c r="J559" s="72">
        <v>6468000</v>
      </c>
      <c r="K559" s="65"/>
    </row>
    <row r="560" spans="1:11" ht="46.5" hidden="1">
      <c r="A560" s="48"/>
      <c r="B560" s="63"/>
      <c r="C560" s="58" t="s">
        <v>113</v>
      </c>
      <c r="D560" s="57">
        <v>2020</v>
      </c>
      <c r="E560" s="58" t="s">
        <v>3112</v>
      </c>
      <c r="F560" s="58" t="s">
        <v>3724</v>
      </c>
      <c r="G560" s="58"/>
      <c r="H560" s="58"/>
      <c r="I560" s="58" t="s">
        <v>3695</v>
      </c>
      <c r="J560" s="72">
        <v>10000000</v>
      </c>
      <c r="K560" s="65"/>
    </row>
    <row r="561" spans="1:11" ht="46.5" hidden="1">
      <c r="A561" s="48"/>
      <c r="B561" s="63"/>
      <c r="C561" s="58" t="s">
        <v>113</v>
      </c>
      <c r="D561" s="57">
        <v>2020</v>
      </c>
      <c r="E561" s="58" t="s">
        <v>3112</v>
      </c>
      <c r="F561" s="58" t="s">
        <v>3725</v>
      </c>
      <c r="G561" s="58"/>
      <c r="H561" s="58"/>
      <c r="I561" s="73" t="s">
        <v>3704</v>
      </c>
      <c r="J561" s="72">
        <v>40000000</v>
      </c>
      <c r="K561" s="65"/>
    </row>
    <row r="562" spans="1:11" ht="46.5" hidden="1">
      <c r="A562" s="48"/>
      <c r="B562" s="63"/>
      <c r="C562" s="58" t="s">
        <v>113</v>
      </c>
      <c r="D562" s="57">
        <v>2020</v>
      </c>
      <c r="E562" s="58" t="s">
        <v>3112</v>
      </c>
      <c r="F562" s="58" t="s">
        <v>3726</v>
      </c>
      <c r="G562" s="58"/>
      <c r="H562" s="58"/>
      <c r="I562" s="73" t="s">
        <v>3704</v>
      </c>
      <c r="J562" s="72">
        <v>30000000</v>
      </c>
      <c r="K562" s="65"/>
    </row>
    <row r="563" spans="1:11" ht="15.5" hidden="1">
      <c r="A563" s="48"/>
      <c r="B563" s="63"/>
      <c r="C563" s="58" t="s">
        <v>113</v>
      </c>
      <c r="D563" s="57">
        <v>2020</v>
      </c>
      <c r="E563" s="58" t="s">
        <v>3144</v>
      </c>
      <c r="F563" s="58" t="s">
        <v>3698</v>
      </c>
      <c r="G563" s="58"/>
      <c r="H563" s="58"/>
      <c r="I563" s="58" t="s">
        <v>3699</v>
      </c>
      <c r="J563" s="72">
        <v>25000000</v>
      </c>
      <c r="K563" s="65"/>
    </row>
    <row r="564" spans="1:11" ht="31" hidden="1">
      <c r="A564" s="48"/>
      <c r="B564" s="58">
        <v>16</v>
      </c>
      <c r="C564" s="58" t="s">
        <v>119</v>
      </c>
      <c r="D564" s="57">
        <v>2019</v>
      </c>
      <c r="E564" s="58" t="s">
        <v>3011</v>
      </c>
      <c r="F564" s="58" t="s">
        <v>3727</v>
      </c>
      <c r="G564" s="58" t="s">
        <v>805</v>
      </c>
      <c r="H564" s="58"/>
      <c r="I564" s="58" t="s">
        <v>3728</v>
      </c>
      <c r="J564" s="65"/>
      <c r="K564" s="65">
        <v>45550400</v>
      </c>
    </row>
    <row r="565" spans="1:11" ht="62" hidden="1">
      <c r="A565" s="48"/>
      <c r="B565" s="63"/>
      <c r="C565" s="58" t="s">
        <v>119</v>
      </c>
      <c r="D565" s="57">
        <v>2019</v>
      </c>
      <c r="E565" s="58" t="s">
        <v>3016</v>
      </c>
      <c r="F565" s="58" t="s">
        <v>3729</v>
      </c>
      <c r="G565" s="58" t="s">
        <v>805</v>
      </c>
      <c r="H565" s="58"/>
      <c r="I565" s="58" t="s">
        <v>3730</v>
      </c>
      <c r="J565" s="65"/>
      <c r="K565" s="65">
        <v>433121000</v>
      </c>
    </row>
    <row r="566" spans="1:11" ht="93" hidden="1">
      <c r="A566" s="48"/>
      <c r="B566" s="63"/>
      <c r="C566" s="58" t="s">
        <v>119</v>
      </c>
      <c r="D566" s="57">
        <v>2019</v>
      </c>
      <c r="E566" s="58" t="s">
        <v>3070</v>
      </c>
      <c r="F566" s="58" t="s">
        <v>3731</v>
      </c>
      <c r="G566" s="58" t="s">
        <v>805</v>
      </c>
      <c r="H566" s="58"/>
      <c r="I566" s="58" t="s">
        <v>3732</v>
      </c>
      <c r="J566" s="65"/>
      <c r="K566" s="65">
        <v>242429000</v>
      </c>
    </row>
    <row r="567" spans="1:11" ht="77.5" hidden="1">
      <c r="A567" s="48"/>
      <c r="B567" s="63"/>
      <c r="C567" s="58" t="s">
        <v>119</v>
      </c>
      <c r="D567" s="57">
        <v>2019</v>
      </c>
      <c r="E567" s="58" t="s">
        <v>3096</v>
      </c>
      <c r="F567" s="58" t="s">
        <v>3733</v>
      </c>
      <c r="G567" s="58" t="s">
        <v>3734</v>
      </c>
      <c r="H567" s="58"/>
      <c r="I567" s="58" t="s">
        <v>3735</v>
      </c>
      <c r="J567" s="65"/>
      <c r="K567" s="65">
        <v>406400000</v>
      </c>
    </row>
    <row r="568" spans="1:11" ht="46.5" hidden="1">
      <c r="A568" s="48"/>
      <c r="B568" s="63"/>
      <c r="C568" s="58" t="s">
        <v>119</v>
      </c>
      <c r="D568" s="57">
        <v>2019</v>
      </c>
      <c r="E568" s="58" t="s">
        <v>3112</v>
      </c>
      <c r="F568" s="58" t="s">
        <v>3736</v>
      </c>
      <c r="G568" s="58" t="s">
        <v>805</v>
      </c>
      <c r="H568" s="58"/>
      <c r="I568" s="58" t="s">
        <v>3737</v>
      </c>
      <c r="J568" s="65"/>
      <c r="K568" s="65">
        <v>471826260</v>
      </c>
    </row>
    <row r="569" spans="1:11" ht="15.5" hidden="1">
      <c r="A569" s="48"/>
      <c r="B569" s="63"/>
      <c r="C569" s="58" t="s">
        <v>119</v>
      </c>
      <c r="D569" s="57">
        <v>2019</v>
      </c>
      <c r="E569" s="58" t="s">
        <v>3144</v>
      </c>
      <c r="F569" s="58" t="s">
        <v>749</v>
      </c>
      <c r="G569" s="58" t="s">
        <v>749</v>
      </c>
      <c r="H569" s="58"/>
      <c r="I569" s="58" t="s">
        <v>749</v>
      </c>
      <c r="J569" s="65"/>
      <c r="K569" s="72" t="s">
        <v>749</v>
      </c>
    </row>
    <row r="570" spans="1:11" ht="31" hidden="1">
      <c r="A570" s="48"/>
      <c r="B570" s="63"/>
      <c r="C570" s="58" t="s">
        <v>119</v>
      </c>
      <c r="D570" s="57">
        <v>2020</v>
      </c>
      <c r="E570" s="58" t="s">
        <v>3011</v>
      </c>
      <c r="F570" s="58" t="s">
        <v>749</v>
      </c>
      <c r="G570" s="58" t="s">
        <v>749</v>
      </c>
      <c r="H570" s="58"/>
      <c r="I570" s="58" t="s">
        <v>749</v>
      </c>
      <c r="J570" s="65"/>
      <c r="K570" s="72" t="s">
        <v>749</v>
      </c>
    </row>
    <row r="571" spans="1:11" ht="62" hidden="1">
      <c r="A571" s="48"/>
      <c r="B571" s="63"/>
      <c r="C571" s="58" t="s">
        <v>119</v>
      </c>
      <c r="D571" s="57">
        <v>2020</v>
      </c>
      <c r="E571" s="58" t="s">
        <v>3016</v>
      </c>
      <c r="F571" s="58" t="s">
        <v>3738</v>
      </c>
      <c r="G571" s="58" t="s">
        <v>805</v>
      </c>
      <c r="H571" s="58"/>
      <c r="I571" s="58" t="s">
        <v>3730</v>
      </c>
      <c r="J571" s="65"/>
      <c r="K571" s="65">
        <v>532534000</v>
      </c>
    </row>
    <row r="572" spans="1:11" ht="93" hidden="1">
      <c r="A572" s="48"/>
      <c r="B572" s="63"/>
      <c r="C572" s="58" t="s">
        <v>119</v>
      </c>
      <c r="D572" s="57">
        <v>2020</v>
      </c>
      <c r="E572" s="58" t="s">
        <v>3070</v>
      </c>
      <c r="F572" s="58" t="s">
        <v>3739</v>
      </c>
      <c r="G572" s="58" t="s">
        <v>805</v>
      </c>
      <c r="H572" s="58"/>
      <c r="I572" s="58" t="s">
        <v>3732</v>
      </c>
      <c r="J572" s="65"/>
      <c r="K572" s="65">
        <v>537600937</v>
      </c>
    </row>
    <row r="573" spans="1:11" ht="62" hidden="1">
      <c r="A573" s="48"/>
      <c r="B573" s="63"/>
      <c r="C573" s="58" t="s">
        <v>119</v>
      </c>
      <c r="D573" s="57">
        <v>2020</v>
      </c>
      <c r="E573" s="58" t="s">
        <v>3096</v>
      </c>
      <c r="F573" s="58" t="s">
        <v>3740</v>
      </c>
      <c r="G573" s="58" t="s">
        <v>3741</v>
      </c>
      <c r="H573" s="58"/>
      <c r="I573" s="58" t="s">
        <v>3742</v>
      </c>
      <c r="J573" s="65"/>
      <c r="K573" s="65">
        <v>303730000</v>
      </c>
    </row>
    <row r="574" spans="1:11" ht="77.5" hidden="1">
      <c r="A574" s="48"/>
      <c r="B574" s="63"/>
      <c r="C574" s="58" t="s">
        <v>119</v>
      </c>
      <c r="D574" s="57">
        <v>2020</v>
      </c>
      <c r="E574" s="58" t="s">
        <v>3112</v>
      </c>
      <c r="F574" s="58" t="s">
        <v>3743</v>
      </c>
      <c r="G574" s="58" t="s">
        <v>805</v>
      </c>
      <c r="H574" s="58"/>
      <c r="I574" s="58" t="s">
        <v>3744</v>
      </c>
      <c r="J574" s="65"/>
      <c r="K574" s="65">
        <v>727877300</v>
      </c>
    </row>
    <row r="575" spans="1:11" ht="62" hidden="1">
      <c r="A575" s="48"/>
      <c r="B575" s="63"/>
      <c r="C575" s="58" t="s">
        <v>119</v>
      </c>
      <c r="D575" s="57">
        <v>2020</v>
      </c>
      <c r="E575" s="58" t="s">
        <v>3144</v>
      </c>
      <c r="F575" s="58" t="s">
        <v>3745</v>
      </c>
      <c r="G575" s="58" t="s">
        <v>805</v>
      </c>
      <c r="H575" s="58"/>
      <c r="I575" s="58" t="s">
        <v>3730</v>
      </c>
      <c r="J575" s="65"/>
      <c r="K575" s="65">
        <v>24000000</v>
      </c>
    </row>
    <row r="576" spans="1:11" ht="31" hidden="1">
      <c r="A576" s="48"/>
      <c r="B576" s="58">
        <v>17</v>
      </c>
      <c r="C576" s="58" t="s">
        <v>125</v>
      </c>
      <c r="D576" s="57">
        <v>2019</v>
      </c>
      <c r="E576" s="58" t="s">
        <v>3011</v>
      </c>
      <c r="F576" s="58"/>
      <c r="G576" s="58"/>
      <c r="H576" s="58"/>
      <c r="I576" s="58"/>
      <c r="J576" s="65" t="s">
        <v>749</v>
      </c>
      <c r="K576" s="65" t="s">
        <v>749</v>
      </c>
    </row>
    <row r="577" spans="1:11" ht="31" hidden="1">
      <c r="A577" s="48"/>
      <c r="B577" s="57"/>
      <c r="C577" s="58" t="s">
        <v>125</v>
      </c>
      <c r="D577" s="57">
        <v>2019</v>
      </c>
      <c r="E577" s="58" t="s">
        <v>3016</v>
      </c>
      <c r="F577" s="58"/>
      <c r="G577" s="58"/>
      <c r="H577" s="58"/>
      <c r="I577" s="58" t="s">
        <v>3746</v>
      </c>
      <c r="J577" s="65">
        <v>29213064.219999999</v>
      </c>
      <c r="K577" s="65">
        <v>6691702.6299999999</v>
      </c>
    </row>
    <row r="578" spans="1:11" ht="46.5" hidden="1">
      <c r="A578" s="48"/>
      <c r="B578" s="57"/>
      <c r="C578" s="58" t="s">
        <v>125</v>
      </c>
      <c r="D578" s="57">
        <v>2019</v>
      </c>
      <c r="E578" s="58" t="s">
        <v>3070</v>
      </c>
      <c r="F578" s="58"/>
      <c r="G578" s="58"/>
      <c r="H578" s="58"/>
      <c r="I578" s="58" t="s">
        <v>3747</v>
      </c>
      <c r="J578" s="65" t="s">
        <v>749</v>
      </c>
      <c r="K578" s="65">
        <v>19996163.68</v>
      </c>
    </row>
    <row r="579" spans="1:11" ht="62" hidden="1">
      <c r="A579" s="48"/>
      <c r="B579" s="57"/>
      <c r="C579" s="58" t="s">
        <v>125</v>
      </c>
      <c r="D579" s="57">
        <v>2019</v>
      </c>
      <c r="E579" s="58" t="s">
        <v>3096</v>
      </c>
      <c r="F579" s="58"/>
      <c r="G579" s="58"/>
      <c r="H579" s="58"/>
      <c r="I579" s="58" t="s">
        <v>3747</v>
      </c>
      <c r="J579" s="65" t="s">
        <v>749</v>
      </c>
      <c r="K579" s="65">
        <v>4199448.92</v>
      </c>
    </row>
    <row r="580" spans="1:11" ht="46.5" hidden="1">
      <c r="A580" s="48"/>
      <c r="B580" s="57"/>
      <c r="C580" s="58" t="s">
        <v>125</v>
      </c>
      <c r="D580" s="57">
        <v>2019</v>
      </c>
      <c r="E580" s="58" t="s">
        <v>3112</v>
      </c>
      <c r="F580" s="58"/>
      <c r="G580" s="58"/>
      <c r="H580" s="58"/>
      <c r="I580" s="58" t="s">
        <v>3748</v>
      </c>
      <c r="J580" s="65" t="s">
        <v>749</v>
      </c>
      <c r="K580" s="65">
        <v>2700817.08</v>
      </c>
    </row>
    <row r="581" spans="1:11" ht="15.5" hidden="1">
      <c r="A581" s="48"/>
      <c r="B581" s="57"/>
      <c r="C581" s="58" t="s">
        <v>125</v>
      </c>
      <c r="D581" s="57">
        <v>2019</v>
      </c>
      <c r="E581" s="58" t="s">
        <v>3144</v>
      </c>
      <c r="F581" s="58"/>
      <c r="G581" s="58"/>
      <c r="H581" s="58"/>
      <c r="I581" s="58"/>
      <c r="J581" s="65" t="s">
        <v>749</v>
      </c>
      <c r="K581" s="65" t="s">
        <v>749</v>
      </c>
    </row>
    <row r="582" spans="1:11" ht="31" hidden="1">
      <c r="A582" s="48"/>
      <c r="B582" s="57"/>
      <c r="C582" s="58" t="s">
        <v>125</v>
      </c>
      <c r="D582" s="57">
        <v>2020</v>
      </c>
      <c r="E582" s="58" t="s">
        <v>3011</v>
      </c>
      <c r="F582" s="58"/>
      <c r="G582" s="58"/>
      <c r="H582" s="58"/>
      <c r="I582" s="58"/>
      <c r="J582" s="65" t="s">
        <v>749</v>
      </c>
      <c r="K582" s="65" t="s">
        <v>749</v>
      </c>
    </row>
    <row r="583" spans="1:11" ht="31" hidden="1">
      <c r="A583" s="48"/>
      <c r="B583" s="57"/>
      <c r="C583" s="58" t="s">
        <v>125</v>
      </c>
      <c r="D583" s="57">
        <v>2020</v>
      </c>
      <c r="E583" s="58" t="s">
        <v>3016</v>
      </c>
      <c r="F583" s="58"/>
      <c r="G583" s="58"/>
      <c r="H583" s="58"/>
      <c r="I583" s="58" t="s">
        <v>3746</v>
      </c>
      <c r="J583" s="65">
        <v>37640573.25</v>
      </c>
      <c r="K583" s="65">
        <v>5613808.9900000002</v>
      </c>
    </row>
    <row r="584" spans="1:11" ht="46.5" hidden="1">
      <c r="A584" s="48"/>
      <c r="B584" s="57"/>
      <c r="C584" s="58" t="s">
        <v>125</v>
      </c>
      <c r="D584" s="57">
        <v>2020</v>
      </c>
      <c r="E584" s="58" t="s">
        <v>3070</v>
      </c>
      <c r="F584" s="58"/>
      <c r="G584" s="58"/>
      <c r="H584" s="58"/>
      <c r="I584" s="58" t="s">
        <v>3747</v>
      </c>
      <c r="J584" s="65" t="s">
        <v>749</v>
      </c>
      <c r="K584" s="65">
        <v>17377777.93</v>
      </c>
    </row>
    <row r="585" spans="1:11" ht="62" hidden="1">
      <c r="A585" s="48"/>
      <c r="B585" s="57"/>
      <c r="C585" s="58" t="s">
        <v>125</v>
      </c>
      <c r="D585" s="57">
        <v>2020</v>
      </c>
      <c r="E585" s="58" t="s">
        <v>3096</v>
      </c>
      <c r="F585" s="58"/>
      <c r="G585" s="58"/>
      <c r="H585" s="58"/>
      <c r="I585" s="58" t="s">
        <v>3747</v>
      </c>
      <c r="J585" s="65" t="s">
        <v>749</v>
      </c>
      <c r="K585" s="65">
        <v>3884648.7199999997</v>
      </c>
    </row>
    <row r="586" spans="1:11" ht="46.5" hidden="1">
      <c r="A586" s="48"/>
      <c r="B586" s="57"/>
      <c r="C586" s="58" t="s">
        <v>125</v>
      </c>
      <c r="D586" s="57">
        <v>2020</v>
      </c>
      <c r="E586" s="58" t="s">
        <v>3112</v>
      </c>
      <c r="F586" s="58"/>
      <c r="G586" s="58"/>
      <c r="H586" s="58"/>
      <c r="I586" s="58" t="s">
        <v>3748</v>
      </c>
      <c r="J586" s="65" t="s">
        <v>749</v>
      </c>
      <c r="K586" s="65">
        <v>2213134.8199999998</v>
      </c>
    </row>
    <row r="587" spans="1:11" ht="15.5" hidden="1">
      <c r="A587" s="48"/>
      <c r="B587" s="57"/>
      <c r="C587" s="58" t="s">
        <v>125</v>
      </c>
      <c r="D587" s="57">
        <v>2020</v>
      </c>
      <c r="E587" s="58" t="s">
        <v>3144</v>
      </c>
      <c r="F587" s="58"/>
      <c r="G587" s="58"/>
      <c r="H587" s="58"/>
      <c r="I587" s="58"/>
      <c r="J587" s="65" t="s">
        <v>749</v>
      </c>
      <c r="K587" s="65" t="s">
        <v>749</v>
      </c>
    </row>
    <row r="588" spans="1:11" ht="31" hidden="1">
      <c r="A588" s="48"/>
      <c r="B588" s="58">
        <v>18</v>
      </c>
      <c r="C588" s="58" t="s">
        <v>134</v>
      </c>
      <c r="D588" s="57">
        <v>2019</v>
      </c>
      <c r="E588" s="58" t="s">
        <v>3011</v>
      </c>
      <c r="F588" s="58"/>
      <c r="G588" s="58"/>
      <c r="H588" s="58"/>
      <c r="I588" s="58"/>
      <c r="J588" s="65"/>
      <c r="K588" s="65"/>
    </row>
    <row r="589" spans="1:11" ht="139.5" hidden="1">
      <c r="A589" s="48"/>
      <c r="B589" s="63"/>
      <c r="C589" s="58" t="s">
        <v>134</v>
      </c>
      <c r="D589" s="57">
        <v>2019</v>
      </c>
      <c r="E589" s="58" t="s">
        <v>3016</v>
      </c>
      <c r="F589" s="58" t="s">
        <v>3749</v>
      </c>
      <c r="G589" s="76">
        <v>121</v>
      </c>
      <c r="H589" s="76">
        <v>1440</v>
      </c>
      <c r="I589" s="58" t="s">
        <v>3750</v>
      </c>
      <c r="J589" s="65"/>
      <c r="K589" s="65">
        <v>387031535</v>
      </c>
    </row>
    <row r="590" spans="1:11" ht="139.5" hidden="1">
      <c r="A590" s="48"/>
      <c r="B590" s="63"/>
      <c r="C590" s="58" t="s">
        <v>134</v>
      </c>
      <c r="D590" s="57">
        <v>2019</v>
      </c>
      <c r="E590" s="58" t="s">
        <v>3070</v>
      </c>
      <c r="F590" s="58" t="s">
        <v>3751</v>
      </c>
      <c r="G590" s="76">
        <v>72</v>
      </c>
      <c r="H590" s="76">
        <v>6790</v>
      </c>
      <c r="I590" s="58" t="s">
        <v>3750</v>
      </c>
      <c r="J590" s="65"/>
      <c r="K590" s="65">
        <v>2189793045</v>
      </c>
    </row>
    <row r="591" spans="1:11" ht="217" hidden="1">
      <c r="A591" s="48"/>
      <c r="B591" s="63"/>
      <c r="C591" s="58" t="s">
        <v>134</v>
      </c>
      <c r="D591" s="57">
        <v>2019</v>
      </c>
      <c r="E591" s="58" t="s">
        <v>3096</v>
      </c>
      <c r="F591" s="58" t="s">
        <v>3752</v>
      </c>
      <c r="G591" s="76">
        <v>34</v>
      </c>
      <c r="H591" s="76">
        <v>1520</v>
      </c>
      <c r="I591" s="58" t="s">
        <v>3750</v>
      </c>
      <c r="J591" s="65"/>
      <c r="K591" s="65">
        <v>366257385</v>
      </c>
    </row>
    <row r="592" spans="1:11" ht="139.5" hidden="1">
      <c r="A592" s="48"/>
      <c r="B592" s="63"/>
      <c r="C592" s="58" t="s">
        <v>134</v>
      </c>
      <c r="D592" s="57">
        <v>2019</v>
      </c>
      <c r="E592" s="58" t="s">
        <v>3112</v>
      </c>
      <c r="F592" s="58" t="s">
        <v>3753</v>
      </c>
      <c r="G592" s="76">
        <v>10</v>
      </c>
      <c r="H592" s="76">
        <v>1000</v>
      </c>
      <c r="I592" s="58" t="s">
        <v>3750</v>
      </c>
      <c r="J592" s="65"/>
      <c r="K592" s="65">
        <v>1653671640</v>
      </c>
    </row>
    <row r="593" spans="1:11" ht="139.5" hidden="1">
      <c r="A593" s="48"/>
      <c r="B593" s="63"/>
      <c r="C593" s="58" t="s">
        <v>134</v>
      </c>
      <c r="D593" s="57">
        <v>2019</v>
      </c>
      <c r="E593" s="58" t="s">
        <v>3144</v>
      </c>
      <c r="F593" s="58" t="s">
        <v>3754</v>
      </c>
      <c r="G593" s="58">
        <v>17</v>
      </c>
      <c r="H593" s="58">
        <v>420</v>
      </c>
      <c r="I593" s="58" t="s">
        <v>3750</v>
      </c>
      <c r="J593" s="65"/>
      <c r="K593" s="65">
        <v>183649025</v>
      </c>
    </row>
    <row r="594" spans="1:11" ht="31" hidden="1">
      <c r="A594" s="48"/>
      <c r="B594" s="63"/>
      <c r="C594" s="58" t="s">
        <v>134</v>
      </c>
      <c r="D594" s="57">
        <v>2020</v>
      </c>
      <c r="E594" s="58" t="s">
        <v>3011</v>
      </c>
      <c r="F594" s="58"/>
      <c r="G594" s="76"/>
      <c r="H594" s="76"/>
      <c r="I594" s="58"/>
      <c r="J594" s="65"/>
      <c r="K594" s="65"/>
    </row>
    <row r="595" spans="1:11" ht="139.5" hidden="1">
      <c r="A595" s="48"/>
      <c r="B595" s="63"/>
      <c r="C595" s="58" t="s">
        <v>134</v>
      </c>
      <c r="D595" s="57">
        <v>2020</v>
      </c>
      <c r="E595" s="58" t="s">
        <v>3016</v>
      </c>
      <c r="F595" s="58" t="s">
        <v>3749</v>
      </c>
      <c r="G595" s="76">
        <v>121</v>
      </c>
      <c r="H595" s="76">
        <v>1665</v>
      </c>
      <c r="I595" s="58" t="s">
        <v>3750</v>
      </c>
      <c r="J595" s="65"/>
      <c r="K595" s="65">
        <v>2405547450</v>
      </c>
    </row>
    <row r="596" spans="1:11" ht="294.5" hidden="1">
      <c r="A596" s="48"/>
      <c r="B596" s="63"/>
      <c r="C596" s="58" t="s">
        <v>134</v>
      </c>
      <c r="D596" s="57">
        <v>2020</v>
      </c>
      <c r="E596" s="58" t="s">
        <v>3070</v>
      </c>
      <c r="F596" s="58" t="s">
        <v>3755</v>
      </c>
      <c r="G596" s="76">
        <v>72</v>
      </c>
      <c r="H596" s="76">
        <v>7996</v>
      </c>
      <c r="I596" s="58" t="s">
        <v>3750</v>
      </c>
      <c r="J596" s="65"/>
      <c r="K596" s="65">
        <v>2011133040</v>
      </c>
    </row>
    <row r="597" spans="1:11" ht="409.5" hidden="1">
      <c r="A597" s="48"/>
      <c r="B597" s="63"/>
      <c r="C597" s="58" t="s">
        <v>134</v>
      </c>
      <c r="D597" s="57">
        <v>2020</v>
      </c>
      <c r="E597" s="58" t="s">
        <v>3096</v>
      </c>
      <c r="F597" s="58" t="s">
        <v>3756</v>
      </c>
      <c r="G597" s="76">
        <v>34</v>
      </c>
      <c r="H597" s="76">
        <v>939</v>
      </c>
      <c r="I597" s="58" t="s">
        <v>3750</v>
      </c>
      <c r="J597" s="65"/>
      <c r="K597" s="65">
        <v>574820000</v>
      </c>
    </row>
    <row r="598" spans="1:11" ht="139.5" hidden="1">
      <c r="A598" s="48"/>
      <c r="B598" s="63"/>
      <c r="C598" s="58" t="s">
        <v>134</v>
      </c>
      <c r="D598" s="57">
        <v>2020</v>
      </c>
      <c r="E598" s="58" t="s">
        <v>3112</v>
      </c>
      <c r="F598" s="58" t="s">
        <v>3757</v>
      </c>
      <c r="G598" s="76">
        <v>10</v>
      </c>
      <c r="H598" s="76">
        <v>1243</v>
      </c>
      <c r="I598" s="58" t="s">
        <v>3750</v>
      </c>
      <c r="J598" s="65"/>
      <c r="K598" s="65">
        <v>2937613999.9000001</v>
      </c>
    </row>
    <row r="599" spans="1:11" ht="139.5" hidden="1">
      <c r="A599" s="48"/>
      <c r="B599" s="63"/>
      <c r="C599" s="58" t="s">
        <v>134</v>
      </c>
      <c r="D599" s="57">
        <v>2020</v>
      </c>
      <c r="E599" s="58" t="s">
        <v>3144</v>
      </c>
      <c r="F599" s="58" t="s">
        <v>3758</v>
      </c>
      <c r="G599" s="76">
        <v>17</v>
      </c>
      <c r="H599" s="76">
        <v>2281</v>
      </c>
      <c r="I599" s="58" t="s">
        <v>3750</v>
      </c>
      <c r="J599" s="65"/>
      <c r="K599" s="65">
        <v>484874000</v>
      </c>
    </row>
    <row r="600" spans="1:11" ht="31" hidden="1">
      <c r="A600" s="48"/>
      <c r="B600" s="58">
        <v>19</v>
      </c>
      <c r="C600" s="58" t="s">
        <v>140</v>
      </c>
      <c r="D600" s="57">
        <v>2019</v>
      </c>
      <c r="E600" s="58" t="s">
        <v>3011</v>
      </c>
      <c r="F600" s="58"/>
      <c r="G600" s="58"/>
      <c r="H600" s="58"/>
      <c r="I600" s="58"/>
      <c r="J600" s="65"/>
      <c r="K600" s="65"/>
    </row>
    <row r="601" spans="1:11" ht="31" hidden="1">
      <c r="A601" s="48"/>
      <c r="B601" s="57"/>
      <c r="C601" s="58" t="s">
        <v>140</v>
      </c>
      <c r="D601" s="57">
        <v>2019</v>
      </c>
      <c r="E601" s="58" t="s">
        <v>3016</v>
      </c>
      <c r="F601" s="58" t="s">
        <v>3759</v>
      </c>
      <c r="G601" s="58"/>
      <c r="H601" s="58"/>
      <c r="I601" s="58" t="s">
        <v>3760</v>
      </c>
      <c r="J601" s="65">
        <v>2000000</v>
      </c>
      <c r="K601" s="65"/>
    </row>
    <row r="602" spans="1:11" ht="31" hidden="1">
      <c r="A602" s="48"/>
      <c r="B602" s="57"/>
      <c r="C602" s="58" t="s">
        <v>140</v>
      </c>
      <c r="D602" s="57">
        <v>2019</v>
      </c>
      <c r="E602" s="58" t="s">
        <v>3016</v>
      </c>
      <c r="F602" s="58" t="s">
        <v>3761</v>
      </c>
      <c r="G602" s="58" t="s">
        <v>3762</v>
      </c>
      <c r="H602" s="58"/>
      <c r="I602" s="58" t="s">
        <v>3763</v>
      </c>
      <c r="J602" s="65">
        <v>49250000</v>
      </c>
      <c r="K602" s="65"/>
    </row>
    <row r="603" spans="1:11" ht="31" hidden="1">
      <c r="A603" s="48"/>
      <c r="B603" s="57"/>
      <c r="C603" s="58" t="s">
        <v>140</v>
      </c>
      <c r="D603" s="57">
        <v>2019</v>
      </c>
      <c r="E603" s="58" t="s">
        <v>3016</v>
      </c>
      <c r="F603" s="58" t="s">
        <v>3764</v>
      </c>
      <c r="G603" s="58" t="s">
        <v>3762</v>
      </c>
      <c r="H603" s="58"/>
      <c r="I603" s="58" t="s">
        <v>3763</v>
      </c>
      <c r="J603" s="65">
        <v>35000000</v>
      </c>
      <c r="K603" s="65"/>
    </row>
    <row r="604" spans="1:11" ht="31" hidden="1">
      <c r="A604" s="48"/>
      <c r="B604" s="57"/>
      <c r="C604" s="58" t="s">
        <v>140</v>
      </c>
      <c r="D604" s="57">
        <v>2019</v>
      </c>
      <c r="E604" s="58" t="s">
        <v>3016</v>
      </c>
      <c r="F604" s="58" t="s">
        <v>3765</v>
      </c>
      <c r="G604" s="58"/>
      <c r="H604" s="58"/>
      <c r="I604" s="58" t="s">
        <v>3766</v>
      </c>
      <c r="J604" s="65">
        <v>30000000</v>
      </c>
      <c r="K604" s="65"/>
    </row>
    <row r="605" spans="1:11" ht="31" hidden="1">
      <c r="A605" s="48"/>
      <c r="B605" s="57"/>
      <c r="C605" s="58" t="s">
        <v>140</v>
      </c>
      <c r="D605" s="57">
        <v>2019</v>
      </c>
      <c r="E605" s="58" t="s">
        <v>3016</v>
      </c>
      <c r="F605" s="58" t="s">
        <v>3767</v>
      </c>
      <c r="G605" s="58" t="s">
        <v>3762</v>
      </c>
      <c r="H605" s="58"/>
      <c r="I605" s="58" t="s">
        <v>3763</v>
      </c>
      <c r="J605" s="65">
        <v>135000000</v>
      </c>
      <c r="K605" s="65"/>
    </row>
    <row r="606" spans="1:11" ht="31" hidden="1">
      <c r="A606" s="48"/>
      <c r="B606" s="57"/>
      <c r="C606" s="58" t="s">
        <v>140</v>
      </c>
      <c r="D606" s="57">
        <v>2019</v>
      </c>
      <c r="E606" s="58" t="s">
        <v>3016</v>
      </c>
      <c r="F606" s="58" t="s">
        <v>3768</v>
      </c>
      <c r="G606" s="58"/>
      <c r="H606" s="58"/>
      <c r="I606" s="58" t="s">
        <v>3760</v>
      </c>
      <c r="J606" s="65">
        <v>5000000</v>
      </c>
      <c r="K606" s="65"/>
    </row>
    <row r="607" spans="1:11" ht="31" hidden="1">
      <c r="A607" s="48"/>
      <c r="B607" s="57"/>
      <c r="C607" s="58" t="s">
        <v>140</v>
      </c>
      <c r="D607" s="57">
        <v>2019</v>
      </c>
      <c r="E607" s="58" t="s">
        <v>3070</v>
      </c>
      <c r="F607" s="58"/>
      <c r="G607" s="58"/>
      <c r="H607" s="58"/>
      <c r="I607" s="58"/>
      <c r="J607" s="65"/>
      <c r="K607" s="65"/>
    </row>
    <row r="608" spans="1:11" ht="62" hidden="1">
      <c r="A608" s="48"/>
      <c r="B608" s="57"/>
      <c r="C608" s="58" t="s">
        <v>140</v>
      </c>
      <c r="D608" s="57">
        <v>2019</v>
      </c>
      <c r="E608" s="58" t="s">
        <v>3096</v>
      </c>
      <c r="F608" s="58" t="s">
        <v>3769</v>
      </c>
      <c r="G608" s="58"/>
      <c r="H608" s="58"/>
      <c r="I608" s="58" t="s">
        <v>3760</v>
      </c>
      <c r="J608" s="65">
        <v>3500000</v>
      </c>
      <c r="K608" s="65"/>
    </row>
    <row r="609" spans="1:11" ht="62" hidden="1">
      <c r="A609" s="48"/>
      <c r="B609" s="57"/>
      <c r="C609" s="58" t="s">
        <v>140</v>
      </c>
      <c r="D609" s="57">
        <v>2019</v>
      </c>
      <c r="E609" s="58" t="s">
        <v>3096</v>
      </c>
      <c r="F609" s="58" t="s">
        <v>3770</v>
      </c>
      <c r="G609" s="58"/>
      <c r="H609" s="58"/>
      <c r="I609" s="58" t="s">
        <v>3763</v>
      </c>
      <c r="J609" s="65">
        <v>26000000</v>
      </c>
      <c r="K609" s="65"/>
    </row>
    <row r="610" spans="1:11" ht="62" hidden="1">
      <c r="A610" s="48"/>
      <c r="B610" s="57"/>
      <c r="C610" s="58" t="s">
        <v>140</v>
      </c>
      <c r="D610" s="57">
        <v>2019</v>
      </c>
      <c r="E610" s="58" t="s">
        <v>3096</v>
      </c>
      <c r="F610" s="58" t="s">
        <v>3771</v>
      </c>
      <c r="G610" s="58"/>
      <c r="H610" s="58"/>
      <c r="I610" s="58" t="s">
        <v>3766</v>
      </c>
      <c r="J610" s="65">
        <v>3000000</v>
      </c>
      <c r="K610" s="65"/>
    </row>
    <row r="611" spans="1:11" ht="62" hidden="1">
      <c r="A611" s="48"/>
      <c r="B611" s="57"/>
      <c r="C611" s="58" t="s">
        <v>140</v>
      </c>
      <c r="D611" s="57">
        <v>2019</v>
      </c>
      <c r="E611" s="58" t="s">
        <v>3096</v>
      </c>
      <c r="F611" s="58" t="s">
        <v>3772</v>
      </c>
      <c r="G611" s="58"/>
      <c r="H611" s="58"/>
      <c r="I611" s="58" t="s">
        <v>3760</v>
      </c>
      <c r="J611" s="65">
        <v>4000000</v>
      </c>
      <c r="K611" s="65"/>
    </row>
    <row r="612" spans="1:11" ht="62" hidden="1">
      <c r="A612" s="48"/>
      <c r="B612" s="57"/>
      <c r="C612" s="58" t="s">
        <v>140</v>
      </c>
      <c r="D612" s="57">
        <v>2019</v>
      </c>
      <c r="E612" s="58" t="s">
        <v>3096</v>
      </c>
      <c r="F612" s="58" t="s">
        <v>3773</v>
      </c>
      <c r="G612" s="58"/>
      <c r="H612" s="58"/>
      <c r="I612" s="58" t="s">
        <v>3763</v>
      </c>
      <c r="J612" s="65">
        <v>2000000</v>
      </c>
      <c r="K612" s="65"/>
    </row>
    <row r="613" spans="1:11" ht="62" hidden="1">
      <c r="A613" s="48"/>
      <c r="B613" s="57"/>
      <c r="C613" s="58" t="s">
        <v>140</v>
      </c>
      <c r="D613" s="57">
        <v>2019</v>
      </c>
      <c r="E613" s="58" t="s">
        <v>3096</v>
      </c>
      <c r="F613" s="58" t="s">
        <v>3774</v>
      </c>
      <c r="G613" s="58"/>
      <c r="H613" s="58"/>
      <c r="I613" s="58" t="s">
        <v>3763</v>
      </c>
      <c r="J613" s="65">
        <v>5000000</v>
      </c>
      <c r="K613" s="65"/>
    </row>
    <row r="614" spans="1:11" ht="62" hidden="1">
      <c r="A614" s="48"/>
      <c r="B614" s="57"/>
      <c r="C614" s="58" t="s">
        <v>140</v>
      </c>
      <c r="D614" s="57">
        <v>2019</v>
      </c>
      <c r="E614" s="58" t="s">
        <v>3096</v>
      </c>
      <c r="F614" s="58" t="s">
        <v>3775</v>
      </c>
      <c r="G614" s="58"/>
      <c r="H614" s="58"/>
      <c r="I614" s="58" t="s">
        <v>3763</v>
      </c>
      <c r="J614" s="65">
        <v>5000000</v>
      </c>
      <c r="K614" s="65"/>
    </row>
    <row r="615" spans="1:11" ht="62" hidden="1">
      <c r="A615" s="48"/>
      <c r="B615" s="57"/>
      <c r="C615" s="58" t="s">
        <v>140</v>
      </c>
      <c r="D615" s="57">
        <v>2019</v>
      </c>
      <c r="E615" s="58" t="s">
        <v>3096</v>
      </c>
      <c r="F615" s="58" t="s">
        <v>3776</v>
      </c>
      <c r="G615" s="58"/>
      <c r="H615" s="58"/>
      <c r="I615" s="58" t="s">
        <v>3763</v>
      </c>
      <c r="J615" s="65">
        <v>15000000</v>
      </c>
      <c r="K615" s="65"/>
    </row>
    <row r="616" spans="1:11" ht="62" hidden="1">
      <c r="A616" s="48"/>
      <c r="B616" s="57"/>
      <c r="C616" s="58" t="s">
        <v>140</v>
      </c>
      <c r="D616" s="57">
        <v>2019</v>
      </c>
      <c r="E616" s="58" t="s">
        <v>3096</v>
      </c>
      <c r="F616" s="58" t="s">
        <v>3777</v>
      </c>
      <c r="G616" s="58"/>
      <c r="H616" s="58" t="s">
        <v>3778</v>
      </c>
      <c r="I616" s="58" t="s">
        <v>3779</v>
      </c>
      <c r="J616" s="65">
        <v>1365000</v>
      </c>
      <c r="K616" s="65"/>
    </row>
    <row r="617" spans="1:11" ht="62" hidden="1">
      <c r="A617" s="48"/>
      <c r="B617" s="57"/>
      <c r="C617" s="58" t="s">
        <v>140</v>
      </c>
      <c r="D617" s="57">
        <v>2019</v>
      </c>
      <c r="E617" s="58" t="s">
        <v>3096</v>
      </c>
      <c r="F617" s="58" t="s">
        <v>3780</v>
      </c>
      <c r="G617" s="58"/>
      <c r="H617" s="58"/>
      <c r="I617" s="58" t="s">
        <v>3779</v>
      </c>
      <c r="J617" s="65">
        <v>94875</v>
      </c>
      <c r="K617" s="65"/>
    </row>
    <row r="618" spans="1:11" ht="46.5" hidden="1">
      <c r="A618" s="48"/>
      <c r="B618" s="57"/>
      <c r="C618" s="58" t="s">
        <v>140</v>
      </c>
      <c r="D618" s="57">
        <v>2019</v>
      </c>
      <c r="E618" s="58" t="s">
        <v>3112</v>
      </c>
      <c r="F618" s="58" t="s">
        <v>3781</v>
      </c>
      <c r="G618" s="58"/>
      <c r="H618" s="58"/>
      <c r="I618" s="58" t="s">
        <v>3763</v>
      </c>
      <c r="J618" s="65">
        <v>125000000</v>
      </c>
      <c r="K618" s="65"/>
    </row>
    <row r="619" spans="1:11" ht="46.5" hidden="1">
      <c r="A619" s="48"/>
      <c r="B619" s="57"/>
      <c r="C619" s="58" t="s">
        <v>140</v>
      </c>
      <c r="D619" s="57">
        <v>2019</v>
      </c>
      <c r="E619" s="58" t="s">
        <v>3112</v>
      </c>
      <c r="F619" s="58" t="s">
        <v>3782</v>
      </c>
      <c r="G619" s="58"/>
      <c r="H619" s="58"/>
      <c r="I619" s="58" t="s">
        <v>3763</v>
      </c>
      <c r="J619" s="65">
        <v>5000000</v>
      </c>
      <c r="K619" s="65"/>
    </row>
    <row r="620" spans="1:11" ht="46.5" hidden="1">
      <c r="A620" s="48"/>
      <c r="B620" s="57"/>
      <c r="C620" s="58" t="s">
        <v>140</v>
      </c>
      <c r="D620" s="57">
        <v>2019</v>
      </c>
      <c r="E620" s="58" t="s">
        <v>3112</v>
      </c>
      <c r="F620" s="58" t="s">
        <v>3783</v>
      </c>
      <c r="G620" s="58"/>
      <c r="H620" s="58"/>
      <c r="I620" s="58" t="s">
        <v>3763</v>
      </c>
      <c r="J620" s="65">
        <v>10000000</v>
      </c>
      <c r="K620" s="65"/>
    </row>
    <row r="621" spans="1:11" ht="46.5" hidden="1">
      <c r="A621" s="48"/>
      <c r="B621" s="57"/>
      <c r="C621" s="58" t="s">
        <v>140</v>
      </c>
      <c r="D621" s="57">
        <v>2019</v>
      </c>
      <c r="E621" s="58" t="s">
        <v>3112</v>
      </c>
      <c r="F621" s="58" t="s">
        <v>3784</v>
      </c>
      <c r="G621" s="58"/>
      <c r="H621" s="58"/>
      <c r="I621" s="58" t="s">
        <v>3763</v>
      </c>
      <c r="J621" s="65">
        <v>30000000</v>
      </c>
      <c r="K621" s="65"/>
    </row>
    <row r="622" spans="1:11" ht="46.5" hidden="1">
      <c r="A622" s="48"/>
      <c r="B622" s="57"/>
      <c r="C622" s="58" t="s">
        <v>140</v>
      </c>
      <c r="D622" s="57">
        <v>2019</v>
      </c>
      <c r="E622" s="58" t="s">
        <v>3112</v>
      </c>
      <c r="F622" s="58" t="s">
        <v>3785</v>
      </c>
      <c r="G622" s="58"/>
      <c r="H622" s="58"/>
      <c r="I622" s="58" t="s">
        <v>3766</v>
      </c>
      <c r="J622" s="65">
        <v>6500000</v>
      </c>
      <c r="K622" s="65"/>
    </row>
    <row r="623" spans="1:11" ht="46.5" hidden="1">
      <c r="A623" s="48"/>
      <c r="B623" s="57"/>
      <c r="C623" s="58" t="s">
        <v>140</v>
      </c>
      <c r="D623" s="57">
        <v>2019</v>
      </c>
      <c r="E623" s="58" t="s">
        <v>3112</v>
      </c>
      <c r="F623" s="58" t="s">
        <v>3786</v>
      </c>
      <c r="G623" s="58"/>
      <c r="H623" s="58"/>
      <c r="I623" s="58" t="s">
        <v>3452</v>
      </c>
      <c r="J623" s="65">
        <v>2500000</v>
      </c>
      <c r="K623" s="65"/>
    </row>
    <row r="624" spans="1:11" ht="46.5" hidden="1">
      <c r="A624" s="48"/>
      <c r="B624" s="57"/>
      <c r="C624" s="58" t="s">
        <v>140</v>
      </c>
      <c r="D624" s="57">
        <v>2019</v>
      </c>
      <c r="E624" s="58" t="s">
        <v>3112</v>
      </c>
      <c r="F624" s="58" t="s">
        <v>3787</v>
      </c>
      <c r="G624" s="58"/>
      <c r="H624" s="58"/>
      <c r="I624" s="58" t="s">
        <v>3414</v>
      </c>
      <c r="J624" s="65">
        <v>2500000</v>
      </c>
      <c r="K624" s="65"/>
    </row>
    <row r="625" spans="1:11" ht="46.5" hidden="1">
      <c r="A625" s="48"/>
      <c r="B625" s="57"/>
      <c r="C625" s="58" t="s">
        <v>140</v>
      </c>
      <c r="D625" s="57">
        <v>2019</v>
      </c>
      <c r="E625" s="58" t="s">
        <v>3112</v>
      </c>
      <c r="F625" s="58" t="s">
        <v>3788</v>
      </c>
      <c r="G625" s="58"/>
      <c r="H625" s="58"/>
      <c r="I625" s="58" t="s">
        <v>3789</v>
      </c>
      <c r="J625" s="65">
        <v>10000000</v>
      </c>
      <c r="K625" s="65"/>
    </row>
    <row r="626" spans="1:11" ht="46.5" hidden="1">
      <c r="A626" s="48"/>
      <c r="B626" s="57"/>
      <c r="C626" s="58" t="s">
        <v>140</v>
      </c>
      <c r="D626" s="57">
        <v>2019</v>
      </c>
      <c r="E626" s="58" t="s">
        <v>3112</v>
      </c>
      <c r="F626" s="58" t="s">
        <v>3790</v>
      </c>
      <c r="G626" s="58"/>
      <c r="H626" s="58"/>
      <c r="I626" s="58" t="s">
        <v>3779</v>
      </c>
      <c r="J626" s="65">
        <v>2000000</v>
      </c>
      <c r="K626" s="65"/>
    </row>
    <row r="627" spans="1:11" ht="15.5" hidden="1">
      <c r="A627" s="48"/>
      <c r="B627" s="57"/>
      <c r="C627" s="58" t="s">
        <v>140</v>
      </c>
      <c r="D627" s="57">
        <v>2019</v>
      </c>
      <c r="E627" s="58" t="s">
        <v>3144</v>
      </c>
      <c r="F627" s="58" t="s">
        <v>3791</v>
      </c>
      <c r="G627" s="58"/>
      <c r="H627" s="58"/>
      <c r="I627" s="58" t="s">
        <v>3763</v>
      </c>
      <c r="J627" s="65">
        <v>9000000</v>
      </c>
      <c r="K627" s="65"/>
    </row>
    <row r="628" spans="1:11" ht="31" hidden="1">
      <c r="A628" s="48"/>
      <c r="B628" s="57"/>
      <c r="C628" s="58" t="s">
        <v>140</v>
      </c>
      <c r="D628" s="57">
        <v>2019</v>
      </c>
      <c r="E628" s="58" t="s">
        <v>3144</v>
      </c>
      <c r="F628" s="58" t="s">
        <v>3792</v>
      </c>
      <c r="G628" s="58"/>
      <c r="H628" s="58"/>
      <c r="I628" s="58" t="s">
        <v>3763</v>
      </c>
      <c r="J628" s="65">
        <v>15000000</v>
      </c>
      <c r="K628" s="65"/>
    </row>
    <row r="629" spans="1:11" ht="31" hidden="1">
      <c r="A629" s="48"/>
      <c r="B629" s="57"/>
      <c r="C629" s="58" t="s">
        <v>140</v>
      </c>
      <c r="D629" s="57">
        <v>2019</v>
      </c>
      <c r="E629" s="58" t="s">
        <v>3144</v>
      </c>
      <c r="F629" s="58" t="s">
        <v>3793</v>
      </c>
      <c r="G629" s="58"/>
      <c r="H629" s="58"/>
      <c r="I629" s="58" t="s">
        <v>3779</v>
      </c>
      <c r="J629" s="65">
        <v>5000000</v>
      </c>
      <c r="K629" s="65"/>
    </row>
    <row r="630" spans="1:11" ht="31" hidden="1">
      <c r="A630" s="48"/>
      <c r="B630" s="57"/>
      <c r="C630" s="58" t="s">
        <v>140</v>
      </c>
      <c r="D630" s="57">
        <v>2020</v>
      </c>
      <c r="E630" s="58" t="s">
        <v>3011</v>
      </c>
      <c r="F630" s="58"/>
      <c r="G630" s="58"/>
      <c r="H630" s="58"/>
      <c r="I630" s="58"/>
      <c r="J630" s="65"/>
      <c r="K630" s="65"/>
    </row>
    <row r="631" spans="1:11" ht="31" hidden="1">
      <c r="A631" s="48"/>
      <c r="B631" s="57"/>
      <c r="C631" s="58" t="s">
        <v>140</v>
      </c>
      <c r="D631" s="57">
        <v>2020</v>
      </c>
      <c r="E631" s="58" t="s">
        <v>3016</v>
      </c>
      <c r="F631" s="58" t="s">
        <v>3794</v>
      </c>
      <c r="G631" s="58"/>
      <c r="H631" s="58"/>
      <c r="I631" s="58" t="s">
        <v>3763</v>
      </c>
      <c r="J631" s="65">
        <v>160000000</v>
      </c>
      <c r="K631" s="65"/>
    </row>
    <row r="632" spans="1:11" ht="31" hidden="1">
      <c r="A632" s="48"/>
      <c r="B632" s="57"/>
      <c r="C632" s="58" t="s">
        <v>140</v>
      </c>
      <c r="D632" s="57">
        <v>2020</v>
      </c>
      <c r="E632" s="58" t="s">
        <v>3016</v>
      </c>
      <c r="F632" s="58" t="s">
        <v>3795</v>
      </c>
      <c r="G632" s="58"/>
      <c r="H632" s="58"/>
      <c r="I632" s="58" t="s">
        <v>3763</v>
      </c>
      <c r="J632" s="65">
        <v>20000000</v>
      </c>
      <c r="K632" s="65"/>
    </row>
    <row r="633" spans="1:11" ht="31" hidden="1">
      <c r="A633" s="48"/>
      <c r="B633" s="57"/>
      <c r="C633" s="58" t="s">
        <v>140</v>
      </c>
      <c r="D633" s="57">
        <v>2020</v>
      </c>
      <c r="E633" s="58" t="s">
        <v>3016</v>
      </c>
      <c r="F633" s="58" t="s">
        <v>3796</v>
      </c>
      <c r="G633" s="58"/>
      <c r="H633" s="58"/>
      <c r="I633" s="58" t="s">
        <v>3797</v>
      </c>
      <c r="J633" s="65">
        <v>24000000</v>
      </c>
      <c r="K633" s="65"/>
    </row>
    <row r="634" spans="1:11" ht="31" hidden="1">
      <c r="A634" s="48"/>
      <c r="B634" s="57"/>
      <c r="C634" s="58" t="s">
        <v>140</v>
      </c>
      <c r="D634" s="57">
        <v>2020</v>
      </c>
      <c r="E634" s="58" t="s">
        <v>3070</v>
      </c>
      <c r="F634" s="58" t="s">
        <v>3798</v>
      </c>
      <c r="G634" s="58"/>
      <c r="H634" s="58"/>
      <c r="I634" s="58" t="s">
        <v>3779</v>
      </c>
      <c r="J634" s="65">
        <v>3500000</v>
      </c>
      <c r="K634" s="65"/>
    </row>
    <row r="635" spans="1:11" ht="31" hidden="1">
      <c r="A635" s="48"/>
      <c r="B635" s="57"/>
      <c r="C635" s="58" t="s">
        <v>140</v>
      </c>
      <c r="D635" s="57">
        <v>2020</v>
      </c>
      <c r="E635" s="58" t="s">
        <v>3070</v>
      </c>
      <c r="F635" s="58" t="s">
        <v>3798</v>
      </c>
      <c r="G635" s="58"/>
      <c r="H635" s="58"/>
      <c r="I635" s="58" t="s">
        <v>3763</v>
      </c>
      <c r="J635" s="65">
        <v>60000000</v>
      </c>
      <c r="K635" s="65"/>
    </row>
    <row r="636" spans="1:11" ht="31" hidden="1">
      <c r="A636" s="48"/>
      <c r="B636" s="57"/>
      <c r="C636" s="58" t="s">
        <v>140</v>
      </c>
      <c r="D636" s="57">
        <v>2020</v>
      </c>
      <c r="E636" s="58" t="s">
        <v>3070</v>
      </c>
      <c r="F636" s="58" t="s">
        <v>3798</v>
      </c>
      <c r="G636" s="58"/>
      <c r="H636" s="58"/>
      <c r="I636" s="58" t="s">
        <v>3799</v>
      </c>
      <c r="J636" s="65">
        <v>3876500</v>
      </c>
      <c r="K636" s="65"/>
    </row>
    <row r="637" spans="1:11" ht="31" hidden="1">
      <c r="A637" s="48"/>
      <c r="B637" s="57"/>
      <c r="C637" s="58" t="s">
        <v>140</v>
      </c>
      <c r="D637" s="57">
        <v>2020</v>
      </c>
      <c r="E637" s="58" t="s">
        <v>3070</v>
      </c>
      <c r="F637" s="58" t="s">
        <v>3798</v>
      </c>
      <c r="G637" s="58"/>
      <c r="H637" s="58"/>
      <c r="I637" s="58" t="s">
        <v>3800</v>
      </c>
      <c r="J637" s="65">
        <v>10000000</v>
      </c>
      <c r="K637" s="65"/>
    </row>
    <row r="638" spans="1:11" ht="31" hidden="1">
      <c r="A638" s="48"/>
      <c r="B638" s="57"/>
      <c r="C638" s="58" t="s">
        <v>140</v>
      </c>
      <c r="D638" s="57">
        <v>2020</v>
      </c>
      <c r="E638" s="58" t="s">
        <v>3070</v>
      </c>
      <c r="F638" s="58" t="s">
        <v>3798</v>
      </c>
      <c r="G638" s="58"/>
      <c r="H638" s="58"/>
      <c r="I638" s="58" t="s">
        <v>379</v>
      </c>
      <c r="J638" s="65">
        <v>5000000</v>
      </c>
      <c r="K638" s="65"/>
    </row>
    <row r="639" spans="1:11" ht="31" hidden="1">
      <c r="A639" s="48"/>
      <c r="B639" s="57"/>
      <c r="C639" s="58" t="s">
        <v>140</v>
      </c>
      <c r="D639" s="57">
        <v>2020</v>
      </c>
      <c r="E639" s="58" t="s">
        <v>3070</v>
      </c>
      <c r="F639" s="58" t="s">
        <v>3798</v>
      </c>
      <c r="G639" s="58"/>
      <c r="H639" s="58"/>
      <c r="I639" s="58" t="s">
        <v>3766</v>
      </c>
      <c r="J639" s="65">
        <v>17470000</v>
      </c>
      <c r="K639" s="65"/>
    </row>
    <row r="640" spans="1:11" ht="31" hidden="1">
      <c r="A640" s="48"/>
      <c r="B640" s="57"/>
      <c r="C640" s="58" t="s">
        <v>140</v>
      </c>
      <c r="D640" s="57">
        <v>2020</v>
      </c>
      <c r="E640" s="58" t="s">
        <v>3070</v>
      </c>
      <c r="F640" s="58" t="s">
        <v>3798</v>
      </c>
      <c r="G640" s="58"/>
      <c r="H640" s="58"/>
      <c r="I640" s="58" t="s">
        <v>3801</v>
      </c>
      <c r="J640" s="65">
        <v>22800000</v>
      </c>
      <c r="K640" s="65"/>
    </row>
    <row r="641" spans="1:11" ht="62" hidden="1">
      <c r="A641" s="48"/>
      <c r="B641" s="57"/>
      <c r="C641" s="58" t="s">
        <v>140</v>
      </c>
      <c r="D641" s="57">
        <v>2020</v>
      </c>
      <c r="E641" s="58" t="s">
        <v>3096</v>
      </c>
      <c r="F641" s="58" t="s">
        <v>3802</v>
      </c>
      <c r="G641" s="58"/>
      <c r="H641" s="58"/>
      <c r="I641" s="58" t="s">
        <v>3763</v>
      </c>
      <c r="J641" s="65">
        <v>11750000</v>
      </c>
      <c r="K641" s="65"/>
    </row>
    <row r="642" spans="1:11" ht="62" hidden="1">
      <c r="A642" s="48"/>
      <c r="B642" s="57"/>
      <c r="C642" s="58" t="s">
        <v>140</v>
      </c>
      <c r="D642" s="57">
        <v>2020</v>
      </c>
      <c r="E642" s="58" t="s">
        <v>3096</v>
      </c>
      <c r="F642" s="58" t="s">
        <v>3803</v>
      </c>
      <c r="G642" s="58"/>
      <c r="H642" s="58"/>
      <c r="I642" s="58" t="s">
        <v>3797</v>
      </c>
      <c r="J642" s="65">
        <v>12000000</v>
      </c>
      <c r="K642" s="65"/>
    </row>
    <row r="643" spans="1:11" ht="62" hidden="1">
      <c r="A643" s="48"/>
      <c r="B643" s="57"/>
      <c r="C643" s="58" t="s">
        <v>140</v>
      </c>
      <c r="D643" s="57">
        <v>2020</v>
      </c>
      <c r="E643" s="58" t="s">
        <v>3096</v>
      </c>
      <c r="F643" s="58" t="s">
        <v>3804</v>
      </c>
      <c r="G643" s="58"/>
      <c r="H643" s="58"/>
      <c r="I643" s="58" t="s">
        <v>765</v>
      </c>
      <c r="J643" s="65">
        <v>60000000</v>
      </c>
      <c r="K643" s="65"/>
    </row>
    <row r="644" spans="1:11" ht="62" hidden="1">
      <c r="A644" s="48"/>
      <c r="B644" s="57"/>
      <c r="C644" s="58" t="s">
        <v>140</v>
      </c>
      <c r="D644" s="57">
        <v>2020</v>
      </c>
      <c r="E644" s="58" t="s">
        <v>3096</v>
      </c>
      <c r="F644" s="58" t="s">
        <v>3805</v>
      </c>
      <c r="G644" s="58"/>
      <c r="H644" s="58"/>
      <c r="I644" s="58" t="s">
        <v>3797</v>
      </c>
      <c r="J644" s="65">
        <v>5000000</v>
      </c>
      <c r="K644" s="65"/>
    </row>
    <row r="645" spans="1:11" ht="62" hidden="1">
      <c r="A645" s="48"/>
      <c r="B645" s="57"/>
      <c r="C645" s="58" t="s">
        <v>140</v>
      </c>
      <c r="D645" s="57">
        <v>2020</v>
      </c>
      <c r="E645" s="58" t="s">
        <v>3096</v>
      </c>
      <c r="F645" s="58" t="s">
        <v>3806</v>
      </c>
      <c r="G645" s="58"/>
      <c r="H645" s="58"/>
      <c r="I645" s="58" t="s">
        <v>3763</v>
      </c>
      <c r="J645" s="65">
        <v>50000000</v>
      </c>
      <c r="K645" s="65"/>
    </row>
    <row r="646" spans="1:11" ht="46.5" hidden="1">
      <c r="A646" s="48"/>
      <c r="B646" s="57"/>
      <c r="C646" s="58" t="s">
        <v>140</v>
      </c>
      <c r="D646" s="57">
        <v>2020</v>
      </c>
      <c r="E646" s="58" t="s">
        <v>3112</v>
      </c>
      <c r="F646" s="58" t="s">
        <v>3807</v>
      </c>
      <c r="G646" s="58"/>
      <c r="H646" s="58"/>
      <c r="I646" s="58" t="s">
        <v>3763</v>
      </c>
      <c r="J646" s="65">
        <v>23500000</v>
      </c>
      <c r="K646" s="65"/>
    </row>
    <row r="647" spans="1:11" ht="46.5" hidden="1">
      <c r="A647" s="48"/>
      <c r="B647" s="57"/>
      <c r="C647" s="58" t="s">
        <v>140</v>
      </c>
      <c r="D647" s="57">
        <v>2020</v>
      </c>
      <c r="E647" s="58" t="s">
        <v>3112</v>
      </c>
      <c r="F647" s="58" t="s">
        <v>3808</v>
      </c>
      <c r="G647" s="58"/>
      <c r="H647" s="58"/>
      <c r="I647" s="58" t="s">
        <v>3763</v>
      </c>
      <c r="J647" s="65">
        <v>30000000</v>
      </c>
      <c r="K647" s="65"/>
    </row>
    <row r="648" spans="1:11" ht="46.5" hidden="1">
      <c r="A648" s="48"/>
      <c r="B648" s="57"/>
      <c r="C648" s="58" t="s">
        <v>140</v>
      </c>
      <c r="D648" s="57">
        <v>2020</v>
      </c>
      <c r="E648" s="58" t="s">
        <v>3112</v>
      </c>
      <c r="F648" s="58" t="s">
        <v>3809</v>
      </c>
      <c r="G648" s="58"/>
      <c r="H648" s="58"/>
      <c r="I648" s="58" t="s">
        <v>3763</v>
      </c>
      <c r="J648" s="65">
        <v>75000000</v>
      </c>
      <c r="K648" s="65"/>
    </row>
    <row r="649" spans="1:11" ht="46.5" hidden="1">
      <c r="A649" s="48"/>
      <c r="B649" s="57"/>
      <c r="C649" s="58" t="s">
        <v>140</v>
      </c>
      <c r="D649" s="57">
        <v>2020</v>
      </c>
      <c r="E649" s="58" t="s">
        <v>3112</v>
      </c>
      <c r="F649" s="58" t="s">
        <v>3810</v>
      </c>
      <c r="G649" s="58"/>
      <c r="H649" s="58"/>
      <c r="I649" s="58" t="s">
        <v>3763</v>
      </c>
      <c r="J649" s="65">
        <v>45000000</v>
      </c>
      <c r="K649" s="65"/>
    </row>
    <row r="650" spans="1:11" ht="46.5" hidden="1">
      <c r="A650" s="48"/>
      <c r="B650" s="57"/>
      <c r="C650" s="58" t="s">
        <v>140</v>
      </c>
      <c r="D650" s="57">
        <v>2020</v>
      </c>
      <c r="E650" s="58" t="s">
        <v>3112</v>
      </c>
      <c r="F650" s="58" t="s">
        <v>3811</v>
      </c>
      <c r="G650" s="58"/>
      <c r="H650" s="58"/>
      <c r="I650" s="58" t="s">
        <v>3763</v>
      </c>
      <c r="J650" s="65">
        <v>90000000</v>
      </c>
      <c r="K650" s="65"/>
    </row>
    <row r="651" spans="1:11" ht="46.5" hidden="1">
      <c r="A651" s="48"/>
      <c r="B651" s="57"/>
      <c r="C651" s="58" t="s">
        <v>140</v>
      </c>
      <c r="D651" s="57">
        <v>2020</v>
      </c>
      <c r="E651" s="58" t="s">
        <v>3112</v>
      </c>
      <c r="F651" s="58" t="s">
        <v>3812</v>
      </c>
      <c r="G651" s="58"/>
      <c r="H651" s="58"/>
      <c r="I651" s="58" t="s">
        <v>3763</v>
      </c>
      <c r="J651" s="65">
        <v>10000000</v>
      </c>
      <c r="K651" s="65"/>
    </row>
    <row r="652" spans="1:11" ht="46.5" hidden="1">
      <c r="A652" s="48"/>
      <c r="B652" s="57"/>
      <c r="C652" s="58" t="s">
        <v>140</v>
      </c>
      <c r="D652" s="57">
        <v>2020</v>
      </c>
      <c r="E652" s="58" t="s">
        <v>3112</v>
      </c>
      <c r="F652" s="58" t="s">
        <v>3813</v>
      </c>
      <c r="G652" s="58"/>
      <c r="H652" s="58"/>
      <c r="I652" s="58" t="s">
        <v>3763</v>
      </c>
      <c r="J652" s="65">
        <v>88415000</v>
      </c>
      <c r="K652" s="65"/>
    </row>
    <row r="653" spans="1:11" ht="46.5" hidden="1">
      <c r="A653" s="48"/>
      <c r="B653" s="57"/>
      <c r="C653" s="58" t="s">
        <v>140</v>
      </c>
      <c r="D653" s="57">
        <v>2020</v>
      </c>
      <c r="E653" s="58" t="s">
        <v>3112</v>
      </c>
      <c r="F653" s="58" t="s">
        <v>3814</v>
      </c>
      <c r="G653" s="58"/>
      <c r="H653" s="58"/>
      <c r="I653" s="58" t="s">
        <v>3763</v>
      </c>
      <c r="J653" s="65">
        <v>20000000</v>
      </c>
      <c r="K653" s="65"/>
    </row>
    <row r="654" spans="1:11" ht="46.5" hidden="1">
      <c r="A654" s="48"/>
      <c r="B654" s="57"/>
      <c r="C654" s="58" t="s">
        <v>140</v>
      </c>
      <c r="D654" s="57">
        <v>2020</v>
      </c>
      <c r="E654" s="58" t="s">
        <v>3112</v>
      </c>
      <c r="F654" s="58" t="s">
        <v>3815</v>
      </c>
      <c r="G654" s="58"/>
      <c r="H654" s="58"/>
      <c r="I654" s="58" t="s">
        <v>3763</v>
      </c>
      <c r="J654" s="65">
        <v>50000000</v>
      </c>
      <c r="K654" s="65"/>
    </row>
    <row r="655" spans="1:11" ht="46.5" hidden="1">
      <c r="A655" s="48"/>
      <c r="B655" s="57"/>
      <c r="C655" s="58" t="s">
        <v>140</v>
      </c>
      <c r="D655" s="57">
        <v>2020</v>
      </c>
      <c r="E655" s="58" t="s">
        <v>3112</v>
      </c>
      <c r="F655" s="58" t="s">
        <v>3816</v>
      </c>
      <c r="G655" s="58"/>
      <c r="H655" s="58"/>
      <c r="I655" s="58" t="s">
        <v>3763</v>
      </c>
      <c r="J655" s="65">
        <v>30000000</v>
      </c>
      <c r="K655" s="65"/>
    </row>
    <row r="656" spans="1:11" ht="46.5" hidden="1">
      <c r="A656" s="48"/>
      <c r="B656" s="57"/>
      <c r="C656" s="58" t="s">
        <v>140</v>
      </c>
      <c r="D656" s="57">
        <v>2020</v>
      </c>
      <c r="E656" s="58" t="s">
        <v>3112</v>
      </c>
      <c r="F656" s="58" t="s">
        <v>3817</v>
      </c>
      <c r="G656" s="58"/>
      <c r="H656" s="58"/>
      <c r="I656" s="58" t="s">
        <v>3818</v>
      </c>
      <c r="J656" s="65">
        <v>6783900</v>
      </c>
      <c r="K656" s="65"/>
    </row>
    <row r="657" spans="1:11" ht="46.5" hidden="1">
      <c r="A657" s="48"/>
      <c r="B657" s="57"/>
      <c r="C657" s="58" t="s">
        <v>140</v>
      </c>
      <c r="D657" s="57">
        <v>2020</v>
      </c>
      <c r="E657" s="58" t="s">
        <v>3112</v>
      </c>
      <c r="F657" s="58" t="s">
        <v>3819</v>
      </c>
      <c r="G657" s="58"/>
      <c r="H657" s="58"/>
      <c r="I657" s="58" t="s">
        <v>3763</v>
      </c>
      <c r="J657" s="65">
        <v>10000000</v>
      </c>
      <c r="K657" s="65"/>
    </row>
    <row r="658" spans="1:11" ht="31" hidden="1">
      <c r="A658" s="48"/>
      <c r="B658" s="57"/>
      <c r="C658" s="58" t="s">
        <v>140</v>
      </c>
      <c r="D658" s="57">
        <v>2020</v>
      </c>
      <c r="E658" s="58" t="s">
        <v>3144</v>
      </c>
      <c r="F658" s="58" t="s">
        <v>3820</v>
      </c>
      <c r="G658" s="58" t="s">
        <v>3821</v>
      </c>
      <c r="H658" s="58"/>
      <c r="I658" s="58" t="s">
        <v>3763</v>
      </c>
      <c r="J658" s="65">
        <v>15000000</v>
      </c>
      <c r="K658" s="65"/>
    </row>
    <row r="659" spans="1:11" ht="31" hidden="1">
      <c r="A659" s="48"/>
      <c r="B659" s="57"/>
      <c r="C659" s="58" t="s">
        <v>140</v>
      </c>
      <c r="D659" s="57">
        <v>2020</v>
      </c>
      <c r="E659" s="58" t="s">
        <v>3144</v>
      </c>
      <c r="F659" s="58" t="s">
        <v>3822</v>
      </c>
      <c r="G659" s="58"/>
      <c r="H659" s="58"/>
      <c r="I659" s="58" t="s">
        <v>3779</v>
      </c>
      <c r="J659" s="65">
        <v>5000000</v>
      </c>
      <c r="K659" s="65"/>
    </row>
    <row r="660" spans="1:11" ht="31" hidden="1">
      <c r="A660" s="48"/>
      <c r="B660" s="58">
        <v>20</v>
      </c>
      <c r="C660" s="58" t="s">
        <v>146</v>
      </c>
      <c r="D660" s="57">
        <v>2019</v>
      </c>
      <c r="E660" s="58" t="s">
        <v>3011</v>
      </c>
      <c r="F660" s="58" t="s">
        <v>749</v>
      </c>
      <c r="G660" s="80" t="s">
        <v>749</v>
      </c>
      <c r="H660" s="80" t="s">
        <v>749</v>
      </c>
      <c r="I660" s="80" t="s">
        <v>749</v>
      </c>
      <c r="J660" s="81" t="s">
        <v>749</v>
      </c>
      <c r="K660" s="81" t="s">
        <v>749</v>
      </c>
    </row>
    <row r="661" spans="1:11" ht="93" hidden="1">
      <c r="A661" s="48"/>
      <c r="B661" s="57"/>
      <c r="C661" s="58" t="s">
        <v>146</v>
      </c>
      <c r="D661" s="57">
        <v>2019</v>
      </c>
      <c r="E661" s="58" t="s">
        <v>3016</v>
      </c>
      <c r="F661" s="58" t="s">
        <v>3823</v>
      </c>
      <c r="G661" s="58" t="s">
        <v>3824</v>
      </c>
      <c r="H661" s="58" t="s">
        <v>3486</v>
      </c>
      <c r="I661" s="58" t="s">
        <v>3825</v>
      </c>
      <c r="J661" s="81" t="s">
        <v>749</v>
      </c>
      <c r="K661" s="65">
        <v>277450000</v>
      </c>
    </row>
    <row r="662" spans="1:11" ht="62" hidden="1">
      <c r="A662" s="48"/>
      <c r="B662" s="57"/>
      <c r="C662" s="58" t="s">
        <v>146</v>
      </c>
      <c r="D662" s="57">
        <v>2019</v>
      </c>
      <c r="E662" s="58" t="s">
        <v>3016</v>
      </c>
      <c r="F662" s="58" t="s">
        <v>3826</v>
      </c>
      <c r="G662" s="58" t="s">
        <v>3827</v>
      </c>
      <c r="H662" s="58" t="s">
        <v>3486</v>
      </c>
      <c r="I662" s="58" t="s">
        <v>3828</v>
      </c>
      <c r="J662" s="81" t="s">
        <v>749</v>
      </c>
      <c r="K662" s="65">
        <v>199730000</v>
      </c>
    </row>
    <row r="663" spans="1:11" ht="62" hidden="1">
      <c r="A663" s="48"/>
      <c r="B663" s="57"/>
      <c r="C663" s="58" t="s">
        <v>146</v>
      </c>
      <c r="D663" s="57">
        <v>2019</v>
      </c>
      <c r="E663" s="58" t="s">
        <v>3016</v>
      </c>
      <c r="F663" s="58" t="s">
        <v>3829</v>
      </c>
      <c r="G663" s="58" t="s">
        <v>3830</v>
      </c>
      <c r="H663" s="58" t="s">
        <v>3486</v>
      </c>
      <c r="I663" s="58" t="s">
        <v>3831</v>
      </c>
      <c r="J663" s="65">
        <v>254180000</v>
      </c>
      <c r="K663" s="81" t="s">
        <v>749</v>
      </c>
    </row>
    <row r="664" spans="1:11" ht="62" hidden="1">
      <c r="A664" s="48"/>
      <c r="B664" s="57"/>
      <c r="C664" s="58" t="s">
        <v>146</v>
      </c>
      <c r="D664" s="57">
        <v>2019</v>
      </c>
      <c r="E664" s="58" t="s">
        <v>3016</v>
      </c>
      <c r="F664" s="58" t="s">
        <v>3832</v>
      </c>
      <c r="G664" s="58" t="s">
        <v>3830</v>
      </c>
      <c r="H664" s="58" t="s">
        <v>3486</v>
      </c>
      <c r="I664" s="58" t="s">
        <v>3831</v>
      </c>
      <c r="J664" s="65">
        <v>192850000</v>
      </c>
      <c r="K664" s="81" t="s">
        <v>749</v>
      </c>
    </row>
    <row r="665" spans="1:11" ht="62" hidden="1">
      <c r="A665" s="48"/>
      <c r="B665" s="57"/>
      <c r="C665" s="58" t="s">
        <v>146</v>
      </c>
      <c r="D665" s="57">
        <v>2019</v>
      </c>
      <c r="E665" s="58" t="s">
        <v>3016</v>
      </c>
      <c r="F665" s="58" t="s">
        <v>3833</v>
      </c>
      <c r="G665" s="58" t="s">
        <v>3830</v>
      </c>
      <c r="H665" s="58" t="s">
        <v>3486</v>
      </c>
      <c r="I665" s="58" t="s">
        <v>3831</v>
      </c>
      <c r="J665" s="65">
        <v>358325000</v>
      </c>
      <c r="K665" s="81" t="s">
        <v>749</v>
      </c>
    </row>
    <row r="666" spans="1:11" ht="62" hidden="1">
      <c r="A666" s="48"/>
      <c r="B666" s="57"/>
      <c r="C666" s="58" t="s">
        <v>146</v>
      </c>
      <c r="D666" s="57">
        <v>2019</v>
      </c>
      <c r="E666" s="58" t="s">
        <v>3070</v>
      </c>
      <c r="F666" s="58" t="s">
        <v>3834</v>
      </c>
      <c r="G666" s="58" t="s">
        <v>3835</v>
      </c>
      <c r="H666" s="58" t="s">
        <v>3836</v>
      </c>
      <c r="I666" s="58" t="s">
        <v>3831</v>
      </c>
      <c r="J666" s="65">
        <v>338840000</v>
      </c>
      <c r="K666" s="81" t="s">
        <v>749</v>
      </c>
    </row>
    <row r="667" spans="1:11" ht="62" hidden="1">
      <c r="A667" s="48"/>
      <c r="B667" s="57"/>
      <c r="C667" s="58" t="s">
        <v>146</v>
      </c>
      <c r="D667" s="57">
        <v>2019</v>
      </c>
      <c r="E667" s="58" t="s">
        <v>3070</v>
      </c>
      <c r="F667" s="58" t="s">
        <v>3837</v>
      </c>
      <c r="G667" s="58" t="s">
        <v>3835</v>
      </c>
      <c r="H667" s="58" t="s">
        <v>3836</v>
      </c>
      <c r="I667" s="58" t="s">
        <v>3831</v>
      </c>
      <c r="J667" s="81" t="s">
        <v>749</v>
      </c>
      <c r="K667" s="65">
        <v>289000000</v>
      </c>
    </row>
    <row r="668" spans="1:11" ht="31" hidden="1">
      <c r="A668" s="48"/>
      <c r="B668" s="57"/>
      <c r="C668" s="58" t="s">
        <v>146</v>
      </c>
      <c r="D668" s="57">
        <v>2019</v>
      </c>
      <c r="E668" s="58" t="s">
        <v>3070</v>
      </c>
      <c r="F668" s="58" t="s">
        <v>3838</v>
      </c>
      <c r="G668" s="58" t="s">
        <v>3835</v>
      </c>
      <c r="H668" s="58" t="s">
        <v>3486</v>
      </c>
      <c r="I668" s="58" t="s">
        <v>3839</v>
      </c>
      <c r="J668" s="65">
        <v>145000000</v>
      </c>
      <c r="K668" s="81" t="s">
        <v>749</v>
      </c>
    </row>
    <row r="669" spans="1:11" ht="62" hidden="1">
      <c r="A669" s="48"/>
      <c r="B669" s="57"/>
      <c r="C669" s="58" t="s">
        <v>146</v>
      </c>
      <c r="D669" s="57">
        <v>2019</v>
      </c>
      <c r="E669" s="58" t="s">
        <v>3070</v>
      </c>
      <c r="F669" s="58" t="s">
        <v>3840</v>
      </c>
      <c r="G669" s="58" t="s">
        <v>3835</v>
      </c>
      <c r="H669" s="58" t="s">
        <v>3836</v>
      </c>
      <c r="I669" s="58" t="s">
        <v>3831</v>
      </c>
      <c r="J669" s="65">
        <f>398495000+311200000</f>
        <v>709695000</v>
      </c>
      <c r="K669" s="81" t="s">
        <v>749</v>
      </c>
    </row>
    <row r="670" spans="1:11" ht="62" hidden="1">
      <c r="A670" s="48"/>
      <c r="B670" s="57"/>
      <c r="C670" s="58" t="s">
        <v>146</v>
      </c>
      <c r="D670" s="57">
        <v>2019</v>
      </c>
      <c r="E670" s="58" t="s">
        <v>3070</v>
      </c>
      <c r="F670" s="58" t="s">
        <v>3841</v>
      </c>
      <c r="G670" s="58" t="s">
        <v>3835</v>
      </c>
      <c r="H670" s="58" t="s">
        <v>3842</v>
      </c>
      <c r="I670" s="58" t="s">
        <v>3831</v>
      </c>
      <c r="J670" s="65">
        <v>510150000</v>
      </c>
      <c r="K670" s="81" t="s">
        <v>749</v>
      </c>
    </row>
    <row r="671" spans="1:11" ht="31" hidden="1">
      <c r="A671" s="48"/>
      <c r="B671" s="57"/>
      <c r="C671" s="58" t="s">
        <v>146</v>
      </c>
      <c r="D671" s="57">
        <v>2019</v>
      </c>
      <c r="E671" s="58" t="s">
        <v>3070</v>
      </c>
      <c r="F671" s="58" t="s">
        <v>3843</v>
      </c>
      <c r="G671" s="58" t="s">
        <v>3844</v>
      </c>
      <c r="H671" s="58" t="s">
        <v>3845</v>
      </c>
      <c r="I671" s="58" t="s">
        <v>3846</v>
      </c>
      <c r="J671" s="65">
        <v>93000000</v>
      </c>
      <c r="K671" s="81" t="s">
        <v>749</v>
      </c>
    </row>
    <row r="672" spans="1:11" ht="77.5" hidden="1">
      <c r="A672" s="48"/>
      <c r="B672" s="57"/>
      <c r="C672" s="58" t="s">
        <v>146</v>
      </c>
      <c r="D672" s="57">
        <v>2019</v>
      </c>
      <c r="E672" s="58" t="s">
        <v>3070</v>
      </c>
      <c r="F672" s="58" t="s">
        <v>3847</v>
      </c>
      <c r="G672" s="58" t="s">
        <v>3835</v>
      </c>
      <c r="H672" s="58" t="s">
        <v>3486</v>
      </c>
      <c r="I672" s="58" t="s">
        <v>3848</v>
      </c>
      <c r="J672" s="65">
        <v>944400000</v>
      </c>
      <c r="K672" s="81" t="s">
        <v>749</v>
      </c>
    </row>
    <row r="673" spans="1:11" ht="46.5" hidden="1">
      <c r="A673" s="48"/>
      <c r="B673" s="57"/>
      <c r="C673" s="58" t="s">
        <v>146</v>
      </c>
      <c r="D673" s="57">
        <v>2019</v>
      </c>
      <c r="E673" s="58" t="s">
        <v>3070</v>
      </c>
      <c r="F673" s="58" t="s">
        <v>3849</v>
      </c>
      <c r="G673" s="58" t="s">
        <v>3850</v>
      </c>
      <c r="H673" s="58" t="s">
        <v>3851</v>
      </c>
      <c r="I673" s="58" t="s">
        <v>3852</v>
      </c>
      <c r="J673" s="65">
        <v>145833700</v>
      </c>
      <c r="K673" s="81" t="s">
        <v>749</v>
      </c>
    </row>
    <row r="674" spans="1:11" ht="75" hidden="1" customHeight="1">
      <c r="A674" s="48"/>
      <c r="B674" s="57"/>
      <c r="C674" s="58" t="s">
        <v>146</v>
      </c>
      <c r="D674" s="57">
        <v>2019</v>
      </c>
      <c r="E674" s="58" t="s">
        <v>3096</v>
      </c>
      <c r="F674" s="58" t="s">
        <v>3853</v>
      </c>
      <c r="G674" s="58" t="s">
        <v>3835</v>
      </c>
      <c r="H674" s="58" t="s">
        <v>3854</v>
      </c>
      <c r="I674" s="58" t="s">
        <v>3848</v>
      </c>
      <c r="J674" s="65">
        <v>206900000</v>
      </c>
      <c r="K674" s="81" t="s">
        <v>749</v>
      </c>
    </row>
    <row r="675" spans="1:11" ht="77.5" hidden="1">
      <c r="A675" s="48"/>
      <c r="B675" s="57"/>
      <c r="C675" s="58" t="s">
        <v>146</v>
      </c>
      <c r="D675" s="57">
        <v>2019</v>
      </c>
      <c r="E675" s="58" t="s">
        <v>3096</v>
      </c>
      <c r="F675" s="58" t="s">
        <v>3855</v>
      </c>
      <c r="G675" s="58" t="s">
        <v>3835</v>
      </c>
      <c r="H675" s="58" t="s">
        <v>3842</v>
      </c>
      <c r="I675" s="58" t="s">
        <v>3848</v>
      </c>
      <c r="J675" s="65">
        <v>248495700</v>
      </c>
      <c r="K675" s="81" t="s">
        <v>749</v>
      </c>
    </row>
    <row r="676" spans="1:11" ht="77.5" hidden="1">
      <c r="A676" s="48"/>
      <c r="B676" s="57"/>
      <c r="C676" s="58" t="s">
        <v>146</v>
      </c>
      <c r="D676" s="57">
        <v>2019</v>
      </c>
      <c r="E676" s="58" t="s">
        <v>3096</v>
      </c>
      <c r="F676" s="58" t="s">
        <v>3856</v>
      </c>
      <c r="G676" s="58" t="s">
        <v>3835</v>
      </c>
      <c r="H676" s="58" t="s">
        <v>3854</v>
      </c>
      <c r="I676" s="58" t="s">
        <v>3848</v>
      </c>
      <c r="J676" s="81" t="s">
        <v>749</v>
      </c>
      <c r="K676" s="65">
        <v>688485000</v>
      </c>
    </row>
    <row r="677" spans="1:11" ht="60" hidden="1" customHeight="1">
      <c r="A677" s="48"/>
      <c r="B677" s="57"/>
      <c r="C677" s="58" t="s">
        <v>146</v>
      </c>
      <c r="D677" s="57">
        <v>2019</v>
      </c>
      <c r="E677" s="58" t="s">
        <v>3112</v>
      </c>
      <c r="F677" s="58" t="s">
        <v>3857</v>
      </c>
      <c r="G677" s="58" t="s">
        <v>3835</v>
      </c>
      <c r="H677" s="58" t="s">
        <v>3836</v>
      </c>
      <c r="I677" s="58" t="s">
        <v>3848</v>
      </c>
      <c r="J677" s="65">
        <v>143000000</v>
      </c>
      <c r="K677" s="81" t="s">
        <v>749</v>
      </c>
    </row>
    <row r="678" spans="1:11" ht="77.5" hidden="1">
      <c r="A678" s="48"/>
      <c r="B678" s="57"/>
      <c r="C678" s="58" t="s">
        <v>146</v>
      </c>
      <c r="D678" s="57">
        <v>2019</v>
      </c>
      <c r="E678" s="58" t="s">
        <v>3112</v>
      </c>
      <c r="F678" s="58" t="s">
        <v>3858</v>
      </c>
      <c r="G678" s="58" t="s">
        <v>3835</v>
      </c>
      <c r="H678" s="58" t="s">
        <v>3486</v>
      </c>
      <c r="I678" s="58" t="s">
        <v>3848</v>
      </c>
      <c r="J678" s="65">
        <v>550000000</v>
      </c>
      <c r="K678" s="81" t="s">
        <v>749</v>
      </c>
    </row>
    <row r="679" spans="1:11" ht="77.5" hidden="1">
      <c r="A679" s="48"/>
      <c r="B679" s="57"/>
      <c r="C679" s="58" t="s">
        <v>146</v>
      </c>
      <c r="D679" s="57">
        <v>2019</v>
      </c>
      <c r="E679" s="58" t="s">
        <v>3112</v>
      </c>
      <c r="F679" s="58" t="s">
        <v>3859</v>
      </c>
      <c r="G679" s="58" t="s">
        <v>3835</v>
      </c>
      <c r="H679" s="58" t="s">
        <v>3851</v>
      </c>
      <c r="I679" s="58" t="s">
        <v>3848</v>
      </c>
      <c r="J679" s="81" t="s">
        <v>749</v>
      </c>
      <c r="K679" s="65">
        <v>702318900</v>
      </c>
    </row>
    <row r="680" spans="1:11" ht="77.5" hidden="1">
      <c r="A680" s="48"/>
      <c r="B680" s="57"/>
      <c r="C680" s="58" t="s">
        <v>146</v>
      </c>
      <c r="D680" s="57">
        <v>2019</v>
      </c>
      <c r="E680" s="58" t="s">
        <v>3112</v>
      </c>
      <c r="F680" s="58" t="s">
        <v>3860</v>
      </c>
      <c r="G680" s="58" t="s">
        <v>3835</v>
      </c>
      <c r="H680" s="58" t="s">
        <v>3851</v>
      </c>
      <c r="I680" s="58" t="s">
        <v>3848</v>
      </c>
      <c r="J680" s="81" t="s">
        <v>749</v>
      </c>
      <c r="K680" s="65">
        <v>746284954</v>
      </c>
    </row>
    <row r="681" spans="1:11" ht="31" hidden="1">
      <c r="A681" s="48"/>
      <c r="B681" s="57"/>
      <c r="C681" s="58" t="s">
        <v>146</v>
      </c>
      <c r="D681" s="57">
        <v>2019</v>
      </c>
      <c r="E681" s="58" t="s">
        <v>3144</v>
      </c>
      <c r="F681" s="58" t="s">
        <v>3861</v>
      </c>
      <c r="G681" s="58" t="s">
        <v>3862</v>
      </c>
      <c r="H681" s="58" t="s">
        <v>3854</v>
      </c>
      <c r="I681" s="58" t="s">
        <v>3863</v>
      </c>
      <c r="J681" s="65">
        <v>125000000</v>
      </c>
      <c r="K681" s="81" t="s">
        <v>749</v>
      </c>
    </row>
    <row r="682" spans="1:11" ht="93" hidden="1">
      <c r="A682" s="48"/>
      <c r="B682" s="57"/>
      <c r="C682" s="58" t="s">
        <v>146</v>
      </c>
      <c r="D682" s="57">
        <v>2020</v>
      </c>
      <c r="E682" s="58" t="s">
        <v>3011</v>
      </c>
      <c r="F682" s="58" t="s">
        <v>3864</v>
      </c>
      <c r="G682" s="58" t="s">
        <v>3865</v>
      </c>
      <c r="H682" s="58" t="s">
        <v>3866</v>
      </c>
      <c r="I682" s="58" t="s">
        <v>3867</v>
      </c>
      <c r="J682" s="81" t="s">
        <v>749</v>
      </c>
      <c r="K682" s="81" t="s">
        <v>749</v>
      </c>
    </row>
    <row r="683" spans="1:11" ht="62" hidden="1">
      <c r="A683" s="48"/>
      <c r="B683" s="57"/>
      <c r="C683" s="58" t="s">
        <v>146</v>
      </c>
      <c r="D683" s="57">
        <v>2020</v>
      </c>
      <c r="E683" s="58" t="s">
        <v>3016</v>
      </c>
      <c r="F683" s="58" t="s">
        <v>3868</v>
      </c>
      <c r="G683" s="58" t="s">
        <v>3824</v>
      </c>
      <c r="H683" s="58" t="s">
        <v>3866</v>
      </c>
      <c r="I683" s="58" t="s">
        <v>3831</v>
      </c>
      <c r="J683" s="81" t="s">
        <v>749</v>
      </c>
      <c r="K683" s="65">
        <v>510681591</v>
      </c>
    </row>
    <row r="684" spans="1:11" ht="62" hidden="1">
      <c r="A684" s="48"/>
      <c r="B684" s="57"/>
      <c r="C684" s="58" t="s">
        <v>146</v>
      </c>
      <c r="D684" s="57">
        <v>2020</v>
      </c>
      <c r="E684" s="58" t="s">
        <v>3016</v>
      </c>
      <c r="F684" s="58" t="s">
        <v>3869</v>
      </c>
      <c r="G684" s="58" t="s">
        <v>3870</v>
      </c>
      <c r="H684" s="58" t="s">
        <v>3871</v>
      </c>
      <c r="I684" s="58" t="s">
        <v>3831</v>
      </c>
      <c r="J684" s="81" t="s">
        <v>749</v>
      </c>
      <c r="K684" s="65">
        <v>299730000</v>
      </c>
    </row>
    <row r="685" spans="1:11" ht="62" hidden="1">
      <c r="A685" s="48"/>
      <c r="B685" s="57"/>
      <c r="C685" s="58" t="s">
        <v>146</v>
      </c>
      <c r="D685" s="57">
        <v>2020</v>
      </c>
      <c r="E685" s="58" t="s">
        <v>3070</v>
      </c>
      <c r="F685" s="58" t="s">
        <v>3872</v>
      </c>
      <c r="G685" s="58" t="s">
        <v>3835</v>
      </c>
      <c r="H685" s="58" t="s">
        <v>3866</v>
      </c>
      <c r="I685" s="58" t="s">
        <v>3831</v>
      </c>
      <c r="J685" s="65">
        <v>75000000</v>
      </c>
      <c r="K685" s="81" t="s">
        <v>749</v>
      </c>
    </row>
    <row r="686" spans="1:11" ht="62" hidden="1">
      <c r="A686" s="48"/>
      <c r="B686" s="57"/>
      <c r="C686" s="58" t="s">
        <v>146</v>
      </c>
      <c r="D686" s="57">
        <v>2020</v>
      </c>
      <c r="E686" s="58" t="s">
        <v>3070</v>
      </c>
      <c r="F686" s="58" t="s">
        <v>3837</v>
      </c>
      <c r="G686" s="58" t="s">
        <v>3835</v>
      </c>
      <c r="H686" s="58" t="s">
        <v>3836</v>
      </c>
      <c r="I686" s="58" t="s">
        <v>3831</v>
      </c>
      <c r="J686" s="81" t="s">
        <v>749</v>
      </c>
      <c r="K686" s="65">
        <v>519500000</v>
      </c>
    </row>
    <row r="687" spans="1:11" ht="62" hidden="1">
      <c r="A687" s="48"/>
      <c r="B687" s="57"/>
      <c r="C687" s="58" t="s">
        <v>146</v>
      </c>
      <c r="D687" s="57">
        <v>2020</v>
      </c>
      <c r="E687" s="58" t="s">
        <v>3070</v>
      </c>
      <c r="F687" s="58" t="s">
        <v>3289</v>
      </c>
      <c r="G687" s="58" t="s">
        <v>3835</v>
      </c>
      <c r="H687" s="58" t="s">
        <v>3851</v>
      </c>
      <c r="I687" s="58" t="s">
        <v>3831</v>
      </c>
      <c r="J687" s="65">
        <v>180000000</v>
      </c>
      <c r="K687" s="81" t="s">
        <v>749</v>
      </c>
    </row>
    <row r="688" spans="1:11" ht="170.5" hidden="1">
      <c r="A688" s="48"/>
      <c r="B688" s="57"/>
      <c r="C688" s="58" t="s">
        <v>146</v>
      </c>
      <c r="D688" s="57">
        <v>2020</v>
      </c>
      <c r="E688" s="58" t="s">
        <v>3070</v>
      </c>
      <c r="F688" s="58" t="s">
        <v>3873</v>
      </c>
      <c r="G688" s="58" t="s">
        <v>3874</v>
      </c>
      <c r="H688" s="58" t="s">
        <v>3836</v>
      </c>
      <c r="I688" s="58" t="s">
        <v>3875</v>
      </c>
      <c r="J688" s="65">
        <f>5550850000</f>
        <v>5550850000</v>
      </c>
      <c r="K688" s="81" t="s">
        <v>749</v>
      </c>
    </row>
    <row r="689" spans="1:11" ht="62" hidden="1">
      <c r="A689" s="48"/>
      <c r="B689" s="57"/>
      <c r="C689" s="58" t="s">
        <v>146</v>
      </c>
      <c r="D689" s="57">
        <v>2020</v>
      </c>
      <c r="E689" s="58" t="s">
        <v>3070</v>
      </c>
      <c r="F689" s="58" t="s">
        <v>3840</v>
      </c>
      <c r="G689" s="58" t="s">
        <v>3835</v>
      </c>
      <c r="H689" s="58" t="s">
        <v>3836</v>
      </c>
      <c r="I689" s="58" t="s">
        <v>3831</v>
      </c>
      <c r="J689" s="65">
        <v>225000000</v>
      </c>
      <c r="K689" s="81" t="s">
        <v>749</v>
      </c>
    </row>
    <row r="690" spans="1:11" ht="62" hidden="1">
      <c r="A690" s="48"/>
      <c r="B690" s="57"/>
      <c r="C690" s="58" t="s">
        <v>146</v>
      </c>
      <c r="D690" s="57">
        <v>2020</v>
      </c>
      <c r="E690" s="58" t="s">
        <v>3070</v>
      </c>
      <c r="F690" s="58" t="s">
        <v>3847</v>
      </c>
      <c r="G690" s="58" t="s">
        <v>3835</v>
      </c>
      <c r="H690" s="58" t="s">
        <v>3486</v>
      </c>
      <c r="I690" s="58" t="s">
        <v>3831</v>
      </c>
      <c r="J690" s="65">
        <v>393500000</v>
      </c>
      <c r="K690" s="81" t="s">
        <v>749</v>
      </c>
    </row>
    <row r="691" spans="1:11" ht="75" hidden="1" customHeight="1">
      <c r="A691" s="48"/>
      <c r="B691" s="57"/>
      <c r="C691" s="58" t="s">
        <v>146</v>
      </c>
      <c r="D691" s="57">
        <v>2020</v>
      </c>
      <c r="E691" s="58" t="s">
        <v>3096</v>
      </c>
      <c r="F691" s="58" t="s">
        <v>3876</v>
      </c>
      <c r="G691" s="58" t="s">
        <v>3835</v>
      </c>
      <c r="H691" s="58" t="s">
        <v>3486</v>
      </c>
      <c r="I691" s="58" t="s">
        <v>3831</v>
      </c>
      <c r="J691" s="65">
        <v>352600000</v>
      </c>
      <c r="K691" s="81" t="s">
        <v>749</v>
      </c>
    </row>
    <row r="692" spans="1:11" ht="62" hidden="1">
      <c r="A692" s="48"/>
      <c r="B692" s="57"/>
      <c r="C692" s="58" t="s">
        <v>146</v>
      </c>
      <c r="D692" s="57">
        <v>2020</v>
      </c>
      <c r="E692" s="58" t="s">
        <v>3096</v>
      </c>
      <c r="F692" s="58" t="s">
        <v>3877</v>
      </c>
      <c r="G692" s="58" t="s">
        <v>3835</v>
      </c>
      <c r="H692" s="58" t="s">
        <v>3486</v>
      </c>
      <c r="I692" s="58" t="s">
        <v>3831</v>
      </c>
      <c r="J692" s="65">
        <v>150000000</v>
      </c>
      <c r="K692" s="65">
        <v>150000000</v>
      </c>
    </row>
    <row r="693" spans="1:11" ht="48" hidden="1" customHeight="1">
      <c r="A693" s="48"/>
      <c r="B693" s="57"/>
      <c r="C693" s="58" t="s">
        <v>146</v>
      </c>
      <c r="D693" s="57">
        <v>2020</v>
      </c>
      <c r="E693" s="58" t="s">
        <v>3112</v>
      </c>
      <c r="F693" s="58" t="s">
        <v>3878</v>
      </c>
      <c r="G693" s="58" t="s">
        <v>3835</v>
      </c>
      <c r="H693" s="58" t="s">
        <v>3851</v>
      </c>
      <c r="I693" s="58" t="s">
        <v>3831</v>
      </c>
      <c r="J693" s="81" t="s">
        <v>749</v>
      </c>
      <c r="K693" s="65">
        <v>1066149000</v>
      </c>
    </row>
    <row r="694" spans="1:11" ht="62" hidden="1">
      <c r="A694" s="48"/>
      <c r="B694" s="57"/>
      <c r="C694" s="58" t="s">
        <v>146</v>
      </c>
      <c r="D694" s="57">
        <v>2020</v>
      </c>
      <c r="E694" s="58" t="s">
        <v>3112</v>
      </c>
      <c r="F694" s="58" t="s">
        <v>3879</v>
      </c>
      <c r="G694" s="58" t="s">
        <v>3835</v>
      </c>
      <c r="H694" s="58" t="s">
        <v>3851</v>
      </c>
      <c r="I694" s="58" t="s">
        <v>3831</v>
      </c>
      <c r="J694" s="81" t="s">
        <v>749</v>
      </c>
      <c r="K694" s="65">
        <v>351275000</v>
      </c>
    </row>
    <row r="695" spans="1:11" ht="62" hidden="1">
      <c r="A695" s="48"/>
      <c r="B695" s="57"/>
      <c r="C695" s="58" t="s">
        <v>146</v>
      </c>
      <c r="D695" s="57">
        <v>2020</v>
      </c>
      <c r="E695" s="58" t="s">
        <v>3112</v>
      </c>
      <c r="F695" s="58" t="s">
        <v>3880</v>
      </c>
      <c r="G695" s="58" t="s">
        <v>3835</v>
      </c>
      <c r="H695" s="58" t="s">
        <v>3851</v>
      </c>
      <c r="I695" s="58" t="s">
        <v>3831</v>
      </c>
      <c r="J695" s="65">
        <v>797500000</v>
      </c>
      <c r="K695" s="81" t="s">
        <v>749</v>
      </c>
    </row>
    <row r="696" spans="1:11" ht="46.5" hidden="1">
      <c r="A696" s="48"/>
      <c r="B696" s="57"/>
      <c r="C696" s="58" t="s">
        <v>146</v>
      </c>
      <c r="D696" s="57">
        <v>2020</v>
      </c>
      <c r="E696" s="58" t="s">
        <v>3144</v>
      </c>
      <c r="F696" s="58" t="s">
        <v>3881</v>
      </c>
      <c r="G696" s="58" t="s">
        <v>3882</v>
      </c>
      <c r="H696" s="58" t="s">
        <v>3854</v>
      </c>
      <c r="I696" s="58" t="s">
        <v>3863</v>
      </c>
      <c r="J696" s="65">
        <v>50000000</v>
      </c>
      <c r="K696" s="81" t="s">
        <v>749</v>
      </c>
    </row>
    <row r="697" spans="1:11" ht="31" hidden="1">
      <c r="A697" s="48"/>
      <c r="B697" s="58">
        <v>21</v>
      </c>
      <c r="C697" s="58" t="s">
        <v>153</v>
      </c>
      <c r="D697" s="57">
        <v>2019</v>
      </c>
      <c r="E697" s="58" t="s">
        <v>3011</v>
      </c>
      <c r="F697" s="58"/>
      <c r="G697" s="58"/>
      <c r="H697" s="58"/>
      <c r="I697" s="58"/>
      <c r="J697" s="65"/>
      <c r="K697" s="65"/>
    </row>
    <row r="698" spans="1:11" ht="77.5" hidden="1">
      <c r="A698" s="48"/>
      <c r="B698" s="57"/>
      <c r="C698" s="58" t="s">
        <v>153</v>
      </c>
      <c r="D698" s="57">
        <v>2019</v>
      </c>
      <c r="E698" s="58" t="s">
        <v>3016</v>
      </c>
      <c r="F698" s="58" t="s">
        <v>3883</v>
      </c>
      <c r="G698" s="76">
        <v>23</v>
      </c>
      <c r="H698" s="76">
        <v>453</v>
      </c>
      <c r="I698" s="58" t="s">
        <v>3884</v>
      </c>
      <c r="J698" s="65"/>
      <c r="K698" s="65">
        <v>404877909</v>
      </c>
    </row>
    <row r="699" spans="1:11" ht="77.5" hidden="1">
      <c r="A699" s="48"/>
      <c r="B699" s="57"/>
      <c r="C699" s="58" t="s">
        <v>153</v>
      </c>
      <c r="D699" s="57">
        <v>2019</v>
      </c>
      <c r="E699" s="58" t="s">
        <v>3070</v>
      </c>
      <c r="F699" s="58" t="s">
        <v>3885</v>
      </c>
      <c r="G699" s="76">
        <v>85</v>
      </c>
      <c r="H699" s="76">
        <v>9837</v>
      </c>
      <c r="I699" s="58" t="s">
        <v>3884</v>
      </c>
      <c r="J699" s="65"/>
      <c r="K699" s="65">
        <v>342822000</v>
      </c>
    </row>
    <row r="700" spans="1:11" ht="77.5" hidden="1">
      <c r="A700" s="48"/>
      <c r="B700" s="57"/>
      <c r="C700" s="58" t="s">
        <v>153</v>
      </c>
      <c r="D700" s="57">
        <v>2019</v>
      </c>
      <c r="E700" s="58" t="s">
        <v>3096</v>
      </c>
      <c r="F700" s="58" t="s">
        <v>3886</v>
      </c>
      <c r="G700" s="76">
        <v>3</v>
      </c>
      <c r="H700" s="76">
        <v>860</v>
      </c>
      <c r="I700" s="58" t="s">
        <v>3884</v>
      </c>
      <c r="J700" s="65"/>
      <c r="K700" s="65">
        <v>180469800</v>
      </c>
    </row>
    <row r="701" spans="1:11" ht="77.5" hidden="1">
      <c r="A701" s="48"/>
      <c r="B701" s="57"/>
      <c r="C701" s="58" t="s">
        <v>153</v>
      </c>
      <c r="D701" s="57">
        <v>2019</v>
      </c>
      <c r="E701" s="58" t="s">
        <v>3112</v>
      </c>
      <c r="F701" s="58" t="s">
        <v>3887</v>
      </c>
      <c r="G701" s="76">
        <v>6</v>
      </c>
      <c r="H701" s="76">
        <v>11550</v>
      </c>
      <c r="I701" s="58" t="s">
        <v>3884</v>
      </c>
      <c r="J701" s="65"/>
      <c r="K701" s="65">
        <v>188451230</v>
      </c>
    </row>
    <row r="702" spans="1:11" ht="77.5" hidden="1">
      <c r="A702" s="48"/>
      <c r="B702" s="57"/>
      <c r="C702" s="58" t="s">
        <v>153</v>
      </c>
      <c r="D702" s="57">
        <v>2019</v>
      </c>
      <c r="E702" s="58" t="s">
        <v>3144</v>
      </c>
      <c r="F702" s="58" t="s">
        <v>3888</v>
      </c>
      <c r="G702" s="76">
        <v>34</v>
      </c>
      <c r="H702" s="76">
        <v>15000</v>
      </c>
      <c r="I702" s="58" t="s">
        <v>3884</v>
      </c>
      <c r="J702" s="65"/>
      <c r="K702" s="65">
        <v>54000000</v>
      </c>
    </row>
    <row r="703" spans="1:11" ht="31" hidden="1">
      <c r="A703" s="48"/>
      <c r="B703" s="57"/>
      <c r="C703" s="58" t="s">
        <v>153</v>
      </c>
      <c r="D703" s="57">
        <v>2020</v>
      </c>
      <c r="E703" s="58" t="s">
        <v>3011</v>
      </c>
      <c r="F703" s="58"/>
      <c r="G703" s="58"/>
      <c r="H703" s="58"/>
      <c r="I703" s="58"/>
      <c r="J703" s="65"/>
      <c r="K703" s="65"/>
    </row>
    <row r="704" spans="1:11" ht="108.5" hidden="1">
      <c r="A704" s="48"/>
      <c r="B704" s="57"/>
      <c r="C704" s="58" t="s">
        <v>153</v>
      </c>
      <c r="D704" s="57">
        <v>2020</v>
      </c>
      <c r="E704" s="58" t="s">
        <v>3016</v>
      </c>
      <c r="F704" s="58" t="s">
        <v>3889</v>
      </c>
      <c r="G704" s="58">
        <v>23</v>
      </c>
      <c r="H704" s="76">
        <v>2250</v>
      </c>
      <c r="I704" s="58" t="s">
        <v>3884</v>
      </c>
      <c r="J704" s="65"/>
      <c r="K704" s="65">
        <v>335693299</v>
      </c>
    </row>
    <row r="705" spans="1:11" ht="77.5" hidden="1">
      <c r="A705" s="48"/>
      <c r="B705" s="57"/>
      <c r="C705" s="58" t="s">
        <v>153</v>
      </c>
      <c r="D705" s="57">
        <v>2020</v>
      </c>
      <c r="E705" s="58" t="s">
        <v>3070</v>
      </c>
      <c r="F705" s="58" t="s">
        <v>3890</v>
      </c>
      <c r="G705" s="58">
        <v>85</v>
      </c>
      <c r="H705" s="76">
        <v>37848</v>
      </c>
      <c r="I705" s="58" t="s">
        <v>3884</v>
      </c>
      <c r="J705" s="65"/>
      <c r="K705" s="65">
        <v>848357422</v>
      </c>
    </row>
    <row r="706" spans="1:11" ht="77.5" hidden="1">
      <c r="A706" s="48"/>
      <c r="B706" s="57"/>
      <c r="C706" s="58" t="s">
        <v>153</v>
      </c>
      <c r="D706" s="57">
        <v>2020</v>
      </c>
      <c r="E706" s="58" t="s">
        <v>3096</v>
      </c>
      <c r="F706" s="58" t="s">
        <v>3891</v>
      </c>
      <c r="G706" s="58">
        <v>3</v>
      </c>
      <c r="H706" s="76">
        <v>2924</v>
      </c>
      <c r="I706" s="58" t="s">
        <v>3884</v>
      </c>
      <c r="J706" s="65"/>
      <c r="K706" s="65">
        <v>182071000</v>
      </c>
    </row>
    <row r="707" spans="1:11" ht="77.5" hidden="1">
      <c r="A707" s="48"/>
      <c r="B707" s="57"/>
      <c r="C707" s="58" t="s">
        <v>153</v>
      </c>
      <c r="D707" s="57">
        <v>2020</v>
      </c>
      <c r="E707" s="58" t="s">
        <v>3112</v>
      </c>
      <c r="F707" s="58" t="s">
        <v>3887</v>
      </c>
      <c r="G707" s="58">
        <v>6</v>
      </c>
      <c r="H707" s="76">
        <v>4440</v>
      </c>
      <c r="I707" s="58" t="s">
        <v>3884</v>
      </c>
      <c r="J707" s="65"/>
      <c r="K707" s="65">
        <v>46950000</v>
      </c>
    </row>
    <row r="708" spans="1:11" ht="77.5" hidden="1">
      <c r="A708" s="48"/>
      <c r="B708" s="57"/>
      <c r="C708" s="58" t="s">
        <v>153</v>
      </c>
      <c r="D708" s="57">
        <v>2020</v>
      </c>
      <c r="E708" s="58" t="s">
        <v>3144</v>
      </c>
      <c r="F708" s="58" t="s">
        <v>3888</v>
      </c>
      <c r="G708" s="58">
        <v>34</v>
      </c>
      <c r="H708" s="76">
        <v>650</v>
      </c>
      <c r="I708" s="58" t="s">
        <v>3884</v>
      </c>
      <c r="J708" s="65"/>
      <c r="K708" s="65">
        <v>21650000</v>
      </c>
    </row>
    <row r="709" spans="1:11" ht="31" hidden="1">
      <c r="A709" s="48"/>
      <c r="B709" s="58">
        <v>22</v>
      </c>
      <c r="C709" s="58" t="s">
        <v>157</v>
      </c>
      <c r="D709" s="57">
        <v>2019</v>
      </c>
      <c r="E709" s="58" t="s">
        <v>3011</v>
      </c>
      <c r="F709" s="58" t="s">
        <v>3892</v>
      </c>
      <c r="G709" s="58" t="s">
        <v>3203</v>
      </c>
      <c r="H709" s="58"/>
      <c r="I709" s="58" t="s">
        <v>3893</v>
      </c>
      <c r="J709" s="65">
        <v>190558000</v>
      </c>
      <c r="K709" s="65"/>
    </row>
    <row r="710" spans="1:11" ht="31" hidden="1">
      <c r="A710" s="48"/>
      <c r="B710" s="57"/>
      <c r="C710" s="58" t="s">
        <v>157</v>
      </c>
      <c r="D710" s="57">
        <v>2019</v>
      </c>
      <c r="E710" s="58" t="s">
        <v>3016</v>
      </c>
      <c r="F710" s="58"/>
      <c r="G710" s="58"/>
      <c r="H710" s="58"/>
      <c r="I710" s="58" t="s">
        <v>3893</v>
      </c>
      <c r="J710" s="65"/>
      <c r="K710" s="65"/>
    </row>
    <row r="711" spans="1:11" ht="31" hidden="1">
      <c r="A711" s="48"/>
      <c r="B711" s="57"/>
      <c r="C711" s="58" t="s">
        <v>157</v>
      </c>
      <c r="D711" s="57">
        <v>2019</v>
      </c>
      <c r="E711" s="58" t="s">
        <v>3070</v>
      </c>
      <c r="F711" s="58" t="s">
        <v>3894</v>
      </c>
      <c r="G711" s="58" t="s">
        <v>3203</v>
      </c>
      <c r="H711" s="58"/>
      <c r="I711" s="58" t="s">
        <v>3893</v>
      </c>
      <c r="J711" s="65">
        <v>15000000</v>
      </c>
      <c r="K711" s="65"/>
    </row>
    <row r="712" spans="1:11" ht="62" hidden="1">
      <c r="A712" s="48"/>
      <c r="B712" s="57"/>
      <c r="C712" s="58" t="s">
        <v>157</v>
      </c>
      <c r="D712" s="57">
        <v>2019</v>
      </c>
      <c r="E712" s="58" t="s">
        <v>3096</v>
      </c>
      <c r="F712" s="58" t="s">
        <v>3895</v>
      </c>
      <c r="G712" s="58" t="s">
        <v>3203</v>
      </c>
      <c r="H712" s="58" t="s">
        <v>3896</v>
      </c>
      <c r="I712" s="58" t="s">
        <v>3893</v>
      </c>
      <c r="J712" s="65">
        <v>539545423</v>
      </c>
      <c r="K712" s="65"/>
    </row>
    <row r="713" spans="1:11" ht="46.5" hidden="1">
      <c r="A713" s="48"/>
      <c r="B713" s="57"/>
      <c r="C713" s="58" t="s">
        <v>157</v>
      </c>
      <c r="D713" s="57">
        <v>2019</v>
      </c>
      <c r="E713" s="58" t="s">
        <v>3112</v>
      </c>
      <c r="F713" s="58" t="s">
        <v>3897</v>
      </c>
      <c r="G713" s="58" t="s">
        <v>3203</v>
      </c>
      <c r="H713" s="58"/>
      <c r="I713" s="58" t="s">
        <v>3893</v>
      </c>
      <c r="J713" s="65">
        <v>494230888</v>
      </c>
      <c r="K713" s="65"/>
    </row>
    <row r="714" spans="1:11" ht="31" hidden="1">
      <c r="A714" s="48"/>
      <c r="B714" s="57"/>
      <c r="C714" s="58" t="s">
        <v>157</v>
      </c>
      <c r="D714" s="57">
        <v>2019</v>
      </c>
      <c r="E714" s="58" t="s">
        <v>3144</v>
      </c>
      <c r="F714" s="58" t="s">
        <v>3898</v>
      </c>
      <c r="G714" s="58" t="s">
        <v>3217</v>
      </c>
      <c r="H714" s="58"/>
      <c r="I714" s="58" t="s">
        <v>3893</v>
      </c>
      <c r="J714" s="65">
        <v>50000000</v>
      </c>
      <c r="K714" s="65"/>
    </row>
    <row r="715" spans="1:11" ht="31" hidden="1">
      <c r="A715" s="48"/>
      <c r="B715" s="57"/>
      <c r="C715" s="58" t="s">
        <v>157</v>
      </c>
      <c r="D715" s="57">
        <v>2020</v>
      </c>
      <c r="E715" s="58" t="s">
        <v>3011</v>
      </c>
      <c r="F715" s="58"/>
      <c r="G715" s="58" t="s">
        <v>3203</v>
      </c>
      <c r="H715" s="58"/>
      <c r="I715" s="58" t="s">
        <v>3893</v>
      </c>
      <c r="J715" s="65"/>
      <c r="K715" s="65"/>
    </row>
    <row r="716" spans="1:11" ht="31" hidden="1">
      <c r="A716" s="48"/>
      <c r="B716" s="57"/>
      <c r="C716" s="58" t="s">
        <v>157</v>
      </c>
      <c r="D716" s="57">
        <v>2020</v>
      </c>
      <c r="E716" s="58" t="s">
        <v>3016</v>
      </c>
      <c r="F716" s="58"/>
      <c r="G716" s="58"/>
      <c r="H716" s="58"/>
      <c r="I716" s="58" t="s">
        <v>3893</v>
      </c>
      <c r="J716" s="65"/>
      <c r="K716" s="65"/>
    </row>
    <row r="717" spans="1:11" ht="31" hidden="1">
      <c r="A717" s="48"/>
      <c r="B717" s="57"/>
      <c r="C717" s="58" t="s">
        <v>157</v>
      </c>
      <c r="D717" s="57">
        <v>2020</v>
      </c>
      <c r="E717" s="58" t="s">
        <v>3070</v>
      </c>
      <c r="F717" s="58" t="s">
        <v>3899</v>
      </c>
      <c r="G717" s="58" t="s">
        <v>3203</v>
      </c>
      <c r="H717" s="58"/>
      <c r="I717" s="58" t="s">
        <v>3893</v>
      </c>
      <c r="J717" s="65">
        <v>29550000</v>
      </c>
      <c r="K717" s="65"/>
    </row>
    <row r="718" spans="1:11" ht="62" hidden="1">
      <c r="A718" s="48"/>
      <c r="B718" s="57"/>
      <c r="C718" s="58" t="s">
        <v>157</v>
      </c>
      <c r="D718" s="57">
        <v>2020</v>
      </c>
      <c r="E718" s="58" t="s">
        <v>3096</v>
      </c>
      <c r="F718" s="58" t="s">
        <v>3895</v>
      </c>
      <c r="G718" s="58" t="s">
        <v>3203</v>
      </c>
      <c r="H718" s="58" t="s">
        <v>3896</v>
      </c>
      <c r="I718" s="58" t="s">
        <v>3893</v>
      </c>
      <c r="J718" s="65">
        <v>227717917</v>
      </c>
      <c r="K718" s="65"/>
    </row>
    <row r="719" spans="1:11" ht="46.5" hidden="1">
      <c r="A719" s="48"/>
      <c r="B719" s="57"/>
      <c r="C719" s="58" t="s">
        <v>157</v>
      </c>
      <c r="D719" s="57">
        <v>2020</v>
      </c>
      <c r="E719" s="58" t="s">
        <v>3112</v>
      </c>
      <c r="F719" s="58" t="s">
        <v>3900</v>
      </c>
      <c r="G719" s="58" t="s">
        <v>3901</v>
      </c>
      <c r="H719" s="58"/>
      <c r="I719" s="58" t="s">
        <v>3893</v>
      </c>
      <c r="J719" s="65">
        <v>264989180</v>
      </c>
      <c r="K719" s="65"/>
    </row>
    <row r="720" spans="1:11" ht="31" hidden="1">
      <c r="A720" s="48"/>
      <c r="B720" s="57"/>
      <c r="C720" s="58" t="s">
        <v>157</v>
      </c>
      <c r="D720" s="57">
        <v>2020</v>
      </c>
      <c r="E720" s="58" t="s">
        <v>3144</v>
      </c>
      <c r="F720" s="58" t="s">
        <v>3898</v>
      </c>
      <c r="G720" s="58" t="s">
        <v>3217</v>
      </c>
      <c r="H720" s="58"/>
      <c r="I720" s="58" t="s">
        <v>3893</v>
      </c>
      <c r="J720" s="65"/>
      <c r="K720" s="65"/>
    </row>
    <row r="721" spans="1:11" ht="31" hidden="1">
      <c r="A721" s="48"/>
      <c r="B721" s="58">
        <v>23</v>
      </c>
      <c r="C721" s="58" t="s">
        <v>165</v>
      </c>
      <c r="D721" s="57">
        <v>2019</v>
      </c>
      <c r="E721" s="58" t="s">
        <v>3011</v>
      </c>
      <c r="F721" s="58"/>
      <c r="G721" s="58"/>
      <c r="H721" s="58"/>
      <c r="I721" s="58"/>
      <c r="J721" s="65"/>
      <c r="K721" s="65"/>
    </row>
    <row r="722" spans="1:11" ht="263.5" hidden="1">
      <c r="A722" s="48"/>
      <c r="B722" s="57"/>
      <c r="C722" s="58" t="s">
        <v>165</v>
      </c>
      <c r="D722" s="57">
        <v>2019</v>
      </c>
      <c r="E722" s="58" t="s">
        <v>3016</v>
      </c>
      <c r="F722" s="80" t="s">
        <v>3902</v>
      </c>
      <c r="G722" s="80" t="s">
        <v>3903</v>
      </c>
      <c r="H722" s="72">
        <f>91661+1275</f>
        <v>92936</v>
      </c>
      <c r="I722" s="58" t="s">
        <v>3904</v>
      </c>
      <c r="J722" s="65"/>
      <c r="K722" s="65">
        <f>8543479511.6065+1420780969.854</f>
        <v>9964260481.4604988</v>
      </c>
    </row>
    <row r="723" spans="1:11" ht="199.5" hidden="1" customHeight="1">
      <c r="A723" s="48"/>
      <c r="B723" s="57"/>
      <c r="C723" s="58" t="s">
        <v>165</v>
      </c>
      <c r="D723" s="57">
        <v>2019</v>
      </c>
      <c r="E723" s="58" t="s">
        <v>3070</v>
      </c>
      <c r="F723" s="80" t="s">
        <v>3905</v>
      </c>
      <c r="G723" s="80" t="s">
        <v>3903</v>
      </c>
      <c r="H723" s="72">
        <f>5528-3300+4780-2500+164174</f>
        <v>168682</v>
      </c>
      <c r="I723" s="58" t="s">
        <v>3904</v>
      </c>
      <c r="J723" s="65"/>
      <c r="K723" s="65">
        <f>20164023510.6987-398012200</f>
        <v>19766011310.6987</v>
      </c>
    </row>
    <row r="724" spans="1:11" ht="108.5" hidden="1">
      <c r="A724" s="48"/>
      <c r="B724" s="57"/>
      <c r="C724" s="58" t="s">
        <v>165</v>
      </c>
      <c r="D724" s="57">
        <v>2019</v>
      </c>
      <c r="E724" s="58" t="s">
        <v>3096</v>
      </c>
      <c r="F724" s="80" t="s">
        <v>3906</v>
      </c>
      <c r="G724" s="80" t="s">
        <v>3903</v>
      </c>
      <c r="H724" s="72">
        <v>5877</v>
      </c>
      <c r="I724" s="58" t="s">
        <v>3904</v>
      </c>
      <c r="J724" s="65"/>
      <c r="K724" s="65">
        <v>6985081697</v>
      </c>
    </row>
    <row r="725" spans="1:11" ht="201.5" hidden="1">
      <c r="A725" s="48"/>
      <c r="B725" s="57"/>
      <c r="C725" s="58" t="s">
        <v>165</v>
      </c>
      <c r="D725" s="57">
        <v>2019</v>
      </c>
      <c r="E725" s="58" t="s">
        <v>3112</v>
      </c>
      <c r="F725" s="80" t="s">
        <v>3907</v>
      </c>
      <c r="G725" s="80" t="s">
        <v>3903</v>
      </c>
      <c r="H725" s="72">
        <f>3300+19750+183349-98000</f>
        <v>108399</v>
      </c>
      <c r="I725" s="58" t="s">
        <v>3904</v>
      </c>
      <c r="J725" s="65"/>
      <c r="K725" s="65">
        <f>3387947132.72+24955928043.0753+3308834135.61</f>
        <v>31652709311.4053</v>
      </c>
    </row>
    <row r="726" spans="1:11" ht="77.5" hidden="1">
      <c r="A726" s="48"/>
      <c r="B726" s="57"/>
      <c r="C726" s="58" t="s">
        <v>165</v>
      </c>
      <c r="D726" s="57">
        <v>2019</v>
      </c>
      <c r="E726" s="58" t="s">
        <v>3144</v>
      </c>
      <c r="F726" s="80" t="s">
        <v>3908</v>
      </c>
      <c r="G726" s="80" t="s">
        <v>3903</v>
      </c>
      <c r="H726" s="72">
        <f>98000+2500</f>
        <v>100500</v>
      </c>
      <c r="I726" s="58" t="s">
        <v>3909</v>
      </c>
      <c r="J726" s="65"/>
      <c r="K726" s="65">
        <f>1578814559.56+398012200</f>
        <v>1976826759.5599999</v>
      </c>
    </row>
    <row r="727" spans="1:11" ht="31" hidden="1">
      <c r="A727" s="48"/>
      <c r="B727" s="57"/>
      <c r="C727" s="58" t="s">
        <v>165</v>
      </c>
      <c r="D727" s="57">
        <v>2020</v>
      </c>
      <c r="E727" s="58" t="s">
        <v>3011</v>
      </c>
      <c r="F727" s="58"/>
      <c r="G727" s="58"/>
      <c r="H727" s="58"/>
      <c r="I727" s="58"/>
      <c r="J727" s="65"/>
      <c r="K727" s="65"/>
    </row>
    <row r="728" spans="1:11" ht="232.5" hidden="1">
      <c r="A728" s="48"/>
      <c r="B728" s="57"/>
      <c r="C728" s="58" t="s">
        <v>165</v>
      </c>
      <c r="D728" s="57">
        <v>2020</v>
      </c>
      <c r="E728" s="58" t="s">
        <v>3016</v>
      </c>
      <c r="F728" s="80" t="s">
        <v>3910</v>
      </c>
      <c r="G728" s="80" t="s">
        <v>3903</v>
      </c>
      <c r="H728" s="72">
        <f>5935+655</f>
        <v>6590</v>
      </c>
      <c r="I728" s="58" t="s">
        <v>3904</v>
      </c>
      <c r="J728" s="65"/>
      <c r="K728" s="65">
        <f>4278300252.16+351784718.56</f>
        <v>4630084970.7200003</v>
      </c>
    </row>
    <row r="729" spans="1:11" ht="155" hidden="1">
      <c r="A729" s="48"/>
      <c r="B729" s="57"/>
      <c r="C729" s="58" t="s">
        <v>165</v>
      </c>
      <c r="D729" s="57">
        <v>2020</v>
      </c>
      <c r="E729" s="58" t="s">
        <v>3070</v>
      </c>
      <c r="F729" s="80" t="s">
        <v>3911</v>
      </c>
      <c r="G729" s="80" t="s">
        <v>3903</v>
      </c>
      <c r="H729" s="72">
        <f>15265-2950+2975-300+164059</f>
        <v>179049</v>
      </c>
      <c r="I729" s="58" t="s">
        <v>3904</v>
      </c>
      <c r="J729" s="65"/>
      <c r="K729" s="65">
        <f>14837064463.66-3085578147.96+4370840898.73-221088800+3471522839.4484</f>
        <v>19372761253.878399</v>
      </c>
    </row>
    <row r="730" spans="1:11" ht="77.5" hidden="1">
      <c r="A730" s="48"/>
      <c r="B730" s="57"/>
      <c r="C730" s="58" t="s">
        <v>165</v>
      </c>
      <c r="D730" s="57">
        <v>2020</v>
      </c>
      <c r="E730" s="58" t="s">
        <v>3096</v>
      </c>
      <c r="F730" s="80" t="s">
        <v>3912</v>
      </c>
      <c r="G730" s="80" t="s">
        <v>3903</v>
      </c>
      <c r="H730" s="65">
        <v>1001</v>
      </c>
      <c r="I730" s="58" t="s">
        <v>3904</v>
      </c>
      <c r="J730" s="65"/>
      <c r="K730" s="65">
        <v>7555429803</v>
      </c>
    </row>
    <row r="731" spans="1:11" ht="186" hidden="1">
      <c r="A731" s="48"/>
      <c r="B731" s="57"/>
      <c r="C731" s="58" t="s">
        <v>165</v>
      </c>
      <c r="D731" s="57">
        <v>2020</v>
      </c>
      <c r="E731" s="58" t="s">
        <v>3112</v>
      </c>
      <c r="F731" s="80" t="s">
        <v>3913</v>
      </c>
      <c r="G731" s="80" t="s">
        <v>3903</v>
      </c>
      <c r="H731" s="65">
        <f>2950+14563-12250+15875</f>
        <v>21138</v>
      </c>
      <c r="I731" s="58" t="s">
        <v>3904</v>
      </c>
      <c r="J731" s="65"/>
      <c r="K731" s="65">
        <f>3085578147.96+12086628694.36+21868408767.89-10040382783</f>
        <v>27000232827.209999</v>
      </c>
    </row>
    <row r="732" spans="1:11" ht="77.5" hidden="1">
      <c r="A732" s="48"/>
      <c r="B732" s="57"/>
      <c r="C732" s="58" t="s">
        <v>165</v>
      </c>
      <c r="D732" s="57">
        <v>2020</v>
      </c>
      <c r="E732" s="58" t="s">
        <v>3144</v>
      </c>
      <c r="F732" s="80" t="s">
        <v>3914</v>
      </c>
      <c r="G732" s="80" t="s">
        <v>3903</v>
      </c>
      <c r="H732" s="65">
        <f>12250+300</f>
        <v>12550</v>
      </c>
      <c r="I732" s="58" t="s">
        <v>3909</v>
      </c>
      <c r="J732" s="65"/>
      <c r="K732" s="65">
        <f>10040382783+221088800</f>
        <v>10261471583</v>
      </c>
    </row>
    <row r="733" spans="1:11" ht="31" hidden="1">
      <c r="A733" s="48"/>
      <c r="B733" s="58">
        <v>24</v>
      </c>
      <c r="C733" s="58" t="s">
        <v>171</v>
      </c>
      <c r="D733" s="57">
        <v>2019</v>
      </c>
      <c r="E733" s="58" t="s">
        <v>3011</v>
      </c>
      <c r="F733" s="58"/>
      <c r="G733" s="58"/>
      <c r="H733" s="58"/>
      <c r="I733" s="58"/>
      <c r="J733" s="65"/>
      <c r="K733" s="65"/>
    </row>
    <row r="734" spans="1:11" ht="31" hidden="1">
      <c r="A734" s="48"/>
      <c r="B734" s="57"/>
      <c r="C734" s="58" t="s">
        <v>171</v>
      </c>
      <c r="D734" s="57">
        <v>2019</v>
      </c>
      <c r="E734" s="58" t="s">
        <v>3016</v>
      </c>
      <c r="F734" s="58"/>
      <c r="G734" s="58"/>
      <c r="H734" s="58"/>
      <c r="I734" s="58"/>
      <c r="J734" s="65"/>
      <c r="K734" s="65"/>
    </row>
    <row r="735" spans="1:11" ht="31.5" hidden="1" customHeight="1">
      <c r="A735" s="48"/>
      <c r="B735" s="57"/>
      <c r="C735" s="58" t="s">
        <v>171</v>
      </c>
      <c r="D735" s="57">
        <v>2019</v>
      </c>
      <c r="E735" s="58" t="s">
        <v>3070</v>
      </c>
      <c r="F735" s="58" t="s">
        <v>3915</v>
      </c>
      <c r="G735" s="58" t="s">
        <v>3916</v>
      </c>
      <c r="H735" s="80" t="s">
        <v>749</v>
      </c>
      <c r="I735" s="58" t="s">
        <v>3917</v>
      </c>
      <c r="J735" s="65">
        <v>300000</v>
      </c>
      <c r="K735" s="81" t="s">
        <v>749</v>
      </c>
    </row>
    <row r="736" spans="1:11" ht="31" hidden="1">
      <c r="A736" s="48"/>
      <c r="B736" s="57"/>
      <c r="C736" s="58" t="s">
        <v>171</v>
      </c>
      <c r="D736" s="57">
        <v>2019</v>
      </c>
      <c r="E736" s="58" t="s">
        <v>3070</v>
      </c>
      <c r="F736" s="58" t="s">
        <v>3915</v>
      </c>
      <c r="G736" s="58" t="s">
        <v>3918</v>
      </c>
      <c r="H736" s="80" t="s">
        <v>749</v>
      </c>
      <c r="I736" s="58" t="s">
        <v>3919</v>
      </c>
      <c r="J736" s="65"/>
      <c r="K736" s="81" t="s">
        <v>749</v>
      </c>
    </row>
    <row r="737" spans="1:11" ht="31" hidden="1">
      <c r="A737" s="48"/>
      <c r="B737" s="57"/>
      <c r="C737" s="58" t="s">
        <v>171</v>
      </c>
      <c r="D737" s="57">
        <v>2019</v>
      </c>
      <c r="E737" s="58" t="s">
        <v>3070</v>
      </c>
      <c r="F737" s="58" t="s">
        <v>3920</v>
      </c>
      <c r="G737" s="58" t="s">
        <v>3921</v>
      </c>
      <c r="H737" s="80" t="s">
        <v>749</v>
      </c>
      <c r="I737" s="58" t="s">
        <v>3922</v>
      </c>
      <c r="J737" s="65">
        <v>1500000</v>
      </c>
      <c r="K737" s="81" t="s">
        <v>749</v>
      </c>
    </row>
    <row r="738" spans="1:11" ht="31" hidden="1">
      <c r="A738" s="48"/>
      <c r="B738" s="57"/>
      <c r="C738" s="58" t="s">
        <v>171</v>
      </c>
      <c r="D738" s="57">
        <v>2019</v>
      </c>
      <c r="E738" s="58" t="s">
        <v>3070</v>
      </c>
      <c r="F738" s="58" t="s">
        <v>3923</v>
      </c>
      <c r="G738" s="58" t="s">
        <v>3924</v>
      </c>
      <c r="H738" s="80" t="s">
        <v>749</v>
      </c>
      <c r="I738" s="58" t="s">
        <v>3925</v>
      </c>
      <c r="J738" s="65">
        <v>200000</v>
      </c>
      <c r="K738" s="81" t="s">
        <v>749</v>
      </c>
    </row>
    <row r="739" spans="1:11" ht="31" hidden="1">
      <c r="A739" s="48"/>
      <c r="B739" s="57"/>
      <c r="C739" s="58" t="s">
        <v>171</v>
      </c>
      <c r="D739" s="57">
        <v>2019</v>
      </c>
      <c r="E739" s="58" t="s">
        <v>3070</v>
      </c>
      <c r="F739" s="58" t="s">
        <v>3926</v>
      </c>
      <c r="G739" s="58" t="s">
        <v>3927</v>
      </c>
      <c r="H739" s="58" t="s">
        <v>3928</v>
      </c>
      <c r="I739" s="58" t="s">
        <v>3929</v>
      </c>
      <c r="J739" s="81" t="s">
        <v>749</v>
      </c>
      <c r="K739" s="65">
        <v>210000</v>
      </c>
    </row>
    <row r="740" spans="1:11" ht="31" hidden="1">
      <c r="A740" s="48"/>
      <c r="B740" s="57"/>
      <c r="C740" s="58" t="s">
        <v>171</v>
      </c>
      <c r="D740" s="57">
        <v>2019</v>
      </c>
      <c r="E740" s="58" t="s">
        <v>3070</v>
      </c>
      <c r="F740" s="58" t="s">
        <v>3930</v>
      </c>
      <c r="G740" s="58" t="s">
        <v>3931</v>
      </c>
      <c r="H740" s="80" t="s">
        <v>749</v>
      </c>
      <c r="I740" s="58" t="s">
        <v>3932</v>
      </c>
      <c r="J740" s="65">
        <v>1000000</v>
      </c>
      <c r="K740" s="81" t="s">
        <v>749</v>
      </c>
    </row>
    <row r="741" spans="1:11" ht="46.5" hidden="1">
      <c r="A741" s="48"/>
      <c r="B741" s="57"/>
      <c r="C741" s="58" t="s">
        <v>171</v>
      </c>
      <c r="D741" s="57">
        <v>2019</v>
      </c>
      <c r="E741" s="58" t="s">
        <v>3070</v>
      </c>
      <c r="F741" s="58" t="s">
        <v>3933</v>
      </c>
      <c r="G741" s="58" t="s">
        <v>3934</v>
      </c>
      <c r="H741" s="80" t="s">
        <v>3935</v>
      </c>
      <c r="I741" s="58" t="s">
        <v>3936</v>
      </c>
      <c r="J741" s="65">
        <v>300000</v>
      </c>
      <c r="K741" s="81" t="s">
        <v>749</v>
      </c>
    </row>
    <row r="742" spans="1:11" ht="31" hidden="1">
      <c r="A742" s="48"/>
      <c r="B742" s="57"/>
      <c r="C742" s="58" t="s">
        <v>171</v>
      </c>
      <c r="D742" s="57">
        <v>2019</v>
      </c>
      <c r="E742" s="58" t="s">
        <v>3070</v>
      </c>
      <c r="F742" s="58" t="s">
        <v>3937</v>
      </c>
      <c r="G742" s="58" t="s">
        <v>3938</v>
      </c>
      <c r="H742" s="80" t="s">
        <v>749</v>
      </c>
      <c r="I742" s="58" t="s">
        <v>3939</v>
      </c>
      <c r="J742" s="81" t="s">
        <v>749</v>
      </c>
      <c r="K742" s="65">
        <v>1000000</v>
      </c>
    </row>
    <row r="743" spans="1:11" ht="62" hidden="1">
      <c r="A743" s="48"/>
      <c r="B743" s="57"/>
      <c r="C743" s="58" t="s">
        <v>171</v>
      </c>
      <c r="D743" s="57">
        <v>2019</v>
      </c>
      <c r="E743" s="58" t="s">
        <v>3070</v>
      </c>
      <c r="F743" s="58" t="s">
        <v>3940</v>
      </c>
      <c r="G743" s="58" t="s">
        <v>3941</v>
      </c>
      <c r="H743" s="58" t="s">
        <v>3644</v>
      </c>
      <c r="I743" s="58" t="s">
        <v>3942</v>
      </c>
      <c r="J743" s="65">
        <v>300000</v>
      </c>
      <c r="K743" s="81" t="s">
        <v>749</v>
      </c>
    </row>
    <row r="744" spans="1:11" ht="31" hidden="1">
      <c r="A744" s="48"/>
      <c r="B744" s="57"/>
      <c r="C744" s="58" t="s">
        <v>171</v>
      </c>
      <c r="D744" s="57">
        <v>2019</v>
      </c>
      <c r="E744" s="58" t="s">
        <v>3070</v>
      </c>
      <c r="F744" s="58" t="s">
        <v>3926</v>
      </c>
      <c r="G744" s="58" t="s">
        <v>3927</v>
      </c>
      <c r="H744" s="58" t="s">
        <v>3928</v>
      </c>
      <c r="I744" s="58" t="s">
        <v>3943</v>
      </c>
      <c r="J744" s="81" t="s">
        <v>749</v>
      </c>
      <c r="K744" s="65">
        <v>210000</v>
      </c>
    </row>
    <row r="745" spans="1:11" ht="46.5" hidden="1">
      <c r="A745" s="48"/>
      <c r="B745" s="57"/>
      <c r="C745" s="58" t="s">
        <v>171</v>
      </c>
      <c r="D745" s="57">
        <v>2019</v>
      </c>
      <c r="E745" s="58" t="s">
        <v>3070</v>
      </c>
      <c r="F745" s="58" t="s">
        <v>3944</v>
      </c>
      <c r="G745" s="58" t="s">
        <v>3945</v>
      </c>
      <c r="H745" s="80" t="s">
        <v>749</v>
      </c>
      <c r="I745" s="58" t="s">
        <v>3946</v>
      </c>
      <c r="J745" s="81" t="s">
        <v>749</v>
      </c>
      <c r="K745" s="65">
        <v>1500000</v>
      </c>
    </row>
    <row r="746" spans="1:11" ht="46.5" hidden="1">
      <c r="A746" s="48"/>
      <c r="B746" s="57"/>
      <c r="C746" s="58" t="s">
        <v>171</v>
      </c>
      <c r="D746" s="57">
        <v>2019</v>
      </c>
      <c r="E746" s="58" t="s">
        <v>3070</v>
      </c>
      <c r="F746" s="58" t="s">
        <v>3947</v>
      </c>
      <c r="G746" s="58" t="s">
        <v>3948</v>
      </c>
      <c r="H746" s="80" t="s">
        <v>749</v>
      </c>
      <c r="I746" s="58" t="s">
        <v>3949</v>
      </c>
      <c r="J746" s="81" t="s">
        <v>749</v>
      </c>
      <c r="K746" s="65">
        <v>500000</v>
      </c>
    </row>
    <row r="747" spans="1:11" ht="31" hidden="1">
      <c r="A747" s="48"/>
      <c r="B747" s="57"/>
      <c r="C747" s="58" t="s">
        <v>171</v>
      </c>
      <c r="D747" s="57">
        <v>2019</v>
      </c>
      <c r="E747" s="58" t="s">
        <v>3070</v>
      </c>
      <c r="F747" s="58" t="s">
        <v>3926</v>
      </c>
      <c r="G747" s="58" t="s">
        <v>3927</v>
      </c>
      <c r="H747" s="58" t="s">
        <v>3928</v>
      </c>
      <c r="I747" s="58" t="s">
        <v>3950</v>
      </c>
      <c r="J747" s="81" t="s">
        <v>749</v>
      </c>
      <c r="K747" s="65">
        <v>206000</v>
      </c>
    </row>
    <row r="748" spans="1:11" ht="46.5" hidden="1">
      <c r="A748" s="48"/>
      <c r="B748" s="57"/>
      <c r="C748" s="58" t="s">
        <v>171</v>
      </c>
      <c r="D748" s="57">
        <v>2019</v>
      </c>
      <c r="E748" s="58" t="s">
        <v>3070</v>
      </c>
      <c r="F748" s="58" t="s">
        <v>3951</v>
      </c>
      <c r="G748" s="58" t="s">
        <v>3952</v>
      </c>
      <c r="H748" s="80" t="s">
        <v>749</v>
      </c>
      <c r="I748" s="58" t="s">
        <v>3953</v>
      </c>
      <c r="J748" s="65">
        <v>750000</v>
      </c>
      <c r="K748" s="81" t="s">
        <v>749</v>
      </c>
    </row>
    <row r="749" spans="1:11" ht="31" hidden="1">
      <c r="A749" s="48"/>
      <c r="B749" s="57"/>
      <c r="C749" s="58" t="s">
        <v>171</v>
      </c>
      <c r="D749" s="57">
        <v>2019</v>
      </c>
      <c r="E749" s="58" t="s">
        <v>3070</v>
      </c>
      <c r="F749" s="58" t="s">
        <v>3926</v>
      </c>
      <c r="G749" s="58" t="s">
        <v>3927</v>
      </c>
      <c r="H749" s="58" t="s">
        <v>3928</v>
      </c>
      <c r="I749" s="58" t="s">
        <v>3954</v>
      </c>
      <c r="J749" s="81" t="s">
        <v>749</v>
      </c>
      <c r="K749" s="65">
        <v>206000</v>
      </c>
    </row>
    <row r="750" spans="1:11" ht="46.5" hidden="1">
      <c r="A750" s="48"/>
      <c r="B750" s="57"/>
      <c r="C750" s="58" t="s">
        <v>171</v>
      </c>
      <c r="D750" s="57">
        <v>2019</v>
      </c>
      <c r="E750" s="58" t="s">
        <v>3070</v>
      </c>
      <c r="F750" s="58" t="s">
        <v>3955</v>
      </c>
      <c r="G750" s="58" t="s">
        <v>3956</v>
      </c>
      <c r="H750" s="58" t="s">
        <v>3957</v>
      </c>
      <c r="I750" s="58" t="s">
        <v>3958</v>
      </c>
      <c r="J750" s="65"/>
      <c r="K750" s="65">
        <v>59050000</v>
      </c>
    </row>
    <row r="751" spans="1:11" ht="46.5" hidden="1">
      <c r="A751" s="48"/>
      <c r="B751" s="57"/>
      <c r="C751" s="58" t="s">
        <v>171</v>
      </c>
      <c r="D751" s="57">
        <v>2019</v>
      </c>
      <c r="E751" s="58" t="s">
        <v>3070</v>
      </c>
      <c r="F751" s="58" t="s">
        <v>3933</v>
      </c>
      <c r="G751" s="58" t="s">
        <v>3959</v>
      </c>
      <c r="H751" s="58" t="s">
        <v>3960</v>
      </c>
      <c r="I751" s="58" t="s">
        <v>3961</v>
      </c>
      <c r="J751" s="65">
        <v>5325000</v>
      </c>
      <c r="K751" s="81" t="s">
        <v>749</v>
      </c>
    </row>
    <row r="752" spans="1:11" ht="46.5" hidden="1">
      <c r="A752" s="48"/>
      <c r="B752" s="57"/>
      <c r="C752" s="58" t="s">
        <v>171</v>
      </c>
      <c r="D752" s="57">
        <v>2019</v>
      </c>
      <c r="E752" s="58" t="s">
        <v>3070</v>
      </c>
      <c r="F752" s="58" t="s">
        <v>3933</v>
      </c>
      <c r="G752" s="58" t="s">
        <v>3962</v>
      </c>
      <c r="H752" s="58" t="s">
        <v>3963</v>
      </c>
      <c r="I752" s="58" t="s">
        <v>3961</v>
      </c>
      <c r="J752" s="65">
        <v>1000000</v>
      </c>
      <c r="K752" s="81" t="s">
        <v>749</v>
      </c>
    </row>
    <row r="753" spans="1:11" ht="46.5" hidden="1">
      <c r="A753" s="48"/>
      <c r="B753" s="57"/>
      <c r="C753" s="58" t="s">
        <v>171</v>
      </c>
      <c r="D753" s="57">
        <v>2019</v>
      </c>
      <c r="E753" s="58" t="s">
        <v>3070</v>
      </c>
      <c r="F753" s="58" t="s">
        <v>3933</v>
      </c>
      <c r="G753" s="58" t="s">
        <v>3964</v>
      </c>
      <c r="H753" s="58" t="s">
        <v>3965</v>
      </c>
      <c r="I753" s="58" t="s">
        <v>3966</v>
      </c>
      <c r="J753" s="65">
        <v>500000</v>
      </c>
      <c r="K753" s="81" t="s">
        <v>749</v>
      </c>
    </row>
    <row r="754" spans="1:11" ht="31" hidden="1">
      <c r="A754" s="48"/>
      <c r="B754" s="57"/>
      <c r="C754" s="58" t="s">
        <v>171</v>
      </c>
      <c r="D754" s="57">
        <v>2019</v>
      </c>
      <c r="E754" s="58" t="s">
        <v>3070</v>
      </c>
      <c r="F754" s="58" t="s">
        <v>3933</v>
      </c>
      <c r="G754" s="58" t="s">
        <v>3967</v>
      </c>
      <c r="H754" s="58" t="s">
        <v>3968</v>
      </c>
      <c r="I754" s="58" t="s">
        <v>3961</v>
      </c>
      <c r="J754" s="65">
        <v>500000</v>
      </c>
      <c r="K754" s="81" t="s">
        <v>749</v>
      </c>
    </row>
    <row r="755" spans="1:11" ht="31" hidden="1">
      <c r="A755" s="48"/>
      <c r="B755" s="57"/>
      <c r="C755" s="58" t="s">
        <v>171</v>
      </c>
      <c r="D755" s="57">
        <v>2019</v>
      </c>
      <c r="E755" s="58" t="s">
        <v>3070</v>
      </c>
      <c r="F755" s="58" t="s">
        <v>3933</v>
      </c>
      <c r="G755" s="58" t="s">
        <v>3969</v>
      </c>
      <c r="H755" s="58" t="s">
        <v>3970</v>
      </c>
      <c r="I755" s="58" t="s">
        <v>3971</v>
      </c>
      <c r="J755" s="65">
        <v>1000000</v>
      </c>
      <c r="K755" s="81" t="s">
        <v>749</v>
      </c>
    </row>
    <row r="756" spans="1:11" ht="31" hidden="1">
      <c r="A756" s="48"/>
      <c r="B756" s="57"/>
      <c r="C756" s="58" t="s">
        <v>171</v>
      </c>
      <c r="D756" s="57">
        <v>2019</v>
      </c>
      <c r="E756" s="58" t="s">
        <v>3070</v>
      </c>
      <c r="F756" s="58" t="s">
        <v>3933</v>
      </c>
      <c r="G756" s="58" t="s">
        <v>3972</v>
      </c>
      <c r="H756" s="58" t="s">
        <v>3644</v>
      </c>
      <c r="I756" s="58" t="s">
        <v>3973</v>
      </c>
      <c r="J756" s="65">
        <v>500000</v>
      </c>
      <c r="K756" s="81" t="s">
        <v>749</v>
      </c>
    </row>
    <row r="757" spans="1:11" ht="31" hidden="1">
      <c r="A757" s="48"/>
      <c r="B757" s="57"/>
      <c r="C757" s="58" t="s">
        <v>171</v>
      </c>
      <c r="D757" s="57">
        <v>2019</v>
      </c>
      <c r="E757" s="58" t="s">
        <v>3070</v>
      </c>
      <c r="F757" s="58" t="s">
        <v>3933</v>
      </c>
      <c r="G757" s="58" t="s">
        <v>3974</v>
      </c>
      <c r="H757" s="58" t="s">
        <v>3975</v>
      </c>
      <c r="I757" s="58" t="s">
        <v>3973</v>
      </c>
      <c r="J757" s="65">
        <v>1000000</v>
      </c>
      <c r="K757" s="81" t="s">
        <v>749</v>
      </c>
    </row>
    <row r="758" spans="1:11" ht="31" hidden="1">
      <c r="A758" s="48"/>
      <c r="B758" s="57"/>
      <c r="C758" s="58" t="s">
        <v>171</v>
      </c>
      <c r="D758" s="57">
        <v>2019</v>
      </c>
      <c r="E758" s="58" t="s">
        <v>3070</v>
      </c>
      <c r="F758" s="58" t="s">
        <v>3976</v>
      </c>
      <c r="G758" s="58" t="s">
        <v>3977</v>
      </c>
      <c r="H758" s="80" t="s">
        <v>749</v>
      </c>
      <c r="I758" s="58" t="s">
        <v>3978</v>
      </c>
      <c r="J758" s="65">
        <v>500000</v>
      </c>
      <c r="K758" s="81" t="s">
        <v>749</v>
      </c>
    </row>
    <row r="759" spans="1:11" ht="31" hidden="1">
      <c r="A759" s="48"/>
      <c r="B759" s="57"/>
      <c r="C759" s="58" t="s">
        <v>171</v>
      </c>
      <c r="D759" s="57">
        <v>2019</v>
      </c>
      <c r="E759" s="58" t="s">
        <v>3070</v>
      </c>
      <c r="F759" s="58" t="s">
        <v>3976</v>
      </c>
      <c r="G759" s="58" t="s">
        <v>3979</v>
      </c>
      <c r="H759" s="80" t="s">
        <v>749</v>
      </c>
      <c r="I759" s="58" t="s">
        <v>3958</v>
      </c>
      <c r="J759" s="65">
        <v>300000</v>
      </c>
      <c r="K759" s="81" t="s">
        <v>749</v>
      </c>
    </row>
    <row r="760" spans="1:11" ht="46.5" hidden="1">
      <c r="A760" s="48"/>
      <c r="B760" s="57"/>
      <c r="C760" s="58" t="s">
        <v>171</v>
      </c>
      <c r="D760" s="57">
        <v>2019</v>
      </c>
      <c r="E760" s="58" t="s">
        <v>3070</v>
      </c>
      <c r="F760" s="58" t="s">
        <v>3980</v>
      </c>
      <c r="G760" s="58" t="s">
        <v>3981</v>
      </c>
      <c r="H760" s="80" t="s">
        <v>749</v>
      </c>
      <c r="I760" s="58" t="s">
        <v>3961</v>
      </c>
      <c r="J760" s="65">
        <v>500000</v>
      </c>
      <c r="K760" s="81" t="s">
        <v>749</v>
      </c>
    </row>
    <row r="761" spans="1:11" ht="31" hidden="1">
      <c r="A761" s="48"/>
      <c r="B761" s="57"/>
      <c r="C761" s="58" t="s">
        <v>171</v>
      </c>
      <c r="D761" s="57">
        <v>2019</v>
      </c>
      <c r="E761" s="58" t="s">
        <v>3070</v>
      </c>
      <c r="F761" s="58" t="s">
        <v>3976</v>
      </c>
      <c r="G761" s="58" t="s">
        <v>3982</v>
      </c>
      <c r="H761" s="80" t="s">
        <v>749</v>
      </c>
      <c r="I761" s="58" t="s">
        <v>3978</v>
      </c>
      <c r="J761" s="65">
        <v>500000</v>
      </c>
      <c r="K761" s="81" t="s">
        <v>749</v>
      </c>
    </row>
    <row r="762" spans="1:11" ht="31" hidden="1">
      <c r="A762" s="48"/>
      <c r="B762" s="57"/>
      <c r="C762" s="58" t="s">
        <v>171</v>
      </c>
      <c r="D762" s="57">
        <v>2019</v>
      </c>
      <c r="E762" s="58" t="s">
        <v>3070</v>
      </c>
      <c r="F762" s="58" t="s">
        <v>3976</v>
      </c>
      <c r="G762" s="58" t="s">
        <v>3983</v>
      </c>
      <c r="H762" s="80" t="s">
        <v>749</v>
      </c>
      <c r="I762" s="58" t="s">
        <v>3958</v>
      </c>
      <c r="J762" s="65">
        <v>300000</v>
      </c>
      <c r="K762" s="81" t="s">
        <v>749</v>
      </c>
    </row>
    <row r="763" spans="1:11" ht="31" hidden="1">
      <c r="A763" s="48"/>
      <c r="B763" s="57"/>
      <c r="C763" s="58" t="s">
        <v>171</v>
      </c>
      <c r="D763" s="57">
        <v>2019</v>
      </c>
      <c r="E763" s="58" t="s">
        <v>3070</v>
      </c>
      <c r="F763" s="58" t="s">
        <v>3984</v>
      </c>
      <c r="G763" s="58" t="s">
        <v>3985</v>
      </c>
      <c r="H763" s="80" t="s">
        <v>749</v>
      </c>
      <c r="I763" s="58" t="s">
        <v>3971</v>
      </c>
      <c r="J763" s="65">
        <v>1000000</v>
      </c>
      <c r="K763" s="81" t="s">
        <v>749</v>
      </c>
    </row>
    <row r="764" spans="1:11" ht="31" hidden="1">
      <c r="A764" s="48"/>
      <c r="B764" s="57"/>
      <c r="C764" s="58" t="s">
        <v>171</v>
      </c>
      <c r="D764" s="57">
        <v>2019</v>
      </c>
      <c r="E764" s="58" t="s">
        <v>3070</v>
      </c>
      <c r="F764" s="58" t="s">
        <v>3976</v>
      </c>
      <c r="G764" s="58" t="s">
        <v>3986</v>
      </c>
      <c r="H764" s="80" t="s">
        <v>749</v>
      </c>
      <c r="I764" s="58" t="s">
        <v>3973</v>
      </c>
      <c r="J764" s="65">
        <v>750000</v>
      </c>
      <c r="K764" s="81" t="s">
        <v>749</v>
      </c>
    </row>
    <row r="765" spans="1:11" ht="31" hidden="1">
      <c r="A765" s="48"/>
      <c r="B765" s="57"/>
      <c r="C765" s="58" t="s">
        <v>171</v>
      </c>
      <c r="D765" s="57">
        <v>2019</v>
      </c>
      <c r="E765" s="58" t="s">
        <v>3070</v>
      </c>
      <c r="F765" s="58" t="s">
        <v>3987</v>
      </c>
      <c r="G765" s="58" t="s">
        <v>3988</v>
      </c>
      <c r="H765" s="80" t="s">
        <v>749</v>
      </c>
      <c r="I765" s="58" t="s">
        <v>3958</v>
      </c>
      <c r="J765" s="65">
        <v>300000</v>
      </c>
      <c r="K765" s="81" t="s">
        <v>749</v>
      </c>
    </row>
    <row r="766" spans="1:11" ht="31" hidden="1">
      <c r="A766" s="48"/>
      <c r="B766" s="57"/>
      <c r="C766" s="58" t="s">
        <v>171</v>
      </c>
      <c r="D766" s="57">
        <v>2019</v>
      </c>
      <c r="E766" s="58" t="s">
        <v>3070</v>
      </c>
      <c r="F766" s="58" t="s">
        <v>3976</v>
      </c>
      <c r="G766" s="58" t="s">
        <v>3989</v>
      </c>
      <c r="H766" s="80" t="s">
        <v>749</v>
      </c>
      <c r="I766" s="58" t="s">
        <v>3990</v>
      </c>
      <c r="J766" s="65">
        <v>500000</v>
      </c>
      <c r="K766" s="81" t="s">
        <v>749</v>
      </c>
    </row>
    <row r="767" spans="1:11" ht="31" hidden="1">
      <c r="A767" s="48"/>
      <c r="B767" s="57"/>
      <c r="C767" s="58" t="s">
        <v>171</v>
      </c>
      <c r="D767" s="57">
        <v>2019</v>
      </c>
      <c r="E767" s="58" t="s">
        <v>3070</v>
      </c>
      <c r="F767" s="58" t="s">
        <v>3991</v>
      </c>
      <c r="G767" s="58" t="s">
        <v>3992</v>
      </c>
      <c r="H767" s="80" t="s">
        <v>749</v>
      </c>
      <c r="I767" s="58" t="s">
        <v>3973</v>
      </c>
      <c r="J767" s="65">
        <v>750000</v>
      </c>
      <c r="K767" s="81" t="s">
        <v>749</v>
      </c>
    </row>
    <row r="768" spans="1:11" ht="46.5" hidden="1">
      <c r="A768" s="48"/>
      <c r="B768" s="57"/>
      <c r="C768" s="58" t="s">
        <v>171</v>
      </c>
      <c r="D768" s="57">
        <v>2019</v>
      </c>
      <c r="E768" s="58" t="s">
        <v>3070</v>
      </c>
      <c r="F768" s="58" t="s">
        <v>3993</v>
      </c>
      <c r="G768" s="58" t="s">
        <v>3994</v>
      </c>
      <c r="H768" s="80" t="s">
        <v>749</v>
      </c>
      <c r="I768" s="58" t="s">
        <v>3958</v>
      </c>
      <c r="J768" s="65">
        <v>500000</v>
      </c>
      <c r="K768" s="81" t="s">
        <v>749</v>
      </c>
    </row>
    <row r="769" spans="1:11" ht="31" hidden="1">
      <c r="A769" s="48"/>
      <c r="B769" s="57"/>
      <c r="C769" s="58" t="s">
        <v>171</v>
      </c>
      <c r="D769" s="57">
        <v>2019</v>
      </c>
      <c r="E769" s="58" t="s">
        <v>3070</v>
      </c>
      <c r="F769" s="58" t="s">
        <v>3995</v>
      </c>
      <c r="G769" s="58" t="s">
        <v>3996</v>
      </c>
      <c r="H769" s="80" t="s">
        <v>749</v>
      </c>
      <c r="I769" s="58" t="s">
        <v>3973</v>
      </c>
      <c r="J769" s="65">
        <v>750000</v>
      </c>
      <c r="K769" s="81" t="s">
        <v>749</v>
      </c>
    </row>
    <row r="770" spans="1:11" ht="31" hidden="1">
      <c r="A770" s="48"/>
      <c r="B770" s="57"/>
      <c r="C770" s="58" t="s">
        <v>171</v>
      </c>
      <c r="D770" s="57">
        <v>2019</v>
      </c>
      <c r="E770" s="58" t="s">
        <v>3070</v>
      </c>
      <c r="F770" s="58" t="s">
        <v>3997</v>
      </c>
      <c r="G770" s="58" t="s">
        <v>3998</v>
      </c>
      <c r="H770" s="80" t="s">
        <v>749</v>
      </c>
      <c r="I770" s="58" t="s">
        <v>3958</v>
      </c>
      <c r="J770" s="65">
        <v>1000000</v>
      </c>
      <c r="K770" s="81" t="s">
        <v>749</v>
      </c>
    </row>
    <row r="771" spans="1:11" ht="31" hidden="1">
      <c r="A771" s="48"/>
      <c r="B771" s="57"/>
      <c r="C771" s="58" t="s">
        <v>171</v>
      </c>
      <c r="D771" s="57">
        <v>2019</v>
      </c>
      <c r="E771" s="58" t="s">
        <v>3070</v>
      </c>
      <c r="F771" s="58" t="s">
        <v>3926</v>
      </c>
      <c r="G771" s="58" t="s">
        <v>3927</v>
      </c>
      <c r="H771" s="58" t="s">
        <v>3928</v>
      </c>
      <c r="I771" s="58" t="s">
        <v>3961</v>
      </c>
      <c r="J771" s="81" t="s">
        <v>749</v>
      </c>
      <c r="K771" s="65">
        <v>200000</v>
      </c>
    </row>
    <row r="772" spans="1:11" ht="46.5" hidden="1">
      <c r="A772" s="48"/>
      <c r="B772" s="57"/>
      <c r="C772" s="58" t="s">
        <v>171</v>
      </c>
      <c r="D772" s="57">
        <v>2019</v>
      </c>
      <c r="E772" s="58" t="s">
        <v>3070</v>
      </c>
      <c r="F772" s="58" t="s">
        <v>3976</v>
      </c>
      <c r="G772" s="58" t="s">
        <v>3999</v>
      </c>
      <c r="H772" s="80" t="s">
        <v>749</v>
      </c>
      <c r="I772" s="58" t="s">
        <v>3958</v>
      </c>
      <c r="J772" s="81" t="s">
        <v>749</v>
      </c>
      <c r="K772" s="65">
        <v>1000000</v>
      </c>
    </row>
    <row r="773" spans="1:11" ht="31" hidden="1">
      <c r="A773" s="48"/>
      <c r="B773" s="57"/>
      <c r="C773" s="58" t="s">
        <v>171</v>
      </c>
      <c r="D773" s="57">
        <v>2019</v>
      </c>
      <c r="E773" s="58" t="s">
        <v>3070</v>
      </c>
      <c r="F773" s="58" t="s">
        <v>3976</v>
      </c>
      <c r="G773" s="58" t="s">
        <v>4000</v>
      </c>
      <c r="H773" s="80" t="s">
        <v>749</v>
      </c>
      <c r="I773" s="58" t="s">
        <v>4001</v>
      </c>
      <c r="J773" s="65">
        <v>500000</v>
      </c>
      <c r="K773" s="81" t="s">
        <v>749</v>
      </c>
    </row>
    <row r="774" spans="1:11" ht="31" hidden="1">
      <c r="A774" s="48"/>
      <c r="B774" s="57"/>
      <c r="C774" s="58" t="s">
        <v>171</v>
      </c>
      <c r="D774" s="57">
        <v>2019</v>
      </c>
      <c r="E774" s="58" t="s">
        <v>3070</v>
      </c>
      <c r="F774" s="58" t="s">
        <v>3987</v>
      </c>
      <c r="G774" s="58" t="s">
        <v>4002</v>
      </c>
      <c r="H774" s="80" t="s">
        <v>749</v>
      </c>
      <c r="I774" s="58" t="s">
        <v>4003</v>
      </c>
      <c r="J774" s="65">
        <v>300000</v>
      </c>
      <c r="K774" s="81" t="s">
        <v>749</v>
      </c>
    </row>
    <row r="775" spans="1:11" ht="31" hidden="1">
      <c r="A775" s="48"/>
      <c r="B775" s="57"/>
      <c r="C775" s="58" t="s">
        <v>171</v>
      </c>
      <c r="D775" s="57">
        <v>2019</v>
      </c>
      <c r="E775" s="58" t="s">
        <v>3070</v>
      </c>
      <c r="F775" s="58" t="s">
        <v>3926</v>
      </c>
      <c r="G775" s="58" t="s">
        <v>3927</v>
      </c>
      <c r="H775" s="58" t="s">
        <v>3928</v>
      </c>
      <c r="I775" s="58" t="s">
        <v>4004</v>
      </c>
      <c r="J775" s="81" t="s">
        <v>749</v>
      </c>
      <c r="K775" s="65">
        <v>220000</v>
      </c>
    </row>
    <row r="776" spans="1:11" ht="31" hidden="1">
      <c r="A776" s="48"/>
      <c r="B776" s="57"/>
      <c r="C776" s="58" t="s">
        <v>171</v>
      </c>
      <c r="D776" s="57">
        <v>2019</v>
      </c>
      <c r="E776" s="58" t="s">
        <v>3070</v>
      </c>
      <c r="F776" s="58" t="s">
        <v>4005</v>
      </c>
      <c r="G776" s="58" t="s">
        <v>4006</v>
      </c>
      <c r="H776" s="80" t="s">
        <v>749</v>
      </c>
      <c r="I776" s="58" t="s">
        <v>4007</v>
      </c>
      <c r="J776" s="65">
        <v>1500000</v>
      </c>
      <c r="K776" s="81" t="s">
        <v>749</v>
      </c>
    </row>
    <row r="777" spans="1:11" ht="62" hidden="1">
      <c r="A777" s="48"/>
      <c r="B777" s="57"/>
      <c r="C777" s="58" t="s">
        <v>171</v>
      </c>
      <c r="D777" s="57">
        <v>2019</v>
      </c>
      <c r="E777" s="58" t="s">
        <v>3070</v>
      </c>
      <c r="F777" s="58" t="s">
        <v>4008</v>
      </c>
      <c r="G777" s="58" t="s">
        <v>4009</v>
      </c>
      <c r="H777" s="80" t="s">
        <v>749</v>
      </c>
      <c r="I777" s="58" t="s">
        <v>4010</v>
      </c>
      <c r="J777" s="65">
        <v>2000000</v>
      </c>
      <c r="K777" s="81" t="s">
        <v>749</v>
      </c>
    </row>
    <row r="778" spans="1:11" ht="31" hidden="1">
      <c r="A778" s="48"/>
      <c r="B778" s="57"/>
      <c r="C778" s="58" t="s">
        <v>171</v>
      </c>
      <c r="D778" s="57">
        <v>2019</v>
      </c>
      <c r="E778" s="58" t="s">
        <v>3070</v>
      </c>
      <c r="F778" s="58" t="s">
        <v>4011</v>
      </c>
      <c r="G778" s="58" t="s">
        <v>3927</v>
      </c>
      <c r="H778" s="58" t="s">
        <v>4012</v>
      </c>
      <c r="I778" s="58" t="s">
        <v>4013</v>
      </c>
      <c r="J778" s="65">
        <v>1000000</v>
      </c>
      <c r="K778" s="81" t="s">
        <v>749</v>
      </c>
    </row>
    <row r="779" spans="1:11" ht="31" hidden="1">
      <c r="A779" s="48"/>
      <c r="B779" s="57"/>
      <c r="C779" s="58" t="s">
        <v>171</v>
      </c>
      <c r="D779" s="57">
        <v>2019</v>
      </c>
      <c r="E779" s="58" t="s">
        <v>3070</v>
      </c>
      <c r="F779" s="58" t="s">
        <v>4014</v>
      </c>
      <c r="G779" s="58" t="s">
        <v>4015</v>
      </c>
      <c r="H779" s="80" t="s">
        <v>749</v>
      </c>
      <c r="I779" s="58" t="s">
        <v>4016</v>
      </c>
      <c r="J779" s="65">
        <v>750000</v>
      </c>
      <c r="K779" s="81" t="s">
        <v>749</v>
      </c>
    </row>
    <row r="780" spans="1:11" ht="46.5" hidden="1">
      <c r="A780" s="48"/>
      <c r="B780" s="57"/>
      <c r="C780" s="58" t="s">
        <v>171</v>
      </c>
      <c r="D780" s="57">
        <v>2019</v>
      </c>
      <c r="E780" s="58" t="s">
        <v>3070</v>
      </c>
      <c r="F780" s="58" t="s">
        <v>4017</v>
      </c>
      <c r="G780" s="58" t="s">
        <v>4018</v>
      </c>
      <c r="H780" s="80" t="s">
        <v>749</v>
      </c>
      <c r="I780" s="58" t="s">
        <v>4019</v>
      </c>
      <c r="J780" s="81" t="s">
        <v>749</v>
      </c>
      <c r="K780" s="65">
        <v>95988300</v>
      </c>
    </row>
    <row r="781" spans="1:11" ht="31" hidden="1">
      <c r="A781" s="48"/>
      <c r="B781" s="57"/>
      <c r="C781" s="58" t="s">
        <v>171</v>
      </c>
      <c r="D781" s="57">
        <v>2019</v>
      </c>
      <c r="E781" s="58" t="s">
        <v>3070</v>
      </c>
      <c r="F781" s="58" t="s">
        <v>4020</v>
      </c>
      <c r="G781" s="58" t="s">
        <v>4021</v>
      </c>
      <c r="H781" s="58" t="s">
        <v>4022</v>
      </c>
      <c r="I781" s="58" t="s">
        <v>4023</v>
      </c>
      <c r="J781" s="65">
        <v>750000</v>
      </c>
      <c r="K781" s="81" t="s">
        <v>749</v>
      </c>
    </row>
    <row r="782" spans="1:11" ht="31" hidden="1">
      <c r="A782" s="48"/>
      <c r="B782" s="57"/>
      <c r="C782" s="58" t="s">
        <v>171</v>
      </c>
      <c r="D782" s="57">
        <v>2019</v>
      </c>
      <c r="E782" s="58" t="s">
        <v>3070</v>
      </c>
      <c r="F782" s="58" t="s">
        <v>4024</v>
      </c>
      <c r="G782" s="58" t="s">
        <v>4025</v>
      </c>
      <c r="H782" s="80" t="s">
        <v>749</v>
      </c>
      <c r="I782" s="58" t="s">
        <v>4026</v>
      </c>
      <c r="J782" s="65">
        <v>1000000</v>
      </c>
      <c r="K782" s="81" t="s">
        <v>749</v>
      </c>
    </row>
    <row r="783" spans="1:11" ht="31" hidden="1">
      <c r="A783" s="48"/>
      <c r="B783" s="57"/>
      <c r="C783" s="58" t="s">
        <v>171</v>
      </c>
      <c r="D783" s="57">
        <v>2019</v>
      </c>
      <c r="E783" s="58" t="s">
        <v>3070</v>
      </c>
      <c r="F783" s="58" t="s">
        <v>4027</v>
      </c>
      <c r="G783" s="58" t="s">
        <v>4028</v>
      </c>
      <c r="H783" s="80" t="s">
        <v>749</v>
      </c>
      <c r="I783" s="58" t="s">
        <v>4029</v>
      </c>
      <c r="J783" s="65">
        <v>500000</v>
      </c>
      <c r="K783" s="81" t="s">
        <v>749</v>
      </c>
    </row>
    <row r="784" spans="1:11" ht="31" hidden="1">
      <c r="A784" s="48"/>
      <c r="B784" s="57"/>
      <c r="C784" s="58" t="s">
        <v>171</v>
      </c>
      <c r="D784" s="57">
        <v>2019</v>
      </c>
      <c r="E784" s="58" t="s">
        <v>3070</v>
      </c>
      <c r="F784" s="58" t="s">
        <v>4027</v>
      </c>
      <c r="G784" s="58" t="s">
        <v>3985</v>
      </c>
      <c r="H784" s="80" t="s">
        <v>749</v>
      </c>
      <c r="I784" s="58" t="s">
        <v>4030</v>
      </c>
      <c r="J784" s="65">
        <v>1000000</v>
      </c>
      <c r="K784" s="81" t="s">
        <v>749</v>
      </c>
    </row>
    <row r="785" spans="1:11" ht="31" hidden="1">
      <c r="A785" s="48"/>
      <c r="B785" s="57"/>
      <c r="C785" s="58" t="s">
        <v>171</v>
      </c>
      <c r="D785" s="57">
        <v>2019</v>
      </c>
      <c r="E785" s="58" t="s">
        <v>3070</v>
      </c>
      <c r="F785" s="58" t="s">
        <v>4027</v>
      </c>
      <c r="G785" s="58" t="s">
        <v>4031</v>
      </c>
      <c r="H785" s="80" t="s">
        <v>749</v>
      </c>
      <c r="I785" s="58" t="s">
        <v>4032</v>
      </c>
      <c r="J785" s="65">
        <v>2500000</v>
      </c>
      <c r="K785" s="81" t="s">
        <v>749</v>
      </c>
    </row>
    <row r="786" spans="1:11" ht="31" hidden="1">
      <c r="A786" s="48"/>
      <c r="B786" s="57"/>
      <c r="C786" s="58" t="s">
        <v>171</v>
      </c>
      <c r="D786" s="57">
        <v>2019</v>
      </c>
      <c r="E786" s="58" t="s">
        <v>3070</v>
      </c>
      <c r="F786" s="58" t="s">
        <v>3926</v>
      </c>
      <c r="G786" s="58" t="s">
        <v>3927</v>
      </c>
      <c r="H786" s="58" t="s">
        <v>3928</v>
      </c>
      <c r="I786" s="58" t="s">
        <v>4033</v>
      </c>
      <c r="J786" s="81" t="s">
        <v>749</v>
      </c>
      <c r="K786" s="65">
        <v>200000</v>
      </c>
    </row>
    <row r="787" spans="1:11" ht="31" hidden="1">
      <c r="A787" s="48"/>
      <c r="B787" s="57"/>
      <c r="C787" s="58" t="s">
        <v>171</v>
      </c>
      <c r="D787" s="57">
        <v>2019</v>
      </c>
      <c r="E787" s="58" t="s">
        <v>3070</v>
      </c>
      <c r="F787" s="58" t="s">
        <v>4034</v>
      </c>
      <c r="G787" s="58" t="s">
        <v>4035</v>
      </c>
      <c r="H787" s="80" t="s">
        <v>749</v>
      </c>
      <c r="I787" s="58" t="s">
        <v>4036</v>
      </c>
      <c r="J787" s="65">
        <v>500000</v>
      </c>
      <c r="K787" s="81" t="s">
        <v>749</v>
      </c>
    </row>
    <row r="788" spans="1:11" ht="31" hidden="1">
      <c r="A788" s="48"/>
      <c r="B788" s="57"/>
      <c r="C788" s="58" t="s">
        <v>171</v>
      </c>
      <c r="D788" s="57">
        <v>2019</v>
      </c>
      <c r="E788" s="58" t="s">
        <v>3070</v>
      </c>
      <c r="F788" s="58" t="s">
        <v>4037</v>
      </c>
      <c r="G788" s="58" t="s">
        <v>4038</v>
      </c>
      <c r="H788" s="80" t="s">
        <v>749</v>
      </c>
      <c r="I788" s="58" t="s">
        <v>4036</v>
      </c>
      <c r="J788" s="65">
        <v>280000</v>
      </c>
      <c r="K788" s="81" t="s">
        <v>749</v>
      </c>
    </row>
    <row r="789" spans="1:11" ht="31" hidden="1">
      <c r="A789" s="48"/>
      <c r="B789" s="57"/>
      <c r="C789" s="58" t="s">
        <v>171</v>
      </c>
      <c r="D789" s="57">
        <v>2019</v>
      </c>
      <c r="E789" s="58" t="s">
        <v>3070</v>
      </c>
      <c r="F789" s="58" t="s">
        <v>4027</v>
      </c>
      <c r="G789" s="58" t="s">
        <v>4000</v>
      </c>
      <c r="H789" s="80" t="s">
        <v>749</v>
      </c>
      <c r="I789" s="58" t="s">
        <v>4039</v>
      </c>
      <c r="J789" s="65">
        <v>500000</v>
      </c>
      <c r="K789" s="81" t="s">
        <v>749</v>
      </c>
    </row>
    <row r="790" spans="1:11" ht="31" hidden="1">
      <c r="A790" s="48"/>
      <c r="B790" s="57"/>
      <c r="C790" s="58" t="s">
        <v>171</v>
      </c>
      <c r="D790" s="57">
        <v>2019</v>
      </c>
      <c r="E790" s="58" t="s">
        <v>3070</v>
      </c>
      <c r="F790" s="58" t="s">
        <v>4027</v>
      </c>
      <c r="G790" s="58" t="s">
        <v>4040</v>
      </c>
      <c r="H790" s="80" t="s">
        <v>749</v>
      </c>
      <c r="I790" s="58" t="s">
        <v>4041</v>
      </c>
      <c r="J790" s="65">
        <v>300000</v>
      </c>
      <c r="K790" s="81" t="s">
        <v>749</v>
      </c>
    </row>
    <row r="791" spans="1:11" ht="31" hidden="1">
      <c r="A791" s="48"/>
      <c r="B791" s="57"/>
      <c r="C791" s="58" t="s">
        <v>171</v>
      </c>
      <c r="D791" s="57">
        <v>2019</v>
      </c>
      <c r="E791" s="58" t="s">
        <v>3070</v>
      </c>
      <c r="F791" s="58" t="s">
        <v>4005</v>
      </c>
      <c r="G791" s="58" t="s">
        <v>4042</v>
      </c>
      <c r="H791" s="80" t="s">
        <v>749</v>
      </c>
      <c r="I791" s="58" t="s">
        <v>4043</v>
      </c>
      <c r="J791" s="65">
        <v>500000</v>
      </c>
      <c r="K791" s="81" t="s">
        <v>749</v>
      </c>
    </row>
    <row r="792" spans="1:11" ht="31" hidden="1">
      <c r="A792" s="48"/>
      <c r="B792" s="57"/>
      <c r="C792" s="58" t="s">
        <v>171</v>
      </c>
      <c r="D792" s="57">
        <v>2019</v>
      </c>
      <c r="E792" s="58" t="s">
        <v>3070</v>
      </c>
      <c r="F792" s="58" t="s">
        <v>4044</v>
      </c>
      <c r="G792" s="58" t="s">
        <v>4045</v>
      </c>
      <c r="H792" s="80" t="s">
        <v>4046</v>
      </c>
      <c r="I792" s="58" t="s">
        <v>4047</v>
      </c>
      <c r="J792" s="65">
        <v>1000000</v>
      </c>
      <c r="K792" s="81" t="s">
        <v>749</v>
      </c>
    </row>
    <row r="793" spans="1:11" ht="31" hidden="1">
      <c r="A793" s="48"/>
      <c r="B793" s="57"/>
      <c r="C793" s="58" t="s">
        <v>171</v>
      </c>
      <c r="D793" s="57">
        <v>2019</v>
      </c>
      <c r="E793" s="58" t="s">
        <v>3070</v>
      </c>
      <c r="F793" s="58" t="s">
        <v>4048</v>
      </c>
      <c r="G793" s="58" t="s">
        <v>4049</v>
      </c>
      <c r="H793" s="80" t="s">
        <v>749</v>
      </c>
      <c r="I793" s="58" t="s">
        <v>4050</v>
      </c>
      <c r="J793" s="65">
        <v>1000000</v>
      </c>
      <c r="K793" s="81" t="s">
        <v>749</v>
      </c>
    </row>
    <row r="794" spans="1:11" ht="31" hidden="1">
      <c r="A794" s="48"/>
      <c r="B794" s="57"/>
      <c r="C794" s="58" t="s">
        <v>171</v>
      </c>
      <c r="D794" s="57">
        <v>2019</v>
      </c>
      <c r="E794" s="58" t="s">
        <v>3070</v>
      </c>
      <c r="F794" s="58" t="s">
        <v>4051</v>
      </c>
      <c r="G794" s="58" t="s">
        <v>3927</v>
      </c>
      <c r="H794" s="80" t="s">
        <v>749</v>
      </c>
      <c r="I794" s="58" t="s">
        <v>4052</v>
      </c>
      <c r="J794" s="65">
        <v>300000</v>
      </c>
      <c r="K794" s="81" t="s">
        <v>749</v>
      </c>
    </row>
    <row r="795" spans="1:11" ht="31" hidden="1">
      <c r="A795" s="48"/>
      <c r="B795" s="57"/>
      <c r="C795" s="58" t="s">
        <v>171</v>
      </c>
      <c r="D795" s="57">
        <v>2019</v>
      </c>
      <c r="E795" s="58" t="s">
        <v>3070</v>
      </c>
      <c r="F795" s="58" t="s">
        <v>3926</v>
      </c>
      <c r="G795" s="58" t="s">
        <v>3927</v>
      </c>
      <c r="H795" s="58" t="s">
        <v>3928</v>
      </c>
      <c r="I795" s="58" t="s">
        <v>4053</v>
      </c>
      <c r="J795" s="81" t="s">
        <v>749</v>
      </c>
      <c r="K795" s="65">
        <v>200000</v>
      </c>
    </row>
    <row r="796" spans="1:11" ht="31" hidden="1">
      <c r="A796" s="48"/>
      <c r="B796" s="57"/>
      <c r="C796" s="58" t="s">
        <v>171</v>
      </c>
      <c r="D796" s="57">
        <v>2019</v>
      </c>
      <c r="E796" s="58" t="s">
        <v>3070</v>
      </c>
      <c r="F796" s="58" t="s">
        <v>4054</v>
      </c>
      <c r="G796" s="58" t="s">
        <v>4055</v>
      </c>
      <c r="H796" s="80" t="s">
        <v>749</v>
      </c>
      <c r="I796" s="58" t="s">
        <v>4056</v>
      </c>
      <c r="J796" s="65">
        <v>5000000</v>
      </c>
      <c r="K796" s="81" t="s">
        <v>749</v>
      </c>
    </row>
    <row r="797" spans="1:11" ht="31" hidden="1">
      <c r="A797" s="48"/>
      <c r="B797" s="57"/>
      <c r="C797" s="58" t="s">
        <v>171</v>
      </c>
      <c r="D797" s="57">
        <v>2019</v>
      </c>
      <c r="E797" s="58" t="s">
        <v>3070</v>
      </c>
      <c r="F797" s="58" t="s">
        <v>4057</v>
      </c>
      <c r="G797" s="58" t="s">
        <v>4058</v>
      </c>
      <c r="H797" s="80" t="s">
        <v>749</v>
      </c>
      <c r="I797" s="58" t="s">
        <v>4059</v>
      </c>
      <c r="J797" s="65">
        <v>100000</v>
      </c>
      <c r="K797" s="81" t="s">
        <v>749</v>
      </c>
    </row>
    <row r="798" spans="1:11" ht="31" hidden="1">
      <c r="A798" s="48"/>
      <c r="B798" s="57"/>
      <c r="C798" s="58" t="s">
        <v>171</v>
      </c>
      <c r="D798" s="57">
        <v>2019</v>
      </c>
      <c r="E798" s="58" t="s">
        <v>3070</v>
      </c>
      <c r="F798" s="58" t="s">
        <v>4060</v>
      </c>
      <c r="G798" s="58" t="s">
        <v>4061</v>
      </c>
      <c r="H798" s="80" t="s">
        <v>749</v>
      </c>
      <c r="I798" s="58" t="s">
        <v>4062</v>
      </c>
      <c r="J798" s="65">
        <v>300000</v>
      </c>
      <c r="K798" s="81" t="s">
        <v>749</v>
      </c>
    </row>
    <row r="799" spans="1:11" ht="31" hidden="1">
      <c r="A799" s="48"/>
      <c r="B799" s="57"/>
      <c r="C799" s="58" t="s">
        <v>171</v>
      </c>
      <c r="D799" s="57">
        <v>2019</v>
      </c>
      <c r="E799" s="58" t="s">
        <v>3070</v>
      </c>
      <c r="F799" s="58" t="s">
        <v>4011</v>
      </c>
      <c r="G799" s="58" t="s">
        <v>3927</v>
      </c>
      <c r="H799" s="58" t="s">
        <v>4012</v>
      </c>
      <c r="I799" s="58" t="s">
        <v>4063</v>
      </c>
      <c r="J799" s="65">
        <v>500000</v>
      </c>
      <c r="K799" s="81" t="s">
        <v>749</v>
      </c>
    </row>
    <row r="800" spans="1:11" ht="31" hidden="1">
      <c r="A800" s="48"/>
      <c r="B800" s="57"/>
      <c r="C800" s="58" t="s">
        <v>171</v>
      </c>
      <c r="D800" s="57">
        <v>2019</v>
      </c>
      <c r="E800" s="58" t="s">
        <v>3070</v>
      </c>
      <c r="F800" s="58" t="s">
        <v>4064</v>
      </c>
      <c r="G800" s="58" t="s">
        <v>4065</v>
      </c>
      <c r="H800" s="80" t="s">
        <v>749</v>
      </c>
      <c r="I800" s="58" t="s">
        <v>4066</v>
      </c>
      <c r="J800" s="81" t="s">
        <v>749</v>
      </c>
      <c r="K800" s="65">
        <v>2220000</v>
      </c>
    </row>
    <row r="801" spans="1:11" ht="31" hidden="1">
      <c r="A801" s="48"/>
      <c r="B801" s="57"/>
      <c r="C801" s="58" t="s">
        <v>171</v>
      </c>
      <c r="D801" s="57">
        <v>2019</v>
      </c>
      <c r="E801" s="58" t="s">
        <v>3070</v>
      </c>
      <c r="F801" s="58" t="s">
        <v>4067</v>
      </c>
      <c r="G801" s="58" t="s">
        <v>3992</v>
      </c>
      <c r="H801" s="80" t="s">
        <v>749</v>
      </c>
      <c r="I801" s="58" t="s">
        <v>4068</v>
      </c>
      <c r="J801" s="65">
        <v>500000</v>
      </c>
      <c r="K801" s="81" t="s">
        <v>749</v>
      </c>
    </row>
    <row r="802" spans="1:11" ht="31" hidden="1">
      <c r="A802" s="48"/>
      <c r="B802" s="57"/>
      <c r="C802" s="58" t="s">
        <v>171</v>
      </c>
      <c r="D802" s="57">
        <v>2019</v>
      </c>
      <c r="E802" s="58" t="s">
        <v>3070</v>
      </c>
      <c r="F802" s="58" t="s">
        <v>4069</v>
      </c>
      <c r="G802" s="58" t="s">
        <v>4070</v>
      </c>
      <c r="H802" s="80" t="s">
        <v>749</v>
      </c>
      <c r="I802" s="58" t="s">
        <v>4071</v>
      </c>
      <c r="J802" s="81" t="s">
        <v>749</v>
      </c>
      <c r="K802" s="65">
        <v>2000000</v>
      </c>
    </row>
    <row r="803" spans="1:11" ht="31" hidden="1">
      <c r="A803" s="48"/>
      <c r="B803" s="57"/>
      <c r="C803" s="58" t="s">
        <v>171</v>
      </c>
      <c r="D803" s="57">
        <v>2019</v>
      </c>
      <c r="E803" s="58" t="s">
        <v>3070</v>
      </c>
      <c r="F803" s="58" t="s">
        <v>3926</v>
      </c>
      <c r="G803" s="58" t="s">
        <v>3927</v>
      </c>
      <c r="H803" s="58" t="s">
        <v>3928</v>
      </c>
      <c r="I803" s="58" t="s">
        <v>4072</v>
      </c>
      <c r="J803" s="81" t="s">
        <v>749</v>
      </c>
      <c r="K803" s="65">
        <v>220000</v>
      </c>
    </row>
    <row r="804" spans="1:11" ht="31" hidden="1">
      <c r="A804" s="48"/>
      <c r="B804" s="57"/>
      <c r="C804" s="58" t="s">
        <v>171</v>
      </c>
      <c r="D804" s="57">
        <v>2019</v>
      </c>
      <c r="E804" s="58" t="s">
        <v>3070</v>
      </c>
      <c r="F804" s="58" t="s">
        <v>4073</v>
      </c>
      <c r="G804" s="58" t="s">
        <v>4074</v>
      </c>
      <c r="H804" s="80" t="s">
        <v>749</v>
      </c>
      <c r="I804" s="58" t="s">
        <v>4075</v>
      </c>
      <c r="J804" s="65">
        <v>1000000</v>
      </c>
      <c r="K804" s="81" t="s">
        <v>749</v>
      </c>
    </row>
    <row r="805" spans="1:11" ht="31" hidden="1">
      <c r="A805" s="48"/>
      <c r="B805" s="57"/>
      <c r="C805" s="58" t="s">
        <v>171</v>
      </c>
      <c r="D805" s="57">
        <v>2019</v>
      </c>
      <c r="E805" s="58" t="s">
        <v>3070</v>
      </c>
      <c r="F805" s="58" t="s">
        <v>4011</v>
      </c>
      <c r="G805" s="58" t="s">
        <v>3927</v>
      </c>
      <c r="H805" s="58" t="s">
        <v>4012</v>
      </c>
      <c r="I805" s="58" t="s">
        <v>4076</v>
      </c>
      <c r="J805" s="65">
        <v>1000000</v>
      </c>
      <c r="K805" s="81" t="s">
        <v>749</v>
      </c>
    </row>
    <row r="806" spans="1:11" ht="31" hidden="1">
      <c r="A806" s="48"/>
      <c r="B806" s="57"/>
      <c r="C806" s="58" t="s">
        <v>171</v>
      </c>
      <c r="D806" s="57">
        <v>2019</v>
      </c>
      <c r="E806" s="58" t="s">
        <v>3070</v>
      </c>
      <c r="F806" s="58" t="s">
        <v>3940</v>
      </c>
      <c r="G806" s="58" t="s">
        <v>4077</v>
      </c>
      <c r="H806" s="58" t="s">
        <v>3968</v>
      </c>
      <c r="I806" s="58" t="s">
        <v>4078</v>
      </c>
      <c r="J806" s="65">
        <v>750000</v>
      </c>
      <c r="K806" s="81" t="s">
        <v>749</v>
      </c>
    </row>
    <row r="807" spans="1:11" ht="31" hidden="1">
      <c r="A807" s="48"/>
      <c r="B807" s="57"/>
      <c r="C807" s="58" t="s">
        <v>171</v>
      </c>
      <c r="D807" s="57">
        <v>2019</v>
      </c>
      <c r="E807" s="58" t="s">
        <v>3070</v>
      </c>
      <c r="F807" s="58" t="s">
        <v>4079</v>
      </c>
      <c r="G807" s="58" t="s">
        <v>4080</v>
      </c>
      <c r="H807" s="58" t="s">
        <v>4081</v>
      </c>
      <c r="I807" s="58" t="s">
        <v>4082</v>
      </c>
      <c r="J807" s="65">
        <v>1000000</v>
      </c>
      <c r="K807" s="81" t="s">
        <v>749</v>
      </c>
    </row>
    <row r="808" spans="1:11" ht="31" hidden="1">
      <c r="A808" s="48"/>
      <c r="B808" s="57"/>
      <c r="C808" s="58" t="s">
        <v>171</v>
      </c>
      <c r="D808" s="57">
        <v>2019</v>
      </c>
      <c r="E808" s="58" t="s">
        <v>3070</v>
      </c>
      <c r="F808" s="58" t="s">
        <v>4083</v>
      </c>
      <c r="G808" s="58" t="s">
        <v>4084</v>
      </c>
      <c r="H808" s="80" t="s">
        <v>749</v>
      </c>
      <c r="I808" s="58" t="s">
        <v>4085</v>
      </c>
      <c r="J808" s="65">
        <v>750000</v>
      </c>
      <c r="K808" s="81" t="s">
        <v>749</v>
      </c>
    </row>
    <row r="809" spans="1:11" ht="31" hidden="1">
      <c r="A809" s="48"/>
      <c r="B809" s="57"/>
      <c r="C809" s="58" t="s">
        <v>171</v>
      </c>
      <c r="D809" s="57">
        <v>2019</v>
      </c>
      <c r="E809" s="58" t="s">
        <v>3070</v>
      </c>
      <c r="F809" s="58" t="s">
        <v>4086</v>
      </c>
      <c r="G809" s="58" t="s">
        <v>4087</v>
      </c>
      <c r="H809" s="80" t="s">
        <v>749</v>
      </c>
      <c r="I809" s="58" t="s">
        <v>4088</v>
      </c>
      <c r="J809" s="65">
        <v>1500000</v>
      </c>
      <c r="K809" s="81" t="s">
        <v>749</v>
      </c>
    </row>
    <row r="810" spans="1:11" ht="31" hidden="1">
      <c r="A810" s="48"/>
      <c r="B810" s="57"/>
      <c r="C810" s="58" t="s">
        <v>171</v>
      </c>
      <c r="D810" s="57">
        <v>2019</v>
      </c>
      <c r="E810" s="58" t="s">
        <v>3070</v>
      </c>
      <c r="F810" s="58" t="s">
        <v>4089</v>
      </c>
      <c r="G810" s="58" t="s">
        <v>4090</v>
      </c>
      <c r="H810" s="80" t="s">
        <v>749</v>
      </c>
      <c r="I810" s="58" t="s">
        <v>4091</v>
      </c>
      <c r="J810" s="65">
        <v>300000</v>
      </c>
      <c r="K810" s="81" t="s">
        <v>749</v>
      </c>
    </row>
    <row r="811" spans="1:11" ht="31" hidden="1">
      <c r="A811" s="48"/>
      <c r="B811" s="57"/>
      <c r="C811" s="58" t="s">
        <v>171</v>
      </c>
      <c r="D811" s="57">
        <v>2019</v>
      </c>
      <c r="E811" s="58" t="s">
        <v>3070</v>
      </c>
      <c r="F811" s="58" t="s">
        <v>4092</v>
      </c>
      <c r="G811" s="58" t="s">
        <v>4093</v>
      </c>
      <c r="H811" s="80" t="s">
        <v>749</v>
      </c>
      <c r="I811" s="58" t="s">
        <v>4094</v>
      </c>
      <c r="J811" s="65">
        <v>50000</v>
      </c>
      <c r="K811" s="81" t="s">
        <v>749</v>
      </c>
    </row>
    <row r="812" spans="1:11" ht="31" hidden="1">
      <c r="A812" s="48"/>
      <c r="B812" s="57"/>
      <c r="C812" s="58" t="s">
        <v>171</v>
      </c>
      <c r="D812" s="57">
        <v>2019</v>
      </c>
      <c r="E812" s="58" t="s">
        <v>3070</v>
      </c>
      <c r="F812" s="58" t="s">
        <v>3926</v>
      </c>
      <c r="G812" s="58" t="s">
        <v>3927</v>
      </c>
      <c r="H812" s="58" t="s">
        <v>3928</v>
      </c>
      <c r="I812" s="58" t="s">
        <v>4095</v>
      </c>
      <c r="J812" s="81" t="s">
        <v>749</v>
      </c>
      <c r="K812" s="65">
        <v>220000</v>
      </c>
    </row>
    <row r="813" spans="1:11" ht="62" hidden="1">
      <c r="A813" s="48"/>
      <c r="B813" s="57"/>
      <c r="C813" s="58" t="s">
        <v>171</v>
      </c>
      <c r="D813" s="57">
        <v>2019</v>
      </c>
      <c r="E813" s="58" t="s">
        <v>3096</v>
      </c>
      <c r="F813" s="58"/>
      <c r="G813" s="58"/>
      <c r="H813" s="58"/>
      <c r="I813" s="58"/>
      <c r="J813" s="65"/>
      <c r="K813" s="65"/>
    </row>
    <row r="814" spans="1:11" ht="46.5" hidden="1">
      <c r="A814" s="48"/>
      <c r="B814" s="57"/>
      <c r="C814" s="58" t="s">
        <v>171</v>
      </c>
      <c r="D814" s="57">
        <v>2019</v>
      </c>
      <c r="E814" s="58" t="s">
        <v>3112</v>
      </c>
      <c r="F814" s="58"/>
      <c r="G814" s="58"/>
      <c r="H814" s="58"/>
      <c r="I814" s="58"/>
      <c r="J814" s="65"/>
      <c r="K814" s="65"/>
    </row>
    <row r="815" spans="1:11" ht="46.5" hidden="1">
      <c r="A815" s="48"/>
      <c r="B815" s="57"/>
      <c r="C815" s="58" t="s">
        <v>171</v>
      </c>
      <c r="D815" s="57">
        <v>2019</v>
      </c>
      <c r="E815" s="58" t="s">
        <v>3144</v>
      </c>
      <c r="F815" s="58" t="s">
        <v>4096</v>
      </c>
      <c r="G815" s="58" t="s">
        <v>4097</v>
      </c>
      <c r="H815" s="80" t="s">
        <v>749</v>
      </c>
      <c r="I815" s="58" t="s">
        <v>4098</v>
      </c>
      <c r="J815" s="81" t="s">
        <v>749</v>
      </c>
      <c r="K815" s="65">
        <v>6000000</v>
      </c>
    </row>
    <row r="816" spans="1:11" ht="31" hidden="1">
      <c r="A816" s="48"/>
      <c r="B816" s="57"/>
      <c r="C816" s="58" t="s">
        <v>171</v>
      </c>
      <c r="D816" s="57">
        <v>2020</v>
      </c>
      <c r="E816" s="58" t="s">
        <v>3011</v>
      </c>
      <c r="F816" s="58"/>
      <c r="G816" s="58"/>
      <c r="H816" s="58"/>
      <c r="I816" s="58"/>
      <c r="J816" s="65"/>
      <c r="K816" s="65"/>
    </row>
    <row r="817" spans="1:11" ht="31" hidden="1">
      <c r="A817" s="48"/>
      <c r="B817" s="57"/>
      <c r="C817" s="58" t="s">
        <v>171</v>
      </c>
      <c r="D817" s="57">
        <v>2020</v>
      </c>
      <c r="E817" s="58" t="s">
        <v>3016</v>
      </c>
      <c r="F817" s="58"/>
      <c r="G817" s="58"/>
      <c r="H817" s="58"/>
      <c r="I817" s="58"/>
      <c r="J817" s="65"/>
      <c r="K817" s="65"/>
    </row>
    <row r="818" spans="1:11" ht="46.5" hidden="1">
      <c r="A818" s="48"/>
      <c r="B818" s="57"/>
      <c r="C818" s="58" t="s">
        <v>171</v>
      </c>
      <c r="D818" s="57">
        <v>2020</v>
      </c>
      <c r="E818" s="58" t="s">
        <v>3070</v>
      </c>
      <c r="F818" s="58" t="s">
        <v>4099</v>
      </c>
      <c r="G818" s="58" t="s">
        <v>4100</v>
      </c>
      <c r="H818" s="58" t="s">
        <v>4101</v>
      </c>
      <c r="I818" s="58" t="s">
        <v>4102</v>
      </c>
      <c r="J818" s="65">
        <v>500000</v>
      </c>
      <c r="K818" s="81" t="s">
        <v>749</v>
      </c>
    </row>
    <row r="819" spans="1:11" ht="46.5" hidden="1">
      <c r="A819" s="48"/>
      <c r="B819" s="57"/>
      <c r="C819" s="58" t="s">
        <v>171</v>
      </c>
      <c r="D819" s="57">
        <v>2020</v>
      </c>
      <c r="E819" s="58" t="s">
        <v>3070</v>
      </c>
      <c r="F819" s="58" t="s">
        <v>3915</v>
      </c>
      <c r="G819" s="58" t="s">
        <v>4103</v>
      </c>
      <c r="H819" s="58" t="s">
        <v>4104</v>
      </c>
      <c r="I819" s="58" t="s">
        <v>4105</v>
      </c>
      <c r="J819" s="65">
        <v>750000</v>
      </c>
      <c r="K819" s="81" t="s">
        <v>749</v>
      </c>
    </row>
    <row r="820" spans="1:11" ht="46.5" hidden="1">
      <c r="A820" s="48"/>
      <c r="B820" s="57"/>
      <c r="C820" s="58" t="s">
        <v>171</v>
      </c>
      <c r="D820" s="57">
        <v>2020</v>
      </c>
      <c r="E820" s="58" t="s">
        <v>3070</v>
      </c>
      <c r="F820" s="58" t="s">
        <v>3915</v>
      </c>
      <c r="G820" s="58" t="s">
        <v>4103</v>
      </c>
      <c r="H820" s="58" t="s">
        <v>4106</v>
      </c>
      <c r="I820" s="58" t="s">
        <v>4107</v>
      </c>
      <c r="J820" s="65">
        <v>750000</v>
      </c>
      <c r="K820" s="81" t="s">
        <v>749</v>
      </c>
    </row>
    <row r="821" spans="1:11" ht="31" hidden="1">
      <c r="A821" s="48"/>
      <c r="B821" s="57"/>
      <c r="C821" s="58" t="s">
        <v>171</v>
      </c>
      <c r="D821" s="57">
        <v>2020</v>
      </c>
      <c r="E821" s="58" t="s">
        <v>3070</v>
      </c>
      <c r="F821" s="58" t="s">
        <v>4108</v>
      </c>
      <c r="G821" s="58" t="s">
        <v>4109</v>
      </c>
      <c r="H821" s="58" t="s">
        <v>3644</v>
      </c>
      <c r="I821" s="58" t="s">
        <v>4110</v>
      </c>
      <c r="J821" s="65">
        <v>500000</v>
      </c>
      <c r="K821" s="81" t="s">
        <v>749</v>
      </c>
    </row>
    <row r="822" spans="1:11" ht="31" hidden="1">
      <c r="A822" s="48"/>
      <c r="B822" s="57"/>
      <c r="C822" s="58" t="s">
        <v>171</v>
      </c>
      <c r="D822" s="57">
        <v>2020</v>
      </c>
      <c r="E822" s="58" t="s">
        <v>3070</v>
      </c>
      <c r="F822" s="58" t="s">
        <v>3991</v>
      </c>
      <c r="G822" s="58" t="s">
        <v>4111</v>
      </c>
      <c r="H822" s="80" t="s">
        <v>749</v>
      </c>
      <c r="I822" s="58" t="s">
        <v>4110</v>
      </c>
      <c r="J822" s="65">
        <v>500000</v>
      </c>
      <c r="K822" s="81" t="s">
        <v>749</v>
      </c>
    </row>
    <row r="823" spans="1:11" ht="31" hidden="1">
      <c r="A823" s="48"/>
      <c r="B823" s="57"/>
      <c r="C823" s="58" t="s">
        <v>171</v>
      </c>
      <c r="D823" s="57">
        <v>2020</v>
      </c>
      <c r="E823" s="58" t="s">
        <v>3070</v>
      </c>
      <c r="F823" s="58" t="s">
        <v>4112</v>
      </c>
      <c r="G823" s="58" t="s">
        <v>4113</v>
      </c>
      <c r="H823" s="58" t="s">
        <v>3633</v>
      </c>
      <c r="I823" s="58" t="s">
        <v>4114</v>
      </c>
      <c r="J823" s="65">
        <v>750000</v>
      </c>
      <c r="K823" s="81" t="s">
        <v>749</v>
      </c>
    </row>
    <row r="824" spans="1:11" ht="31" hidden="1">
      <c r="A824" s="48"/>
      <c r="B824" s="57"/>
      <c r="C824" s="58" t="s">
        <v>171</v>
      </c>
      <c r="D824" s="57">
        <v>2020</v>
      </c>
      <c r="E824" s="58" t="s">
        <v>3070</v>
      </c>
      <c r="F824" s="58" t="s">
        <v>3987</v>
      </c>
      <c r="G824" s="58" t="s">
        <v>4115</v>
      </c>
      <c r="H824" s="58" t="s">
        <v>4116</v>
      </c>
      <c r="I824" s="58" t="s">
        <v>4110</v>
      </c>
      <c r="J824" s="65">
        <v>750000</v>
      </c>
      <c r="K824" s="81" t="s">
        <v>749</v>
      </c>
    </row>
    <row r="825" spans="1:11" ht="31" hidden="1">
      <c r="A825" s="48"/>
      <c r="B825" s="57"/>
      <c r="C825" s="58" t="s">
        <v>171</v>
      </c>
      <c r="D825" s="57">
        <v>2020</v>
      </c>
      <c r="E825" s="58" t="s">
        <v>3070</v>
      </c>
      <c r="F825" s="58" t="s">
        <v>4117</v>
      </c>
      <c r="G825" s="58" t="s">
        <v>4118</v>
      </c>
      <c r="H825" s="58" t="s">
        <v>4119</v>
      </c>
      <c r="I825" s="58" t="s">
        <v>4120</v>
      </c>
      <c r="J825" s="65">
        <v>300000</v>
      </c>
      <c r="K825" s="81" t="s">
        <v>749</v>
      </c>
    </row>
    <row r="826" spans="1:11" ht="31" hidden="1">
      <c r="A826" s="48"/>
      <c r="B826" s="57"/>
      <c r="C826" s="58" t="s">
        <v>171</v>
      </c>
      <c r="D826" s="57">
        <v>2020</v>
      </c>
      <c r="E826" s="58" t="s">
        <v>3070</v>
      </c>
      <c r="F826" s="58" t="s">
        <v>4121</v>
      </c>
      <c r="G826" s="58" t="s">
        <v>4122</v>
      </c>
      <c r="H826" s="80" t="s">
        <v>749</v>
      </c>
      <c r="I826" s="58" t="s">
        <v>4123</v>
      </c>
      <c r="J826" s="81" t="s">
        <v>749</v>
      </c>
      <c r="K826" s="65">
        <v>1500000</v>
      </c>
    </row>
    <row r="827" spans="1:11" ht="31" hidden="1">
      <c r="A827" s="48"/>
      <c r="B827" s="57"/>
      <c r="C827" s="58" t="s">
        <v>171</v>
      </c>
      <c r="D827" s="57">
        <v>2020</v>
      </c>
      <c r="E827" s="58" t="s">
        <v>3070</v>
      </c>
      <c r="F827" s="58" t="s">
        <v>4124</v>
      </c>
      <c r="G827" s="58" t="s">
        <v>4125</v>
      </c>
      <c r="H827" s="80" t="s">
        <v>749</v>
      </c>
      <c r="I827" s="58" t="s">
        <v>4126</v>
      </c>
      <c r="J827" s="65">
        <v>750000</v>
      </c>
      <c r="K827" s="81" t="s">
        <v>749</v>
      </c>
    </row>
    <row r="828" spans="1:11" ht="46.5" hidden="1">
      <c r="A828" s="48"/>
      <c r="B828" s="57"/>
      <c r="C828" s="58" t="s">
        <v>171</v>
      </c>
      <c r="D828" s="57">
        <v>2020</v>
      </c>
      <c r="E828" s="58" t="s">
        <v>3070</v>
      </c>
      <c r="F828" s="58" t="s">
        <v>4127</v>
      </c>
      <c r="G828" s="58" t="s">
        <v>4128</v>
      </c>
      <c r="H828" s="80" t="s">
        <v>749</v>
      </c>
      <c r="I828" s="58" t="s">
        <v>4123</v>
      </c>
      <c r="J828" s="81" t="s">
        <v>749</v>
      </c>
      <c r="K828" s="65">
        <v>32000000</v>
      </c>
    </row>
    <row r="829" spans="1:11" ht="31" hidden="1">
      <c r="A829" s="48"/>
      <c r="B829" s="57"/>
      <c r="C829" s="58" t="s">
        <v>171</v>
      </c>
      <c r="D829" s="57">
        <v>2020</v>
      </c>
      <c r="E829" s="58" t="s">
        <v>3070</v>
      </c>
      <c r="F829" s="58" t="s">
        <v>4129</v>
      </c>
      <c r="G829" s="58" t="s">
        <v>4130</v>
      </c>
      <c r="H829" s="80" t="s">
        <v>3896</v>
      </c>
      <c r="I829" s="58" t="s">
        <v>4131</v>
      </c>
      <c r="J829" s="65">
        <v>500000</v>
      </c>
      <c r="K829" s="81" t="s">
        <v>749</v>
      </c>
    </row>
    <row r="830" spans="1:11" ht="31" hidden="1">
      <c r="A830" s="48"/>
      <c r="B830" s="57"/>
      <c r="C830" s="58" t="s">
        <v>171</v>
      </c>
      <c r="D830" s="57">
        <v>2020</v>
      </c>
      <c r="E830" s="58" t="s">
        <v>3070</v>
      </c>
      <c r="F830" s="58" t="s">
        <v>3915</v>
      </c>
      <c r="G830" s="58" t="s">
        <v>4132</v>
      </c>
      <c r="H830" s="80" t="s">
        <v>4133</v>
      </c>
      <c r="I830" s="58" t="s">
        <v>4134</v>
      </c>
      <c r="J830" s="65">
        <v>500000</v>
      </c>
      <c r="K830" s="81" t="s">
        <v>749</v>
      </c>
    </row>
    <row r="831" spans="1:11" ht="46.5" hidden="1">
      <c r="A831" s="48"/>
      <c r="B831" s="57"/>
      <c r="C831" s="58" t="s">
        <v>171</v>
      </c>
      <c r="D831" s="57">
        <v>2020</v>
      </c>
      <c r="E831" s="58" t="s">
        <v>3070</v>
      </c>
      <c r="F831" s="58" t="s">
        <v>3955</v>
      </c>
      <c r="G831" s="58" t="s">
        <v>3956</v>
      </c>
      <c r="H831" s="58" t="s">
        <v>4135</v>
      </c>
      <c r="I831" s="58" t="s">
        <v>4134</v>
      </c>
      <c r="J831" s="65"/>
      <c r="K831" s="65">
        <v>25295000</v>
      </c>
    </row>
    <row r="832" spans="1:11" ht="31" hidden="1">
      <c r="A832" s="48"/>
      <c r="B832" s="57"/>
      <c r="C832" s="58" t="s">
        <v>171</v>
      </c>
      <c r="D832" s="57">
        <v>2020</v>
      </c>
      <c r="E832" s="58" t="s">
        <v>3070</v>
      </c>
      <c r="F832" s="58" t="s">
        <v>3915</v>
      </c>
      <c r="G832" s="58" t="s">
        <v>3983</v>
      </c>
      <c r="H832" s="80" t="s">
        <v>4136</v>
      </c>
      <c r="I832" s="58" t="s">
        <v>4134</v>
      </c>
      <c r="J832" s="65">
        <v>500000</v>
      </c>
      <c r="K832" s="81" t="s">
        <v>749</v>
      </c>
    </row>
    <row r="833" spans="1:11" ht="46.5" hidden="1">
      <c r="A833" s="48"/>
      <c r="B833" s="57"/>
      <c r="C833" s="58" t="s">
        <v>171</v>
      </c>
      <c r="D833" s="57">
        <v>2020</v>
      </c>
      <c r="E833" s="58" t="s">
        <v>3070</v>
      </c>
      <c r="F833" s="58" t="s">
        <v>4137</v>
      </c>
      <c r="G833" s="58" t="s">
        <v>4138</v>
      </c>
      <c r="H833" s="58" t="s">
        <v>4101</v>
      </c>
      <c r="I833" s="58" t="s">
        <v>4139</v>
      </c>
      <c r="J833" s="81" t="s">
        <v>749</v>
      </c>
      <c r="K833" s="65">
        <v>2500000</v>
      </c>
    </row>
    <row r="834" spans="1:11" ht="31" hidden="1">
      <c r="A834" s="48"/>
      <c r="B834" s="57"/>
      <c r="C834" s="58" t="s">
        <v>171</v>
      </c>
      <c r="D834" s="57">
        <v>2020</v>
      </c>
      <c r="E834" s="58" t="s">
        <v>3070</v>
      </c>
      <c r="F834" s="58" t="s">
        <v>4140</v>
      </c>
      <c r="G834" s="58" t="s">
        <v>4141</v>
      </c>
      <c r="H834" s="58" t="s">
        <v>4142</v>
      </c>
      <c r="I834" s="58" t="s">
        <v>4143</v>
      </c>
      <c r="J834" s="65">
        <v>500000</v>
      </c>
      <c r="K834" s="81" t="s">
        <v>749</v>
      </c>
    </row>
    <row r="835" spans="1:11" ht="62" hidden="1">
      <c r="A835" s="48"/>
      <c r="B835" s="57"/>
      <c r="C835" s="58" t="s">
        <v>171</v>
      </c>
      <c r="D835" s="57">
        <v>2020</v>
      </c>
      <c r="E835" s="58" t="s">
        <v>3070</v>
      </c>
      <c r="F835" s="58" t="s">
        <v>4144</v>
      </c>
      <c r="G835" s="58" t="s">
        <v>4145</v>
      </c>
      <c r="H835" s="58" t="s">
        <v>4146</v>
      </c>
      <c r="I835" s="58" t="s">
        <v>4147</v>
      </c>
      <c r="J835" s="81" t="s">
        <v>749</v>
      </c>
      <c r="K835" s="65">
        <v>126000000</v>
      </c>
    </row>
    <row r="836" spans="1:11" ht="31" hidden="1">
      <c r="A836" s="48"/>
      <c r="B836" s="57"/>
      <c r="C836" s="58" t="s">
        <v>171</v>
      </c>
      <c r="D836" s="57">
        <v>2020</v>
      </c>
      <c r="E836" s="58" t="s">
        <v>3070</v>
      </c>
      <c r="F836" s="58" t="s">
        <v>4148</v>
      </c>
      <c r="G836" s="58" t="s">
        <v>4149</v>
      </c>
      <c r="H836" s="58" t="s">
        <v>3633</v>
      </c>
      <c r="I836" s="58" t="s">
        <v>4150</v>
      </c>
      <c r="J836" s="65">
        <v>750000</v>
      </c>
      <c r="K836" s="81" t="s">
        <v>749</v>
      </c>
    </row>
    <row r="837" spans="1:11" ht="31" hidden="1">
      <c r="A837" s="48"/>
      <c r="B837" s="57"/>
      <c r="C837" s="58" t="s">
        <v>171</v>
      </c>
      <c r="D837" s="57">
        <v>2020</v>
      </c>
      <c r="E837" s="58" t="s">
        <v>3070</v>
      </c>
      <c r="F837" s="58" t="s">
        <v>4151</v>
      </c>
      <c r="G837" s="58" t="s">
        <v>4152</v>
      </c>
      <c r="H837" s="58" t="s">
        <v>3960</v>
      </c>
      <c r="I837" s="58" t="s">
        <v>4153</v>
      </c>
      <c r="J837" s="65">
        <v>750000</v>
      </c>
      <c r="K837" s="81" t="s">
        <v>749</v>
      </c>
    </row>
    <row r="838" spans="1:11" ht="31" hidden="1">
      <c r="A838" s="48"/>
      <c r="B838" s="57"/>
      <c r="C838" s="58" t="s">
        <v>171</v>
      </c>
      <c r="D838" s="57">
        <v>2020</v>
      </c>
      <c r="E838" s="58" t="s">
        <v>3070</v>
      </c>
      <c r="F838" s="58" t="s">
        <v>4154</v>
      </c>
      <c r="G838" s="58" t="s">
        <v>4155</v>
      </c>
      <c r="H838" s="80" t="s">
        <v>749</v>
      </c>
      <c r="I838" s="58" t="s">
        <v>4156</v>
      </c>
      <c r="J838" s="65">
        <v>750000</v>
      </c>
      <c r="K838" s="81" t="s">
        <v>749</v>
      </c>
    </row>
    <row r="839" spans="1:11" ht="46.5" hidden="1">
      <c r="A839" s="48"/>
      <c r="B839" s="57"/>
      <c r="C839" s="58" t="s">
        <v>171</v>
      </c>
      <c r="D839" s="57">
        <v>2020</v>
      </c>
      <c r="E839" s="58" t="s">
        <v>3070</v>
      </c>
      <c r="F839" s="58" t="s">
        <v>4157</v>
      </c>
      <c r="G839" s="58" t="s">
        <v>4158</v>
      </c>
      <c r="H839" s="58" t="s">
        <v>4146</v>
      </c>
      <c r="I839" s="58" t="s">
        <v>4159</v>
      </c>
      <c r="J839" s="81" t="s">
        <v>749</v>
      </c>
      <c r="K839" s="65">
        <v>10000000</v>
      </c>
    </row>
    <row r="840" spans="1:11" ht="31" hidden="1">
      <c r="A840" s="48"/>
      <c r="B840" s="57"/>
      <c r="C840" s="58" t="s">
        <v>171</v>
      </c>
      <c r="D840" s="57">
        <v>2020</v>
      </c>
      <c r="E840" s="58" t="s">
        <v>3070</v>
      </c>
      <c r="F840" s="58" t="s">
        <v>3933</v>
      </c>
      <c r="G840" s="58" t="s">
        <v>4160</v>
      </c>
      <c r="H840" s="58" t="s">
        <v>4106</v>
      </c>
      <c r="I840" s="58" t="s">
        <v>4156</v>
      </c>
      <c r="J840" s="65">
        <v>750000</v>
      </c>
      <c r="K840" s="81" t="s">
        <v>749</v>
      </c>
    </row>
    <row r="841" spans="1:11" ht="46.5" hidden="1">
      <c r="A841" s="48"/>
      <c r="B841" s="57"/>
      <c r="C841" s="58" t="s">
        <v>171</v>
      </c>
      <c r="D841" s="57">
        <v>2020</v>
      </c>
      <c r="E841" s="58" t="s">
        <v>3070</v>
      </c>
      <c r="F841" s="58" t="s">
        <v>3933</v>
      </c>
      <c r="G841" s="58" t="s">
        <v>4161</v>
      </c>
      <c r="H841" s="58" t="s">
        <v>4162</v>
      </c>
      <c r="I841" s="58" t="s">
        <v>4159</v>
      </c>
      <c r="J841" s="65">
        <v>750000</v>
      </c>
      <c r="K841" s="81" t="s">
        <v>749</v>
      </c>
    </row>
    <row r="842" spans="1:11" ht="62" hidden="1">
      <c r="A842" s="48"/>
      <c r="B842" s="57"/>
      <c r="C842" s="58" t="s">
        <v>171</v>
      </c>
      <c r="D842" s="57">
        <v>2020</v>
      </c>
      <c r="E842" s="58" t="s">
        <v>3096</v>
      </c>
      <c r="F842" s="58" t="s">
        <v>4163</v>
      </c>
      <c r="G842" s="58" t="s">
        <v>4164</v>
      </c>
      <c r="H842" s="80" t="s">
        <v>749</v>
      </c>
      <c r="I842" s="58" t="s">
        <v>4165</v>
      </c>
      <c r="J842" s="81" t="s">
        <v>749</v>
      </c>
      <c r="K842" s="65">
        <v>30000000</v>
      </c>
    </row>
    <row r="843" spans="1:11" ht="46.5" hidden="1">
      <c r="A843" s="48"/>
      <c r="B843" s="57"/>
      <c r="C843" s="58" t="s">
        <v>171</v>
      </c>
      <c r="D843" s="57">
        <v>2020</v>
      </c>
      <c r="E843" s="58" t="s">
        <v>3112</v>
      </c>
      <c r="F843" s="58" t="s">
        <v>4166</v>
      </c>
      <c r="G843" s="58" t="s">
        <v>4167</v>
      </c>
      <c r="H843" s="58" t="s">
        <v>4146</v>
      </c>
      <c r="I843" s="58" t="s">
        <v>4168</v>
      </c>
      <c r="J843" s="81" t="s">
        <v>749</v>
      </c>
      <c r="K843" s="65">
        <v>22000000</v>
      </c>
    </row>
    <row r="844" spans="1:11" ht="15.5" hidden="1">
      <c r="A844" s="48"/>
      <c r="B844" s="57"/>
      <c r="C844" s="58" t="s">
        <v>171</v>
      </c>
      <c r="D844" s="57">
        <v>2020</v>
      </c>
      <c r="E844" s="58" t="s">
        <v>3144</v>
      </c>
      <c r="F844" s="58"/>
      <c r="G844" s="58"/>
      <c r="H844" s="58"/>
      <c r="I844" s="58"/>
      <c r="J844" s="65"/>
      <c r="K844" s="65"/>
    </row>
    <row r="845" spans="1:11" ht="15.5" hidden="1">
      <c r="A845" s="48"/>
      <c r="B845" s="58">
        <v>25</v>
      </c>
      <c r="C845" s="58" t="s">
        <v>177</v>
      </c>
      <c r="D845" s="57">
        <v>2019</v>
      </c>
      <c r="E845" s="58" t="s">
        <v>84</v>
      </c>
      <c r="F845" s="58" t="s">
        <v>84</v>
      </c>
      <c r="G845" s="58" t="s">
        <v>84</v>
      </c>
      <c r="H845" s="58" t="s">
        <v>84</v>
      </c>
      <c r="I845" s="58" t="s">
        <v>84</v>
      </c>
      <c r="J845" s="58" t="s">
        <v>84</v>
      </c>
      <c r="K845" s="58" t="s">
        <v>84</v>
      </c>
    </row>
    <row r="846" spans="1:11" ht="15.5" hidden="1">
      <c r="A846" s="48"/>
      <c r="B846" s="57"/>
      <c r="C846" s="58" t="s">
        <v>177</v>
      </c>
      <c r="D846" s="57">
        <v>2020</v>
      </c>
      <c r="E846" s="58" t="s">
        <v>84</v>
      </c>
      <c r="F846" s="58" t="s">
        <v>84</v>
      </c>
      <c r="G846" s="58" t="s">
        <v>84</v>
      </c>
      <c r="H846" s="58" t="s">
        <v>84</v>
      </c>
      <c r="I846" s="58" t="s">
        <v>84</v>
      </c>
      <c r="J846" s="58" t="s">
        <v>84</v>
      </c>
      <c r="K846" s="58" t="s">
        <v>84</v>
      </c>
    </row>
    <row r="847" spans="1:11" ht="31" hidden="1">
      <c r="A847" s="48"/>
      <c r="B847" s="58">
        <v>26</v>
      </c>
      <c r="C847" s="58" t="s">
        <v>182</v>
      </c>
      <c r="D847" s="57">
        <v>2019</v>
      </c>
      <c r="E847" s="58" t="s">
        <v>3011</v>
      </c>
      <c r="F847" s="67"/>
      <c r="G847" s="58"/>
      <c r="H847" s="67"/>
      <c r="I847" s="58"/>
      <c r="J847" s="65"/>
      <c r="K847" s="65"/>
    </row>
    <row r="848" spans="1:11" ht="31" hidden="1">
      <c r="A848" s="48"/>
      <c r="B848" s="57"/>
      <c r="C848" s="67" t="s">
        <v>4169</v>
      </c>
      <c r="D848" s="57">
        <v>2019</v>
      </c>
      <c r="E848" s="58" t="s">
        <v>3016</v>
      </c>
      <c r="F848" s="58"/>
      <c r="G848" s="58"/>
      <c r="H848" s="58"/>
      <c r="I848" s="58"/>
      <c r="J848" s="65"/>
      <c r="K848" s="65"/>
    </row>
    <row r="849" spans="1:11" ht="31" hidden="1">
      <c r="A849" s="48"/>
      <c r="B849" s="57"/>
      <c r="C849" s="67" t="s">
        <v>4169</v>
      </c>
      <c r="D849" s="57">
        <v>2019</v>
      </c>
      <c r="E849" s="58" t="s">
        <v>3070</v>
      </c>
      <c r="F849" s="82" t="s">
        <v>4170</v>
      </c>
      <c r="G849" s="58" t="s">
        <v>4171</v>
      </c>
      <c r="H849" s="58"/>
      <c r="I849" s="58" t="s">
        <v>4172</v>
      </c>
      <c r="J849" s="65">
        <v>13000000</v>
      </c>
      <c r="K849" s="65"/>
    </row>
    <row r="850" spans="1:11" ht="31" hidden="1">
      <c r="A850" s="48"/>
      <c r="B850" s="57"/>
      <c r="C850" s="67" t="s">
        <v>4169</v>
      </c>
      <c r="D850" s="57">
        <v>2019</v>
      </c>
      <c r="E850" s="58" t="s">
        <v>3070</v>
      </c>
      <c r="F850" s="82" t="s">
        <v>4173</v>
      </c>
      <c r="G850" s="58" t="s">
        <v>4171</v>
      </c>
      <c r="H850" s="58"/>
      <c r="I850" s="58" t="s">
        <v>4174</v>
      </c>
      <c r="J850" s="65">
        <v>2950000</v>
      </c>
      <c r="K850" s="65"/>
    </row>
    <row r="851" spans="1:11" ht="62" hidden="1">
      <c r="A851" s="48"/>
      <c r="B851" s="57"/>
      <c r="C851" s="67" t="s">
        <v>4169</v>
      </c>
      <c r="D851" s="57">
        <v>2019</v>
      </c>
      <c r="E851" s="58" t="s">
        <v>3096</v>
      </c>
      <c r="F851" s="58"/>
      <c r="G851" s="58"/>
      <c r="H851" s="58"/>
      <c r="I851" s="58"/>
      <c r="J851" s="65"/>
      <c r="K851" s="65"/>
    </row>
    <row r="852" spans="1:11" ht="30" hidden="1" customHeight="1">
      <c r="A852" s="48"/>
      <c r="B852" s="57"/>
      <c r="C852" s="67" t="s">
        <v>4169</v>
      </c>
      <c r="D852" s="57">
        <v>2019</v>
      </c>
      <c r="E852" s="58" t="s">
        <v>3112</v>
      </c>
      <c r="F852" s="80" t="s">
        <v>4175</v>
      </c>
      <c r="G852" s="58" t="s">
        <v>4171</v>
      </c>
      <c r="H852" s="67">
        <v>100</v>
      </c>
      <c r="I852" s="58" t="s">
        <v>4176</v>
      </c>
      <c r="J852" s="65">
        <v>860000</v>
      </c>
      <c r="K852" s="65"/>
    </row>
    <row r="853" spans="1:11" ht="46.5" hidden="1">
      <c r="A853" s="48"/>
      <c r="B853" s="57"/>
      <c r="C853" s="67" t="s">
        <v>4169</v>
      </c>
      <c r="D853" s="57">
        <v>2019</v>
      </c>
      <c r="E853" s="58" t="s">
        <v>3112</v>
      </c>
      <c r="F853" s="80" t="s">
        <v>4177</v>
      </c>
      <c r="G853" s="58" t="s">
        <v>4171</v>
      </c>
      <c r="H853" s="67">
        <v>21</v>
      </c>
      <c r="I853" s="58" t="s">
        <v>4178</v>
      </c>
      <c r="J853" s="65">
        <v>500000</v>
      </c>
      <c r="K853" s="65"/>
    </row>
    <row r="854" spans="1:11" ht="46.5" hidden="1">
      <c r="A854" s="48"/>
      <c r="B854" s="57"/>
      <c r="C854" s="67" t="s">
        <v>4169</v>
      </c>
      <c r="D854" s="57">
        <v>2019</v>
      </c>
      <c r="E854" s="58" t="s">
        <v>3112</v>
      </c>
      <c r="F854" s="80" t="s">
        <v>4179</v>
      </c>
      <c r="G854" s="58" t="s">
        <v>4171</v>
      </c>
      <c r="H854" s="67">
        <v>50</v>
      </c>
      <c r="I854" s="58" t="s">
        <v>4176</v>
      </c>
      <c r="J854" s="65">
        <v>5000000</v>
      </c>
      <c r="K854" s="65"/>
    </row>
    <row r="855" spans="1:11" ht="46.5" hidden="1">
      <c r="A855" s="48"/>
      <c r="B855" s="57"/>
      <c r="C855" s="67" t="s">
        <v>4169</v>
      </c>
      <c r="D855" s="57">
        <v>2019</v>
      </c>
      <c r="E855" s="58" t="s">
        <v>3112</v>
      </c>
      <c r="F855" s="82" t="s">
        <v>4180</v>
      </c>
      <c r="G855" s="58" t="s">
        <v>4171</v>
      </c>
      <c r="H855" s="67">
        <v>100</v>
      </c>
      <c r="I855" s="58" t="s">
        <v>4181</v>
      </c>
      <c r="J855" s="65">
        <v>4000000</v>
      </c>
      <c r="K855" s="65"/>
    </row>
    <row r="856" spans="1:11" ht="46.5" hidden="1">
      <c r="A856" s="48"/>
      <c r="B856" s="57"/>
      <c r="C856" s="67" t="s">
        <v>4169</v>
      </c>
      <c r="D856" s="57">
        <v>2019</v>
      </c>
      <c r="E856" s="58" t="s">
        <v>3112</v>
      </c>
      <c r="F856" s="82" t="s">
        <v>4182</v>
      </c>
      <c r="G856" s="58" t="s">
        <v>4171</v>
      </c>
      <c r="H856" s="67">
        <v>50</v>
      </c>
      <c r="I856" s="58" t="s">
        <v>4183</v>
      </c>
      <c r="J856" s="65">
        <v>1400000</v>
      </c>
      <c r="K856" s="65"/>
    </row>
    <row r="857" spans="1:11" ht="46.5" hidden="1">
      <c r="A857" s="48"/>
      <c r="B857" s="57"/>
      <c r="C857" s="67" t="s">
        <v>4169</v>
      </c>
      <c r="D857" s="57">
        <v>2019</v>
      </c>
      <c r="E857" s="58" t="s">
        <v>3112</v>
      </c>
      <c r="F857" s="68" t="s">
        <v>4184</v>
      </c>
      <c r="G857" s="58" t="s">
        <v>4171</v>
      </c>
      <c r="H857" s="67">
        <v>150</v>
      </c>
      <c r="I857" s="58" t="s">
        <v>4185</v>
      </c>
      <c r="J857" s="65">
        <v>50774000</v>
      </c>
      <c r="K857" s="65"/>
    </row>
    <row r="858" spans="1:11" ht="46.5" hidden="1">
      <c r="A858" s="48"/>
      <c r="B858" s="57"/>
      <c r="C858" s="67" t="s">
        <v>4169</v>
      </c>
      <c r="D858" s="57">
        <v>2019</v>
      </c>
      <c r="E858" s="58" t="s">
        <v>3112</v>
      </c>
      <c r="F858" s="68" t="s">
        <v>4186</v>
      </c>
      <c r="G858" s="58" t="s">
        <v>4171</v>
      </c>
      <c r="H858" s="67">
        <v>150</v>
      </c>
      <c r="I858" s="58" t="s">
        <v>4176</v>
      </c>
      <c r="J858" s="65">
        <v>493000</v>
      </c>
      <c r="K858" s="65"/>
    </row>
    <row r="859" spans="1:11" ht="46.5" hidden="1">
      <c r="A859" s="48"/>
      <c r="B859" s="57"/>
      <c r="C859" s="67" t="s">
        <v>4169</v>
      </c>
      <c r="D859" s="57">
        <v>2019</v>
      </c>
      <c r="E859" s="58" t="s">
        <v>3112</v>
      </c>
      <c r="F859" s="68" t="s">
        <v>4187</v>
      </c>
      <c r="G859" s="58" t="s">
        <v>4171</v>
      </c>
      <c r="H859" s="67">
        <v>200</v>
      </c>
      <c r="I859" s="58" t="s">
        <v>4188</v>
      </c>
      <c r="J859" s="65">
        <v>26560000</v>
      </c>
      <c r="K859" s="65"/>
    </row>
    <row r="860" spans="1:11" ht="46.5" hidden="1">
      <c r="A860" s="48"/>
      <c r="B860" s="57"/>
      <c r="C860" s="67" t="s">
        <v>4169</v>
      </c>
      <c r="D860" s="57">
        <v>2019</v>
      </c>
      <c r="E860" s="58" t="s">
        <v>3112</v>
      </c>
      <c r="F860" s="68" t="s">
        <v>4189</v>
      </c>
      <c r="G860" s="58" t="s">
        <v>4171</v>
      </c>
      <c r="H860" s="67">
        <v>200</v>
      </c>
      <c r="I860" s="58" t="s">
        <v>4188</v>
      </c>
      <c r="J860" s="65">
        <v>23759000</v>
      </c>
      <c r="K860" s="65"/>
    </row>
    <row r="861" spans="1:11" ht="46.5" hidden="1">
      <c r="A861" s="48"/>
      <c r="B861" s="57"/>
      <c r="C861" s="67" t="s">
        <v>4169</v>
      </c>
      <c r="D861" s="57">
        <v>2019</v>
      </c>
      <c r="E861" s="58" t="s">
        <v>3112</v>
      </c>
      <c r="F861" s="68" t="s">
        <v>4190</v>
      </c>
      <c r="G861" s="58" t="s">
        <v>4171</v>
      </c>
      <c r="H861" s="67">
        <v>200</v>
      </c>
      <c r="I861" s="58" t="s">
        <v>4178</v>
      </c>
      <c r="J861" s="65">
        <v>1873000</v>
      </c>
      <c r="K861" s="65"/>
    </row>
    <row r="862" spans="1:11" ht="46.5" hidden="1">
      <c r="A862" s="48"/>
      <c r="B862" s="57"/>
      <c r="C862" s="67" t="s">
        <v>4169</v>
      </c>
      <c r="D862" s="57">
        <v>2019</v>
      </c>
      <c r="E862" s="58" t="s">
        <v>3112</v>
      </c>
      <c r="F862" s="68" t="s">
        <v>4191</v>
      </c>
      <c r="G862" s="58" t="s">
        <v>4171</v>
      </c>
      <c r="H862" s="67">
        <v>200</v>
      </c>
      <c r="I862" s="58" t="s">
        <v>4178</v>
      </c>
      <c r="J862" s="65">
        <v>493000</v>
      </c>
      <c r="K862" s="65"/>
    </row>
    <row r="863" spans="1:11" ht="46.5" hidden="1">
      <c r="A863" s="48"/>
      <c r="B863" s="57"/>
      <c r="C863" s="67" t="s">
        <v>4169</v>
      </c>
      <c r="D863" s="57">
        <v>2019</v>
      </c>
      <c r="E863" s="58" t="s">
        <v>3112</v>
      </c>
      <c r="F863" s="68" t="s">
        <v>4192</v>
      </c>
      <c r="G863" s="58" t="s">
        <v>4171</v>
      </c>
      <c r="H863" s="67">
        <v>100</v>
      </c>
      <c r="I863" s="58" t="s">
        <v>4193</v>
      </c>
      <c r="J863" s="65">
        <v>44366000</v>
      </c>
      <c r="K863" s="65"/>
    </row>
    <row r="864" spans="1:11" ht="31" hidden="1">
      <c r="A864" s="48"/>
      <c r="B864" s="57"/>
      <c r="C864" s="67" t="s">
        <v>4169</v>
      </c>
      <c r="D864" s="57">
        <v>2019</v>
      </c>
      <c r="E864" s="58" t="s">
        <v>3144</v>
      </c>
      <c r="F864" s="68" t="s">
        <v>4194</v>
      </c>
      <c r="G864" s="58" t="s">
        <v>4171</v>
      </c>
      <c r="H864" s="67">
        <v>250</v>
      </c>
      <c r="I864" s="68" t="s">
        <v>4195</v>
      </c>
      <c r="J864" s="65">
        <v>2400000</v>
      </c>
      <c r="K864" s="65"/>
    </row>
    <row r="865" spans="1:11" ht="31" hidden="1">
      <c r="A865" s="48"/>
      <c r="B865" s="57"/>
      <c r="C865" s="67" t="s">
        <v>4169</v>
      </c>
      <c r="D865" s="57">
        <v>2019</v>
      </c>
      <c r="E865" s="58" t="s">
        <v>3144</v>
      </c>
      <c r="F865" s="68" t="s">
        <v>4196</v>
      </c>
      <c r="G865" s="58" t="s">
        <v>4171</v>
      </c>
      <c r="H865" s="67">
        <v>250</v>
      </c>
      <c r="I865" s="68" t="s">
        <v>4195</v>
      </c>
      <c r="J865" s="65">
        <v>5432000</v>
      </c>
      <c r="K865" s="65"/>
    </row>
    <row r="866" spans="1:11" ht="31" hidden="1">
      <c r="A866" s="48"/>
      <c r="B866" s="83">
        <v>27</v>
      </c>
      <c r="C866" s="58" t="s">
        <v>188</v>
      </c>
      <c r="D866" s="84">
        <v>2019</v>
      </c>
      <c r="E866" s="85" t="s">
        <v>3011</v>
      </c>
      <c r="F866" s="86" t="s">
        <v>4197</v>
      </c>
      <c r="G866" s="87" t="s">
        <v>4198</v>
      </c>
      <c r="H866" s="88">
        <v>400</v>
      </c>
      <c r="I866" s="89" t="s">
        <v>4199</v>
      </c>
      <c r="J866" s="90"/>
      <c r="K866" s="90"/>
    </row>
    <row r="867" spans="1:11" ht="31" hidden="1">
      <c r="A867" s="48"/>
      <c r="B867" s="84"/>
      <c r="C867" s="58" t="s">
        <v>188</v>
      </c>
      <c r="D867" s="84">
        <v>2019</v>
      </c>
      <c r="E867" s="91" t="s">
        <v>3016</v>
      </c>
      <c r="F867" s="86" t="s">
        <v>4200</v>
      </c>
      <c r="G867" s="87" t="s">
        <v>4201</v>
      </c>
      <c r="H867" s="88">
        <v>250</v>
      </c>
      <c r="I867" s="89" t="s">
        <v>4202</v>
      </c>
      <c r="J867" s="90">
        <v>1464873000</v>
      </c>
      <c r="K867" s="90"/>
    </row>
    <row r="868" spans="1:11" ht="31" hidden="1">
      <c r="A868" s="48"/>
      <c r="B868" s="84"/>
      <c r="C868" s="58" t="s">
        <v>188</v>
      </c>
      <c r="D868" s="84">
        <v>2019</v>
      </c>
      <c r="E868" s="91" t="s">
        <v>3016</v>
      </c>
      <c r="F868" s="86" t="s">
        <v>4203</v>
      </c>
      <c r="G868" s="87" t="s">
        <v>4204</v>
      </c>
      <c r="H868" s="88">
        <v>110</v>
      </c>
      <c r="I868" s="89" t="s">
        <v>4205</v>
      </c>
      <c r="J868" s="90">
        <v>1212907530</v>
      </c>
      <c r="K868" s="90"/>
    </row>
    <row r="869" spans="1:11" ht="31" hidden="1">
      <c r="A869" s="48"/>
      <c r="B869" s="84"/>
      <c r="C869" s="58" t="s">
        <v>188</v>
      </c>
      <c r="D869" s="84">
        <v>2019</v>
      </c>
      <c r="E869" s="91" t="s">
        <v>3016</v>
      </c>
      <c r="F869" s="86" t="s">
        <v>4206</v>
      </c>
      <c r="G869" s="87" t="s">
        <v>4207</v>
      </c>
      <c r="H869" s="88">
        <v>30</v>
      </c>
      <c r="I869" s="89" t="s">
        <v>4208</v>
      </c>
      <c r="J869" s="90">
        <v>570790000</v>
      </c>
      <c r="K869" s="90"/>
    </row>
    <row r="870" spans="1:11" ht="46.5" hidden="1">
      <c r="A870" s="48"/>
      <c r="B870" s="84"/>
      <c r="C870" s="58" t="s">
        <v>188</v>
      </c>
      <c r="D870" s="84">
        <v>2019</v>
      </c>
      <c r="E870" s="91" t="s">
        <v>3016</v>
      </c>
      <c r="F870" s="86" t="s">
        <v>4209</v>
      </c>
      <c r="G870" s="87" t="s">
        <v>4210</v>
      </c>
      <c r="H870" s="88">
        <v>285</v>
      </c>
      <c r="I870" s="89" t="s">
        <v>4211</v>
      </c>
      <c r="J870" s="90"/>
      <c r="K870" s="90">
        <v>702050000</v>
      </c>
    </row>
    <row r="871" spans="1:11" ht="139.5" hidden="1">
      <c r="A871" s="48"/>
      <c r="B871" s="84"/>
      <c r="C871" s="58" t="s">
        <v>188</v>
      </c>
      <c r="D871" s="84">
        <v>2019</v>
      </c>
      <c r="E871" s="91" t="s">
        <v>3016</v>
      </c>
      <c r="F871" s="86" t="s">
        <v>4212</v>
      </c>
      <c r="G871" s="87" t="s">
        <v>4213</v>
      </c>
      <c r="H871" s="88">
        <f>12*10</f>
        <v>120</v>
      </c>
      <c r="I871" s="89" t="s">
        <v>4214</v>
      </c>
      <c r="J871" s="90">
        <v>1425095000</v>
      </c>
      <c r="K871" s="90"/>
    </row>
    <row r="872" spans="1:11" ht="46.5" hidden="1">
      <c r="A872" s="48"/>
      <c r="B872" s="84"/>
      <c r="C872" s="58" t="s">
        <v>188</v>
      </c>
      <c r="D872" s="84">
        <v>2019</v>
      </c>
      <c r="E872" s="91" t="s">
        <v>3016</v>
      </c>
      <c r="F872" s="86" t="s">
        <v>4215</v>
      </c>
      <c r="G872" s="87" t="s">
        <v>4216</v>
      </c>
      <c r="H872" s="88">
        <v>50</v>
      </c>
      <c r="I872" s="89" t="s">
        <v>4217</v>
      </c>
      <c r="J872" s="90">
        <v>221000000</v>
      </c>
      <c r="K872" s="90"/>
    </row>
    <row r="873" spans="1:11" ht="31" hidden="1">
      <c r="A873" s="48"/>
      <c r="B873" s="84"/>
      <c r="C873" s="58" t="s">
        <v>188</v>
      </c>
      <c r="D873" s="84">
        <v>2019</v>
      </c>
      <c r="E873" s="91" t="s">
        <v>3016</v>
      </c>
      <c r="F873" s="86" t="s">
        <v>4218</v>
      </c>
      <c r="G873" s="87" t="s">
        <v>4216</v>
      </c>
      <c r="H873" s="88">
        <v>26</v>
      </c>
      <c r="I873" s="89" t="s">
        <v>4219</v>
      </c>
      <c r="J873" s="90">
        <v>50750000</v>
      </c>
      <c r="K873" s="90"/>
    </row>
    <row r="874" spans="1:11" ht="77.5" hidden="1">
      <c r="A874" s="48"/>
      <c r="B874" s="84"/>
      <c r="C874" s="58" t="s">
        <v>188</v>
      </c>
      <c r="D874" s="84">
        <v>2019</v>
      </c>
      <c r="E874" s="91" t="s">
        <v>3016</v>
      </c>
      <c r="F874" s="86" t="s">
        <v>4220</v>
      </c>
      <c r="G874" s="87" t="s">
        <v>4216</v>
      </c>
      <c r="H874" s="88">
        <v>50</v>
      </c>
      <c r="I874" s="89" t="s">
        <v>4221</v>
      </c>
      <c r="J874" s="90"/>
      <c r="K874" s="90">
        <v>1927875000</v>
      </c>
    </row>
    <row r="875" spans="1:11" ht="31" hidden="1">
      <c r="A875" s="48"/>
      <c r="B875" s="84"/>
      <c r="C875" s="58" t="s">
        <v>188</v>
      </c>
      <c r="D875" s="84">
        <v>2019</v>
      </c>
      <c r="E875" s="91" t="s">
        <v>3016</v>
      </c>
      <c r="F875" s="86" t="s">
        <v>4222</v>
      </c>
      <c r="G875" s="87" t="s">
        <v>4223</v>
      </c>
      <c r="H875" s="88">
        <v>150</v>
      </c>
      <c r="I875" s="89" t="s">
        <v>4205</v>
      </c>
      <c r="J875" s="90"/>
      <c r="K875" s="90">
        <v>200000000</v>
      </c>
    </row>
    <row r="876" spans="1:11" ht="31" hidden="1">
      <c r="A876" s="48"/>
      <c r="B876" s="84"/>
      <c r="C876" s="58" t="s">
        <v>188</v>
      </c>
      <c r="D876" s="84">
        <v>2019</v>
      </c>
      <c r="E876" s="91" t="s">
        <v>3070</v>
      </c>
      <c r="F876" s="86" t="s">
        <v>4224</v>
      </c>
      <c r="G876" s="87" t="s">
        <v>4225</v>
      </c>
      <c r="H876" s="88">
        <v>60</v>
      </c>
      <c r="I876" s="89" t="s">
        <v>4199</v>
      </c>
      <c r="J876" s="90"/>
      <c r="K876" s="90">
        <v>15614720</v>
      </c>
    </row>
    <row r="877" spans="1:11" ht="46.5" hidden="1">
      <c r="A877" s="48"/>
      <c r="B877" s="84"/>
      <c r="C877" s="58" t="s">
        <v>188</v>
      </c>
      <c r="D877" s="84">
        <v>2019</v>
      </c>
      <c r="E877" s="91" t="s">
        <v>3070</v>
      </c>
      <c r="F877" s="86" t="s">
        <v>4226</v>
      </c>
      <c r="G877" s="87" t="s">
        <v>4227</v>
      </c>
      <c r="H877" s="88">
        <f>1627</f>
        <v>1627</v>
      </c>
      <c r="I877" s="89" t="s">
        <v>4228</v>
      </c>
      <c r="J877" s="90">
        <v>239517000</v>
      </c>
      <c r="K877" s="90"/>
    </row>
    <row r="878" spans="1:11" ht="31" hidden="1">
      <c r="A878" s="48"/>
      <c r="B878" s="84"/>
      <c r="C878" s="58" t="s">
        <v>188</v>
      </c>
      <c r="D878" s="84">
        <v>2019</v>
      </c>
      <c r="E878" s="91" t="s">
        <v>3070</v>
      </c>
      <c r="F878" s="86" t="s">
        <v>4229</v>
      </c>
      <c r="G878" s="87" t="s">
        <v>4230</v>
      </c>
      <c r="H878" s="88">
        <v>12</v>
      </c>
      <c r="I878" s="89" t="s">
        <v>4231</v>
      </c>
      <c r="J878" s="90"/>
      <c r="K878" s="90">
        <v>22000000</v>
      </c>
    </row>
    <row r="879" spans="1:11" ht="46.5" hidden="1">
      <c r="A879" s="48"/>
      <c r="B879" s="84"/>
      <c r="C879" s="58" t="s">
        <v>188</v>
      </c>
      <c r="D879" s="84">
        <v>2019</v>
      </c>
      <c r="E879" s="91" t="s">
        <v>3070</v>
      </c>
      <c r="F879" s="86" t="s">
        <v>4232</v>
      </c>
      <c r="G879" s="87" t="s">
        <v>4233</v>
      </c>
      <c r="H879" s="88">
        <v>25631</v>
      </c>
      <c r="I879" s="89" t="s">
        <v>4234</v>
      </c>
      <c r="J879" s="90">
        <f>1244355000+12057372</f>
        <v>1256412372</v>
      </c>
      <c r="K879" s="90"/>
    </row>
    <row r="880" spans="1:11" ht="31" hidden="1">
      <c r="A880" s="48"/>
      <c r="B880" s="84"/>
      <c r="C880" s="58" t="s">
        <v>188</v>
      </c>
      <c r="D880" s="84">
        <v>2019</v>
      </c>
      <c r="E880" s="91" t="s">
        <v>3070</v>
      </c>
      <c r="F880" s="86" t="s">
        <v>4235</v>
      </c>
      <c r="G880" s="87" t="s">
        <v>4236</v>
      </c>
      <c r="H880" s="88">
        <v>76893</v>
      </c>
      <c r="I880" s="89" t="s">
        <v>4234</v>
      </c>
      <c r="J880" s="90">
        <v>10528810712</v>
      </c>
      <c r="K880" s="90"/>
    </row>
    <row r="881" spans="1:11" ht="27.75" hidden="1" customHeight="1">
      <c r="A881" s="48"/>
      <c r="B881" s="84"/>
      <c r="C881" s="58" t="s">
        <v>188</v>
      </c>
      <c r="D881" s="84">
        <v>2019</v>
      </c>
      <c r="E881" s="91" t="s">
        <v>3096</v>
      </c>
      <c r="F881" s="86" t="s">
        <v>4237</v>
      </c>
      <c r="G881" s="87" t="s">
        <v>4238</v>
      </c>
      <c r="H881" s="88">
        <v>35</v>
      </c>
      <c r="I881" s="89" t="s">
        <v>4234</v>
      </c>
      <c r="J881" s="90">
        <v>1110000000</v>
      </c>
      <c r="K881" s="90"/>
    </row>
    <row r="882" spans="1:11" ht="62" hidden="1">
      <c r="A882" s="48"/>
      <c r="B882" s="84"/>
      <c r="C882" s="58" t="s">
        <v>188</v>
      </c>
      <c r="D882" s="84">
        <v>2019</v>
      </c>
      <c r="E882" s="91" t="s">
        <v>3096</v>
      </c>
      <c r="F882" s="86" t="s">
        <v>4239</v>
      </c>
      <c r="G882" s="87" t="s">
        <v>4240</v>
      </c>
      <c r="H882" s="88">
        <v>1010</v>
      </c>
      <c r="I882" s="89" t="s">
        <v>4228</v>
      </c>
      <c r="J882" s="90"/>
      <c r="K882" s="90">
        <v>2386250000</v>
      </c>
    </row>
    <row r="883" spans="1:11" ht="62" hidden="1">
      <c r="A883" s="48"/>
      <c r="B883" s="84"/>
      <c r="C883" s="58" t="s">
        <v>188</v>
      </c>
      <c r="D883" s="84">
        <v>2019</v>
      </c>
      <c r="E883" s="91" t="s">
        <v>3096</v>
      </c>
      <c r="F883" s="86" t="s">
        <v>4241</v>
      </c>
      <c r="G883" s="87" t="s">
        <v>4242</v>
      </c>
      <c r="H883" s="88">
        <v>32</v>
      </c>
      <c r="I883" s="89" t="s">
        <v>4243</v>
      </c>
      <c r="J883" s="90">
        <v>241100000</v>
      </c>
      <c r="K883" s="90"/>
    </row>
    <row r="884" spans="1:11" ht="62" hidden="1">
      <c r="A884" s="48"/>
      <c r="B884" s="84"/>
      <c r="C884" s="58" t="s">
        <v>188</v>
      </c>
      <c r="D884" s="84">
        <v>2019</v>
      </c>
      <c r="E884" s="91" t="s">
        <v>3096</v>
      </c>
      <c r="F884" s="86" t="s">
        <v>4244</v>
      </c>
      <c r="G884" s="87" t="s">
        <v>4245</v>
      </c>
      <c r="H884" s="88">
        <v>25631</v>
      </c>
      <c r="I884" s="89" t="s">
        <v>4234</v>
      </c>
      <c r="J884" s="90"/>
      <c r="K884" s="90">
        <v>2436794980</v>
      </c>
    </row>
    <row r="885" spans="1:11" ht="62" hidden="1">
      <c r="A885" s="48"/>
      <c r="B885" s="84"/>
      <c r="C885" s="58" t="s">
        <v>188</v>
      </c>
      <c r="D885" s="84">
        <v>2019</v>
      </c>
      <c r="E885" s="91" t="s">
        <v>3096</v>
      </c>
      <c r="F885" s="86" t="s">
        <v>4246</v>
      </c>
      <c r="G885" s="87" t="s">
        <v>4247</v>
      </c>
      <c r="H885" s="88">
        <v>20</v>
      </c>
      <c r="I885" s="89" t="s">
        <v>4248</v>
      </c>
      <c r="J885" s="90"/>
      <c r="K885" s="90">
        <v>175000000</v>
      </c>
    </row>
    <row r="886" spans="1:11" ht="62" hidden="1">
      <c r="A886" s="48"/>
      <c r="B886" s="84"/>
      <c r="C886" s="58" t="s">
        <v>188</v>
      </c>
      <c r="D886" s="84">
        <v>2019</v>
      </c>
      <c r="E886" s="91" t="s">
        <v>3096</v>
      </c>
      <c r="F886" s="86" t="s">
        <v>4249</v>
      </c>
      <c r="G886" s="87" t="s">
        <v>4250</v>
      </c>
      <c r="H886" s="88">
        <v>2129</v>
      </c>
      <c r="I886" s="89" t="s">
        <v>4251</v>
      </c>
      <c r="J886" s="90">
        <v>1770500000</v>
      </c>
      <c r="K886" s="90"/>
    </row>
    <row r="887" spans="1:11" ht="62" hidden="1">
      <c r="A887" s="48"/>
      <c r="B887" s="84"/>
      <c r="C887" s="58" t="s">
        <v>188</v>
      </c>
      <c r="D887" s="84">
        <v>2019</v>
      </c>
      <c r="E887" s="91" t="s">
        <v>3112</v>
      </c>
      <c r="F887" s="86" t="s">
        <v>4252</v>
      </c>
      <c r="G887" s="87" t="s">
        <v>4253</v>
      </c>
      <c r="H887" s="88">
        <v>18234</v>
      </c>
      <c r="I887" s="89" t="s">
        <v>4254</v>
      </c>
      <c r="J887" s="90"/>
      <c r="K887" s="90">
        <v>3107038500</v>
      </c>
    </row>
    <row r="888" spans="1:11" ht="46.5" hidden="1">
      <c r="A888" s="48"/>
      <c r="B888" s="84"/>
      <c r="C888" s="58" t="s">
        <v>188</v>
      </c>
      <c r="D888" s="84">
        <v>2019</v>
      </c>
      <c r="E888" s="91" t="s">
        <v>3112</v>
      </c>
      <c r="F888" s="86" t="s">
        <v>4255</v>
      </c>
      <c r="G888" s="87" t="s">
        <v>4256</v>
      </c>
      <c r="H888" s="88">
        <v>25631</v>
      </c>
      <c r="I888" s="89" t="s">
        <v>4234</v>
      </c>
      <c r="J888" s="90"/>
      <c r="K888" s="90">
        <v>5952458500</v>
      </c>
    </row>
    <row r="889" spans="1:11" ht="46.5" hidden="1">
      <c r="A889" s="48"/>
      <c r="B889" s="84"/>
      <c r="C889" s="58" t="s">
        <v>188</v>
      </c>
      <c r="D889" s="84">
        <v>2019</v>
      </c>
      <c r="E889" s="91" t="s">
        <v>3112</v>
      </c>
      <c r="F889" s="86" t="s">
        <v>4257</v>
      </c>
      <c r="G889" s="87" t="s">
        <v>4258</v>
      </c>
      <c r="H889" s="88">
        <v>25631</v>
      </c>
      <c r="I889" s="89" t="s">
        <v>4219</v>
      </c>
      <c r="J889" s="90"/>
      <c r="K889" s="90">
        <v>1667960000</v>
      </c>
    </row>
    <row r="890" spans="1:11" ht="62" hidden="1">
      <c r="A890" s="48"/>
      <c r="B890" s="84"/>
      <c r="C890" s="58" t="s">
        <v>188</v>
      </c>
      <c r="D890" s="84">
        <v>2019</v>
      </c>
      <c r="E890" s="91" t="s">
        <v>3112</v>
      </c>
      <c r="F890" s="86" t="s">
        <v>4259</v>
      </c>
      <c r="G890" s="87" t="s">
        <v>4260</v>
      </c>
      <c r="H890" s="88">
        <v>4501</v>
      </c>
      <c r="I890" s="89" t="s">
        <v>4261</v>
      </c>
      <c r="J890" s="90"/>
      <c r="K890" s="90">
        <v>5214885170</v>
      </c>
    </row>
    <row r="891" spans="1:11" ht="15.5" hidden="1">
      <c r="A891" s="48"/>
      <c r="B891" s="84"/>
      <c r="C891" s="58" t="s">
        <v>188</v>
      </c>
      <c r="D891" s="84">
        <v>2019</v>
      </c>
      <c r="E891" s="92" t="s">
        <v>3144</v>
      </c>
      <c r="F891" s="92" t="s">
        <v>4262</v>
      </c>
      <c r="G891" s="87" t="s">
        <v>4245</v>
      </c>
      <c r="H891" s="88">
        <v>25631</v>
      </c>
      <c r="I891" s="92" t="s">
        <v>4234</v>
      </c>
      <c r="J891" s="90"/>
      <c r="K891" s="90">
        <v>3585000000</v>
      </c>
    </row>
    <row r="892" spans="1:11" ht="31" hidden="1">
      <c r="A892" s="48"/>
      <c r="B892" s="84"/>
      <c r="C892" s="58" t="s">
        <v>188</v>
      </c>
      <c r="D892" s="57">
        <v>2020</v>
      </c>
      <c r="E892" s="58" t="s">
        <v>3011</v>
      </c>
      <c r="F892" s="93" t="s">
        <v>4197</v>
      </c>
      <c r="G892" s="60" t="s">
        <v>4198</v>
      </c>
      <c r="H892" s="79">
        <v>400</v>
      </c>
      <c r="I892" s="94" t="s">
        <v>4199</v>
      </c>
      <c r="J892" s="93"/>
      <c r="K892" s="93"/>
    </row>
    <row r="893" spans="1:11" ht="46.5" hidden="1">
      <c r="A893" s="48"/>
      <c r="B893" s="84"/>
      <c r="C893" s="58" t="s">
        <v>188</v>
      </c>
      <c r="D893" s="57">
        <v>2020</v>
      </c>
      <c r="E893" s="58" t="s">
        <v>3016</v>
      </c>
      <c r="F893" s="93" t="s">
        <v>4263</v>
      </c>
      <c r="G893" s="60" t="s">
        <v>4264</v>
      </c>
      <c r="H893" s="79">
        <v>120</v>
      </c>
      <c r="I893" s="94" t="s">
        <v>4265</v>
      </c>
      <c r="J893" s="93"/>
      <c r="K893" s="93">
        <v>313200000</v>
      </c>
    </row>
    <row r="894" spans="1:11" ht="62" hidden="1">
      <c r="A894" s="48"/>
      <c r="B894" s="84"/>
      <c r="C894" s="58" t="s">
        <v>188</v>
      </c>
      <c r="D894" s="57">
        <v>2020</v>
      </c>
      <c r="E894" s="58" t="s">
        <v>3016</v>
      </c>
      <c r="F894" s="60" t="s">
        <v>4266</v>
      </c>
      <c r="G894" s="60" t="s">
        <v>4267</v>
      </c>
      <c r="H894" s="60">
        <v>180</v>
      </c>
      <c r="I894" s="94" t="s">
        <v>4268</v>
      </c>
      <c r="J894" s="79"/>
      <c r="K894" s="93">
        <v>1076100000</v>
      </c>
    </row>
    <row r="895" spans="1:11" ht="31" hidden="1">
      <c r="A895" s="48"/>
      <c r="B895" s="84"/>
      <c r="C895" s="58" t="s">
        <v>188</v>
      </c>
      <c r="D895" s="57">
        <v>2020</v>
      </c>
      <c r="E895" s="58" t="s">
        <v>3016</v>
      </c>
      <c r="F895" s="60" t="s">
        <v>4203</v>
      </c>
      <c r="G895" s="60" t="s">
        <v>4204</v>
      </c>
      <c r="H895" s="60">
        <v>12</v>
      </c>
      <c r="I895" s="94" t="s">
        <v>4269</v>
      </c>
      <c r="J895" s="79">
        <v>914817811</v>
      </c>
      <c r="K895" s="93"/>
    </row>
    <row r="896" spans="1:11" ht="62" hidden="1">
      <c r="A896" s="48"/>
      <c r="B896" s="84"/>
      <c r="C896" s="58" t="s">
        <v>188</v>
      </c>
      <c r="D896" s="57">
        <v>2020</v>
      </c>
      <c r="E896" s="58" t="s">
        <v>3016</v>
      </c>
      <c r="F896" s="60" t="s">
        <v>4270</v>
      </c>
      <c r="G896" s="60" t="s">
        <v>4210</v>
      </c>
      <c r="H896" s="60">
        <v>285</v>
      </c>
      <c r="I896" s="94" t="s">
        <v>4211</v>
      </c>
      <c r="J896" s="79">
        <v>842500000</v>
      </c>
      <c r="K896" s="93"/>
    </row>
    <row r="897" spans="1:11" ht="201.5" hidden="1">
      <c r="A897" s="48"/>
      <c r="B897" s="84"/>
      <c r="C897" s="58" t="s">
        <v>188</v>
      </c>
      <c r="D897" s="57">
        <v>2020</v>
      </c>
      <c r="E897" s="58" t="s">
        <v>3016</v>
      </c>
      <c r="F897" s="60" t="s">
        <v>4271</v>
      </c>
      <c r="G897" s="60" t="s">
        <v>4272</v>
      </c>
      <c r="H897" s="60">
        <v>160</v>
      </c>
      <c r="I897" s="94" t="s">
        <v>4273</v>
      </c>
      <c r="J897" s="79"/>
      <c r="K897" s="93">
        <v>2339920000</v>
      </c>
    </row>
    <row r="898" spans="1:11" ht="46.5" hidden="1">
      <c r="A898" s="48"/>
      <c r="B898" s="84"/>
      <c r="C898" s="58" t="s">
        <v>188</v>
      </c>
      <c r="D898" s="57">
        <v>2020</v>
      </c>
      <c r="E898" s="58" t="s">
        <v>3016</v>
      </c>
      <c r="F898" s="60" t="s">
        <v>4274</v>
      </c>
      <c r="G898" s="60" t="s">
        <v>4216</v>
      </c>
      <c r="H898" s="60">
        <v>50</v>
      </c>
      <c r="I898" s="94" t="s">
        <v>4275</v>
      </c>
      <c r="J898" s="79">
        <v>295300000</v>
      </c>
      <c r="K898" s="93"/>
    </row>
    <row r="899" spans="1:11" ht="31" hidden="1">
      <c r="A899" s="48"/>
      <c r="B899" s="84"/>
      <c r="C899" s="58" t="s">
        <v>188</v>
      </c>
      <c r="D899" s="57">
        <v>2020</v>
      </c>
      <c r="E899" s="58" t="s">
        <v>3016</v>
      </c>
      <c r="F899" s="60" t="s">
        <v>4276</v>
      </c>
      <c r="G899" s="60" t="s">
        <v>4216</v>
      </c>
      <c r="H899" s="60">
        <v>26</v>
      </c>
      <c r="I899" s="94" t="s">
        <v>4277</v>
      </c>
      <c r="J899" s="79">
        <v>433200000</v>
      </c>
      <c r="K899" s="93"/>
    </row>
    <row r="900" spans="1:11" ht="46.5" hidden="1">
      <c r="A900" s="48"/>
      <c r="B900" s="84"/>
      <c r="C900" s="58" t="s">
        <v>188</v>
      </c>
      <c r="D900" s="57">
        <v>2020</v>
      </c>
      <c r="E900" s="58" t="s">
        <v>3016</v>
      </c>
      <c r="F900" s="60" t="s">
        <v>4278</v>
      </c>
      <c r="G900" s="60" t="s">
        <v>4216</v>
      </c>
      <c r="H900" s="60">
        <v>50</v>
      </c>
      <c r="I900" s="94" t="s">
        <v>4275</v>
      </c>
      <c r="J900" s="79">
        <v>177000000</v>
      </c>
      <c r="K900" s="93"/>
    </row>
    <row r="901" spans="1:11" ht="46.5" hidden="1">
      <c r="A901" s="48"/>
      <c r="B901" s="84"/>
      <c r="C901" s="58" t="s">
        <v>188</v>
      </c>
      <c r="D901" s="57">
        <v>2020</v>
      </c>
      <c r="E901" s="58" t="s">
        <v>3070</v>
      </c>
      <c r="F901" s="60" t="s">
        <v>4279</v>
      </c>
      <c r="G901" s="60" t="s">
        <v>4280</v>
      </c>
      <c r="H901" s="60">
        <v>256312</v>
      </c>
      <c r="I901" s="94" t="s">
        <v>4234</v>
      </c>
      <c r="J901" s="79"/>
      <c r="K901" s="93">
        <v>4452284049</v>
      </c>
    </row>
    <row r="902" spans="1:11" ht="46.5" hidden="1">
      <c r="A902" s="48"/>
      <c r="B902" s="84"/>
      <c r="C902" s="58" t="s">
        <v>188</v>
      </c>
      <c r="D902" s="57">
        <v>2020</v>
      </c>
      <c r="E902" s="58" t="s">
        <v>3070</v>
      </c>
      <c r="F902" s="60" t="s">
        <v>3296</v>
      </c>
      <c r="G902" s="60" t="s">
        <v>4281</v>
      </c>
      <c r="H902" s="60">
        <v>2060</v>
      </c>
      <c r="I902" s="94" t="s">
        <v>4228</v>
      </c>
      <c r="J902" s="79">
        <v>605940000</v>
      </c>
      <c r="K902" s="93"/>
    </row>
    <row r="903" spans="1:11" ht="31" hidden="1">
      <c r="A903" s="48"/>
      <c r="B903" s="84"/>
      <c r="C903" s="58" t="s">
        <v>188</v>
      </c>
      <c r="D903" s="57">
        <v>2020</v>
      </c>
      <c r="E903" s="58" t="s">
        <v>3070</v>
      </c>
      <c r="F903" s="60" t="s">
        <v>4282</v>
      </c>
      <c r="G903" s="60" t="s">
        <v>4229</v>
      </c>
      <c r="H903" s="60">
        <v>20</v>
      </c>
      <c r="I903" s="94" t="s">
        <v>4199</v>
      </c>
      <c r="J903" s="79">
        <v>31100000</v>
      </c>
      <c r="K903" s="93"/>
    </row>
    <row r="904" spans="1:11" ht="31" hidden="1">
      <c r="A904" s="48"/>
      <c r="B904" s="84"/>
      <c r="C904" s="58" t="s">
        <v>188</v>
      </c>
      <c r="D904" s="57">
        <v>2020</v>
      </c>
      <c r="E904" s="58" t="s">
        <v>3070</v>
      </c>
      <c r="F904" s="60" t="s">
        <v>4283</v>
      </c>
      <c r="G904" s="60" t="s">
        <v>4257</v>
      </c>
      <c r="H904" s="60">
        <v>25631</v>
      </c>
      <c r="I904" s="94" t="s">
        <v>4219</v>
      </c>
      <c r="J904" s="79">
        <v>573365044</v>
      </c>
      <c r="K904" s="93"/>
    </row>
    <row r="905" spans="1:11" ht="31" hidden="1">
      <c r="A905" s="48"/>
      <c r="B905" s="84"/>
      <c r="C905" s="58" t="s">
        <v>188</v>
      </c>
      <c r="D905" s="57">
        <v>2020</v>
      </c>
      <c r="E905" s="58" t="s">
        <v>3070</v>
      </c>
      <c r="F905" s="60" t="s">
        <v>4284</v>
      </c>
      <c r="G905" s="60" t="s">
        <v>4232</v>
      </c>
      <c r="H905" s="60">
        <v>25631</v>
      </c>
      <c r="I905" s="94" t="s">
        <v>4219</v>
      </c>
      <c r="J905" s="79">
        <v>802100000</v>
      </c>
      <c r="K905" s="93"/>
    </row>
    <row r="906" spans="1:11" ht="31" hidden="1">
      <c r="A906" s="48"/>
      <c r="B906" s="84"/>
      <c r="C906" s="58" t="s">
        <v>188</v>
      </c>
      <c r="D906" s="57">
        <v>2020</v>
      </c>
      <c r="E906" s="58" t="s">
        <v>3070</v>
      </c>
      <c r="F906" s="60" t="s">
        <v>4285</v>
      </c>
      <c r="G906" s="60" t="s">
        <v>4235</v>
      </c>
      <c r="H906" s="60">
        <v>25631</v>
      </c>
      <c r="I906" s="94" t="s">
        <v>4234</v>
      </c>
      <c r="J906" s="79"/>
      <c r="K906" s="93">
        <v>8995306210</v>
      </c>
    </row>
    <row r="907" spans="1:11" ht="62" hidden="1">
      <c r="A907" s="48"/>
      <c r="B907" s="84"/>
      <c r="C907" s="58" t="s">
        <v>188</v>
      </c>
      <c r="D907" s="57">
        <v>2020</v>
      </c>
      <c r="E907" s="58" t="s">
        <v>3096</v>
      </c>
      <c r="F907" s="60" t="s">
        <v>4286</v>
      </c>
      <c r="G907" s="60" t="s">
        <v>4287</v>
      </c>
      <c r="H907" s="60">
        <v>35</v>
      </c>
      <c r="I907" s="94" t="s">
        <v>4219</v>
      </c>
      <c r="J907" s="79">
        <v>1572651000</v>
      </c>
      <c r="K907" s="93"/>
    </row>
    <row r="908" spans="1:11" ht="62" hidden="1">
      <c r="A908" s="48"/>
      <c r="B908" s="84"/>
      <c r="C908" s="58" t="s">
        <v>188</v>
      </c>
      <c r="D908" s="57">
        <v>2020</v>
      </c>
      <c r="E908" s="58" t="s">
        <v>3096</v>
      </c>
      <c r="F908" s="60" t="s">
        <v>4288</v>
      </c>
      <c r="G908" s="60" t="s">
        <v>4289</v>
      </c>
      <c r="H908" s="60">
        <v>810</v>
      </c>
      <c r="I908" s="94" t="s">
        <v>4290</v>
      </c>
      <c r="J908" s="79"/>
      <c r="K908" s="93">
        <v>479604300</v>
      </c>
    </row>
    <row r="909" spans="1:11" ht="62" hidden="1">
      <c r="A909" s="48"/>
      <c r="B909" s="84"/>
      <c r="C909" s="58" t="s">
        <v>188</v>
      </c>
      <c r="D909" s="57">
        <v>2020</v>
      </c>
      <c r="E909" s="58" t="s">
        <v>3096</v>
      </c>
      <c r="F909" s="60" t="s">
        <v>4291</v>
      </c>
      <c r="G909" s="60" t="s">
        <v>4289</v>
      </c>
      <c r="H909" s="60">
        <v>34</v>
      </c>
      <c r="I909" s="94" t="s">
        <v>4234</v>
      </c>
      <c r="J909" s="79">
        <v>285650000</v>
      </c>
      <c r="K909" s="93"/>
    </row>
    <row r="910" spans="1:11" ht="62" hidden="1">
      <c r="A910" s="48"/>
      <c r="B910" s="84"/>
      <c r="C910" s="58" t="s">
        <v>188</v>
      </c>
      <c r="D910" s="57">
        <v>2020</v>
      </c>
      <c r="E910" s="58" t="s">
        <v>3096</v>
      </c>
      <c r="F910" s="60" t="s">
        <v>4292</v>
      </c>
      <c r="G910" s="60" t="s">
        <v>4245</v>
      </c>
      <c r="H910" s="60">
        <v>25631</v>
      </c>
      <c r="I910" s="94" t="s">
        <v>4234</v>
      </c>
      <c r="J910" s="79"/>
      <c r="K910" s="93">
        <v>1399489000</v>
      </c>
    </row>
    <row r="911" spans="1:11" ht="77.5" hidden="1">
      <c r="A911" s="48"/>
      <c r="B911" s="84"/>
      <c r="C911" s="58" t="s">
        <v>188</v>
      </c>
      <c r="D911" s="57">
        <v>2020</v>
      </c>
      <c r="E911" s="58" t="s">
        <v>3096</v>
      </c>
      <c r="F911" s="60" t="s">
        <v>4293</v>
      </c>
      <c r="G911" s="60" t="s">
        <v>4294</v>
      </c>
      <c r="H911" s="60">
        <v>220</v>
      </c>
      <c r="I911" s="94" t="s">
        <v>4290</v>
      </c>
      <c r="J911" s="79"/>
      <c r="K911" s="93">
        <v>855465696</v>
      </c>
    </row>
    <row r="912" spans="1:11" ht="186" hidden="1">
      <c r="A912" s="48"/>
      <c r="B912" s="84"/>
      <c r="C912" s="58" t="s">
        <v>188</v>
      </c>
      <c r="D912" s="57">
        <v>2020</v>
      </c>
      <c r="E912" s="58" t="s">
        <v>3096</v>
      </c>
      <c r="F912" s="60" t="s">
        <v>4295</v>
      </c>
      <c r="G912" s="60" t="s">
        <v>4296</v>
      </c>
      <c r="H912" s="60">
        <v>2135</v>
      </c>
      <c r="I912" s="94" t="s">
        <v>4297</v>
      </c>
      <c r="J912" s="79">
        <v>1878560000</v>
      </c>
      <c r="K912" s="93"/>
    </row>
    <row r="913" spans="1:11" ht="62" hidden="1">
      <c r="A913" s="48"/>
      <c r="B913" s="84"/>
      <c r="C913" s="58" t="s">
        <v>188</v>
      </c>
      <c r="D913" s="57">
        <v>2020</v>
      </c>
      <c r="E913" s="58" t="s">
        <v>3112</v>
      </c>
      <c r="F913" s="60" t="s">
        <v>4298</v>
      </c>
      <c r="G913" s="60" t="s">
        <v>4259</v>
      </c>
      <c r="H913" s="60">
        <v>4501</v>
      </c>
      <c r="I913" s="94" t="s">
        <v>4299</v>
      </c>
      <c r="J913" s="79"/>
      <c r="K913" s="93">
        <v>2815670885</v>
      </c>
    </row>
    <row r="914" spans="1:11" ht="46.5" hidden="1">
      <c r="A914" s="48"/>
      <c r="B914" s="84"/>
      <c r="C914" s="58" t="s">
        <v>188</v>
      </c>
      <c r="D914" s="57">
        <v>2020</v>
      </c>
      <c r="E914" s="58" t="s">
        <v>3112</v>
      </c>
      <c r="F914" s="60" t="s">
        <v>4300</v>
      </c>
      <c r="G914" s="60" t="s">
        <v>4301</v>
      </c>
      <c r="H914" s="60">
        <v>25631</v>
      </c>
      <c r="I914" s="94" t="s">
        <v>4234</v>
      </c>
      <c r="J914" s="79"/>
      <c r="K914" s="93">
        <v>5038856000</v>
      </c>
    </row>
    <row r="915" spans="1:11" ht="46.5" hidden="1">
      <c r="A915" s="48"/>
      <c r="B915" s="84"/>
      <c r="C915" s="58" t="s">
        <v>188</v>
      </c>
      <c r="D915" s="57">
        <v>2020</v>
      </c>
      <c r="E915" s="58" t="s">
        <v>3112</v>
      </c>
      <c r="F915" s="60" t="s">
        <v>4302</v>
      </c>
      <c r="G915" s="60" t="s">
        <v>4252</v>
      </c>
      <c r="H915" s="60">
        <v>18234</v>
      </c>
      <c r="I915" s="94" t="s">
        <v>4303</v>
      </c>
      <c r="J915" s="79"/>
      <c r="K915" s="93">
        <v>5667742368</v>
      </c>
    </row>
    <row r="916" spans="1:11" ht="15.5" hidden="1">
      <c r="A916" s="48"/>
      <c r="B916" s="84"/>
      <c r="C916" s="58" t="s">
        <v>188</v>
      </c>
      <c r="D916" s="57">
        <v>2020</v>
      </c>
      <c r="E916" s="58" t="s">
        <v>3144</v>
      </c>
      <c r="F916" s="60" t="s">
        <v>4304</v>
      </c>
      <c r="G916" s="60" t="s">
        <v>4305</v>
      </c>
      <c r="H916" s="60">
        <v>620</v>
      </c>
      <c r="I916" s="94" t="s">
        <v>4306</v>
      </c>
      <c r="J916" s="79"/>
      <c r="K916" s="93">
        <v>230000000</v>
      </c>
    </row>
    <row r="917" spans="1:11" ht="31" hidden="1">
      <c r="A917" s="48"/>
      <c r="B917" s="58">
        <v>28</v>
      </c>
      <c r="C917" s="58" t="s">
        <v>197</v>
      </c>
      <c r="D917" s="57">
        <v>2019</v>
      </c>
      <c r="E917" s="58" t="s">
        <v>3011</v>
      </c>
      <c r="F917" s="58"/>
      <c r="G917" s="58"/>
      <c r="H917" s="58"/>
      <c r="I917" s="58"/>
      <c r="J917" s="65"/>
      <c r="K917" s="65"/>
    </row>
    <row r="918" spans="1:11" ht="62" hidden="1">
      <c r="A918" s="48"/>
      <c r="B918" s="57"/>
      <c r="C918" s="58" t="s">
        <v>197</v>
      </c>
      <c r="D918" s="57">
        <v>2019</v>
      </c>
      <c r="E918" s="58" t="s">
        <v>3016</v>
      </c>
      <c r="F918" s="58" t="s">
        <v>4307</v>
      </c>
      <c r="G918" s="76">
        <v>15</v>
      </c>
      <c r="H918" s="76">
        <v>254</v>
      </c>
      <c r="I918" s="58" t="s">
        <v>4308</v>
      </c>
      <c r="J918" s="65"/>
      <c r="K918" s="65">
        <v>281160000</v>
      </c>
    </row>
    <row r="919" spans="1:11" ht="62" hidden="1">
      <c r="A919" s="48"/>
      <c r="B919" s="57"/>
      <c r="C919" s="58" t="s">
        <v>197</v>
      </c>
      <c r="D919" s="57">
        <v>2019</v>
      </c>
      <c r="E919" s="58" t="s">
        <v>3070</v>
      </c>
      <c r="F919" s="58" t="s">
        <v>3885</v>
      </c>
      <c r="G919" s="76">
        <v>27</v>
      </c>
      <c r="H919" s="76">
        <v>1032</v>
      </c>
      <c r="I919" s="58" t="s">
        <v>4308</v>
      </c>
      <c r="J919" s="65"/>
      <c r="K919" s="65">
        <v>340977600</v>
      </c>
    </row>
    <row r="920" spans="1:11" ht="62" hidden="1">
      <c r="A920" s="48"/>
      <c r="B920" s="57"/>
      <c r="C920" s="58" t="s">
        <v>197</v>
      </c>
      <c r="D920" s="57">
        <v>2019</v>
      </c>
      <c r="E920" s="58" t="s">
        <v>3096</v>
      </c>
      <c r="F920" s="58" t="s">
        <v>4309</v>
      </c>
      <c r="G920" s="76">
        <v>5</v>
      </c>
      <c r="H920" s="76">
        <v>153</v>
      </c>
      <c r="I920" s="58" t="s">
        <v>4308</v>
      </c>
      <c r="J920" s="65"/>
      <c r="K920" s="65">
        <v>82540800</v>
      </c>
    </row>
    <row r="921" spans="1:11" ht="93" hidden="1">
      <c r="A921" s="48"/>
      <c r="B921" s="57"/>
      <c r="C921" s="58" t="s">
        <v>197</v>
      </c>
      <c r="D921" s="57">
        <v>2019</v>
      </c>
      <c r="E921" s="58" t="s">
        <v>3112</v>
      </c>
      <c r="F921" s="58" t="s">
        <v>4310</v>
      </c>
      <c r="G921" s="76">
        <v>4</v>
      </c>
      <c r="H921" s="76"/>
      <c r="I921" s="58" t="s">
        <v>4308</v>
      </c>
      <c r="J921" s="65"/>
      <c r="K921" s="65">
        <v>330940800</v>
      </c>
    </row>
    <row r="922" spans="1:11" ht="62" hidden="1">
      <c r="A922" s="48"/>
      <c r="B922" s="57"/>
      <c r="C922" s="58" t="s">
        <v>197</v>
      </c>
      <c r="D922" s="57">
        <v>2019</v>
      </c>
      <c r="E922" s="58" t="s">
        <v>3144</v>
      </c>
      <c r="F922" s="58" t="s">
        <v>4311</v>
      </c>
      <c r="G922" s="76">
        <v>4</v>
      </c>
      <c r="H922" s="76">
        <v>605</v>
      </c>
      <c r="I922" s="58" t="s">
        <v>4308</v>
      </c>
      <c r="J922" s="65"/>
      <c r="K922" s="65">
        <v>20275200</v>
      </c>
    </row>
    <row r="923" spans="1:11" ht="31" hidden="1">
      <c r="A923" s="48"/>
      <c r="B923" s="57"/>
      <c r="C923" s="58" t="s">
        <v>197</v>
      </c>
      <c r="D923" s="57">
        <v>2020</v>
      </c>
      <c r="E923" s="58" t="s">
        <v>3011</v>
      </c>
      <c r="F923" s="58"/>
      <c r="G923" s="58"/>
      <c r="H923" s="58"/>
      <c r="I923" s="58"/>
      <c r="J923" s="65"/>
      <c r="K923" s="65"/>
    </row>
    <row r="924" spans="1:11" ht="62" hidden="1">
      <c r="A924" s="48"/>
      <c r="B924" s="57"/>
      <c r="C924" s="58" t="s">
        <v>197</v>
      </c>
      <c r="D924" s="57">
        <v>2020</v>
      </c>
      <c r="E924" s="58" t="s">
        <v>3016</v>
      </c>
      <c r="F924" s="58" t="s">
        <v>4307</v>
      </c>
      <c r="G924" s="58">
        <v>15</v>
      </c>
      <c r="H924" s="76">
        <v>739</v>
      </c>
      <c r="I924" s="58" t="s">
        <v>4308</v>
      </c>
      <c r="J924" s="65"/>
      <c r="K924" s="65">
        <v>500600000</v>
      </c>
    </row>
    <row r="925" spans="1:11" ht="62" hidden="1">
      <c r="A925" s="48"/>
      <c r="B925" s="57"/>
      <c r="C925" s="58" t="s">
        <v>197</v>
      </c>
      <c r="D925" s="57">
        <v>2020</v>
      </c>
      <c r="E925" s="58" t="s">
        <v>3070</v>
      </c>
      <c r="F925" s="58" t="s">
        <v>3885</v>
      </c>
      <c r="G925" s="58">
        <v>27</v>
      </c>
      <c r="H925" s="76">
        <v>8964</v>
      </c>
      <c r="I925" s="58" t="s">
        <v>4308</v>
      </c>
      <c r="J925" s="65"/>
      <c r="K925" s="65">
        <v>580460500</v>
      </c>
    </row>
    <row r="926" spans="1:11" ht="62" hidden="1">
      <c r="A926" s="48"/>
      <c r="B926" s="57"/>
      <c r="C926" s="58" t="s">
        <v>197</v>
      </c>
      <c r="D926" s="57">
        <v>2020</v>
      </c>
      <c r="E926" s="58" t="s">
        <v>3096</v>
      </c>
      <c r="F926" s="58" t="s">
        <v>4309</v>
      </c>
      <c r="G926" s="58">
        <v>5</v>
      </c>
      <c r="H926" s="76">
        <v>1359</v>
      </c>
      <c r="I926" s="58" t="s">
        <v>4308</v>
      </c>
      <c r="J926" s="65"/>
      <c r="K926" s="65">
        <v>95050000</v>
      </c>
    </row>
    <row r="927" spans="1:11" ht="93" hidden="1">
      <c r="A927" s="48"/>
      <c r="B927" s="57"/>
      <c r="C927" s="58" t="s">
        <v>197</v>
      </c>
      <c r="D927" s="57">
        <v>2020</v>
      </c>
      <c r="E927" s="58" t="s">
        <v>3112</v>
      </c>
      <c r="F927" s="58" t="s">
        <v>4310</v>
      </c>
      <c r="G927" s="58">
        <v>4</v>
      </c>
      <c r="H927" s="76">
        <v>151</v>
      </c>
      <c r="I927" s="58" t="s">
        <v>4308</v>
      </c>
      <c r="J927" s="65"/>
      <c r="K927" s="65">
        <v>154465000</v>
      </c>
    </row>
    <row r="928" spans="1:11" ht="62" hidden="1">
      <c r="A928" s="48"/>
      <c r="B928" s="57"/>
      <c r="C928" s="58" t="s">
        <v>197</v>
      </c>
      <c r="D928" s="57">
        <v>2020</v>
      </c>
      <c r="E928" s="58" t="s">
        <v>3144</v>
      </c>
      <c r="F928" s="58" t="s">
        <v>4311</v>
      </c>
      <c r="G928" s="58">
        <v>4</v>
      </c>
      <c r="H928" s="76">
        <v>1038</v>
      </c>
      <c r="I928" s="58" t="s">
        <v>4308</v>
      </c>
      <c r="J928" s="65"/>
      <c r="K928" s="65">
        <v>30000000</v>
      </c>
    </row>
    <row r="929" spans="1:11" ht="16.5" hidden="1" customHeight="1">
      <c r="A929" s="48"/>
      <c r="B929" s="58">
        <v>29</v>
      </c>
      <c r="C929" s="58" t="s">
        <v>202</v>
      </c>
      <c r="D929" s="57">
        <v>2019</v>
      </c>
      <c r="E929" s="58" t="s">
        <v>3011</v>
      </c>
      <c r="F929" s="67"/>
      <c r="G929" s="58"/>
      <c r="H929" s="58"/>
      <c r="I929" s="58"/>
      <c r="J929" s="65"/>
      <c r="K929" s="65"/>
    </row>
    <row r="930" spans="1:11" ht="46.5" hidden="1">
      <c r="A930" s="48"/>
      <c r="B930" s="57"/>
      <c r="C930" s="58" t="s">
        <v>202</v>
      </c>
      <c r="D930" s="57">
        <v>2019</v>
      </c>
      <c r="E930" s="58" t="s">
        <v>3016</v>
      </c>
      <c r="F930" s="58" t="s">
        <v>4312</v>
      </c>
      <c r="G930" s="58" t="s">
        <v>4313</v>
      </c>
      <c r="H930" s="58">
        <v>100</v>
      </c>
      <c r="I930" s="58" t="s">
        <v>4314</v>
      </c>
      <c r="J930" s="65">
        <v>9250000</v>
      </c>
      <c r="K930" s="65"/>
    </row>
    <row r="931" spans="1:11" ht="33" hidden="1" customHeight="1">
      <c r="A931" s="48"/>
      <c r="B931" s="57"/>
      <c r="C931" s="58" t="s">
        <v>202</v>
      </c>
      <c r="D931" s="57">
        <v>2019</v>
      </c>
      <c r="E931" s="58" t="s">
        <v>3016</v>
      </c>
      <c r="F931" s="58" t="s">
        <v>4315</v>
      </c>
      <c r="G931" s="58" t="s">
        <v>4313</v>
      </c>
      <c r="H931" s="58">
        <v>100</v>
      </c>
      <c r="I931" s="58" t="s">
        <v>4316</v>
      </c>
      <c r="J931" s="65">
        <v>12000000</v>
      </c>
      <c r="K931" s="65"/>
    </row>
    <row r="932" spans="1:11" ht="31" hidden="1">
      <c r="A932" s="48"/>
      <c r="B932" s="57"/>
      <c r="C932" s="58" t="s">
        <v>202</v>
      </c>
      <c r="D932" s="57">
        <v>2019</v>
      </c>
      <c r="E932" s="58" t="s">
        <v>3016</v>
      </c>
      <c r="F932" s="58" t="s">
        <v>4317</v>
      </c>
      <c r="G932" s="58"/>
      <c r="H932" s="58"/>
      <c r="I932" s="58"/>
      <c r="J932" s="65"/>
      <c r="K932" s="65"/>
    </row>
    <row r="933" spans="1:11" ht="46.5" hidden="1">
      <c r="A933" s="48"/>
      <c r="B933" s="57"/>
      <c r="C933" s="58" t="s">
        <v>202</v>
      </c>
      <c r="D933" s="57">
        <v>2019</v>
      </c>
      <c r="E933" s="58" t="s">
        <v>3016</v>
      </c>
      <c r="F933" s="58" t="s">
        <v>4318</v>
      </c>
      <c r="G933" s="58" t="s">
        <v>4313</v>
      </c>
      <c r="H933" s="58">
        <v>100</v>
      </c>
      <c r="I933" s="58" t="s">
        <v>4314</v>
      </c>
      <c r="J933" s="65">
        <v>99840000</v>
      </c>
      <c r="K933" s="65"/>
    </row>
    <row r="934" spans="1:11" ht="62" hidden="1">
      <c r="A934" s="48"/>
      <c r="B934" s="57"/>
      <c r="C934" s="58" t="s">
        <v>202</v>
      </c>
      <c r="D934" s="57">
        <v>2019</v>
      </c>
      <c r="E934" s="58" t="s">
        <v>3070</v>
      </c>
      <c r="F934" s="58" t="s">
        <v>4319</v>
      </c>
      <c r="G934" s="58" t="s">
        <v>4320</v>
      </c>
      <c r="H934" s="58">
        <v>500</v>
      </c>
      <c r="I934" s="58" t="s">
        <v>4321</v>
      </c>
      <c r="J934" s="65">
        <v>69000000</v>
      </c>
      <c r="K934" s="65"/>
    </row>
    <row r="935" spans="1:11" ht="31" hidden="1">
      <c r="A935" s="48"/>
      <c r="B935" s="57"/>
      <c r="C935" s="58" t="s">
        <v>202</v>
      </c>
      <c r="D935" s="57">
        <v>2019</v>
      </c>
      <c r="E935" s="58" t="s">
        <v>3070</v>
      </c>
      <c r="F935" s="58" t="s">
        <v>4322</v>
      </c>
      <c r="G935" s="58" t="s">
        <v>4323</v>
      </c>
      <c r="H935" s="58">
        <v>200</v>
      </c>
      <c r="I935" s="58" t="s">
        <v>229</v>
      </c>
      <c r="J935" s="65">
        <v>1500000</v>
      </c>
      <c r="K935" s="65"/>
    </row>
    <row r="936" spans="1:11" ht="31" hidden="1">
      <c r="A936" s="48"/>
      <c r="B936" s="57"/>
      <c r="C936" s="58" t="s">
        <v>202</v>
      </c>
      <c r="D936" s="57">
        <v>2019</v>
      </c>
      <c r="E936" s="58" t="s">
        <v>3070</v>
      </c>
      <c r="F936" s="58" t="s">
        <v>4324</v>
      </c>
      <c r="G936" s="58" t="s">
        <v>4325</v>
      </c>
      <c r="H936" s="58">
        <v>200</v>
      </c>
      <c r="I936" s="58" t="s">
        <v>4326</v>
      </c>
      <c r="J936" s="65">
        <v>29000000</v>
      </c>
      <c r="K936" s="65"/>
    </row>
    <row r="937" spans="1:11" ht="31" hidden="1">
      <c r="A937" s="48"/>
      <c r="B937" s="57"/>
      <c r="C937" s="58" t="s">
        <v>202</v>
      </c>
      <c r="D937" s="57">
        <v>2019</v>
      </c>
      <c r="E937" s="58" t="s">
        <v>3070</v>
      </c>
      <c r="F937" s="58" t="s">
        <v>4327</v>
      </c>
      <c r="G937" s="58" t="s">
        <v>4328</v>
      </c>
      <c r="H937" s="58">
        <v>200</v>
      </c>
      <c r="I937" s="58" t="s">
        <v>4316</v>
      </c>
      <c r="J937" s="65">
        <v>1000000</v>
      </c>
      <c r="K937" s="65"/>
    </row>
    <row r="938" spans="1:11" ht="31" hidden="1">
      <c r="A938" s="48"/>
      <c r="B938" s="57"/>
      <c r="C938" s="58" t="s">
        <v>202</v>
      </c>
      <c r="D938" s="57">
        <v>2019</v>
      </c>
      <c r="E938" s="58" t="s">
        <v>3070</v>
      </c>
      <c r="F938" s="58" t="s">
        <v>4329</v>
      </c>
      <c r="G938" s="58" t="s">
        <v>4330</v>
      </c>
      <c r="H938" s="58">
        <v>300</v>
      </c>
      <c r="I938" s="58" t="s">
        <v>4316</v>
      </c>
      <c r="J938" s="65">
        <v>2000000</v>
      </c>
      <c r="K938" s="65"/>
    </row>
    <row r="939" spans="1:11" ht="31" hidden="1">
      <c r="A939" s="48"/>
      <c r="B939" s="57"/>
      <c r="C939" s="58" t="s">
        <v>202</v>
      </c>
      <c r="D939" s="57">
        <v>2019</v>
      </c>
      <c r="E939" s="58" t="s">
        <v>3070</v>
      </c>
      <c r="F939" s="58" t="s">
        <v>4331</v>
      </c>
      <c r="G939" s="58" t="s">
        <v>4328</v>
      </c>
      <c r="H939" s="58">
        <v>300</v>
      </c>
      <c r="I939" s="58" t="s">
        <v>4316</v>
      </c>
      <c r="J939" s="65">
        <v>2000000</v>
      </c>
      <c r="K939" s="65"/>
    </row>
    <row r="940" spans="1:11" ht="31" hidden="1">
      <c r="A940" s="48"/>
      <c r="B940" s="57"/>
      <c r="C940" s="58" t="s">
        <v>202</v>
      </c>
      <c r="D940" s="57">
        <v>2019</v>
      </c>
      <c r="E940" s="58" t="s">
        <v>3070</v>
      </c>
      <c r="F940" s="58" t="s">
        <v>4332</v>
      </c>
      <c r="G940" s="58" t="s">
        <v>4333</v>
      </c>
      <c r="H940" s="58">
        <v>200</v>
      </c>
      <c r="I940" s="58" t="s">
        <v>229</v>
      </c>
      <c r="J940" s="65">
        <v>1000000</v>
      </c>
      <c r="K940" s="65"/>
    </row>
    <row r="941" spans="1:11" ht="31" hidden="1">
      <c r="A941" s="48"/>
      <c r="B941" s="57"/>
      <c r="C941" s="58" t="s">
        <v>202</v>
      </c>
      <c r="D941" s="57">
        <v>2019</v>
      </c>
      <c r="E941" s="58" t="s">
        <v>3070</v>
      </c>
      <c r="F941" s="58" t="s">
        <v>4334</v>
      </c>
      <c r="G941" s="58" t="s">
        <v>3801</v>
      </c>
      <c r="H941" s="58">
        <v>500</v>
      </c>
      <c r="I941" s="58" t="s">
        <v>346</v>
      </c>
      <c r="J941" s="65">
        <v>4000000</v>
      </c>
      <c r="K941" s="65"/>
    </row>
    <row r="942" spans="1:11" ht="31" hidden="1">
      <c r="A942" s="48"/>
      <c r="B942" s="57"/>
      <c r="C942" s="58" t="s">
        <v>202</v>
      </c>
      <c r="D942" s="57">
        <v>2019</v>
      </c>
      <c r="E942" s="58" t="s">
        <v>3070</v>
      </c>
      <c r="F942" s="58" t="s">
        <v>4335</v>
      </c>
      <c r="G942" s="58" t="s">
        <v>4336</v>
      </c>
      <c r="H942" s="58"/>
      <c r="I942" s="58" t="s">
        <v>346</v>
      </c>
      <c r="J942" s="65">
        <v>1500000</v>
      </c>
      <c r="K942" s="65"/>
    </row>
    <row r="943" spans="1:11" ht="31" hidden="1">
      <c r="A943" s="48"/>
      <c r="B943" s="57"/>
      <c r="C943" s="58" t="s">
        <v>202</v>
      </c>
      <c r="D943" s="57">
        <v>2019</v>
      </c>
      <c r="E943" s="58" t="s">
        <v>3070</v>
      </c>
      <c r="F943" s="58" t="s">
        <v>4337</v>
      </c>
      <c r="G943" s="58" t="s">
        <v>4338</v>
      </c>
      <c r="H943" s="58">
        <v>100</v>
      </c>
      <c r="I943" s="58" t="s">
        <v>4339</v>
      </c>
      <c r="J943" s="65">
        <v>18000000</v>
      </c>
      <c r="K943" s="65"/>
    </row>
    <row r="944" spans="1:11" ht="31" hidden="1">
      <c r="A944" s="48"/>
      <c r="B944" s="57"/>
      <c r="C944" s="58" t="s">
        <v>202</v>
      </c>
      <c r="D944" s="57">
        <v>2019</v>
      </c>
      <c r="E944" s="58" t="s">
        <v>3070</v>
      </c>
      <c r="F944" s="58" t="s">
        <v>4340</v>
      </c>
      <c r="G944" s="58" t="s">
        <v>4341</v>
      </c>
      <c r="H944" s="58"/>
      <c r="I944" s="58" t="s">
        <v>4316</v>
      </c>
      <c r="J944" s="65">
        <v>1300000</v>
      </c>
      <c r="K944" s="65"/>
    </row>
    <row r="945" spans="1:11" ht="31" hidden="1">
      <c r="A945" s="48"/>
      <c r="B945" s="57"/>
      <c r="C945" s="58" t="s">
        <v>202</v>
      </c>
      <c r="D945" s="57">
        <v>2019</v>
      </c>
      <c r="E945" s="58" t="s">
        <v>3070</v>
      </c>
      <c r="F945" s="58" t="s">
        <v>4342</v>
      </c>
      <c r="G945" s="58" t="s">
        <v>3398</v>
      </c>
      <c r="H945" s="58">
        <v>500</v>
      </c>
      <c r="I945" s="58" t="s">
        <v>3398</v>
      </c>
      <c r="J945" s="65">
        <v>500000</v>
      </c>
      <c r="K945" s="65"/>
    </row>
    <row r="946" spans="1:11" ht="31" hidden="1">
      <c r="A946" s="48"/>
      <c r="B946" s="57"/>
      <c r="C946" s="58" t="s">
        <v>202</v>
      </c>
      <c r="D946" s="57">
        <v>2019</v>
      </c>
      <c r="E946" s="58" t="s">
        <v>3070</v>
      </c>
      <c r="F946" s="58" t="s">
        <v>4343</v>
      </c>
      <c r="G946" s="58" t="s">
        <v>4344</v>
      </c>
      <c r="H946" s="58">
        <v>200</v>
      </c>
      <c r="I946" s="58" t="s">
        <v>4326</v>
      </c>
      <c r="J946" s="65">
        <v>10000000</v>
      </c>
      <c r="K946" s="65"/>
    </row>
    <row r="947" spans="1:11" ht="31" hidden="1">
      <c r="A947" s="48"/>
      <c r="B947" s="57"/>
      <c r="C947" s="58" t="s">
        <v>202</v>
      </c>
      <c r="D947" s="57">
        <v>2019</v>
      </c>
      <c r="E947" s="58" t="s">
        <v>3070</v>
      </c>
      <c r="F947" s="58" t="s">
        <v>4345</v>
      </c>
      <c r="G947" s="58" t="s">
        <v>4328</v>
      </c>
      <c r="H947" s="58">
        <v>200</v>
      </c>
      <c r="I947" s="58" t="s">
        <v>4316</v>
      </c>
      <c r="J947" s="65">
        <v>1000000</v>
      </c>
      <c r="K947" s="65"/>
    </row>
    <row r="948" spans="1:11" ht="31" hidden="1">
      <c r="A948" s="48"/>
      <c r="B948" s="57"/>
      <c r="C948" s="58" t="s">
        <v>202</v>
      </c>
      <c r="D948" s="57">
        <v>2019</v>
      </c>
      <c r="E948" s="58" t="s">
        <v>3070</v>
      </c>
      <c r="F948" s="58" t="s">
        <v>4346</v>
      </c>
      <c r="G948" s="58" t="s">
        <v>4316</v>
      </c>
      <c r="H948" s="58">
        <v>200</v>
      </c>
      <c r="I948" s="58" t="s">
        <v>4316</v>
      </c>
      <c r="J948" s="65">
        <v>5000000</v>
      </c>
      <c r="K948" s="65"/>
    </row>
    <row r="949" spans="1:11" ht="46.5" hidden="1">
      <c r="A949" s="48"/>
      <c r="B949" s="57"/>
      <c r="C949" s="58" t="s">
        <v>202</v>
      </c>
      <c r="D949" s="57">
        <v>2019</v>
      </c>
      <c r="E949" s="58" t="s">
        <v>3070</v>
      </c>
      <c r="F949" s="64" t="s">
        <v>4347</v>
      </c>
      <c r="G949" s="58" t="s">
        <v>4348</v>
      </c>
      <c r="H949" s="58">
        <v>500</v>
      </c>
      <c r="I949" s="58" t="s">
        <v>4349</v>
      </c>
      <c r="J949" s="65">
        <v>774000000</v>
      </c>
      <c r="K949" s="65"/>
    </row>
    <row r="950" spans="1:11" ht="46.5" hidden="1">
      <c r="A950" s="48"/>
      <c r="B950" s="57"/>
      <c r="C950" s="58" t="s">
        <v>202</v>
      </c>
      <c r="D950" s="57">
        <v>2019</v>
      </c>
      <c r="E950" s="58" t="s">
        <v>3070</v>
      </c>
      <c r="F950" s="58" t="s">
        <v>4350</v>
      </c>
      <c r="G950" s="58" t="s">
        <v>4351</v>
      </c>
      <c r="H950" s="58">
        <v>200</v>
      </c>
      <c r="I950" s="58" t="s">
        <v>4351</v>
      </c>
      <c r="J950" s="65">
        <v>53000000</v>
      </c>
      <c r="K950" s="65"/>
    </row>
    <row r="951" spans="1:11" ht="31" hidden="1">
      <c r="A951" s="48"/>
      <c r="B951" s="57"/>
      <c r="C951" s="58" t="s">
        <v>202</v>
      </c>
      <c r="D951" s="57">
        <v>2019</v>
      </c>
      <c r="E951" s="58" t="s">
        <v>3070</v>
      </c>
      <c r="F951" s="58" t="s">
        <v>4352</v>
      </c>
      <c r="G951" s="58"/>
      <c r="H951" s="58"/>
      <c r="I951" s="58"/>
      <c r="J951" s="65"/>
      <c r="K951" s="65"/>
    </row>
    <row r="952" spans="1:11" ht="33" hidden="1" customHeight="1">
      <c r="A952" s="48"/>
      <c r="B952" s="57"/>
      <c r="C952" s="58" t="s">
        <v>202</v>
      </c>
      <c r="D952" s="57">
        <v>2019</v>
      </c>
      <c r="E952" s="58" t="s">
        <v>3096</v>
      </c>
      <c r="F952" s="58" t="s">
        <v>4353</v>
      </c>
      <c r="G952" s="58" t="s">
        <v>4354</v>
      </c>
      <c r="H952" s="58">
        <v>200</v>
      </c>
      <c r="I952" s="58" t="s">
        <v>4316</v>
      </c>
      <c r="J952" s="65">
        <v>60000000</v>
      </c>
      <c r="K952" s="65"/>
    </row>
    <row r="953" spans="1:11" ht="62" hidden="1">
      <c r="A953" s="48"/>
      <c r="B953" s="57"/>
      <c r="C953" s="58" t="s">
        <v>202</v>
      </c>
      <c r="D953" s="57">
        <v>2019</v>
      </c>
      <c r="E953" s="58" t="s">
        <v>3096</v>
      </c>
      <c r="F953" s="58" t="s">
        <v>4355</v>
      </c>
      <c r="G953" s="58" t="s">
        <v>4356</v>
      </c>
      <c r="H953" s="58">
        <v>200</v>
      </c>
      <c r="I953" s="58" t="s">
        <v>4316</v>
      </c>
      <c r="J953" s="65">
        <v>42500000</v>
      </c>
      <c r="K953" s="65"/>
    </row>
    <row r="954" spans="1:11" ht="62" hidden="1">
      <c r="A954" s="48"/>
      <c r="B954" s="57"/>
      <c r="C954" s="58" t="s">
        <v>202</v>
      </c>
      <c r="D954" s="57">
        <v>2019</v>
      </c>
      <c r="E954" s="58" t="s">
        <v>3096</v>
      </c>
      <c r="F954" s="58" t="s">
        <v>4357</v>
      </c>
      <c r="G954" s="58" t="s">
        <v>4341</v>
      </c>
      <c r="H954" s="58">
        <v>200</v>
      </c>
      <c r="I954" s="58" t="s">
        <v>4316</v>
      </c>
      <c r="J954" s="65">
        <v>8000000</v>
      </c>
      <c r="K954" s="65"/>
    </row>
    <row r="955" spans="1:11" ht="62" hidden="1">
      <c r="A955" s="48"/>
      <c r="B955" s="57"/>
      <c r="C955" s="58" t="s">
        <v>202</v>
      </c>
      <c r="D955" s="57">
        <v>2019</v>
      </c>
      <c r="E955" s="58" t="s">
        <v>3096</v>
      </c>
      <c r="F955" s="58" t="s">
        <v>4358</v>
      </c>
      <c r="G955" s="58" t="s">
        <v>4356</v>
      </c>
      <c r="H955" s="58">
        <v>150</v>
      </c>
      <c r="I955" s="58" t="s">
        <v>4316</v>
      </c>
      <c r="J955" s="65">
        <v>3500000</v>
      </c>
      <c r="K955" s="65"/>
    </row>
    <row r="956" spans="1:11" ht="62" hidden="1">
      <c r="A956" s="48"/>
      <c r="B956" s="57"/>
      <c r="C956" s="58" t="s">
        <v>202</v>
      </c>
      <c r="D956" s="57">
        <v>2019</v>
      </c>
      <c r="E956" s="58" t="s">
        <v>3096</v>
      </c>
      <c r="F956" s="58" t="s">
        <v>4359</v>
      </c>
      <c r="G956" s="58"/>
      <c r="H956" s="58"/>
      <c r="I956" s="58"/>
      <c r="J956" s="65"/>
      <c r="K956" s="65"/>
    </row>
    <row r="957" spans="1:11" ht="62" hidden="1">
      <c r="A957" s="48"/>
      <c r="B957" s="57"/>
      <c r="C957" s="58" t="s">
        <v>202</v>
      </c>
      <c r="D957" s="57">
        <v>2019</v>
      </c>
      <c r="E957" s="58" t="s">
        <v>3096</v>
      </c>
      <c r="F957" s="58" t="s">
        <v>4360</v>
      </c>
      <c r="G957" s="58"/>
      <c r="H957" s="58"/>
      <c r="I957" s="58"/>
      <c r="J957" s="65"/>
      <c r="K957" s="65"/>
    </row>
    <row r="958" spans="1:11" ht="62" hidden="1">
      <c r="A958" s="48"/>
      <c r="B958" s="57"/>
      <c r="C958" s="58" t="s">
        <v>202</v>
      </c>
      <c r="D958" s="57">
        <v>2019</v>
      </c>
      <c r="E958" s="58" t="s">
        <v>3096</v>
      </c>
      <c r="F958" s="58" t="s">
        <v>4361</v>
      </c>
      <c r="G958" s="58" t="s">
        <v>4356</v>
      </c>
      <c r="H958" s="58">
        <v>150</v>
      </c>
      <c r="I958" s="58" t="s">
        <v>4316</v>
      </c>
      <c r="J958" s="65">
        <v>3500000</v>
      </c>
      <c r="K958" s="65"/>
    </row>
    <row r="959" spans="1:11" ht="62" hidden="1">
      <c r="A959" s="48"/>
      <c r="B959" s="57"/>
      <c r="C959" s="58" t="s">
        <v>202</v>
      </c>
      <c r="D959" s="57">
        <v>2019</v>
      </c>
      <c r="E959" s="58" t="s">
        <v>3096</v>
      </c>
      <c r="F959" s="58" t="s">
        <v>4362</v>
      </c>
      <c r="G959" s="58" t="s">
        <v>4356</v>
      </c>
      <c r="H959" s="58">
        <v>150</v>
      </c>
      <c r="I959" s="58" t="s">
        <v>4316</v>
      </c>
      <c r="J959" s="65">
        <v>3500000</v>
      </c>
      <c r="K959" s="65"/>
    </row>
    <row r="960" spans="1:11" ht="62" hidden="1">
      <c r="A960" s="48"/>
      <c r="B960" s="57"/>
      <c r="C960" s="58" t="s">
        <v>202</v>
      </c>
      <c r="D960" s="57">
        <v>2019</v>
      </c>
      <c r="E960" s="58" t="s">
        <v>3096</v>
      </c>
      <c r="F960" s="58" t="s">
        <v>4363</v>
      </c>
      <c r="G960" s="58" t="s">
        <v>4356</v>
      </c>
      <c r="H960" s="58">
        <v>150</v>
      </c>
      <c r="I960" s="58" t="s">
        <v>4316</v>
      </c>
      <c r="J960" s="65">
        <v>3500000</v>
      </c>
      <c r="K960" s="65"/>
    </row>
    <row r="961" spans="1:11" ht="77.5" hidden="1">
      <c r="A961" s="48"/>
      <c r="B961" s="57"/>
      <c r="C961" s="58" t="s">
        <v>202</v>
      </c>
      <c r="D961" s="57">
        <v>2019</v>
      </c>
      <c r="E961" s="58" t="s">
        <v>3096</v>
      </c>
      <c r="F961" s="58" t="s">
        <v>4364</v>
      </c>
      <c r="G961" s="58" t="s">
        <v>4365</v>
      </c>
      <c r="H961" s="58">
        <v>500</v>
      </c>
      <c r="I961" s="58" t="s">
        <v>4316</v>
      </c>
      <c r="J961" s="65">
        <v>40000000</v>
      </c>
      <c r="K961" s="65"/>
    </row>
    <row r="962" spans="1:11" ht="62" hidden="1">
      <c r="A962" s="48"/>
      <c r="B962" s="57"/>
      <c r="C962" s="58" t="s">
        <v>202</v>
      </c>
      <c r="D962" s="57">
        <v>2019</v>
      </c>
      <c r="E962" s="58" t="s">
        <v>3096</v>
      </c>
      <c r="F962" s="58" t="s">
        <v>4366</v>
      </c>
      <c r="G962" s="58" t="s">
        <v>4356</v>
      </c>
      <c r="H962" s="58">
        <v>150</v>
      </c>
      <c r="I962" s="58" t="s">
        <v>4316</v>
      </c>
      <c r="J962" s="65">
        <v>25600000</v>
      </c>
      <c r="K962" s="65"/>
    </row>
    <row r="963" spans="1:11" ht="62" hidden="1">
      <c r="A963" s="48"/>
      <c r="B963" s="57"/>
      <c r="C963" s="58" t="s">
        <v>202</v>
      </c>
      <c r="D963" s="57">
        <v>2019</v>
      </c>
      <c r="E963" s="58" t="s">
        <v>3096</v>
      </c>
      <c r="F963" s="58" t="s">
        <v>4367</v>
      </c>
      <c r="G963" s="58"/>
      <c r="H963" s="58"/>
      <c r="I963" s="58"/>
      <c r="J963" s="65"/>
      <c r="K963" s="65"/>
    </row>
    <row r="964" spans="1:11" ht="62" hidden="1">
      <c r="A964" s="48"/>
      <c r="B964" s="57"/>
      <c r="C964" s="58" t="s">
        <v>202</v>
      </c>
      <c r="D964" s="57">
        <v>2019</v>
      </c>
      <c r="E964" s="58" t="s">
        <v>3096</v>
      </c>
      <c r="F964" s="58" t="s">
        <v>4368</v>
      </c>
      <c r="G964" s="58" t="s">
        <v>4369</v>
      </c>
      <c r="H964" s="58">
        <v>300</v>
      </c>
      <c r="I964" s="58" t="s">
        <v>4316</v>
      </c>
      <c r="J964" s="65">
        <v>60000000</v>
      </c>
      <c r="K964" s="65"/>
    </row>
    <row r="965" spans="1:11" ht="62" hidden="1">
      <c r="A965" s="48"/>
      <c r="B965" s="57"/>
      <c r="C965" s="58" t="s">
        <v>202</v>
      </c>
      <c r="D965" s="57">
        <v>2019</v>
      </c>
      <c r="E965" s="58" t="s">
        <v>3096</v>
      </c>
      <c r="F965" s="58" t="s">
        <v>4370</v>
      </c>
      <c r="G965" s="58"/>
      <c r="H965" s="58"/>
      <c r="I965" s="58"/>
      <c r="J965" s="65"/>
      <c r="K965" s="65"/>
    </row>
    <row r="966" spans="1:11" ht="62" hidden="1">
      <c r="A966" s="48"/>
      <c r="B966" s="57"/>
      <c r="C966" s="58" t="s">
        <v>202</v>
      </c>
      <c r="D966" s="57">
        <v>2019</v>
      </c>
      <c r="E966" s="58" t="s">
        <v>3096</v>
      </c>
      <c r="F966" s="58" t="s">
        <v>4371</v>
      </c>
      <c r="G966" s="58"/>
      <c r="H966" s="58"/>
      <c r="I966" s="58"/>
      <c r="J966" s="65"/>
      <c r="K966" s="65"/>
    </row>
    <row r="967" spans="1:11" ht="62" hidden="1">
      <c r="A967" s="48"/>
      <c r="B967" s="57"/>
      <c r="C967" s="58" t="s">
        <v>202</v>
      </c>
      <c r="D967" s="57">
        <v>2019</v>
      </c>
      <c r="E967" s="58" t="s">
        <v>3096</v>
      </c>
      <c r="F967" s="58" t="s">
        <v>4372</v>
      </c>
      <c r="G967" s="58" t="s">
        <v>4373</v>
      </c>
      <c r="H967" s="58">
        <v>150</v>
      </c>
      <c r="I967" s="58" t="s">
        <v>4316</v>
      </c>
      <c r="J967" s="65">
        <v>5000000</v>
      </c>
      <c r="K967" s="65"/>
    </row>
    <row r="968" spans="1:11" ht="16.5" hidden="1" customHeight="1">
      <c r="A968" s="48"/>
      <c r="B968" s="57"/>
      <c r="C968" s="58" t="s">
        <v>202</v>
      </c>
      <c r="D968" s="57">
        <v>2019</v>
      </c>
      <c r="E968" s="58" t="s">
        <v>3112</v>
      </c>
      <c r="F968" s="67" t="s">
        <v>4374</v>
      </c>
      <c r="G968" s="58" t="s">
        <v>4316</v>
      </c>
      <c r="H968" s="58">
        <v>1000</v>
      </c>
      <c r="I968" s="58" t="s">
        <v>4316</v>
      </c>
      <c r="J968" s="65">
        <v>18150000</v>
      </c>
      <c r="K968" s="65"/>
    </row>
    <row r="969" spans="1:11" ht="46.5" hidden="1">
      <c r="A969" s="48"/>
      <c r="B969" s="57"/>
      <c r="C969" s="58" t="s">
        <v>202</v>
      </c>
      <c r="D969" s="57">
        <v>2019</v>
      </c>
      <c r="E969" s="58" t="s">
        <v>3112</v>
      </c>
      <c r="F969" s="67" t="s">
        <v>4375</v>
      </c>
      <c r="G969" s="58" t="s">
        <v>4316</v>
      </c>
      <c r="H969" s="58">
        <v>500</v>
      </c>
      <c r="I969" s="58" t="s">
        <v>4316</v>
      </c>
      <c r="J969" s="65">
        <v>5000000</v>
      </c>
      <c r="K969" s="65"/>
    </row>
    <row r="970" spans="1:11" ht="46.5" hidden="1">
      <c r="A970" s="48"/>
      <c r="B970" s="57"/>
      <c r="C970" s="58" t="s">
        <v>202</v>
      </c>
      <c r="D970" s="57">
        <v>2019</v>
      </c>
      <c r="E970" s="58" t="s">
        <v>3112</v>
      </c>
      <c r="F970" s="58" t="s">
        <v>4376</v>
      </c>
      <c r="G970" s="58" t="s">
        <v>4377</v>
      </c>
      <c r="H970" s="58">
        <v>500</v>
      </c>
      <c r="I970" s="58" t="s">
        <v>4316</v>
      </c>
      <c r="J970" s="65">
        <v>11305000</v>
      </c>
      <c r="K970" s="65"/>
    </row>
    <row r="971" spans="1:11" ht="46.5" hidden="1">
      <c r="A971" s="48"/>
      <c r="B971" s="57"/>
      <c r="C971" s="58" t="s">
        <v>202</v>
      </c>
      <c r="D971" s="57">
        <v>2019</v>
      </c>
      <c r="E971" s="58" t="s">
        <v>3112</v>
      </c>
      <c r="F971" s="58" t="s">
        <v>4378</v>
      </c>
      <c r="G971" s="58" t="s">
        <v>4316</v>
      </c>
      <c r="H971" s="58">
        <v>500</v>
      </c>
      <c r="I971" s="58" t="s">
        <v>4316</v>
      </c>
      <c r="J971" s="65">
        <v>500000</v>
      </c>
      <c r="K971" s="65"/>
    </row>
    <row r="972" spans="1:11" ht="46.5" hidden="1">
      <c r="A972" s="48"/>
      <c r="B972" s="57"/>
      <c r="C972" s="58" t="s">
        <v>202</v>
      </c>
      <c r="D972" s="57">
        <v>2019</v>
      </c>
      <c r="E972" s="58" t="s">
        <v>3112</v>
      </c>
      <c r="F972" s="58" t="s">
        <v>4379</v>
      </c>
      <c r="G972" s="58" t="s">
        <v>4339</v>
      </c>
      <c r="H972" s="58">
        <v>500</v>
      </c>
      <c r="I972" s="58" t="s">
        <v>4339</v>
      </c>
      <c r="J972" s="65">
        <v>13000000</v>
      </c>
      <c r="K972" s="65"/>
    </row>
    <row r="973" spans="1:11" ht="46.5" hidden="1">
      <c r="A973" s="48"/>
      <c r="B973" s="57"/>
      <c r="C973" s="58" t="s">
        <v>202</v>
      </c>
      <c r="D973" s="57">
        <v>2019</v>
      </c>
      <c r="E973" s="58" t="s">
        <v>3112</v>
      </c>
      <c r="F973" s="58" t="s">
        <v>4380</v>
      </c>
      <c r="G973" s="58" t="s">
        <v>4381</v>
      </c>
      <c r="H973" s="58">
        <v>500</v>
      </c>
      <c r="I973" s="58" t="s">
        <v>4316</v>
      </c>
      <c r="J973" s="65">
        <v>1850000</v>
      </c>
      <c r="K973" s="65"/>
    </row>
    <row r="974" spans="1:11" ht="16.5" hidden="1" customHeight="1">
      <c r="A974" s="48"/>
      <c r="B974" s="57"/>
      <c r="C974" s="58" t="s">
        <v>202</v>
      </c>
      <c r="D974" s="57">
        <v>2019</v>
      </c>
      <c r="E974" s="58" t="s">
        <v>3144</v>
      </c>
      <c r="F974" s="67" t="s">
        <v>4382</v>
      </c>
      <c r="G974" s="58" t="s">
        <v>4383</v>
      </c>
      <c r="H974" s="58">
        <v>500</v>
      </c>
      <c r="I974" s="58" t="s">
        <v>4384</v>
      </c>
      <c r="J974" s="65">
        <v>9000000</v>
      </c>
      <c r="K974" s="65"/>
    </row>
    <row r="975" spans="1:11" ht="15.5" hidden="1">
      <c r="A975" s="48"/>
      <c r="B975" s="57"/>
      <c r="C975" s="58" t="s">
        <v>202</v>
      </c>
      <c r="D975" s="57">
        <v>2019</v>
      </c>
      <c r="E975" s="58" t="s">
        <v>3144</v>
      </c>
      <c r="F975" s="67" t="s">
        <v>4385</v>
      </c>
      <c r="G975" s="58" t="s">
        <v>4316</v>
      </c>
      <c r="H975" s="58">
        <v>500</v>
      </c>
      <c r="I975" s="58" t="s">
        <v>4316</v>
      </c>
      <c r="J975" s="65">
        <v>3000000</v>
      </c>
      <c r="K975" s="65"/>
    </row>
    <row r="976" spans="1:11" ht="46.5" hidden="1">
      <c r="A976" s="48"/>
      <c r="B976" s="57"/>
      <c r="C976" s="58" t="s">
        <v>202</v>
      </c>
      <c r="D976" s="57">
        <v>2019</v>
      </c>
      <c r="E976" s="58" t="s">
        <v>3144</v>
      </c>
      <c r="F976" s="67" t="s">
        <v>4386</v>
      </c>
      <c r="G976" s="58" t="s">
        <v>4387</v>
      </c>
      <c r="H976" s="58">
        <v>50</v>
      </c>
      <c r="I976" s="58" t="s">
        <v>4387</v>
      </c>
      <c r="J976" s="65">
        <v>3000000</v>
      </c>
      <c r="K976" s="65"/>
    </row>
    <row r="977" spans="1:11" ht="15.5" hidden="1">
      <c r="A977" s="48"/>
      <c r="B977" s="57"/>
      <c r="C977" s="58" t="s">
        <v>202</v>
      </c>
      <c r="D977" s="57">
        <v>2019</v>
      </c>
      <c r="E977" s="58" t="s">
        <v>3144</v>
      </c>
      <c r="F977" s="67" t="s">
        <v>4388</v>
      </c>
      <c r="G977" s="58" t="s">
        <v>4316</v>
      </c>
      <c r="H977" s="58">
        <v>50</v>
      </c>
      <c r="I977" s="58" t="s">
        <v>4316</v>
      </c>
      <c r="J977" s="65">
        <v>25000000</v>
      </c>
      <c r="K977" s="65"/>
    </row>
    <row r="978" spans="1:11" ht="15.5" hidden="1">
      <c r="A978" s="48"/>
      <c r="B978" s="57"/>
      <c r="C978" s="58" t="s">
        <v>202</v>
      </c>
      <c r="D978" s="57">
        <v>2019</v>
      </c>
      <c r="E978" s="58" t="s">
        <v>3144</v>
      </c>
      <c r="F978" s="67" t="s">
        <v>4389</v>
      </c>
      <c r="G978" s="58" t="s">
        <v>4384</v>
      </c>
      <c r="H978" s="58">
        <v>50</v>
      </c>
      <c r="I978" s="58" t="s">
        <v>4384</v>
      </c>
      <c r="J978" s="65">
        <v>3500000</v>
      </c>
      <c r="K978" s="65"/>
    </row>
    <row r="979" spans="1:11" ht="16.5" hidden="1" customHeight="1">
      <c r="A979" s="48"/>
      <c r="B979" s="57"/>
      <c r="C979" s="58" t="s">
        <v>202</v>
      </c>
      <c r="D979" s="57">
        <v>2019</v>
      </c>
      <c r="E979" s="58" t="s">
        <v>3144</v>
      </c>
      <c r="F979" s="67" t="s">
        <v>4385</v>
      </c>
      <c r="G979" s="58" t="s">
        <v>4390</v>
      </c>
      <c r="H979" s="58">
        <v>100</v>
      </c>
      <c r="I979" s="58" t="s">
        <v>4316</v>
      </c>
      <c r="J979" s="65">
        <v>1500000</v>
      </c>
      <c r="K979" s="65"/>
    </row>
    <row r="980" spans="1:11" ht="15.5" hidden="1">
      <c r="A980" s="48"/>
      <c r="B980" s="57"/>
      <c r="C980" s="58" t="s">
        <v>202</v>
      </c>
      <c r="D980" s="57">
        <v>2019</v>
      </c>
      <c r="E980" s="58" t="s">
        <v>3144</v>
      </c>
      <c r="F980" s="67" t="s">
        <v>4391</v>
      </c>
      <c r="G980" s="58"/>
      <c r="H980" s="58"/>
      <c r="I980" s="58"/>
      <c r="J980" s="65"/>
      <c r="K980" s="65"/>
    </row>
    <row r="981" spans="1:11" ht="15.5" hidden="1">
      <c r="A981" s="48"/>
      <c r="B981" s="57"/>
      <c r="C981" s="58" t="s">
        <v>202</v>
      </c>
      <c r="D981" s="57">
        <v>2019</v>
      </c>
      <c r="E981" s="58" t="s">
        <v>3144</v>
      </c>
      <c r="F981" s="67" t="s">
        <v>4392</v>
      </c>
      <c r="G981" s="58" t="s">
        <v>4393</v>
      </c>
      <c r="H981" s="58"/>
      <c r="I981" s="58"/>
      <c r="J981" s="65">
        <v>30000000</v>
      </c>
      <c r="K981" s="65"/>
    </row>
    <row r="982" spans="1:11" ht="31" hidden="1">
      <c r="A982" s="48"/>
      <c r="B982" s="57"/>
      <c r="C982" s="58" t="s">
        <v>202</v>
      </c>
      <c r="D982" s="57">
        <v>2019</v>
      </c>
      <c r="E982" s="58" t="s">
        <v>3144</v>
      </c>
      <c r="F982" s="67" t="s">
        <v>4394</v>
      </c>
      <c r="G982" s="58" t="s">
        <v>4395</v>
      </c>
      <c r="H982" s="58">
        <v>5</v>
      </c>
      <c r="I982" s="58" t="s">
        <v>4316</v>
      </c>
      <c r="J982" s="65">
        <v>14587000</v>
      </c>
      <c r="K982" s="65"/>
    </row>
    <row r="983" spans="1:11" ht="31" hidden="1">
      <c r="A983" s="48"/>
      <c r="B983" s="57"/>
      <c r="C983" s="58" t="s">
        <v>202</v>
      </c>
      <c r="D983" s="57">
        <v>2019</v>
      </c>
      <c r="E983" s="58" t="s">
        <v>3144</v>
      </c>
      <c r="F983" s="67" t="s">
        <v>4396</v>
      </c>
      <c r="G983" s="58" t="s">
        <v>4395</v>
      </c>
      <c r="H983" s="58">
        <v>5</v>
      </c>
      <c r="I983" s="58" t="s">
        <v>4316</v>
      </c>
      <c r="J983" s="65">
        <v>300000</v>
      </c>
      <c r="K983" s="65"/>
    </row>
    <row r="984" spans="1:11" ht="46.5" hidden="1">
      <c r="A984" s="48"/>
      <c r="B984" s="57"/>
      <c r="C984" s="58" t="s">
        <v>202</v>
      </c>
      <c r="D984" s="57">
        <v>2019</v>
      </c>
      <c r="E984" s="58" t="s">
        <v>3144</v>
      </c>
      <c r="F984" s="67" t="s">
        <v>4397</v>
      </c>
      <c r="G984" s="58" t="s">
        <v>4398</v>
      </c>
      <c r="H984" s="58">
        <v>100</v>
      </c>
      <c r="I984" s="58" t="s">
        <v>4351</v>
      </c>
      <c r="J984" s="65">
        <v>84000000</v>
      </c>
      <c r="K984" s="65"/>
    </row>
    <row r="985" spans="1:11" ht="31" hidden="1">
      <c r="A985" s="48"/>
      <c r="B985" s="57"/>
      <c r="C985" s="58" t="s">
        <v>202</v>
      </c>
      <c r="D985" s="57">
        <v>2020</v>
      </c>
      <c r="E985" s="58" t="s">
        <v>3011</v>
      </c>
      <c r="F985" s="58"/>
      <c r="G985" s="58"/>
      <c r="H985" s="58"/>
      <c r="I985" s="58"/>
      <c r="J985" s="65"/>
      <c r="K985" s="65"/>
    </row>
    <row r="986" spans="1:11" ht="46.5" hidden="1">
      <c r="A986" s="48"/>
      <c r="B986" s="57"/>
      <c r="C986" s="58" t="s">
        <v>202</v>
      </c>
      <c r="D986" s="57">
        <v>2020</v>
      </c>
      <c r="E986" s="58" t="s">
        <v>3016</v>
      </c>
      <c r="F986" s="58" t="s">
        <v>4399</v>
      </c>
      <c r="G986" s="58" t="s">
        <v>4400</v>
      </c>
      <c r="H986" s="58">
        <v>100</v>
      </c>
      <c r="I986" s="58" t="s">
        <v>4401</v>
      </c>
      <c r="J986" s="65">
        <v>1500000</v>
      </c>
      <c r="K986" s="65"/>
    </row>
    <row r="987" spans="1:11" ht="31" hidden="1">
      <c r="A987" s="48"/>
      <c r="B987" s="57"/>
      <c r="C987" s="58" t="s">
        <v>202</v>
      </c>
      <c r="D987" s="57">
        <v>2020</v>
      </c>
      <c r="E987" s="58" t="s">
        <v>3016</v>
      </c>
      <c r="F987" s="58" t="s">
        <v>4402</v>
      </c>
      <c r="G987" s="58" t="s">
        <v>4403</v>
      </c>
      <c r="H987" s="58">
        <v>250</v>
      </c>
      <c r="I987" s="58" t="s">
        <v>4316</v>
      </c>
      <c r="J987" s="65">
        <v>25000000</v>
      </c>
      <c r="K987" s="65"/>
    </row>
    <row r="988" spans="1:11" ht="31" hidden="1">
      <c r="A988" s="48"/>
      <c r="B988" s="57"/>
      <c r="C988" s="58" t="s">
        <v>202</v>
      </c>
      <c r="D988" s="57">
        <v>2020</v>
      </c>
      <c r="E988" s="58" t="s">
        <v>3016</v>
      </c>
      <c r="F988" s="58" t="s">
        <v>4402</v>
      </c>
      <c r="G988" s="58" t="s">
        <v>4403</v>
      </c>
      <c r="H988" s="58">
        <v>250</v>
      </c>
      <c r="I988" s="58" t="s">
        <v>4316</v>
      </c>
      <c r="J988" s="65">
        <v>25000000</v>
      </c>
      <c r="K988" s="65"/>
    </row>
    <row r="989" spans="1:11" ht="31" hidden="1">
      <c r="A989" s="48"/>
      <c r="B989" s="57"/>
      <c r="C989" s="58" t="s">
        <v>202</v>
      </c>
      <c r="D989" s="57">
        <v>2020</v>
      </c>
      <c r="E989" s="58" t="s">
        <v>3016</v>
      </c>
      <c r="F989" s="58" t="s">
        <v>4402</v>
      </c>
      <c r="G989" s="58" t="s">
        <v>4403</v>
      </c>
      <c r="H989" s="58">
        <v>250</v>
      </c>
      <c r="I989" s="58" t="s">
        <v>4316</v>
      </c>
      <c r="J989" s="65">
        <v>25000000</v>
      </c>
      <c r="K989" s="65"/>
    </row>
    <row r="990" spans="1:11" ht="31" hidden="1">
      <c r="A990" s="48"/>
      <c r="B990" s="57"/>
      <c r="C990" s="58" t="s">
        <v>202</v>
      </c>
      <c r="D990" s="57">
        <v>2020</v>
      </c>
      <c r="E990" s="58" t="s">
        <v>3016</v>
      </c>
      <c r="F990" s="58" t="s">
        <v>4402</v>
      </c>
      <c r="G990" s="58" t="s">
        <v>4403</v>
      </c>
      <c r="H990" s="58">
        <v>250</v>
      </c>
      <c r="I990" s="58" t="s">
        <v>4316</v>
      </c>
      <c r="J990" s="65">
        <v>25000000</v>
      </c>
      <c r="K990" s="65"/>
    </row>
    <row r="991" spans="1:11" ht="31" hidden="1">
      <c r="A991" s="48"/>
      <c r="B991" s="57"/>
      <c r="C991" s="58" t="s">
        <v>202</v>
      </c>
      <c r="D991" s="57">
        <v>2020</v>
      </c>
      <c r="E991" s="58" t="s">
        <v>3016</v>
      </c>
      <c r="F991" s="58" t="s">
        <v>4402</v>
      </c>
      <c r="G991" s="58" t="s">
        <v>4403</v>
      </c>
      <c r="H991" s="58">
        <v>250</v>
      </c>
      <c r="I991" s="58" t="s">
        <v>4316</v>
      </c>
      <c r="J991" s="65">
        <v>25000000</v>
      </c>
      <c r="K991" s="65"/>
    </row>
    <row r="992" spans="1:11" ht="31" hidden="1">
      <c r="A992" s="48"/>
      <c r="B992" s="57"/>
      <c r="C992" s="58" t="s">
        <v>202</v>
      </c>
      <c r="D992" s="57">
        <v>2020</v>
      </c>
      <c r="E992" s="58" t="s">
        <v>3016</v>
      </c>
      <c r="F992" s="58" t="s">
        <v>4402</v>
      </c>
      <c r="G992" s="58" t="s">
        <v>4403</v>
      </c>
      <c r="H992" s="58">
        <v>250</v>
      </c>
      <c r="I992" s="58" t="s">
        <v>4316</v>
      </c>
      <c r="J992" s="65">
        <v>25000000</v>
      </c>
      <c r="K992" s="65"/>
    </row>
    <row r="993" spans="1:11" ht="46.5" hidden="1">
      <c r="A993" s="48"/>
      <c r="B993" s="57"/>
      <c r="C993" s="58" t="s">
        <v>202</v>
      </c>
      <c r="D993" s="57">
        <v>2020</v>
      </c>
      <c r="E993" s="58" t="s">
        <v>3016</v>
      </c>
      <c r="F993" s="58" t="s">
        <v>4404</v>
      </c>
      <c r="G993" s="58" t="s">
        <v>4405</v>
      </c>
      <c r="H993" s="58">
        <v>100</v>
      </c>
      <c r="I993" s="58" t="s">
        <v>4351</v>
      </c>
      <c r="J993" s="65">
        <v>2970000</v>
      </c>
      <c r="K993" s="65"/>
    </row>
    <row r="994" spans="1:11" ht="31" hidden="1">
      <c r="A994" s="48"/>
      <c r="B994" s="57"/>
      <c r="C994" s="58" t="s">
        <v>202</v>
      </c>
      <c r="D994" s="57">
        <v>2020</v>
      </c>
      <c r="E994" s="58" t="s">
        <v>3016</v>
      </c>
      <c r="F994" s="58" t="s">
        <v>4406</v>
      </c>
      <c r="G994" s="58" t="s">
        <v>4341</v>
      </c>
      <c r="H994" s="58">
        <v>50</v>
      </c>
      <c r="I994" s="58" t="s">
        <v>4316</v>
      </c>
      <c r="J994" s="65">
        <v>5000000</v>
      </c>
      <c r="K994" s="65"/>
    </row>
    <row r="995" spans="1:11" ht="46.5" hidden="1">
      <c r="A995" s="48"/>
      <c r="B995" s="57"/>
      <c r="C995" s="58" t="s">
        <v>202</v>
      </c>
      <c r="D995" s="57">
        <v>2020</v>
      </c>
      <c r="E995" s="58" t="s">
        <v>3016</v>
      </c>
      <c r="F995" s="58" t="s">
        <v>4407</v>
      </c>
      <c r="G995" s="58" t="s">
        <v>4408</v>
      </c>
      <c r="H995" s="58">
        <v>100</v>
      </c>
      <c r="I995" s="58" t="s">
        <v>4351</v>
      </c>
      <c r="J995" s="65">
        <v>2100000</v>
      </c>
      <c r="K995" s="65"/>
    </row>
    <row r="996" spans="1:11" ht="31" hidden="1">
      <c r="A996" s="48"/>
      <c r="B996" s="57"/>
      <c r="C996" s="58" t="s">
        <v>202</v>
      </c>
      <c r="D996" s="57">
        <v>2020</v>
      </c>
      <c r="E996" s="58" t="s">
        <v>3016</v>
      </c>
      <c r="F996" s="58" t="s">
        <v>4409</v>
      </c>
      <c r="G996" s="58" t="s">
        <v>4410</v>
      </c>
      <c r="H996" s="58">
        <v>50</v>
      </c>
      <c r="I996" s="58" t="s">
        <v>4410</v>
      </c>
      <c r="J996" s="65">
        <v>5165000</v>
      </c>
      <c r="K996" s="65"/>
    </row>
    <row r="997" spans="1:11" ht="31" hidden="1">
      <c r="A997" s="48"/>
      <c r="B997" s="57"/>
      <c r="C997" s="58" t="s">
        <v>202</v>
      </c>
      <c r="D997" s="57">
        <v>2020</v>
      </c>
      <c r="E997" s="58" t="s">
        <v>3016</v>
      </c>
      <c r="F997" s="58" t="s">
        <v>4411</v>
      </c>
      <c r="G997" s="58" t="s">
        <v>4412</v>
      </c>
      <c r="H997" s="58">
        <v>20</v>
      </c>
      <c r="I997" s="58" t="s">
        <v>4413</v>
      </c>
      <c r="J997" s="65">
        <v>2400000</v>
      </c>
      <c r="K997" s="65"/>
    </row>
    <row r="998" spans="1:11" ht="31" hidden="1">
      <c r="A998" s="48"/>
      <c r="B998" s="57"/>
      <c r="C998" s="58" t="s">
        <v>202</v>
      </c>
      <c r="D998" s="57">
        <v>2020</v>
      </c>
      <c r="E998" s="58" t="s">
        <v>3016</v>
      </c>
      <c r="F998" s="58" t="s">
        <v>4407</v>
      </c>
      <c r="G998" s="58" t="s">
        <v>4408</v>
      </c>
      <c r="H998" s="58">
        <v>50</v>
      </c>
      <c r="I998" s="58" t="s">
        <v>4316</v>
      </c>
      <c r="J998" s="65">
        <v>2000000</v>
      </c>
      <c r="K998" s="65"/>
    </row>
    <row r="999" spans="1:11" ht="31" hidden="1">
      <c r="A999" s="48"/>
      <c r="B999" s="57"/>
      <c r="C999" s="58" t="s">
        <v>202</v>
      </c>
      <c r="D999" s="57">
        <v>2020</v>
      </c>
      <c r="E999" s="58" t="s">
        <v>3016</v>
      </c>
      <c r="F999" s="58" t="s">
        <v>4414</v>
      </c>
      <c r="G999" s="58" t="s">
        <v>4415</v>
      </c>
      <c r="H999" s="58">
        <v>30</v>
      </c>
      <c r="I999" s="58" t="s">
        <v>4413</v>
      </c>
      <c r="J999" s="65">
        <v>3000000</v>
      </c>
      <c r="K999" s="65"/>
    </row>
    <row r="1000" spans="1:11" ht="31" hidden="1">
      <c r="A1000" s="48"/>
      <c r="B1000" s="57"/>
      <c r="C1000" s="58" t="s">
        <v>202</v>
      </c>
      <c r="D1000" s="57">
        <v>2020</v>
      </c>
      <c r="E1000" s="58" t="s">
        <v>3016</v>
      </c>
      <c r="F1000" s="58" t="s">
        <v>4416</v>
      </c>
      <c r="G1000" s="58" t="s">
        <v>4417</v>
      </c>
      <c r="H1000" s="58">
        <v>50</v>
      </c>
      <c r="I1000" s="58" t="s">
        <v>4316</v>
      </c>
      <c r="J1000" s="65">
        <v>25000000</v>
      </c>
      <c r="K1000" s="65"/>
    </row>
    <row r="1001" spans="1:11" ht="31" hidden="1">
      <c r="A1001" s="48"/>
      <c r="B1001" s="57"/>
      <c r="C1001" s="58" t="s">
        <v>202</v>
      </c>
      <c r="D1001" s="57">
        <v>2020</v>
      </c>
      <c r="E1001" s="58" t="s">
        <v>3016</v>
      </c>
      <c r="F1001" s="58" t="s">
        <v>4418</v>
      </c>
      <c r="G1001" s="58" t="s">
        <v>4415</v>
      </c>
      <c r="H1001" s="58">
        <v>30</v>
      </c>
      <c r="I1001" s="58" t="s">
        <v>4316</v>
      </c>
      <c r="J1001" s="65">
        <v>750000</v>
      </c>
      <c r="K1001" s="65"/>
    </row>
    <row r="1002" spans="1:11" ht="31" hidden="1">
      <c r="A1002" s="48"/>
      <c r="B1002" s="57"/>
      <c r="C1002" s="58" t="s">
        <v>202</v>
      </c>
      <c r="D1002" s="57">
        <v>2020</v>
      </c>
      <c r="E1002" s="58" t="s">
        <v>3016</v>
      </c>
      <c r="F1002" s="58" t="s">
        <v>4419</v>
      </c>
      <c r="G1002" s="58" t="s">
        <v>4420</v>
      </c>
      <c r="H1002" s="58">
        <v>50</v>
      </c>
      <c r="I1002" s="58" t="s">
        <v>4316</v>
      </c>
      <c r="J1002" s="65">
        <v>3000000</v>
      </c>
      <c r="K1002" s="65"/>
    </row>
    <row r="1003" spans="1:11" ht="31" hidden="1">
      <c r="A1003" s="48"/>
      <c r="B1003" s="57"/>
      <c r="C1003" s="58" t="s">
        <v>202</v>
      </c>
      <c r="D1003" s="57">
        <v>2020</v>
      </c>
      <c r="E1003" s="58" t="s">
        <v>3016</v>
      </c>
      <c r="F1003" s="58" t="s">
        <v>4416</v>
      </c>
      <c r="G1003" s="58" t="s">
        <v>4417</v>
      </c>
      <c r="H1003" s="58">
        <v>500</v>
      </c>
      <c r="I1003" s="58" t="s">
        <v>4316</v>
      </c>
      <c r="J1003" s="65">
        <v>25000000</v>
      </c>
      <c r="K1003" s="65"/>
    </row>
    <row r="1004" spans="1:11" ht="31" hidden="1">
      <c r="A1004" s="48"/>
      <c r="B1004" s="57"/>
      <c r="C1004" s="58" t="s">
        <v>202</v>
      </c>
      <c r="D1004" s="57">
        <v>2020</v>
      </c>
      <c r="E1004" s="58" t="s">
        <v>3016</v>
      </c>
      <c r="F1004" s="58" t="s">
        <v>4416</v>
      </c>
      <c r="G1004" s="58" t="s">
        <v>4417</v>
      </c>
      <c r="H1004" s="58">
        <v>500</v>
      </c>
      <c r="I1004" s="58" t="s">
        <v>4316</v>
      </c>
      <c r="J1004" s="65">
        <v>25000000</v>
      </c>
      <c r="K1004" s="65"/>
    </row>
    <row r="1005" spans="1:11" ht="31" hidden="1">
      <c r="A1005" s="48"/>
      <c r="B1005" s="57"/>
      <c r="C1005" s="58" t="s">
        <v>202</v>
      </c>
      <c r="D1005" s="57">
        <v>2020</v>
      </c>
      <c r="E1005" s="58" t="s">
        <v>3016</v>
      </c>
      <c r="F1005" s="58" t="s">
        <v>4421</v>
      </c>
      <c r="G1005" s="58" t="s">
        <v>4412</v>
      </c>
      <c r="H1005" s="58">
        <v>50</v>
      </c>
      <c r="I1005" s="58" t="s">
        <v>4316</v>
      </c>
      <c r="J1005" s="65">
        <v>4850000</v>
      </c>
      <c r="K1005" s="65"/>
    </row>
    <row r="1006" spans="1:11" ht="31" hidden="1">
      <c r="A1006" s="48"/>
      <c r="B1006" s="57"/>
      <c r="C1006" s="58" t="s">
        <v>202</v>
      </c>
      <c r="D1006" s="57">
        <v>2020</v>
      </c>
      <c r="E1006" s="58" t="s">
        <v>3016</v>
      </c>
      <c r="F1006" s="58" t="s">
        <v>4411</v>
      </c>
      <c r="G1006" s="58" t="s">
        <v>4412</v>
      </c>
      <c r="H1006" s="58">
        <v>50</v>
      </c>
      <c r="I1006" s="58" t="s">
        <v>4316</v>
      </c>
      <c r="J1006" s="65">
        <v>4150000</v>
      </c>
      <c r="K1006" s="65"/>
    </row>
    <row r="1007" spans="1:11" ht="46.5" hidden="1">
      <c r="A1007" s="48"/>
      <c r="B1007" s="57"/>
      <c r="C1007" s="58" t="s">
        <v>202</v>
      </c>
      <c r="D1007" s="57">
        <v>2020</v>
      </c>
      <c r="E1007" s="58" t="s">
        <v>3016</v>
      </c>
      <c r="F1007" s="58" t="s">
        <v>4422</v>
      </c>
      <c r="G1007" s="58" t="s">
        <v>4423</v>
      </c>
      <c r="H1007" s="58">
        <v>50</v>
      </c>
      <c r="I1007" s="58" t="s">
        <v>4413</v>
      </c>
      <c r="J1007" s="65">
        <v>13000000</v>
      </c>
      <c r="K1007" s="65"/>
    </row>
    <row r="1008" spans="1:11" ht="31" hidden="1">
      <c r="A1008" s="48"/>
      <c r="B1008" s="57"/>
      <c r="C1008" s="58" t="s">
        <v>202</v>
      </c>
      <c r="D1008" s="57">
        <v>2020</v>
      </c>
      <c r="E1008" s="58" t="s">
        <v>3016</v>
      </c>
      <c r="F1008" s="58" t="s">
        <v>4424</v>
      </c>
      <c r="G1008" s="58" t="s">
        <v>4425</v>
      </c>
      <c r="H1008" s="58">
        <v>100</v>
      </c>
      <c r="I1008" s="58" t="s">
        <v>4316</v>
      </c>
      <c r="J1008" s="65">
        <v>6000000</v>
      </c>
      <c r="K1008" s="65"/>
    </row>
    <row r="1009" spans="1:11" ht="31" hidden="1">
      <c r="A1009" s="48"/>
      <c r="B1009" s="57"/>
      <c r="C1009" s="58" t="s">
        <v>202</v>
      </c>
      <c r="D1009" s="57">
        <v>2020</v>
      </c>
      <c r="E1009" s="58" t="s">
        <v>3016</v>
      </c>
      <c r="F1009" s="58" t="s">
        <v>4426</v>
      </c>
      <c r="G1009" s="58" t="s">
        <v>4341</v>
      </c>
      <c r="H1009" s="58">
        <v>100</v>
      </c>
      <c r="I1009" s="58" t="s">
        <v>4316</v>
      </c>
      <c r="J1009" s="65">
        <v>25000000</v>
      </c>
      <c r="K1009" s="65"/>
    </row>
    <row r="1010" spans="1:11" ht="31" hidden="1">
      <c r="A1010" s="48"/>
      <c r="B1010" s="57"/>
      <c r="C1010" s="58" t="s">
        <v>202</v>
      </c>
      <c r="D1010" s="57">
        <v>2020</v>
      </c>
      <c r="E1010" s="58" t="s">
        <v>3070</v>
      </c>
      <c r="F1010" s="58" t="s">
        <v>4427</v>
      </c>
      <c r="G1010" s="58" t="s">
        <v>4428</v>
      </c>
      <c r="H1010" s="58">
        <v>250</v>
      </c>
      <c r="I1010" s="58" t="s">
        <v>4339</v>
      </c>
      <c r="J1010" s="65">
        <v>15000000</v>
      </c>
      <c r="K1010" s="65"/>
    </row>
    <row r="1011" spans="1:11" ht="31" hidden="1">
      <c r="A1011" s="48"/>
      <c r="B1011" s="57"/>
      <c r="C1011" s="58" t="s">
        <v>202</v>
      </c>
      <c r="D1011" s="57">
        <v>2020</v>
      </c>
      <c r="E1011" s="58" t="s">
        <v>3070</v>
      </c>
      <c r="F1011" s="58" t="s">
        <v>4429</v>
      </c>
      <c r="G1011" s="58" t="s">
        <v>4430</v>
      </c>
      <c r="H1011" s="58">
        <v>150</v>
      </c>
      <c r="I1011" s="58" t="s">
        <v>4316</v>
      </c>
      <c r="J1011" s="65">
        <v>916500</v>
      </c>
      <c r="K1011" s="65"/>
    </row>
    <row r="1012" spans="1:11" ht="31" hidden="1">
      <c r="A1012" s="48"/>
      <c r="B1012" s="57"/>
      <c r="C1012" s="58" t="s">
        <v>202</v>
      </c>
      <c r="D1012" s="57">
        <v>2020</v>
      </c>
      <c r="E1012" s="58" t="s">
        <v>3070</v>
      </c>
      <c r="F1012" s="58" t="s">
        <v>4431</v>
      </c>
      <c r="G1012" s="58" t="s">
        <v>4432</v>
      </c>
      <c r="H1012" s="58">
        <v>50</v>
      </c>
      <c r="I1012" s="58" t="s">
        <v>4316</v>
      </c>
      <c r="J1012" s="65">
        <v>2700000</v>
      </c>
      <c r="K1012" s="65"/>
    </row>
    <row r="1013" spans="1:11" ht="31" hidden="1">
      <c r="A1013" s="48"/>
      <c r="B1013" s="57"/>
      <c r="C1013" s="58" t="s">
        <v>202</v>
      </c>
      <c r="D1013" s="57">
        <v>2020</v>
      </c>
      <c r="E1013" s="58" t="s">
        <v>3070</v>
      </c>
      <c r="F1013" s="58" t="s">
        <v>4433</v>
      </c>
      <c r="G1013" s="58" t="s">
        <v>4430</v>
      </c>
      <c r="H1013" s="58">
        <v>150</v>
      </c>
      <c r="I1013" s="58" t="s">
        <v>4316</v>
      </c>
      <c r="J1013" s="65">
        <v>900000</v>
      </c>
      <c r="K1013" s="65"/>
    </row>
    <row r="1014" spans="1:11" ht="31" hidden="1">
      <c r="A1014" s="48"/>
      <c r="B1014" s="57"/>
      <c r="C1014" s="58" t="s">
        <v>202</v>
      </c>
      <c r="D1014" s="57">
        <v>2020</v>
      </c>
      <c r="E1014" s="58" t="s">
        <v>3070</v>
      </c>
      <c r="F1014" s="58" t="s">
        <v>4434</v>
      </c>
      <c r="G1014" s="58" t="s">
        <v>4435</v>
      </c>
      <c r="H1014" s="58">
        <v>250</v>
      </c>
      <c r="I1014" s="58" t="s">
        <v>4316</v>
      </c>
      <c r="J1014" s="65">
        <v>1000000</v>
      </c>
      <c r="K1014" s="65"/>
    </row>
    <row r="1015" spans="1:11" ht="31" hidden="1">
      <c r="A1015" s="48"/>
      <c r="B1015" s="57"/>
      <c r="C1015" s="58" t="s">
        <v>202</v>
      </c>
      <c r="D1015" s="57">
        <v>2020</v>
      </c>
      <c r="E1015" s="58" t="s">
        <v>3070</v>
      </c>
      <c r="F1015" s="58" t="s">
        <v>4436</v>
      </c>
      <c r="G1015" s="58" t="s">
        <v>4384</v>
      </c>
      <c r="H1015" s="58">
        <v>50</v>
      </c>
      <c r="I1015" s="58" t="s">
        <v>4339</v>
      </c>
      <c r="J1015" s="65">
        <v>9000000</v>
      </c>
      <c r="K1015" s="65"/>
    </row>
    <row r="1016" spans="1:11" ht="31" hidden="1">
      <c r="A1016" s="48"/>
      <c r="B1016" s="57"/>
      <c r="C1016" s="58" t="s">
        <v>202</v>
      </c>
      <c r="D1016" s="57">
        <v>2020</v>
      </c>
      <c r="E1016" s="58" t="s">
        <v>3070</v>
      </c>
      <c r="F1016" s="58" t="s">
        <v>4437</v>
      </c>
      <c r="G1016" s="58" t="s">
        <v>4438</v>
      </c>
      <c r="H1016" s="58">
        <v>50</v>
      </c>
      <c r="I1016" s="58" t="s">
        <v>3398</v>
      </c>
      <c r="J1016" s="65">
        <v>240000</v>
      </c>
      <c r="K1016" s="65"/>
    </row>
    <row r="1017" spans="1:11" ht="31" hidden="1">
      <c r="A1017" s="48"/>
      <c r="B1017" s="57"/>
      <c r="C1017" s="58" t="s">
        <v>202</v>
      </c>
      <c r="D1017" s="57">
        <v>2020</v>
      </c>
      <c r="E1017" s="58" t="s">
        <v>3070</v>
      </c>
      <c r="F1017" s="58" t="s">
        <v>4439</v>
      </c>
      <c r="G1017" s="58" t="s">
        <v>4440</v>
      </c>
      <c r="H1017" s="58">
        <v>250</v>
      </c>
      <c r="I1017" s="58" t="s">
        <v>4316</v>
      </c>
      <c r="J1017" s="65">
        <v>8000000</v>
      </c>
      <c r="K1017" s="65"/>
    </row>
    <row r="1018" spans="1:11" ht="31" hidden="1">
      <c r="A1018" s="48"/>
      <c r="B1018" s="57"/>
      <c r="C1018" s="58" t="s">
        <v>202</v>
      </c>
      <c r="D1018" s="57">
        <v>2020</v>
      </c>
      <c r="E1018" s="58" t="s">
        <v>3070</v>
      </c>
      <c r="F1018" s="58" t="s">
        <v>4441</v>
      </c>
      <c r="G1018" s="58" t="s">
        <v>4440</v>
      </c>
      <c r="H1018" s="58">
        <v>20</v>
      </c>
      <c r="I1018" s="58" t="s">
        <v>4316</v>
      </c>
      <c r="J1018" s="65">
        <v>500000</v>
      </c>
      <c r="K1018" s="65"/>
    </row>
    <row r="1019" spans="1:11" ht="31" hidden="1">
      <c r="A1019" s="48"/>
      <c r="B1019" s="57"/>
      <c r="C1019" s="58" t="s">
        <v>202</v>
      </c>
      <c r="D1019" s="57">
        <v>2020</v>
      </c>
      <c r="E1019" s="58" t="s">
        <v>3070</v>
      </c>
      <c r="F1019" s="58" t="s">
        <v>4442</v>
      </c>
      <c r="G1019" s="58" t="s">
        <v>4390</v>
      </c>
      <c r="H1019" s="58">
        <v>500</v>
      </c>
      <c r="I1019" s="58" t="s">
        <v>4316</v>
      </c>
      <c r="J1019" s="65">
        <v>3000000</v>
      </c>
      <c r="K1019" s="65"/>
    </row>
    <row r="1020" spans="1:11" ht="31" hidden="1">
      <c r="A1020" s="48"/>
      <c r="B1020" s="57"/>
      <c r="C1020" s="58" t="s">
        <v>202</v>
      </c>
      <c r="D1020" s="57">
        <v>2020</v>
      </c>
      <c r="E1020" s="58" t="s">
        <v>3070</v>
      </c>
      <c r="F1020" s="58" t="s">
        <v>4443</v>
      </c>
      <c r="G1020" s="58" t="s">
        <v>4390</v>
      </c>
      <c r="H1020" s="58">
        <v>500</v>
      </c>
      <c r="I1020" s="58" t="s">
        <v>4444</v>
      </c>
      <c r="J1020" s="65">
        <v>33182250</v>
      </c>
      <c r="K1020" s="65"/>
    </row>
    <row r="1021" spans="1:11" ht="31" hidden="1">
      <c r="A1021" s="48"/>
      <c r="B1021" s="57"/>
      <c r="C1021" s="58" t="s">
        <v>202</v>
      </c>
      <c r="D1021" s="57">
        <v>2020</v>
      </c>
      <c r="E1021" s="58" t="s">
        <v>3070</v>
      </c>
      <c r="F1021" s="58" t="s">
        <v>4445</v>
      </c>
      <c r="G1021" s="58" t="s">
        <v>4440</v>
      </c>
      <c r="H1021" s="58">
        <v>50</v>
      </c>
      <c r="I1021" s="58" t="s">
        <v>4316</v>
      </c>
      <c r="J1021" s="65">
        <v>1500000</v>
      </c>
      <c r="K1021" s="65"/>
    </row>
    <row r="1022" spans="1:11" ht="31" hidden="1">
      <c r="A1022" s="48"/>
      <c r="B1022" s="57"/>
      <c r="C1022" s="58" t="s">
        <v>202</v>
      </c>
      <c r="D1022" s="57">
        <v>2020</v>
      </c>
      <c r="E1022" s="58" t="s">
        <v>3070</v>
      </c>
      <c r="F1022" s="58" t="s">
        <v>4446</v>
      </c>
      <c r="G1022" s="58" t="s">
        <v>4447</v>
      </c>
      <c r="H1022" s="58">
        <v>50</v>
      </c>
      <c r="I1022" s="58" t="s">
        <v>4316</v>
      </c>
      <c r="J1022" s="65">
        <v>1000000</v>
      </c>
      <c r="K1022" s="65"/>
    </row>
    <row r="1023" spans="1:11" ht="31" hidden="1">
      <c r="A1023" s="48"/>
      <c r="B1023" s="57"/>
      <c r="C1023" s="58" t="s">
        <v>202</v>
      </c>
      <c r="D1023" s="57">
        <v>2020</v>
      </c>
      <c r="E1023" s="58" t="s">
        <v>3070</v>
      </c>
      <c r="F1023" s="58" t="s">
        <v>4448</v>
      </c>
      <c r="G1023" s="58" t="s">
        <v>4449</v>
      </c>
      <c r="H1023" s="58">
        <v>50</v>
      </c>
      <c r="I1023" s="58" t="s">
        <v>4316</v>
      </c>
      <c r="J1023" s="65">
        <v>500000</v>
      </c>
      <c r="K1023" s="65"/>
    </row>
    <row r="1024" spans="1:11" ht="31" hidden="1">
      <c r="A1024" s="48"/>
      <c r="B1024" s="57"/>
      <c r="C1024" s="58" t="s">
        <v>202</v>
      </c>
      <c r="D1024" s="57">
        <v>2020</v>
      </c>
      <c r="E1024" s="58" t="s">
        <v>3070</v>
      </c>
      <c r="F1024" s="58" t="s">
        <v>4450</v>
      </c>
      <c r="G1024" s="58" t="s">
        <v>4451</v>
      </c>
      <c r="H1024" s="58">
        <v>50</v>
      </c>
      <c r="I1024" s="58" t="s">
        <v>4316</v>
      </c>
      <c r="J1024" s="65">
        <v>1100000</v>
      </c>
      <c r="K1024" s="65"/>
    </row>
    <row r="1025" spans="1:11" ht="31" hidden="1">
      <c r="A1025" s="48"/>
      <c r="B1025" s="57"/>
      <c r="C1025" s="58" t="s">
        <v>202</v>
      </c>
      <c r="D1025" s="57">
        <v>2020</v>
      </c>
      <c r="E1025" s="58" t="s">
        <v>3070</v>
      </c>
      <c r="F1025" s="58" t="s">
        <v>4452</v>
      </c>
      <c r="G1025" s="58" t="s">
        <v>4336</v>
      </c>
      <c r="H1025" s="58">
        <v>100</v>
      </c>
      <c r="I1025" s="58" t="s">
        <v>4453</v>
      </c>
      <c r="J1025" s="65">
        <v>1000000</v>
      </c>
      <c r="K1025" s="65"/>
    </row>
    <row r="1026" spans="1:11" ht="31" hidden="1">
      <c r="A1026" s="48"/>
      <c r="B1026" s="57"/>
      <c r="C1026" s="58" t="s">
        <v>202</v>
      </c>
      <c r="D1026" s="57">
        <v>2020</v>
      </c>
      <c r="E1026" s="58" t="s">
        <v>3070</v>
      </c>
      <c r="F1026" s="58" t="s">
        <v>4454</v>
      </c>
      <c r="G1026" s="58" t="s">
        <v>4328</v>
      </c>
      <c r="H1026" s="58">
        <v>250</v>
      </c>
      <c r="I1026" s="58" t="s">
        <v>4316</v>
      </c>
      <c r="J1026" s="65">
        <v>95000000</v>
      </c>
      <c r="K1026" s="65"/>
    </row>
    <row r="1027" spans="1:11" ht="31" hidden="1">
      <c r="A1027" s="48"/>
      <c r="B1027" s="57"/>
      <c r="C1027" s="58" t="s">
        <v>202</v>
      </c>
      <c r="D1027" s="57">
        <v>2020</v>
      </c>
      <c r="E1027" s="58" t="s">
        <v>3070</v>
      </c>
      <c r="F1027" s="58" t="s">
        <v>4455</v>
      </c>
      <c r="G1027" s="58" t="s">
        <v>4456</v>
      </c>
      <c r="H1027" s="58">
        <v>250</v>
      </c>
      <c r="I1027" s="58" t="s">
        <v>3398</v>
      </c>
      <c r="J1027" s="65"/>
      <c r="K1027" s="65"/>
    </row>
    <row r="1028" spans="1:11" ht="31" hidden="1">
      <c r="A1028" s="48"/>
      <c r="B1028" s="57"/>
      <c r="C1028" s="58" t="s">
        <v>202</v>
      </c>
      <c r="D1028" s="57">
        <v>2020</v>
      </c>
      <c r="E1028" s="58" t="s">
        <v>3070</v>
      </c>
      <c r="F1028" s="58" t="s">
        <v>4457</v>
      </c>
      <c r="G1028" s="58" t="s">
        <v>4428</v>
      </c>
      <c r="H1028" s="58">
        <v>250</v>
      </c>
      <c r="I1028" s="58" t="s">
        <v>4339</v>
      </c>
      <c r="J1028" s="65"/>
      <c r="K1028" s="65"/>
    </row>
    <row r="1029" spans="1:11" ht="31" hidden="1">
      <c r="A1029" s="48"/>
      <c r="B1029" s="57"/>
      <c r="C1029" s="58" t="s">
        <v>202</v>
      </c>
      <c r="D1029" s="57">
        <v>2020</v>
      </c>
      <c r="E1029" s="58" t="s">
        <v>3070</v>
      </c>
      <c r="F1029" s="58" t="s">
        <v>4458</v>
      </c>
      <c r="G1029" s="58" t="s">
        <v>4459</v>
      </c>
      <c r="H1029" s="58">
        <v>150</v>
      </c>
      <c r="I1029" s="58" t="s">
        <v>4339</v>
      </c>
      <c r="J1029" s="65">
        <v>1750000</v>
      </c>
      <c r="K1029" s="65"/>
    </row>
    <row r="1030" spans="1:11" ht="31" hidden="1">
      <c r="A1030" s="48"/>
      <c r="B1030" s="57"/>
      <c r="C1030" s="58" t="s">
        <v>202</v>
      </c>
      <c r="D1030" s="57">
        <v>2020</v>
      </c>
      <c r="E1030" s="58" t="s">
        <v>3070</v>
      </c>
      <c r="F1030" s="58" t="s">
        <v>4460</v>
      </c>
      <c r="G1030" s="58" t="s">
        <v>4323</v>
      </c>
      <c r="H1030" s="58">
        <v>250</v>
      </c>
      <c r="I1030" s="58" t="s">
        <v>4453</v>
      </c>
      <c r="J1030" s="65">
        <v>1000000</v>
      </c>
      <c r="K1030" s="65"/>
    </row>
    <row r="1031" spans="1:11" ht="31" hidden="1">
      <c r="A1031" s="48"/>
      <c r="B1031" s="57"/>
      <c r="C1031" s="58" t="s">
        <v>202</v>
      </c>
      <c r="D1031" s="57">
        <v>2020</v>
      </c>
      <c r="E1031" s="58" t="s">
        <v>3070</v>
      </c>
      <c r="F1031" s="58" t="s">
        <v>4461</v>
      </c>
      <c r="G1031" s="58" t="s">
        <v>4462</v>
      </c>
      <c r="H1031" s="58">
        <v>500</v>
      </c>
      <c r="I1031" s="58" t="s">
        <v>4316</v>
      </c>
      <c r="J1031" s="65">
        <v>18500000</v>
      </c>
      <c r="K1031" s="65"/>
    </row>
    <row r="1032" spans="1:11" ht="31" hidden="1">
      <c r="A1032" s="48"/>
      <c r="B1032" s="57"/>
      <c r="C1032" s="58" t="s">
        <v>202</v>
      </c>
      <c r="D1032" s="57">
        <v>2020</v>
      </c>
      <c r="E1032" s="58" t="s">
        <v>3070</v>
      </c>
      <c r="F1032" s="58" t="s">
        <v>4463</v>
      </c>
      <c r="G1032" s="58" t="s">
        <v>4464</v>
      </c>
      <c r="H1032" s="58">
        <v>100</v>
      </c>
      <c r="I1032" s="58" t="s">
        <v>4453</v>
      </c>
      <c r="J1032" s="65">
        <v>2500000</v>
      </c>
      <c r="K1032" s="65"/>
    </row>
    <row r="1033" spans="1:11" ht="46.5" hidden="1">
      <c r="A1033" s="48"/>
      <c r="B1033" s="57"/>
      <c r="C1033" s="58" t="s">
        <v>202</v>
      </c>
      <c r="D1033" s="57">
        <v>2020</v>
      </c>
      <c r="E1033" s="58" t="s">
        <v>3070</v>
      </c>
      <c r="F1033" s="58" t="s">
        <v>4465</v>
      </c>
      <c r="G1033" s="58" t="s">
        <v>4466</v>
      </c>
      <c r="H1033" s="58">
        <v>100</v>
      </c>
      <c r="I1033" s="58" t="s">
        <v>4467</v>
      </c>
      <c r="J1033" s="65">
        <v>2500000</v>
      </c>
      <c r="K1033" s="65"/>
    </row>
    <row r="1034" spans="1:11" ht="31" hidden="1">
      <c r="A1034" s="48"/>
      <c r="B1034" s="57"/>
      <c r="C1034" s="58" t="s">
        <v>202</v>
      </c>
      <c r="D1034" s="57">
        <v>2020</v>
      </c>
      <c r="E1034" s="58" t="s">
        <v>3070</v>
      </c>
      <c r="F1034" s="58" t="s">
        <v>4468</v>
      </c>
      <c r="G1034" s="58" t="s">
        <v>4469</v>
      </c>
      <c r="H1034" s="58">
        <v>100</v>
      </c>
      <c r="I1034" s="58" t="s">
        <v>4316</v>
      </c>
      <c r="J1034" s="65">
        <v>1000000</v>
      </c>
      <c r="K1034" s="65"/>
    </row>
    <row r="1035" spans="1:11" ht="31" hidden="1">
      <c r="A1035" s="48"/>
      <c r="B1035" s="57"/>
      <c r="C1035" s="58" t="s">
        <v>202</v>
      </c>
      <c r="D1035" s="57">
        <v>2020</v>
      </c>
      <c r="E1035" s="58" t="s">
        <v>3070</v>
      </c>
      <c r="F1035" s="58" t="s">
        <v>4470</v>
      </c>
      <c r="G1035" s="58" t="s">
        <v>4471</v>
      </c>
      <c r="H1035" s="58">
        <v>100</v>
      </c>
      <c r="I1035" s="58" t="s">
        <v>4339</v>
      </c>
      <c r="J1035" s="65">
        <v>2000000</v>
      </c>
      <c r="K1035" s="65"/>
    </row>
    <row r="1036" spans="1:11" ht="31" hidden="1">
      <c r="A1036" s="48"/>
      <c r="B1036" s="57"/>
      <c r="C1036" s="58" t="s">
        <v>202</v>
      </c>
      <c r="D1036" s="57">
        <v>2020</v>
      </c>
      <c r="E1036" s="58" t="s">
        <v>3070</v>
      </c>
      <c r="F1036" s="58" t="s">
        <v>4472</v>
      </c>
      <c r="G1036" s="58" t="s">
        <v>4471</v>
      </c>
      <c r="H1036" s="58">
        <v>500</v>
      </c>
      <c r="I1036" s="58" t="s">
        <v>4339</v>
      </c>
      <c r="J1036" s="65">
        <v>1500000</v>
      </c>
      <c r="K1036" s="65"/>
    </row>
    <row r="1037" spans="1:11" ht="46.5" hidden="1">
      <c r="A1037" s="48"/>
      <c r="B1037" s="57"/>
      <c r="C1037" s="58" t="s">
        <v>202</v>
      </c>
      <c r="D1037" s="57">
        <v>2020</v>
      </c>
      <c r="E1037" s="58" t="s">
        <v>3070</v>
      </c>
      <c r="F1037" s="58" t="s">
        <v>4473</v>
      </c>
      <c r="G1037" s="58" t="s">
        <v>4474</v>
      </c>
      <c r="H1037" s="58">
        <v>500</v>
      </c>
      <c r="I1037" s="58" t="s">
        <v>4467</v>
      </c>
      <c r="J1037" s="65">
        <v>2500000</v>
      </c>
      <c r="K1037" s="65"/>
    </row>
    <row r="1038" spans="1:11" ht="31" hidden="1">
      <c r="A1038" s="48"/>
      <c r="B1038" s="57"/>
      <c r="C1038" s="58" t="s">
        <v>202</v>
      </c>
      <c r="D1038" s="57">
        <v>2020</v>
      </c>
      <c r="E1038" s="58" t="s">
        <v>3070</v>
      </c>
      <c r="F1038" s="58" t="s">
        <v>4475</v>
      </c>
      <c r="G1038" s="58" t="s">
        <v>4476</v>
      </c>
      <c r="H1038" s="58">
        <v>50</v>
      </c>
      <c r="I1038" s="58" t="s">
        <v>3468</v>
      </c>
      <c r="J1038" s="65">
        <v>650000</v>
      </c>
      <c r="K1038" s="65"/>
    </row>
    <row r="1039" spans="1:11" ht="31" hidden="1">
      <c r="A1039" s="48"/>
      <c r="B1039" s="57"/>
      <c r="C1039" s="58" t="s">
        <v>202</v>
      </c>
      <c r="D1039" s="57">
        <v>2020</v>
      </c>
      <c r="E1039" s="58" t="s">
        <v>3070</v>
      </c>
      <c r="F1039" s="58" t="s">
        <v>4477</v>
      </c>
      <c r="G1039" s="58" t="s">
        <v>4390</v>
      </c>
      <c r="H1039" s="58">
        <v>50</v>
      </c>
      <c r="I1039" s="58" t="s">
        <v>4316</v>
      </c>
      <c r="J1039" s="65">
        <v>15000000</v>
      </c>
      <c r="K1039" s="65"/>
    </row>
    <row r="1040" spans="1:11" ht="31" hidden="1">
      <c r="A1040" s="48"/>
      <c r="B1040" s="57"/>
      <c r="C1040" s="58" t="s">
        <v>202</v>
      </c>
      <c r="D1040" s="57">
        <v>2020</v>
      </c>
      <c r="E1040" s="58" t="s">
        <v>3070</v>
      </c>
      <c r="F1040" s="58" t="s">
        <v>4478</v>
      </c>
      <c r="G1040" s="58" t="s">
        <v>4390</v>
      </c>
      <c r="H1040" s="58">
        <v>250</v>
      </c>
      <c r="I1040" s="58" t="s">
        <v>4316</v>
      </c>
      <c r="J1040" s="65">
        <v>9800000</v>
      </c>
      <c r="K1040" s="65"/>
    </row>
    <row r="1041" spans="1:11" ht="31" hidden="1">
      <c r="A1041" s="48"/>
      <c r="B1041" s="57"/>
      <c r="C1041" s="58" t="s">
        <v>202</v>
      </c>
      <c r="D1041" s="57">
        <v>2020</v>
      </c>
      <c r="E1041" s="58" t="s">
        <v>3070</v>
      </c>
      <c r="F1041" s="58" t="s">
        <v>4479</v>
      </c>
      <c r="G1041" s="58" t="s">
        <v>4480</v>
      </c>
      <c r="H1041" s="58">
        <v>50</v>
      </c>
      <c r="I1041" s="58" t="s">
        <v>4316</v>
      </c>
      <c r="J1041" s="65">
        <v>620000</v>
      </c>
      <c r="K1041" s="65"/>
    </row>
    <row r="1042" spans="1:11" ht="31" hidden="1">
      <c r="A1042" s="48"/>
      <c r="B1042" s="57"/>
      <c r="C1042" s="58" t="s">
        <v>202</v>
      </c>
      <c r="D1042" s="57">
        <v>2020</v>
      </c>
      <c r="E1042" s="58" t="s">
        <v>3070</v>
      </c>
      <c r="F1042" s="58" t="s">
        <v>4481</v>
      </c>
      <c r="G1042" s="58" t="s">
        <v>4482</v>
      </c>
      <c r="H1042" s="58">
        <v>50</v>
      </c>
      <c r="I1042" s="58" t="s">
        <v>4316</v>
      </c>
      <c r="J1042" s="65">
        <v>800000</v>
      </c>
      <c r="K1042" s="65"/>
    </row>
    <row r="1043" spans="1:11" ht="31" hidden="1">
      <c r="A1043" s="48"/>
      <c r="B1043" s="57"/>
      <c r="C1043" s="58" t="s">
        <v>202</v>
      </c>
      <c r="D1043" s="57">
        <v>2020</v>
      </c>
      <c r="E1043" s="58" t="s">
        <v>3070</v>
      </c>
      <c r="F1043" s="58" t="s">
        <v>4483</v>
      </c>
      <c r="G1043" s="58" t="s">
        <v>4447</v>
      </c>
      <c r="H1043" s="58">
        <v>25</v>
      </c>
      <c r="I1043" s="58" t="s">
        <v>4316</v>
      </c>
      <c r="J1043" s="65">
        <v>29220000</v>
      </c>
      <c r="K1043" s="65"/>
    </row>
    <row r="1044" spans="1:11" ht="31" hidden="1">
      <c r="A1044" s="48"/>
      <c r="B1044" s="57"/>
      <c r="C1044" s="58" t="s">
        <v>202</v>
      </c>
      <c r="D1044" s="57">
        <v>2020</v>
      </c>
      <c r="E1044" s="58" t="s">
        <v>3070</v>
      </c>
      <c r="F1044" s="58" t="s">
        <v>4484</v>
      </c>
      <c r="G1044" s="58" t="s">
        <v>4485</v>
      </c>
      <c r="H1044" s="58">
        <v>500</v>
      </c>
      <c r="I1044" s="58" t="s">
        <v>4316</v>
      </c>
      <c r="J1044" s="65">
        <v>2000000</v>
      </c>
      <c r="K1044" s="65"/>
    </row>
    <row r="1045" spans="1:11" ht="31" hidden="1">
      <c r="A1045" s="48"/>
      <c r="B1045" s="57"/>
      <c r="C1045" s="58" t="s">
        <v>202</v>
      </c>
      <c r="D1045" s="57">
        <v>2020</v>
      </c>
      <c r="E1045" s="58" t="s">
        <v>3070</v>
      </c>
      <c r="F1045" s="58" t="s">
        <v>4486</v>
      </c>
      <c r="G1045" s="58" t="s">
        <v>4336</v>
      </c>
      <c r="H1045" s="58">
        <v>25</v>
      </c>
      <c r="I1045" s="58" t="s">
        <v>4453</v>
      </c>
      <c r="J1045" s="65">
        <v>2000000</v>
      </c>
      <c r="K1045" s="65"/>
    </row>
    <row r="1046" spans="1:11" ht="31" hidden="1">
      <c r="A1046" s="48"/>
      <c r="B1046" s="57"/>
      <c r="C1046" s="58" t="s">
        <v>202</v>
      </c>
      <c r="D1046" s="57">
        <v>2020</v>
      </c>
      <c r="E1046" s="58" t="s">
        <v>3070</v>
      </c>
      <c r="F1046" s="58" t="s">
        <v>4487</v>
      </c>
      <c r="G1046" s="58" t="s">
        <v>4488</v>
      </c>
      <c r="H1046" s="58">
        <v>500</v>
      </c>
      <c r="I1046" s="58" t="s">
        <v>4316</v>
      </c>
      <c r="J1046" s="65">
        <v>2000000</v>
      </c>
      <c r="K1046" s="65"/>
    </row>
    <row r="1047" spans="1:11" ht="31" hidden="1">
      <c r="A1047" s="48"/>
      <c r="B1047" s="57"/>
      <c r="C1047" s="58" t="s">
        <v>202</v>
      </c>
      <c r="D1047" s="57">
        <v>2020</v>
      </c>
      <c r="E1047" s="58" t="s">
        <v>3070</v>
      </c>
      <c r="F1047" s="58" t="s">
        <v>4489</v>
      </c>
      <c r="G1047" s="58" t="s">
        <v>4490</v>
      </c>
      <c r="H1047" s="58">
        <v>25</v>
      </c>
      <c r="I1047" s="58" t="s">
        <v>4453</v>
      </c>
      <c r="J1047" s="65">
        <v>750000</v>
      </c>
      <c r="K1047" s="65"/>
    </row>
    <row r="1048" spans="1:11" ht="31" hidden="1">
      <c r="A1048" s="48"/>
      <c r="B1048" s="57"/>
      <c r="C1048" s="58" t="s">
        <v>202</v>
      </c>
      <c r="D1048" s="57">
        <v>2020</v>
      </c>
      <c r="E1048" s="58" t="s">
        <v>3070</v>
      </c>
      <c r="F1048" s="58" t="s">
        <v>4491</v>
      </c>
      <c r="G1048" s="58" t="s">
        <v>4492</v>
      </c>
      <c r="H1048" s="58">
        <v>500</v>
      </c>
      <c r="I1048" s="58" t="s">
        <v>4316</v>
      </c>
      <c r="J1048" s="65">
        <v>17000000</v>
      </c>
      <c r="K1048" s="65"/>
    </row>
    <row r="1049" spans="1:11" ht="31" hidden="1">
      <c r="A1049" s="48"/>
      <c r="B1049" s="57"/>
      <c r="C1049" s="58" t="s">
        <v>202</v>
      </c>
      <c r="D1049" s="57">
        <v>2020</v>
      </c>
      <c r="E1049" s="58" t="s">
        <v>3070</v>
      </c>
      <c r="F1049" s="58" t="s">
        <v>4493</v>
      </c>
      <c r="G1049" s="58" t="s">
        <v>4494</v>
      </c>
      <c r="H1049" s="58">
        <v>10</v>
      </c>
      <c r="I1049" s="58" t="s">
        <v>4339</v>
      </c>
      <c r="J1049" s="65">
        <v>9680000</v>
      </c>
      <c r="K1049" s="65"/>
    </row>
    <row r="1050" spans="1:11" ht="46.5" hidden="1">
      <c r="A1050" s="48"/>
      <c r="B1050" s="57"/>
      <c r="C1050" s="58" t="s">
        <v>202</v>
      </c>
      <c r="D1050" s="57">
        <v>2020</v>
      </c>
      <c r="E1050" s="58" t="s">
        <v>3070</v>
      </c>
      <c r="F1050" s="58" t="s">
        <v>4495</v>
      </c>
      <c r="G1050" s="58" t="s">
        <v>4496</v>
      </c>
      <c r="H1050" s="58">
        <v>25</v>
      </c>
      <c r="I1050" s="58" t="s">
        <v>4497</v>
      </c>
      <c r="J1050" s="65">
        <v>11600000</v>
      </c>
      <c r="K1050" s="65"/>
    </row>
    <row r="1051" spans="1:11" ht="31" hidden="1">
      <c r="A1051" s="48"/>
      <c r="B1051" s="57"/>
      <c r="C1051" s="58" t="s">
        <v>202</v>
      </c>
      <c r="D1051" s="57">
        <v>2020</v>
      </c>
      <c r="E1051" s="58" t="s">
        <v>3070</v>
      </c>
      <c r="F1051" s="58" t="s">
        <v>4498</v>
      </c>
      <c r="G1051" s="58" t="s">
        <v>4323</v>
      </c>
      <c r="H1051" s="58">
        <v>250</v>
      </c>
      <c r="I1051" s="58" t="s">
        <v>4453</v>
      </c>
      <c r="J1051" s="65">
        <v>500000</v>
      </c>
      <c r="K1051" s="65"/>
    </row>
    <row r="1052" spans="1:11" ht="31" hidden="1">
      <c r="A1052" s="48"/>
      <c r="B1052" s="57"/>
      <c r="C1052" s="58" t="s">
        <v>202</v>
      </c>
      <c r="D1052" s="57">
        <v>2020</v>
      </c>
      <c r="E1052" s="58" t="s">
        <v>3070</v>
      </c>
      <c r="F1052" s="58" t="s">
        <v>4499</v>
      </c>
      <c r="G1052" s="58" t="s">
        <v>4500</v>
      </c>
      <c r="H1052" s="58">
        <v>25</v>
      </c>
      <c r="I1052" s="58" t="s">
        <v>4316</v>
      </c>
      <c r="J1052" s="65">
        <v>500000</v>
      </c>
      <c r="K1052" s="65"/>
    </row>
    <row r="1053" spans="1:11" ht="31" hidden="1">
      <c r="A1053" s="48"/>
      <c r="B1053" s="57"/>
      <c r="C1053" s="58" t="s">
        <v>202</v>
      </c>
      <c r="D1053" s="57">
        <v>2020</v>
      </c>
      <c r="E1053" s="58" t="s">
        <v>3070</v>
      </c>
      <c r="F1053" s="58" t="s">
        <v>4501</v>
      </c>
      <c r="G1053" s="58" t="s">
        <v>4333</v>
      </c>
      <c r="H1053" s="58"/>
      <c r="I1053" s="58" t="s">
        <v>229</v>
      </c>
      <c r="J1053" s="65">
        <v>1000000</v>
      </c>
      <c r="K1053" s="65"/>
    </row>
    <row r="1054" spans="1:11" ht="31" hidden="1">
      <c r="A1054" s="48"/>
      <c r="B1054" s="57"/>
      <c r="C1054" s="58" t="s">
        <v>202</v>
      </c>
      <c r="D1054" s="57">
        <v>2020</v>
      </c>
      <c r="E1054" s="58" t="s">
        <v>3070</v>
      </c>
      <c r="F1054" s="58" t="s">
        <v>4502</v>
      </c>
      <c r="G1054" s="58" t="s">
        <v>4316</v>
      </c>
      <c r="H1054" s="58">
        <v>500</v>
      </c>
      <c r="I1054" s="58" t="s">
        <v>4316</v>
      </c>
      <c r="J1054" s="65">
        <v>247500000</v>
      </c>
      <c r="K1054" s="65"/>
    </row>
    <row r="1055" spans="1:11" ht="16.5" hidden="1" customHeight="1">
      <c r="A1055" s="48"/>
      <c r="B1055" s="57"/>
      <c r="C1055" s="58" t="s">
        <v>202</v>
      </c>
      <c r="D1055" s="57">
        <v>2020</v>
      </c>
      <c r="E1055" s="58" t="s">
        <v>3096</v>
      </c>
      <c r="F1055" s="58" t="s">
        <v>4503</v>
      </c>
      <c r="G1055" s="58" t="s">
        <v>4430</v>
      </c>
      <c r="H1055" s="58">
        <v>150</v>
      </c>
      <c r="I1055" s="58" t="s">
        <v>4316</v>
      </c>
      <c r="J1055" s="65">
        <v>112200000</v>
      </c>
      <c r="K1055" s="65"/>
    </row>
    <row r="1056" spans="1:11" ht="62" hidden="1">
      <c r="A1056" s="48"/>
      <c r="B1056" s="57"/>
      <c r="C1056" s="58" t="s">
        <v>202</v>
      </c>
      <c r="D1056" s="57">
        <v>2020</v>
      </c>
      <c r="E1056" s="58" t="s">
        <v>3096</v>
      </c>
      <c r="F1056" s="58" t="s">
        <v>4504</v>
      </c>
      <c r="G1056" s="58" t="s">
        <v>4430</v>
      </c>
      <c r="H1056" s="58">
        <v>150</v>
      </c>
      <c r="I1056" s="58" t="s">
        <v>3398</v>
      </c>
      <c r="J1056" s="65">
        <v>1000000</v>
      </c>
      <c r="K1056" s="65"/>
    </row>
    <row r="1057" spans="1:11" ht="62" hidden="1">
      <c r="A1057" s="48"/>
      <c r="B1057" s="57"/>
      <c r="C1057" s="58" t="s">
        <v>202</v>
      </c>
      <c r="D1057" s="57">
        <v>2020</v>
      </c>
      <c r="E1057" s="58" t="s">
        <v>3096</v>
      </c>
      <c r="F1057" s="58" t="s">
        <v>4505</v>
      </c>
      <c r="G1057" s="58" t="s">
        <v>4506</v>
      </c>
      <c r="H1057" s="58">
        <v>300</v>
      </c>
      <c r="I1057" s="58" t="s">
        <v>4316</v>
      </c>
      <c r="J1057" s="65">
        <v>100000000</v>
      </c>
      <c r="K1057" s="65"/>
    </row>
    <row r="1058" spans="1:11" ht="62" hidden="1">
      <c r="A1058" s="48"/>
      <c r="B1058" s="57"/>
      <c r="C1058" s="58" t="s">
        <v>202</v>
      </c>
      <c r="D1058" s="57">
        <v>2020</v>
      </c>
      <c r="E1058" s="58" t="s">
        <v>3096</v>
      </c>
      <c r="F1058" s="58" t="s">
        <v>4507</v>
      </c>
      <c r="G1058" s="58" t="s">
        <v>4430</v>
      </c>
      <c r="H1058" s="58">
        <v>150</v>
      </c>
      <c r="I1058" s="58" t="s">
        <v>4316</v>
      </c>
      <c r="J1058" s="65">
        <v>5000000</v>
      </c>
      <c r="K1058" s="65"/>
    </row>
    <row r="1059" spans="1:11" ht="49.5" hidden="1" customHeight="1">
      <c r="A1059" s="48"/>
      <c r="B1059" s="57"/>
      <c r="C1059" s="58" t="s">
        <v>202</v>
      </c>
      <c r="D1059" s="57">
        <v>2020</v>
      </c>
      <c r="E1059" s="58" t="s">
        <v>3112</v>
      </c>
      <c r="F1059" s="58" t="s">
        <v>4508</v>
      </c>
      <c r="G1059" s="58" t="s">
        <v>4316</v>
      </c>
      <c r="H1059" s="58">
        <v>500</v>
      </c>
      <c r="I1059" s="58" t="s">
        <v>4316</v>
      </c>
      <c r="J1059" s="65">
        <v>1231500</v>
      </c>
      <c r="K1059" s="65"/>
    </row>
    <row r="1060" spans="1:11" ht="46.5" hidden="1">
      <c r="A1060" s="48"/>
      <c r="B1060" s="57"/>
      <c r="C1060" s="58" t="s">
        <v>202</v>
      </c>
      <c r="D1060" s="57">
        <v>2020</v>
      </c>
      <c r="E1060" s="58" t="s">
        <v>3112</v>
      </c>
      <c r="F1060" s="58" t="s">
        <v>4509</v>
      </c>
      <c r="G1060" s="58" t="s">
        <v>4316</v>
      </c>
      <c r="H1060" s="58">
        <v>2</v>
      </c>
      <c r="I1060" s="58" t="s">
        <v>4316</v>
      </c>
      <c r="J1060" s="65">
        <v>1257600</v>
      </c>
      <c r="K1060" s="65"/>
    </row>
    <row r="1061" spans="1:11" ht="46.5" hidden="1">
      <c r="A1061" s="48"/>
      <c r="B1061" s="57"/>
      <c r="C1061" s="58" t="s">
        <v>202</v>
      </c>
      <c r="D1061" s="57">
        <v>2020</v>
      </c>
      <c r="E1061" s="58" t="s">
        <v>3112</v>
      </c>
      <c r="F1061" s="58" t="s">
        <v>4510</v>
      </c>
      <c r="G1061" s="58" t="s">
        <v>4316</v>
      </c>
      <c r="H1061" s="58">
        <v>15</v>
      </c>
      <c r="I1061" s="58" t="s">
        <v>4316</v>
      </c>
      <c r="J1061" s="65">
        <v>2138500</v>
      </c>
      <c r="K1061" s="65"/>
    </row>
    <row r="1062" spans="1:11" ht="46.5" hidden="1">
      <c r="A1062" s="48"/>
      <c r="B1062" s="57"/>
      <c r="C1062" s="58" t="s">
        <v>202</v>
      </c>
      <c r="D1062" s="57">
        <v>2020</v>
      </c>
      <c r="E1062" s="58" t="s">
        <v>3112</v>
      </c>
      <c r="F1062" s="58" t="s">
        <v>4511</v>
      </c>
      <c r="G1062" s="58" t="s">
        <v>4512</v>
      </c>
      <c r="H1062" s="58">
        <v>25</v>
      </c>
      <c r="I1062" s="58" t="s">
        <v>4316</v>
      </c>
      <c r="J1062" s="65">
        <v>1180000</v>
      </c>
      <c r="K1062" s="65"/>
    </row>
    <row r="1063" spans="1:11" ht="46.5" hidden="1">
      <c r="A1063" s="48"/>
      <c r="B1063" s="57"/>
      <c r="C1063" s="58" t="s">
        <v>202</v>
      </c>
      <c r="D1063" s="57">
        <v>2020</v>
      </c>
      <c r="E1063" s="58" t="s">
        <v>3112</v>
      </c>
      <c r="F1063" s="58" t="s">
        <v>4513</v>
      </c>
      <c r="G1063" s="58" t="s">
        <v>4316</v>
      </c>
      <c r="H1063" s="58">
        <v>500</v>
      </c>
      <c r="I1063" s="58" t="s">
        <v>4316</v>
      </c>
      <c r="J1063" s="65">
        <v>50829000</v>
      </c>
      <c r="K1063" s="65"/>
    </row>
    <row r="1064" spans="1:11" ht="46.5" hidden="1">
      <c r="A1064" s="48"/>
      <c r="B1064" s="57"/>
      <c r="C1064" s="58" t="s">
        <v>202</v>
      </c>
      <c r="D1064" s="57">
        <v>2020</v>
      </c>
      <c r="E1064" s="58" t="s">
        <v>3112</v>
      </c>
      <c r="F1064" s="58" t="s">
        <v>4514</v>
      </c>
      <c r="G1064" s="58" t="s">
        <v>4515</v>
      </c>
      <c r="H1064" s="58">
        <v>250</v>
      </c>
      <c r="I1064" s="58" t="s">
        <v>4316</v>
      </c>
      <c r="J1064" s="65">
        <v>25500000</v>
      </c>
      <c r="K1064" s="65"/>
    </row>
    <row r="1065" spans="1:11" ht="46.5" hidden="1">
      <c r="A1065" s="48"/>
      <c r="B1065" s="57"/>
      <c r="C1065" s="58" t="s">
        <v>202</v>
      </c>
      <c r="D1065" s="57">
        <v>2020</v>
      </c>
      <c r="E1065" s="58" t="s">
        <v>3112</v>
      </c>
      <c r="F1065" s="58" t="s">
        <v>4516</v>
      </c>
      <c r="G1065" s="58" t="s">
        <v>4316</v>
      </c>
      <c r="H1065" s="58">
        <v>150</v>
      </c>
      <c r="I1065" s="58" t="s">
        <v>4316</v>
      </c>
      <c r="J1065" s="65">
        <v>2183000</v>
      </c>
      <c r="K1065" s="65"/>
    </row>
    <row r="1066" spans="1:11" ht="46.5" hidden="1">
      <c r="A1066" s="48"/>
      <c r="B1066" s="57"/>
      <c r="C1066" s="58" t="s">
        <v>202</v>
      </c>
      <c r="D1066" s="57">
        <v>2020</v>
      </c>
      <c r="E1066" s="58" t="s">
        <v>3112</v>
      </c>
      <c r="F1066" s="58" t="s">
        <v>4517</v>
      </c>
      <c r="G1066" s="58" t="s">
        <v>4316</v>
      </c>
      <c r="H1066" s="58">
        <v>500</v>
      </c>
      <c r="I1066" s="58" t="s">
        <v>4316</v>
      </c>
      <c r="J1066" s="65">
        <v>7500000</v>
      </c>
      <c r="K1066" s="65"/>
    </row>
    <row r="1067" spans="1:11" ht="46.5" hidden="1">
      <c r="A1067" s="48"/>
      <c r="B1067" s="57"/>
      <c r="C1067" s="58" t="s">
        <v>202</v>
      </c>
      <c r="D1067" s="57">
        <v>2020</v>
      </c>
      <c r="E1067" s="58" t="s">
        <v>3112</v>
      </c>
      <c r="F1067" s="58" t="s">
        <v>4518</v>
      </c>
      <c r="G1067" s="58" t="s">
        <v>4316</v>
      </c>
      <c r="H1067" s="58">
        <v>1</v>
      </c>
      <c r="I1067" s="58" t="s">
        <v>4316</v>
      </c>
      <c r="J1067" s="65">
        <v>3492800</v>
      </c>
      <c r="K1067" s="65"/>
    </row>
    <row r="1068" spans="1:11" ht="46.5" hidden="1">
      <c r="A1068" s="48"/>
      <c r="B1068" s="57"/>
      <c r="C1068" s="58" t="s">
        <v>202</v>
      </c>
      <c r="D1068" s="57">
        <v>2020</v>
      </c>
      <c r="E1068" s="58" t="s">
        <v>3112</v>
      </c>
      <c r="F1068" s="58" t="s">
        <v>4519</v>
      </c>
      <c r="G1068" s="58" t="s">
        <v>4316</v>
      </c>
      <c r="H1068" s="58">
        <v>1</v>
      </c>
      <c r="I1068" s="58" t="s">
        <v>4316</v>
      </c>
      <c r="J1068" s="65"/>
      <c r="K1068" s="65"/>
    </row>
    <row r="1069" spans="1:11" ht="46.5" hidden="1">
      <c r="A1069" s="48"/>
      <c r="B1069" s="57"/>
      <c r="C1069" s="58" t="s">
        <v>202</v>
      </c>
      <c r="D1069" s="57">
        <v>2020</v>
      </c>
      <c r="E1069" s="58" t="s">
        <v>3112</v>
      </c>
      <c r="F1069" s="58" t="s">
        <v>4520</v>
      </c>
      <c r="G1069" s="58" t="s">
        <v>4316</v>
      </c>
      <c r="H1069" s="58">
        <v>1</v>
      </c>
      <c r="I1069" s="58" t="s">
        <v>4316</v>
      </c>
      <c r="J1069" s="65"/>
      <c r="K1069" s="65"/>
    </row>
    <row r="1070" spans="1:11" ht="46.5" hidden="1">
      <c r="A1070" s="48"/>
      <c r="B1070" s="57"/>
      <c r="C1070" s="58" t="s">
        <v>202</v>
      </c>
      <c r="D1070" s="57">
        <v>2020</v>
      </c>
      <c r="E1070" s="58" t="s">
        <v>3112</v>
      </c>
      <c r="F1070" s="58" t="s">
        <v>4521</v>
      </c>
      <c r="G1070" s="58" t="s">
        <v>4522</v>
      </c>
      <c r="H1070" s="58">
        <v>50</v>
      </c>
      <c r="I1070" s="58" t="s">
        <v>4316</v>
      </c>
      <c r="J1070" s="65">
        <v>11100000</v>
      </c>
      <c r="K1070" s="65"/>
    </row>
    <row r="1071" spans="1:11" ht="46.5" hidden="1">
      <c r="A1071" s="48"/>
      <c r="B1071" s="57"/>
      <c r="C1071" s="58" t="s">
        <v>202</v>
      </c>
      <c r="D1071" s="57">
        <v>2020</v>
      </c>
      <c r="E1071" s="58" t="s">
        <v>3112</v>
      </c>
      <c r="F1071" s="58" t="s">
        <v>4523</v>
      </c>
      <c r="G1071" s="58" t="s">
        <v>4316</v>
      </c>
      <c r="H1071" s="58">
        <v>500</v>
      </c>
      <c r="I1071" s="58" t="s">
        <v>4316</v>
      </c>
      <c r="J1071" s="65">
        <v>3700000</v>
      </c>
      <c r="K1071" s="65"/>
    </row>
    <row r="1072" spans="1:11" ht="46.5" hidden="1">
      <c r="A1072" s="48"/>
      <c r="B1072" s="57"/>
      <c r="C1072" s="58" t="s">
        <v>202</v>
      </c>
      <c r="D1072" s="57">
        <v>2020</v>
      </c>
      <c r="E1072" s="58" t="s">
        <v>3112</v>
      </c>
      <c r="F1072" s="58" t="s">
        <v>4524</v>
      </c>
      <c r="G1072" s="58" t="s">
        <v>4316</v>
      </c>
      <c r="H1072" s="58">
        <v>500</v>
      </c>
      <c r="I1072" s="58" t="s">
        <v>4316</v>
      </c>
      <c r="J1072" s="65">
        <v>7866000</v>
      </c>
      <c r="K1072" s="65"/>
    </row>
    <row r="1073" spans="1:11" ht="46.5" hidden="1">
      <c r="A1073" s="48"/>
      <c r="B1073" s="57"/>
      <c r="C1073" s="58" t="s">
        <v>202</v>
      </c>
      <c r="D1073" s="57">
        <v>2020</v>
      </c>
      <c r="E1073" s="58" t="s">
        <v>3112</v>
      </c>
      <c r="F1073" s="58" t="s">
        <v>4525</v>
      </c>
      <c r="G1073" s="58" t="s">
        <v>4316</v>
      </c>
      <c r="H1073" s="58">
        <v>1</v>
      </c>
      <c r="I1073" s="58" t="s">
        <v>4316</v>
      </c>
      <c r="J1073" s="65">
        <v>2590000</v>
      </c>
      <c r="K1073" s="65"/>
    </row>
    <row r="1074" spans="1:11" ht="46.5" hidden="1">
      <c r="A1074" s="48"/>
      <c r="B1074" s="57"/>
      <c r="C1074" s="58" t="s">
        <v>202</v>
      </c>
      <c r="D1074" s="57">
        <v>2020</v>
      </c>
      <c r="E1074" s="58" t="s">
        <v>3112</v>
      </c>
      <c r="F1074" s="58" t="s">
        <v>4526</v>
      </c>
      <c r="G1074" s="58" t="s">
        <v>4316</v>
      </c>
      <c r="H1074" s="58">
        <v>50</v>
      </c>
      <c r="I1074" s="58" t="s">
        <v>4316</v>
      </c>
      <c r="J1074" s="65">
        <v>1110000</v>
      </c>
      <c r="K1074" s="65"/>
    </row>
    <row r="1075" spans="1:11" ht="46.5" hidden="1">
      <c r="A1075" s="48"/>
      <c r="B1075" s="57"/>
      <c r="C1075" s="58" t="s">
        <v>202</v>
      </c>
      <c r="D1075" s="57">
        <v>2020</v>
      </c>
      <c r="E1075" s="58" t="s">
        <v>3112</v>
      </c>
      <c r="F1075" s="58" t="s">
        <v>4527</v>
      </c>
      <c r="G1075" s="58" t="s">
        <v>4316</v>
      </c>
      <c r="H1075" s="58">
        <v>100</v>
      </c>
      <c r="I1075" s="58" t="s">
        <v>4316</v>
      </c>
      <c r="J1075" s="65">
        <v>5040000</v>
      </c>
      <c r="K1075" s="65"/>
    </row>
    <row r="1076" spans="1:11" ht="46.5" hidden="1">
      <c r="A1076" s="48"/>
      <c r="B1076" s="57"/>
      <c r="C1076" s="58" t="s">
        <v>202</v>
      </c>
      <c r="D1076" s="57">
        <v>2020</v>
      </c>
      <c r="E1076" s="58" t="s">
        <v>3112</v>
      </c>
      <c r="F1076" s="58" t="s">
        <v>4528</v>
      </c>
      <c r="G1076" s="58" t="s">
        <v>4316</v>
      </c>
      <c r="H1076" s="58">
        <v>20</v>
      </c>
      <c r="I1076" s="58" t="s">
        <v>4316</v>
      </c>
      <c r="J1076" s="65">
        <v>1260000</v>
      </c>
      <c r="K1076" s="65"/>
    </row>
    <row r="1077" spans="1:11" ht="46.5" hidden="1">
      <c r="A1077" s="48"/>
      <c r="B1077" s="57"/>
      <c r="C1077" s="58" t="s">
        <v>202</v>
      </c>
      <c r="D1077" s="57">
        <v>2020</v>
      </c>
      <c r="E1077" s="58" t="s">
        <v>3112</v>
      </c>
      <c r="F1077" s="58" t="s">
        <v>4529</v>
      </c>
      <c r="G1077" s="58" t="s">
        <v>4339</v>
      </c>
      <c r="H1077" s="58">
        <v>500</v>
      </c>
      <c r="I1077" s="58" t="s">
        <v>4339</v>
      </c>
      <c r="J1077" s="65">
        <v>36824440</v>
      </c>
      <c r="K1077" s="65"/>
    </row>
    <row r="1078" spans="1:11" ht="46.5" hidden="1">
      <c r="A1078" s="48"/>
      <c r="B1078" s="57"/>
      <c r="C1078" s="58" t="s">
        <v>202</v>
      </c>
      <c r="D1078" s="57">
        <v>2020</v>
      </c>
      <c r="E1078" s="58" t="s">
        <v>3112</v>
      </c>
      <c r="F1078" s="58" t="s">
        <v>4530</v>
      </c>
      <c r="G1078" s="58" t="s">
        <v>4316</v>
      </c>
      <c r="H1078" s="58">
        <v>100</v>
      </c>
      <c r="I1078" s="58" t="s">
        <v>4316</v>
      </c>
      <c r="J1078" s="65">
        <v>4035500</v>
      </c>
      <c r="K1078" s="65"/>
    </row>
    <row r="1079" spans="1:11" ht="46.5" hidden="1">
      <c r="A1079" s="48"/>
      <c r="B1079" s="57"/>
      <c r="C1079" s="58" t="s">
        <v>202</v>
      </c>
      <c r="D1079" s="57">
        <v>2020</v>
      </c>
      <c r="E1079" s="58" t="s">
        <v>3112</v>
      </c>
      <c r="F1079" s="58" t="s">
        <v>4531</v>
      </c>
      <c r="G1079" s="58" t="s">
        <v>3398</v>
      </c>
      <c r="H1079" s="58">
        <v>500</v>
      </c>
      <c r="I1079" s="58" t="s">
        <v>3398</v>
      </c>
      <c r="J1079" s="65">
        <v>178000000</v>
      </c>
      <c r="K1079" s="65"/>
    </row>
    <row r="1080" spans="1:11" ht="46.5" hidden="1">
      <c r="A1080" s="48"/>
      <c r="B1080" s="57"/>
      <c r="C1080" s="58" t="s">
        <v>202</v>
      </c>
      <c r="D1080" s="57">
        <v>2020</v>
      </c>
      <c r="E1080" s="58" t="s">
        <v>3112</v>
      </c>
      <c r="F1080" s="58" t="s">
        <v>4532</v>
      </c>
      <c r="G1080" s="58" t="s">
        <v>4316</v>
      </c>
      <c r="H1080" s="58">
        <v>250</v>
      </c>
      <c r="I1080" s="58" t="s">
        <v>4316</v>
      </c>
      <c r="J1080" s="65">
        <v>2520000</v>
      </c>
      <c r="K1080" s="65"/>
    </row>
    <row r="1081" spans="1:11" ht="46.5" hidden="1">
      <c r="A1081" s="48"/>
      <c r="B1081" s="57"/>
      <c r="C1081" s="58" t="s">
        <v>202</v>
      </c>
      <c r="D1081" s="57">
        <v>2020</v>
      </c>
      <c r="E1081" s="58" t="s">
        <v>3112</v>
      </c>
      <c r="F1081" s="58" t="s">
        <v>4533</v>
      </c>
      <c r="G1081" s="58" t="s">
        <v>4316</v>
      </c>
      <c r="H1081" s="58">
        <v>150</v>
      </c>
      <c r="I1081" s="58" t="s">
        <v>4316</v>
      </c>
      <c r="J1081" s="65">
        <v>840000</v>
      </c>
      <c r="K1081" s="65"/>
    </row>
    <row r="1082" spans="1:11" ht="46.5" hidden="1">
      <c r="A1082" s="48"/>
      <c r="B1082" s="57"/>
      <c r="C1082" s="58" t="s">
        <v>202</v>
      </c>
      <c r="D1082" s="57">
        <v>2020</v>
      </c>
      <c r="E1082" s="58" t="s">
        <v>3144</v>
      </c>
      <c r="F1082" s="58" t="s">
        <v>4534</v>
      </c>
      <c r="G1082" s="58" t="s">
        <v>4535</v>
      </c>
      <c r="H1082" s="58">
        <v>50</v>
      </c>
      <c r="I1082" s="58" t="s">
        <v>4536</v>
      </c>
      <c r="J1082" s="65">
        <v>1500000</v>
      </c>
      <c r="K1082" s="65"/>
    </row>
    <row r="1083" spans="1:11" ht="46.5" hidden="1">
      <c r="A1083" s="48"/>
      <c r="B1083" s="57"/>
      <c r="C1083" s="58" t="s">
        <v>202</v>
      </c>
      <c r="D1083" s="57">
        <v>2020</v>
      </c>
      <c r="E1083" s="58" t="s">
        <v>3144</v>
      </c>
      <c r="F1083" s="58" t="s">
        <v>4534</v>
      </c>
      <c r="G1083" s="58" t="s">
        <v>4535</v>
      </c>
      <c r="H1083" s="58">
        <v>50</v>
      </c>
      <c r="I1083" s="58" t="s">
        <v>4537</v>
      </c>
      <c r="J1083" s="65">
        <v>1500000</v>
      </c>
      <c r="K1083" s="65"/>
    </row>
    <row r="1084" spans="1:11" ht="46.5" hidden="1">
      <c r="A1084" s="48"/>
      <c r="B1084" s="57"/>
      <c r="C1084" s="58" t="s">
        <v>202</v>
      </c>
      <c r="D1084" s="57">
        <v>2020</v>
      </c>
      <c r="E1084" s="58" t="s">
        <v>3144</v>
      </c>
      <c r="F1084" s="58" t="s">
        <v>4534</v>
      </c>
      <c r="G1084" s="58" t="s">
        <v>4535</v>
      </c>
      <c r="H1084" s="58">
        <v>50</v>
      </c>
      <c r="I1084" s="58" t="s">
        <v>4536</v>
      </c>
      <c r="J1084" s="65">
        <v>1750000</v>
      </c>
      <c r="K1084" s="65"/>
    </row>
    <row r="1085" spans="1:11" ht="46.5" hidden="1">
      <c r="A1085" s="48"/>
      <c r="B1085" s="57"/>
      <c r="C1085" s="58" t="s">
        <v>202</v>
      </c>
      <c r="D1085" s="57">
        <v>2020</v>
      </c>
      <c r="E1085" s="58" t="s">
        <v>3144</v>
      </c>
      <c r="F1085" s="58" t="s">
        <v>4534</v>
      </c>
      <c r="G1085" s="58" t="s">
        <v>4535</v>
      </c>
      <c r="H1085" s="58">
        <v>50</v>
      </c>
      <c r="I1085" s="58" t="s">
        <v>4536</v>
      </c>
      <c r="J1085" s="65">
        <v>1650000</v>
      </c>
      <c r="K1085" s="65"/>
    </row>
    <row r="1086" spans="1:11" ht="31" hidden="1">
      <c r="A1086" s="48"/>
      <c r="B1086" s="57"/>
      <c r="C1086" s="58" t="s">
        <v>202</v>
      </c>
      <c r="D1086" s="57">
        <v>2020</v>
      </c>
      <c r="E1086" s="58" t="s">
        <v>3144</v>
      </c>
      <c r="F1086" s="58" t="s">
        <v>4538</v>
      </c>
      <c r="G1086" s="58" t="s">
        <v>4390</v>
      </c>
      <c r="H1086" s="58">
        <v>50</v>
      </c>
      <c r="I1086" s="58" t="s">
        <v>4316</v>
      </c>
      <c r="J1086" s="65">
        <v>1500000</v>
      </c>
      <c r="K1086" s="65"/>
    </row>
    <row r="1087" spans="1:11" ht="31" hidden="1">
      <c r="A1087" s="48"/>
      <c r="B1087" s="57"/>
      <c r="C1087" s="58" t="s">
        <v>202</v>
      </c>
      <c r="D1087" s="57">
        <v>2020</v>
      </c>
      <c r="E1087" s="58" t="s">
        <v>3144</v>
      </c>
      <c r="F1087" s="58" t="s">
        <v>4539</v>
      </c>
      <c r="G1087" s="58" t="s">
        <v>4395</v>
      </c>
      <c r="H1087" s="58">
        <v>5</v>
      </c>
      <c r="I1087" s="58" t="s">
        <v>4540</v>
      </c>
      <c r="J1087" s="65">
        <v>289591730</v>
      </c>
      <c r="K1087" s="65"/>
    </row>
    <row r="1088" spans="1:11" ht="31" hidden="1">
      <c r="A1088" s="48"/>
      <c r="B1088" s="57"/>
      <c r="C1088" s="58" t="s">
        <v>202</v>
      </c>
      <c r="D1088" s="57">
        <v>2020</v>
      </c>
      <c r="E1088" s="58" t="s">
        <v>3144</v>
      </c>
      <c r="F1088" s="58" t="s">
        <v>4541</v>
      </c>
      <c r="G1088" s="58" t="s">
        <v>4395</v>
      </c>
      <c r="H1088" s="58">
        <v>5</v>
      </c>
      <c r="I1088" s="58" t="s">
        <v>4540</v>
      </c>
      <c r="J1088" s="65">
        <v>73933600</v>
      </c>
      <c r="K1088" s="65"/>
    </row>
    <row r="1089" spans="1:11" ht="31" hidden="1">
      <c r="A1089" s="48"/>
      <c r="B1089" s="57"/>
      <c r="C1089" s="58" t="s">
        <v>202</v>
      </c>
      <c r="D1089" s="57">
        <v>2020</v>
      </c>
      <c r="E1089" s="58" t="s">
        <v>3144</v>
      </c>
      <c r="F1089" s="58" t="s">
        <v>4542</v>
      </c>
      <c r="G1089" s="58" t="s">
        <v>4395</v>
      </c>
      <c r="H1089" s="58">
        <v>5</v>
      </c>
      <c r="I1089" s="58" t="s">
        <v>4540</v>
      </c>
      <c r="J1089" s="65">
        <v>5000000</v>
      </c>
      <c r="K1089" s="65"/>
    </row>
    <row r="1090" spans="1:11" ht="31" hidden="1">
      <c r="A1090" s="48"/>
      <c r="B1090" s="57"/>
      <c r="C1090" s="58" t="s">
        <v>202</v>
      </c>
      <c r="D1090" s="57">
        <v>2020</v>
      </c>
      <c r="E1090" s="58" t="s">
        <v>3144</v>
      </c>
      <c r="F1090" s="58" t="s">
        <v>4543</v>
      </c>
      <c r="G1090" s="58" t="s">
        <v>4395</v>
      </c>
      <c r="H1090" s="58">
        <v>5</v>
      </c>
      <c r="I1090" s="58" t="s">
        <v>4540</v>
      </c>
      <c r="J1090" s="65">
        <v>7245000</v>
      </c>
      <c r="K1090" s="65"/>
    </row>
    <row r="1091" spans="1:11" ht="31" hidden="1">
      <c r="A1091" s="48"/>
      <c r="B1091" s="57"/>
      <c r="C1091" s="58" t="s">
        <v>202</v>
      </c>
      <c r="D1091" s="57">
        <v>2020</v>
      </c>
      <c r="E1091" s="58" t="s">
        <v>3144</v>
      </c>
      <c r="F1091" s="58" t="s">
        <v>4544</v>
      </c>
      <c r="G1091" s="58" t="s">
        <v>4395</v>
      </c>
      <c r="H1091" s="58">
        <v>5</v>
      </c>
      <c r="I1091" s="58" t="s">
        <v>4540</v>
      </c>
      <c r="J1091" s="65">
        <v>50000000</v>
      </c>
      <c r="K1091" s="65"/>
    </row>
    <row r="1092" spans="1:11" ht="31" hidden="1">
      <c r="A1092" s="48"/>
      <c r="B1092" s="57"/>
      <c r="C1092" s="58" t="s">
        <v>202</v>
      </c>
      <c r="D1092" s="57">
        <v>2020</v>
      </c>
      <c r="E1092" s="58" t="s">
        <v>3144</v>
      </c>
      <c r="F1092" s="58" t="s">
        <v>4545</v>
      </c>
      <c r="G1092" s="58" t="s">
        <v>4395</v>
      </c>
      <c r="H1092" s="58">
        <v>5</v>
      </c>
      <c r="I1092" s="58" t="s">
        <v>4540</v>
      </c>
      <c r="J1092" s="65">
        <v>10000000</v>
      </c>
      <c r="K1092" s="65"/>
    </row>
    <row r="1093" spans="1:11" ht="31" hidden="1">
      <c r="A1093" s="48"/>
      <c r="B1093" s="57"/>
      <c r="C1093" s="58" t="s">
        <v>202</v>
      </c>
      <c r="D1093" s="57">
        <v>2020</v>
      </c>
      <c r="E1093" s="58" t="s">
        <v>3144</v>
      </c>
      <c r="F1093" s="58" t="s">
        <v>4546</v>
      </c>
      <c r="G1093" s="58" t="s">
        <v>4395</v>
      </c>
      <c r="H1093" s="58">
        <v>5</v>
      </c>
      <c r="I1093" s="58" t="s">
        <v>4540</v>
      </c>
      <c r="J1093" s="65">
        <v>3000000</v>
      </c>
      <c r="K1093" s="65"/>
    </row>
    <row r="1094" spans="1:11" ht="31" hidden="1">
      <c r="A1094" s="48"/>
      <c r="B1094" s="57"/>
      <c r="C1094" s="58" t="s">
        <v>202</v>
      </c>
      <c r="D1094" s="57">
        <v>2020</v>
      </c>
      <c r="E1094" s="58" t="s">
        <v>3144</v>
      </c>
      <c r="F1094" s="58" t="s">
        <v>4547</v>
      </c>
      <c r="G1094" s="58" t="s">
        <v>4395</v>
      </c>
      <c r="H1094" s="58">
        <v>5</v>
      </c>
      <c r="I1094" s="58" t="s">
        <v>4540</v>
      </c>
      <c r="J1094" s="65">
        <v>2000000</v>
      </c>
      <c r="K1094" s="65"/>
    </row>
    <row r="1095" spans="1:11" ht="31" hidden="1">
      <c r="A1095" s="48"/>
      <c r="B1095" s="57"/>
      <c r="C1095" s="58" t="s">
        <v>202</v>
      </c>
      <c r="D1095" s="57">
        <v>2020</v>
      </c>
      <c r="E1095" s="58" t="s">
        <v>3144</v>
      </c>
      <c r="F1095" s="58" t="s">
        <v>4548</v>
      </c>
      <c r="G1095" s="58" t="s">
        <v>4395</v>
      </c>
      <c r="H1095" s="58">
        <v>5</v>
      </c>
      <c r="I1095" s="58" t="s">
        <v>4540</v>
      </c>
      <c r="J1095" s="65">
        <v>500000</v>
      </c>
      <c r="K1095" s="65"/>
    </row>
    <row r="1096" spans="1:11" ht="31" hidden="1">
      <c r="A1096" s="48"/>
      <c r="B1096" s="57"/>
      <c r="C1096" s="58" t="s">
        <v>202</v>
      </c>
      <c r="D1096" s="57">
        <v>2020</v>
      </c>
      <c r="E1096" s="58" t="s">
        <v>3144</v>
      </c>
      <c r="F1096" s="58" t="s">
        <v>4549</v>
      </c>
      <c r="G1096" s="58" t="s">
        <v>4395</v>
      </c>
      <c r="H1096" s="58">
        <v>5</v>
      </c>
      <c r="I1096" s="58" t="s">
        <v>4540</v>
      </c>
      <c r="J1096" s="65">
        <v>25000000</v>
      </c>
      <c r="K1096" s="65"/>
    </row>
    <row r="1097" spans="1:11" ht="31" hidden="1">
      <c r="A1097" s="48"/>
      <c r="B1097" s="57"/>
      <c r="C1097" s="58" t="s">
        <v>202</v>
      </c>
      <c r="D1097" s="57">
        <v>2020</v>
      </c>
      <c r="E1097" s="58" t="s">
        <v>3144</v>
      </c>
      <c r="F1097" s="58" t="s">
        <v>4550</v>
      </c>
      <c r="G1097" s="58" t="s">
        <v>4395</v>
      </c>
      <c r="H1097" s="58">
        <v>5</v>
      </c>
      <c r="I1097" s="58" t="s">
        <v>4316</v>
      </c>
      <c r="J1097" s="65">
        <v>3500000</v>
      </c>
      <c r="K1097" s="65"/>
    </row>
    <row r="1098" spans="1:11" ht="31" hidden="1">
      <c r="A1098" s="48"/>
      <c r="B1098" s="57"/>
      <c r="C1098" s="58" t="s">
        <v>202</v>
      </c>
      <c r="D1098" s="57">
        <v>2020</v>
      </c>
      <c r="E1098" s="58" t="s">
        <v>3144</v>
      </c>
      <c r="F1098" s="58" t="s">
        <v>4551</v>
      </c>
      <c r="G1098" s="58" t="s">
        <v>4395</v>
      </c>
      <c r="H1098" s="58">
        <v>5</v>
      </c>
      <c r="I1098" s="58" t="s">
        <v>4316</v>
      </c>
      <c r="J1098" s="65">
        <v>25000000</v>
      </c>
      <c r="K1098" s="65"/>
    </row>
    <row r="1099" spans="1:11" ht="31" hidden="1">
      <c r="A1099" s="48"/>
      <c r="B1099" s="57"/>
      <c r="C1099" s="58" t="s">
        <v>202</v>
      </c>
      <c r="D1099" s="57">
        <v>2020</v>
      </c>
      <c r="E1099" s="58" t="s">
        <v>3144</v>
      </c>
      <c r="F1099" s="58" t="s">
        <v>4552</v>
      </c>
      <c r="G1099" s="58" t="s">
        <v>4395</v>
      </c>
      <c r="H1099" s="58">
        <v>5</v>
      </c>
      <c r="I1099" s="58" t="s">
        <v>4316</v>
      </c>
      <c r="J1099" s="65">
        <v>6050000</v>
      </c>
      <c r="K1099" s="65"/>
    </row>
    <row r="1100" spans="1:11" ht="31" hidden="1">
      <c r="A1100" s="48"/>
      <c r="B1100" s="57"/>
      <c r="C1100" s="58" t="s">
        <v>202</v>
      </c>
      <c r="D1100" s="57">
        <v>2020</v>
      </c>
      <c r="E1100" s="58" t="s">
        <v>3144</v>
      </c>
      <c r="F1100" s="58" t="s">
        <v>4553</v>
      </c>
      <c r="G1100" s="58" t="s">
        <v>4395</v>
      </c>
      <c r="H1100" s="58">
        <v>5</v>
      </c>
      <c r="I1100" s="58" t="s">
        <v>4540</v>
      </c>
      <c r="J1100" s="65">
        <v>2165000</v>
      </c>
      <c r="K1100" s="65"/>
    </row>
    <row r="1101" spans="1:11" ht="31" hidden="1">
      <c r="A1101" s="48"/>
      <c r="B1101" s="57"/>
      <c r="C1101" s="58" t="s">
        <v>202</v>
      </c>
      <c r="D1101" s="57">
        <v>2020</v>
      </c>
      <c r="E1101" s="58" t="s">
        <v>3144</v>
      </c>
      <c r="F1101" s="58" t="s">
        <v>4554</v>
      </c>
      <c r="G1101" s="58" t="s">
        <v>4395</v>
      </c>
      <c r="H1101" s="58">
        <v>5</v>
      </c>
      <c r="I1101" s="58" t="s">
        <v>4540</v>
      </c>
      <c r="J1101" s="65">
        <v>3070000</v>
      </c>
      <c r="K1101" s="65"/>
    </row>
    <row r="1102" spans="1:11" ht="31" hidden="1">
      <c r="A1102" s="48"/>
      <c r="B1102" s="57"/>
      <c r="C1102" s="58" t="s">
        <v>202</v>
      </c>
      <c r="D1102" s="57">
        <v>2020</v>
      </c>
      <c r="E1102" s="58" t="s">
        <v>3144</v>
      </c>
      <c r="F1102" s="58" t="s">
        <v>4555</v>
      </c>
      <c r="G1102" s="58" t="s">
        <v>4395</v>
      </c>
      <c r="H1102" s="58">
        <v>5</v>
      </c>
      <c r="I1102" s="58" t="s">
        <v>4540</v>
      </c>
      <c r="J1102" s="65">
        <v>14700000</v>
      </c>
      <c r="K1102" s="65"/>
    </row>
    <row r="1103" spans="1:11" ht="31" hidden="1">
      <c r="A1103" s="48"/>
      <c r="B1103" s="57"/>
      <c r="C1103" s="58" t="s">
        <v>202</v>
      </c>
      <c r="D1103" s="57">
        <v>2020</v>
      </c>
      <c r="E1103" s="58" t="s">
        <v>3144</v>
      </c>
      <c r="F1103" s="58" t="s">
        <v>4556</v>
      </c>
      <c r="G1103" s="58" t="s">
        <v>4395</v>
      </c>
      <c r="H1103" s="58">
        <v>5</v>
      </c>
      <c r="I1103" s="58" t="s">
        <v>4540</v>
      </c>
      <c r="J1103" s="65">
        <v>1200000</v>
      </c>
      <c r="K1103" s="65"/>
    </row>
    <row r="1104" spans="1:11" ht="31" hidden="1">
      <c r="A1104" s="48"/>
      <c r="B1104" s="57"/>
      <c r="C1104" s="58" t="s">
        <v>202</v>
      </c>
      <c r="D1104" s="57">
        <v>2020</v>
      </c>
      <c r="E1104" s="58" t="s">
        <v>3144</v>
      </c>
      <c r="F1104" s="58" t="s">
        <v>4557</v>
      </c>
      <c r="G1104" s="58" t="s">
        <v>4395</v>
      </c>
      <c r="H1104" s="58">
        <v>5</v>
      </c>
      <c r="I1104" s="58" t="s">
        <v>4540</v>
      </c>
      <c r="J1104" s="65">
        <v>50000000</v>
      </c>
      <c r="K1104" s="65"/>
    </row>
    <row r="1105" spans="1:11" ht="31" hidden="1">
      <c r="A1105" s="48"/>
      <c r="B1105" s="57"/>
      <c r="C1105" s="58" t="s">
        <v>202</v>
      </c>
      <c r="D1105" s="57">
        <v>2020</v>
      </c>
      <c r="E1105" s="58" t="s">
        <v>3144</v>
      </c>
      <c r="F1105" s="58" t="s">
        <v>4558</v>
      </c>
      <c r="G1105" s="58" t="s">
        <v>4395</v>
      </c>
      <c r="H1105" s="58">
        <v>5</v>
      </c>
      <c r="I1105" s="58" t="s">
        <v>4540</v>
      </c>
      <c r="J1105" s="65">
        <v>2165000</v>
      </c>
      <c r="K1105" s="65"/>
    </row>
    <row r="1106" spans="1:11" ht="31" hidden="1">
      <c r="A1106" s="48"/>
      <c r="B1106" s="57"/>
      <c r="C1106" s="58" t="s">
        <v>202</v>
      </c>
      <c r="D1106" s="57">
        <v>2020</v>
      </c>
      <c r="E1106" s="58" t="s">
        <v>3144</v>
      </c>
      <c r="F1106" s="58" t="s">
        <v>4559</v>
      </c>
      <c r="G1106" s="58" t="s">
        <v>4395</v>
      </c>
      <c r="H1106" s="58">
        <v>5</v>
      </c>
      <c r="I1106" s="58" t="s">
        <v>4560</v>
      </c>
      <c r="J1106" s="65">
        <v>3250000</v>
      </c>
      <c r="K1106" s="65"/>
    </row>
    <row r="1107" spans="1:11" ht="31" hidden="1">
      <c r="A1107" s="48"/>
      <c r="B1107" s="58">
        <v>30</v>
      </c>
      <c r="C1107" s="58" t="s">
        <v>207</v>
      </c>
      <c r="D1107" s="59">
        <v>2019</v>
      </c>
      <c r="E1107" s="58" t="s">
        <v>3011</v>
      </c>
      <c r="F1107" s="60"/>
      <c r="G1107" s="59"/>
      <c r="H1107" s="60"/>
      <c r="I1107" s="60"/>
      <c r="J1107" s="61"/>
      <c r="K1107" s="61"/>
    </row>
    <row r="1108" spans="1:11" ht="31" hidden="1">
      <c r="A1108" s="48"/>
      <c r="B1108" s="59"/>
      <c r="C1108" s="58" t="s">
        <v>207</v>
      </c>
      <c r="D1108" s="59">
        <v>2019</v>
      </c>
      <c r="E1108" s="58" t="s">
        <v>3016</v>
      </c>
      <c r="F1108" s="60" t="s">
        <v>4561</v>
      </c>
      <c r="G1108" s="59">
        <v>2</v>
      </c>
      <c r="H1108" s="59">
        <v>35</v>
      </c>
      <c r="I1108" s="60" t="s">
        <v>4562</v>
      </c>
      <c r="J1108" s="61"/>
      <c r="K1108" s="61">
        <v>250000000.00000003</v>
      </c>
    </row>
    <row r="1109" spans="1:11" ht="46.5" hidden="1">
      <c r="A1109" s="48"/>
      <c r="B1109" s="59"/>
      <c r="C1109" s="58" t="s">
        <v>207</v>
      </c>
      <c r="D1109" s="59">
        <v>2019</v>
      </c>
      <c r="E1109" s="58" t="s">
        <v>3016</v>
      </c>
      <c r="F1109" s="60" t="s">
        <v>4563</v>
      </c>
      <c r="G1109" s="59">
        <v>8</v>
      </c>
      <c r="H1109" s="59">
        <v>40</v>
      </c>
      <c r="I1109" s="60" t="s">
        <v>4564</v>
      </c>
      <c r="J1109" s="61"/>
      <c r="K1109" s="61">
        <v>150000000</v>
      </c>
    </row>
    <row r="1110" spans="1:11" ht="46.5" hidden="1">
      <c r="A1110" s="48"/>
      <c r="B1110" s="59"/>
      <c r="C1110" s="58" t="s">
        <v>207</v>
      </c>
      <c r="D1110" s="59">
        <v>2019</v>
      </c>
      <c r="E1110" s="58" t="s">
        <v>3016</v>
      </c>
      <c r="F1110" s="60" t="s">
        <v>4565</v>
      </c>
      <c r="G1110" s="59">
        <v>1</v>
      </c>
      <c r="H1110" s="59">
        <v>100</v>
      </c>
      <c r="I1110" s="60" t="s">
        <v>4566</v>
      </c>
      <c r="J1110" s="61"/>
      <c r="K1110" s="61">
        <v>250000000.00000003</v>
      </c>
    </row>
    <row r="1111" spans="1:11" ht="31" hidden="1">
      <c r="A1111" s="48"/>
      <c r="B1111" s="59"/>
      <c r="C1111" s="58" t="s">
        <v>207</v>
      </c>
      <c r="D1111" s="59">
        <v>2019</v>
      </c>
      <c r="E1111" s="58" t="s">
        <v>3016</v>
      </c>
      <c r="F1111" s="60" t="s">
        <v>4567</v>
      </c>
      <c r="G1111" s="59">
        <v>1</v>
      </c>
      <c r="H1111" s="59">
        <v>200</v>
      </c>
      <c r="I1111" s="60" t="s">
        <v>4568</v>
      </c>
      <c r="J1111" s="61"/>
      <c r="K1111" s="61">
        <v>200000000</v>
      </c>
    </row>
    <row r="1112" spans="1:11" ht="46.5" hidden="1">
      <c r="A1112" s="48"/>
      <c r="B1112" s="59"/>
      <c r="C1112" s="58" t="s">
        <v>207</v>
      </c>
      <c r="D1112" s="59">
        <v>2019</v>
      </c>
      <c r="E1112" s="58" t="s">
        <v>3070</v>
      </c>
      <c r="F1112" s="60" t="s">
        <v>4569</v>
      </c>
      <c r="G1112" s="59">
        <v>10</v>
      </c>
      <c r="H1112" s="59">
        <v>1000</v>
      </c>
      <c r="I1112" s="60" t="s">
        <v>4566</v>
      </c>
      <c r="J1112" s="61"/>
      <c r="K1112" s="61">
        <v>350000000</v>
      </c>
    </row>
    <row r="1113" spans="1:11" ht="15.75" hidden="1" customHeight="1">
      <c r="A1113" s="48"/>
      <c r="B1113" s="59"/>
      <c r="C1113" s="58" t="s">
        <v>207</v>
      </c>
      <c r="D1113" s="59">
        <v>2019</v>
      </c>
      <c r="E1113" s="58" t="s">
        <v>3096</v>
      </c>
      <c r="F1113" s="60" t="s">
        <v>4570</v>
      </c>
      <c r="G1113" s="59">
        <v>0</v>
      </c>
      <c r="H1113" s="59">
        <v>25</v>
      </c>
      <c r="I1113" s="60" t="s">
        <v>4571</v>
      </c>
      <c r="J1113" s="61">
        <v>187904800</v>
      </c>
      <c r="K1113" s="61"/>
    </row>
    <row r="1114" spans="1:11" ht="46.5" hidden="1">
      <c r="A1114" s="48"/>
      <c r="B1114" s="59"/>
      <c r="C1114" s="58" t="s">
        <v>207</v>
      </c>
      <c r="D1114" s="59">
        <v>2019</v>
      </c>
      <c r="E1114" s="58" t="s">
        <v>3016</v>
      </c>
      <c r="F1114" s="60" t="s">
        <v>4572</v>
      </c>
      <c r="G1114" s="59">
        <v>4</v>
      </c>
      <c r="H1114" s="59">
        <v>203</v>
      </c>
      <c r="I1114" s="60" t="s">
        <v>4573</v>
      </c>
      <c r="J1114" s="79"/>
      <c r="K1114" s="61">
        <v>145000000</v>
      </c>
    </row>
    <row r="1115" spans="1:11" ht="46.5" hidden="1">
      <c r="A1115" s="48"/>
      <c r="B1115" s="59"/>
      <c r="C1115" s="58" t="s">
        <v>207</v>
      </c>
      <c r="D1115" s="59">
        <v>2019</v>
      </c>
      <c r="E1115" s="58" t="s">
        <v>3016</v>
      </c>
      <c r="F1115" s="60" t="s">
        <v>4574</v>
      </c>
      <c r="G1115" s="59">
        <v>4</v>
      </c>
      <c r="H1115" s="59">
        <v>100</v>
      </c>
      <c r="I1115" s="60" t="s">
        <v>4566</v>
      </c>
      <c r="J1115" s="79"/>
      <c r="K1115" s="61">
        <v>185565000</v>
      </c>
    </row>
    <row r="1116" spans="1:11" ht="62" hidden="1">
      <c r="A1116" s="48"/>
      <c r="B1116" s="59"/>
      <c r="C1116" s="58" t="s">
        <v>207</v>
      </c>
      <c r="D1116" s="59">
        <v>2019</v>
      </c>
      <c r="E1116" s="58" t="s">
        <v>3016</v>
      </c>
      <c r="F1116" s="60" t="s">
        <v>4575</v>
      </c>
      <c r="G1116" s="59">
        <v>3</v>
      </c>
      <c r="H1116" s="59">
        <v>210</v>
      </c>
      <c r="I1116" s="60" t="s">
        <v>4576</v>
      </c>
      <c r="J1116" s="79"/>
      <c r="K1116" s="61">
        <v>225000000</v>
      </c>
    </row>
    <row r="1117" spans="1:11" ht="46.5" hidden="1">
      <c r="A1117" s="48"/>
      <c r="B1117" s="59"/>
      <c r="C1117" s="58" t="s">
        <v>207</v>
      </c>
      <c r="D1117" s="59">
        <v>2019</v>
      </c>
      <c r="E1117" s="58" t="s">
        <v>3016</v>
      </c>
      <c r="F1117" s="60" t="s">
        <v>4577</v>
      </c>
      <c r="G1117" s="59">
        <v>7</v>
      </c>
      <c r="H1117" s="59">
        <v>248</v>
      </c>
      <c r="I1117" s="60" t="s">
        <v>4564</v>
      </c>
      <c r="J1117" s="79"/>
      <c r="K1117" s="61">
        <v>200000000</v>
      </c>
    </row>
    <row r="1118" spans="1:11" ht="31" hidden="1">
      <c r="A1118" s="48"/>
      <c r="B1118" s="59"/>
      <c r="C1118" s="58" t="s">
        <v>207</v>
      </c>
      <c r="D1118" s="59">
        <v>2019</v>
      </c>
      <c r="E1118" s="58" t="s">
        <v>3016</v>
      </c>
      <c r="F1118" s="60" t="s">
        <v>4578</v>
      </c>
      <c r="G1118" s="59">
        <v>0</v>
      </c>
      <c r="H1118" s="59">
        <v>4</v>
      </c>
      <c r="I1118" s="60" t="s">
        <v>4579</v>
      </c>
      <c r="J1118" s="79"/>
      <c r="K1118" s="61">
        <v>22500000</v>
      </c>
    </row>
    <row r="1119" spans="1:11" ht="31" hidden="1">
      <c r="A1119" s="48"/>
      <c r="B1119" s="59"/>
      <c r="C1119" s="58" t="s">
        <v>207</v>
      </c>
      <c r="D1119" s="59">
        <v>2019</v>
      </c>
      <c r="E1119" s="58" t="s">
        <v>3016</v>
      </c>
      <c r="F1119" s="60" t="s">
        <v>4580</v>
      </c>
      <c r="G1119" s="59">
        <v>5</v>
      </c>
      <c r="H1119" s="59">
        <v>450</v>
      </c>
      <c r="I1119" s="60" t="s">
        <v>4579</v>
      </c>
      <c r="J1119" s="79"/>
      <c r="K1119" s="61">
        <v>48435000</v>
      </c>
    </row>
    <row r="1120" spans="1:11" ht="46.5" hidden="1">
      <c r="A1120" s="48"/>
      <c r="B1120" s="59"/>
      <c r="C1120" s="58" t="s">
        <v>207</v>
      </c>
      <c r="D1120" s="59">
        <v>2019</v>
      </c>
      <c r="E1120" s="58" t="s">
        <v>3016</v>
      </c>
      <c r="F1120" s="60" t="s">
        <v>4581</v>
      </c>
      <c r="G1120" s="59">
        <v>0</v>
      </c>
      <c r="H1120" s="59">
        <v>252</v>
      </c>
      <c r="I1120" s="60" t="s">
        <v>4564</v>
      </c>
      <c r="J1120" s="79"/>
      <c r="K1120" s="61">
        <v>100000000</v>
      </c>
    </row>
    <row r="1121" spans="1:11" ht="15.75" hidden="1" customHeight="1">
      <c r="A1121" s="48"/>
      <c r="B1121" s="59"/>
      <c r="C1121" s="58" t="s">
        <v>207</v>
      </c>
      <c r="D1121" s="59">
        <v>2019</v>
      </c>
      <c r="E1121" s="58" t="s">
        <v>3112</v>
      </c>
      <c r="F1121" s="60" t="s">
        <v>4582</v>
      </c>
      <c r="G1121" s="59">
        <v>7</v>
      </c>
      <c r="H1121" s="59">
        <v>230</v>
      </c>
      <c r="I1121" s="60" t="s">
        <v>4579</v>
      </c>
      <c r="J1121" s="79"/>
      <c r="K1121" s="61">
        <v>100000000</v>
      </c>
    </row>
    <row r="1122" spans="1:11" ht="46.5" hidden="1">
      <c r="A1122" s="48"/>
      <c r="B1122" s="59"/>
      <c r="C1122" s="58" t="s">
        <v>207</v>
      </c>
      <c r="D1122" s="59">
        <v>2019</v>
      </c>
      <c r="E1122" s="58" t="s">
        <v>3112</v>
      </c>
      <c r="F1122" s="60" t="s">
        <v>4583</v>
      </c>
      <c r="G1122" s="59">
        <v>2</v>
      </c>
      <c r="H1122" s="59">
        <v>2600</v>
      </c>
      <c r="I1122" s="60" t="s">
        <v>4584</v>
      </c>
      <c r="J1122" s="79"/>
      <c r="K1122" s="61">
        <v>2132255359</v>
      </c>
    </row>
    <row r="1123" spans="1:11" ht="46.5" hidden="1">
      <c r="A1123" s="48"/>
      <c r="B1123" s="59"/>
      <c r="C1123" s="58" t="s">
        <v>207</v>
      </c>
      <c r="D1123" s="59">
        <v>2019</v>
      </c>
      <c r="E1123" s="58" t="s">
        <v>3112</v>
      </c>
      <c r="F1123" s="60" t="s">
        <v>4585</v>
      </c>
      <c r="G1123" s="59">
        <v>8</v>
      </c>
      <c r="H1123" s="59">
        <v>400</v>
      </c>
      <c r="I1123" s="60" t="s">
        <v>4586</v>
      </c>
      <c r="J1123" s="79"/>
      <c r="K1123" s="61">
        <v>429450000</v>
      </c>
    </row>
    <row r="1124" spans="1:11" ht="46.5" hidden="1">
      <c r="A1124" s="48"/>
      <c r="B1124" s="59"/>
      <c r="C1124" s="58" t="s">
        <v>207</v>
      </c>
      <c r="D1124" s="59">
        <v>2019</v>
      </c>
      <c r="E1124" s="58" t="s">
        <v>3112</v>
      </c>
      <c r="F1124" s="60" t="s">
        <v>4587</v>
      </c>
      <c r="G1124" s="59">
        <v>6</v>
      </c>
      <c r="H1124" s="59">
        <v>300</v>
      </c>
      <c r="I1124" s="60" t="s">
        <v>4588</v>
      </c>
      <c r="J1124" s="79"/>
      <c r="K1124" s="61">
        <v>300000000</v>
      </c>
    </row>
    <row r="1125" spans="1:11" ht="46.5" hidden="1">
      <c r="A1125" s="48"/>
      <c r="B1125" s="59"/>
      <c r="C1125" s="58" t="s">
        <v>207</v>
      </c>
      <c r="D1125" s="59">
        <v>2019</v>
      </c>
      <c r="E1125" s="58" t="s">
        <v>3112</v>
      </c>
      <c r="F1125" s="60" t="s">
        <v>4589</v>
      </c>
      <c r="G1125" s="59">
        <v>3</v>
      </c>
      <c r="H1125" s="59">
        <v>300</v>
      </c>
      <c r="I1125" s="60" t="s">
        <v>4588</v>
      </c>
      <c r="J1125" s="79"/>
      <c r="K1125" s="61">
        <v>380569700</v>
      </c>
    </row>
    <row r="1126" spans="1:11" ht="46.5" hidden="1">
      <c r="A1126" s="48"/>
      <c r="B1126" s="59"/>
      <c r="C1126" s="58" t="s">
        <v>207</v>
      </c>
      <c r="D1126" s="59">
        <v>2019</v>
      </c>
      <c r="E1126" s="58" t="s">
        <v>3144</v>
      </c>
      <c r="F1126" s="60" t="s">
        <v>4590</v>
      </c>
      <c r="G1126" s="59">
        <v>2</v>
      </c>
      <c r="H1126" s="59">
        <v>157</v>
      </c>
      <c r="I1126" s="60" t="s">
        <v>4591</v>
      </c>
      <c r="J1126" s="79"/>
      <c r="K1126" s="61">
        <v>137323750</v>
      </c>
    </row>
    <row r="1127" spans="1:11" ht="31" hidden="1">
      <c r="A1127" s="48"/>
      <c r="B1127" s="59"/>
      <c r="C1127" s="58" t="s">
        <v>207</v>
      </c>
      <c r="D1127" s="59">
        <v>2019</v>
      </c>
      <c r="E1127" s="58" t="s">
        <v>3144</v>
      </c>
      <c r="F1127" s="60" t="s">
        <v>4592</v>
      </c>
      <c r="G1127" s="59">
        <v>2</v>
      </c>
      <c r="H1127" s="59">
        <v>40</v>
      </c>
      <c r="I1127" s="60" t="s">
        <v>4593</v>
      </c>
      <c r="J1127" s="79"/>
      <c r="K1127" s="61">
        <v>207028800</v>
      </c>
    </row>
    <row r="1128" spans="1:11" ht="31" hidden="1">
      <c r="A1128" s="48"/>
      <c r="B1128" s="59"/>
      <c r="C1128" s="58" t="s">
        <v>207</v>
      </c>
      <c r="D1128" s="59">
        <v>2020</v>
      </c>
      <c r="E1128" s="58" t="s">
        <v>3011</v>
      </c>
      <c r="F1128" s="60" t="s">
        <v>4592</v>
      </c>
      <c r="G1128" s="59"/>
      <c r="H1128" s="60"/>
      <c r="I1128" s="60"/>
      <c r="J1128" s="61"/>
      <c r="K1128" s="61"/>
    </row>
    <row r="1129" spans="1:11" ht="62" hidden="1">
      <c r="A1129" s="48"/>
      <c r="B1129" s="59"/>
      <c r="C1129" s="58" t="s">
        <v>207</v>
      </c>
      <c r="D1129" s="59">
        <v>2020</v>
      </c>
      <c r="E1129" s="58" t="s">
        <v>3016</v>
      </c>
      <c r="F1129" s="60" t="s">
        <v>4594</v>
      </c>
      <c r="G1129" s="59">
        <v>2</v>
      </c>
      <c r="H1129" s="59">
        <v>30</v>
      </c>
      <c r="I1129" s="60" t="s">
        <v>4595</v>
      </c>
      <c r="J1129" s="79"/>
      <c r="K1129" s="61">
        <v>10000000</v>
      </c>
    </row>
    <row r="1130" spans="1:11" ht="31" hidden="1">
      <c r="A1130" s="48"/>
      <c r="B1130" s="59"/>
      <c r="C1130" s="58" t="s">
        <v>207</v>
      </c>
      <c r="D1130" s="59">
        <v>2020</v>
      </c>
      <c r="E1130" s="58" t="s">
        <v>3070</v>
      </c>
      <c r="F1130" s="60" t="s">
        <v>4596</v>
      </c>
      <c r="G1130" s="59">
        <v>0</v>
      </c>
      <c r="H1130" s="59">
        <v>300</v>
      </c>
      <c r="I1130" s="60"/>
      <c r="J1130" s="79"/>
      <c r="K1130" s="61">
        <v>179500000</v>
      </c>
    </row>
    <row r="1131" spans="1:11" ht="45" hidden="1" customHeight="1">
      <c r="A1131" s="48"/>
      <c r="B1131" s="59"/>
      <c r="C1131" s="58" t="s">
        <v>207</v>
      </c>
      <c r="D1131" s="59">
        <v>2020</v>
      </c>
      <c r="E1131" s="58" t="s">
        <v>3096</v>
      </c>
      <c r="F1131" s="60" t="s">
        <v>4596</v>
      </c>
      <c r="G1131" s="59"/>
      <c r="H1131" s="60"/>
      <c r="I1131" s="60"/>
      <c r="J1131" s="79"/>
      <c r="K1131" s="61"/>
    </row>
    <row r="1132" spans="1:11" ht="46.5" hidden="1">
      <c r="A1132" s="48"/>
      <c r="B1132" s="59"/>
      <c r="C1132" s="58" t="s">
        <v>207</v>
      </c>
      <c r="D1132" s="59">
        <v>2020</v>
      </c>
      <c r="E1132" s="58" t="s">
        <v>3112</v>
      </c>
      <c r="F1132" s="60" t="s">
        <v>4597</v>
      </c>
      <c r="G1132" s="59">
        <v>2</v>
      </c>
      <c r="H1132" s="59">
        <v>0</v>
      </c>
      <c r="I1132" s="60" t="s">
        <v>4598</v>
      </c>
      <c r="J1132" s="79"/>
      <c r="K1132" s="61">
        <v>325000000</v>
      </c>
    </row>
    <row r="1133" spans="1:11" ht="15.5" hidden="1">
      <c r="A1133" s="48"/>
      <c r="B1133" s="59"/>
      <c r="C1133" s="58" t="s">
        <v>207</v>
      </c>
      <c r="D1133" s="59">
        <v>2020</v>
      </c>
      <c r="E1133" s="58" t="s">
        <v>3144</v>
      </c>
      <c r="F1133" s="60"/>
      <c r="G1133" s="59"/>
      <c r="H1133" s="60"/>
      <c r="I1133" s="60"/>
      <c r="J1133" s="79"/>
      <c r="K1133" s="79"/>
    </row>
    <row r="1134" spans="1:11" ht="31" hidden="1">
      <c r="A1134" s="48"/>
      <c r="B1134" s="83">
        <v>31</v>
      </c>
      <c r="C1134" s="58" t="s">
        <v>216</v>
      </c>
      <c r="D1134" s="63">
        <v>2019</v>
      </c>
      <c r="E1134" s="58" t="s">
        <v>3011</v>
      </c>
      <c r="F1134" s="60"/>
      <c r="G1134" s="59"/>
      <c r="H1134" s="60"/>
      <c r="I1134" s="60"/>
      <c r="J1134" s="61"/>
      <c r="K1134" s="61"/>
    </row>
    <row r="1135" spans="1:11" ht="40.5" hidden="1" customHeight="1">
      <c r="A1135" s="48"/>
      <c r="B1135" s="59"/>
      <c r="C1135" s="58" t="s">
        <v>216</v>
      </c>
      <c r="D1135" s="63">
        <v>2019</v>
      </c>
      <c r="E1135" s="58" t="s">
        <v>3016</v>
      </c>
      <c r="F1135" s="60" t="s">
        <v>4599</v>
      </c>
      <c r="G1135" s="59" t="s">
        <v>4600</v>
      </c>
      <c r="H1135" s="60"/>
      <c r="I1135" s="60" t="s">
        <v>4601</v>
      </c>
      <c r="J1135" s="79">
        <v>939131250</v>
      </c>
      <c r="K1135" s="61"/>
    </row>
    <row r="1136" spans="1:11" ht="54.75" hidden="1" customHeight="1">
      <c r="A1136" s="48"/>
      <c r="B1136" s="59"/>
      <c r="C1136" s="58" t="s">
        <v>216</v>
      </c>
      <c r="D1136" s="63">
        <v>2019</v>
      </c>
      <c r="E1136" s="58" t="s">
        <v>3070</v>
      </c>
      <c r="F1136" s="60" t="s">
        <v>4602</v>
      </c>
      <c r="G1136" s="59" t="s">
        <v>4600</v>
      </c>
      <c r="H1136" s="60"/>
      <c r="I1136" s="60" t="s">
        <v>4603</v>
      </c>
      <c r="J1136" s="61">
        <v>960759018</v>
      </c>
      <c r="K1136" s="61"/>
    </row>
    <row r="1137" spans="1:11" ht="45.75" hidden="1" customHeight="1">
      <c r="A1137" s="48"/>
      <c r="B1137" s="59"/>
      <c r="C1137" s="58" t="s">
        <v>216</v>
      </c>
      <c r="D1137" s="63">
        <v>2019</v>
      </c>
      <c r="E1137" s="58" t="s">
        <v>3096</v>
      </c>
      <c r="F1137" s="60" t="s">
        <v>4604</v>
      </c>
      <c r="G1137" s="59" t="s">
        <v>805</v>
      </c>
      <c r="H1137" s="60"/>
      <c r="I1137" s="60" t="s">
        <v>4605</v>
      </c>
      <c r="J1137" s="61">
        <v>23000000</v>
      </c>
      <c r="K1137" s="61"/>
    </row>
    <row r="1138" spans="1:11" ht="108.5" hidden="1">
      <c r="A1138" s="48"/>
      <c r="B1138" s="59"/>
      <c r="C1138" s="58" t="s">
        <v>216</v>
      </c>
      <c r="D1138" s="63">
        <v>2019</v>
      </c>
      <c r="E1138" s="58" t="s">
        <v>3112</v>
      </c>
      <c r="F1138" s="60" t="s">
        <v>4606</v>
      </c>
      <c r="G1138" s="59" t="s">
        <v>805</v>
      </c>
      <c r="H1138" s="60"/>
      <c r="I1138" s="60" t="s">
        <v>4607</v>
      </c>
      <c r="J1138" s="61">
        <v>1710515922</v>
      </c>
      <c r="K1138" s="61"/>
    </row>
    <row r="1139" spans="1:11" ht="15.5" hidden="1">
      <c r="A1139" s="48"/>
      <c r="B1139" s="59"/>
      <c r="C1139" s="58" t="s">
        <v>216</v>
      </c>
      <c r="D1139" s="63">
        <v>2019</v>
      </c>
      <c r="E1139" s="58" t="s">
        <v>3144</v>
      </c>
      <c r="F1139" s="60"/>
      <c r="G1139" s="59"/>
      <c r="H1139" s="60"/>
      <c r="I1139" s="60"/>
      <c r="J1139" s="61"/>
      <c r="K1139" s="61"/>
    </row>
    <row r="1140" spans="1:11" ht="31" hidden="1">
      <c r="A1140" s="48"/>
      <c r="B1140" s="59"/>
      <c r="C1140" s="58" t="s">
        <v>216</v>
      </c>
      <c r="D1140" s="59">
        <v>2020</v>
      </c>
      <c r="E1140" s="58" t="s">
        <v>3011</v>
      </c>
      <c r="F1140" s="60"/>
      <c r="G1140" s="59"/>
      <c r="H1140" s="60"/>
      <c r="I1140" s="60"/>
      <c r="J1140" s="61"/>
      <c r="K1140" s="61"/>
    </row>
    <row r="1141" spans="1:11" ht="108.5" hidden="1">
      <c r="A1141" s="48"/>
      <c r="B1141" s="59"/>
      <c r="C1141" s="58" t="s">
        <v>216</v>
      </c>
      <c r="D1141" s="59">
        <v>2020</v>
      </c>
      <c r="E1141" s="58" t="s">
        <v>3016</v>
      </c>
      <c r="F1141" s="60" t="s">
        <v>4608</v>
      </c>
      <c r="G1141" s="59" t="s">
        <v>4600</v>
      </c>
      <c r="H1141" s="60"/>
      <c r="I1141" s="60" t="s">
        <v>4609</v>
      </c>
      <c r="J1141" s="79">
        <v>771918810</v>
      </c>
      <c r="K1141" s="61"/>
    </row>
    <row r="1142" spans="1:11" ht="77.5" hidden="1">
      <c r="A1142" s="48"/>
      <c r="B1142" s="59"/>
      <c r="C1142" s="58" t="s">
        <v>216</v>
      </c>
      <c r="D1142" s="59">
        <v>2020</v>
      </c>
      <c r="E1142" s="58" t="s">
        <v>3070</v>
      </c>
      <c r="F1142" s="60" t="s">
        <v>4602</v>
      </c>
      <c r="G1142" s="59" t="s">
        <v>4600</v>
      </c>
      <c r="H1142" s="60"/>
      <c r="I1142" s="60" t="s">
        <v>4610</v>
      </c>
      <c r="J1142" s="61">
        <v>782415500</v>
      </c>
      <c r="K1142" s="61"/>
    </row>
    <row r="1143" spans="1:11" ht="15.75" hidden="1" customHeight="1">
      <c r="A1143" s="48"/>
      <c r="B1143" s="59"/>
      <c r="C1143" s="58" t="s">
        <v>216</v>
      </c>
      <c r="D1143" s="59">
        <v>2020</v>
      </c>
      <c r="E1143" s="58" t="s">
        <v>3096</v>
      </c>
      <c r="F1143" s="60"/>
      <c r="G1143" s="59"/>
      <c r="H1143" s="60"/>
      <c r="I1143" s="60"/>
      <c r="J1143" s="61"/>
      <c r="K1143" s="61"/>
    </row>
    <row r="1144" spans="1:11" ht="93" hidden="1">
      <c r="A1144" s="48"/>
      <c r="B1144" s="59"/>
      <c r="C1144" s="58" t="s">
        <v>216</v>
      </c>
      <c r="D1144" s="59">
        <v>2020</v>
      </c>
      <c r="E1144" s="58" t="s">
        <v>3112</v>
      </c>
      <c r="F1144" s="60" t="s">
        <v>4606</v>
      </c>
      <c r="G1144" s="59" t="s">
        <v>805</v>
      </c>
      <c r="H1144" s="60"/>
      <c r="I1144" s="60" t="s">
        <v>4611</v>
      </c>
      <c r="J1144" s="61">
        <v>792590700</v>
      </c>
      <c r="K1144" s="61"/>
    </row>
    <row r="1145" spans="1:11" ht="15.5" hidden="1">
      <c r="A1145" s="48"/>
      <c r="B1145" s="59"/>
      <c r="C1145" s="58" t="s">
        <v>216</v>
      </c>
      <c r="D1145" s="59">
        <v>2020</v>
      </c>
      <c r="E1145" s="58" t="s">
        <v>3144</v>
      </c>
      <c r="F1145" s="60"/>
      <c r="G1145" s="59"/>
      <c r="H1145" s="60"/>
      <c r="I1145" s="60"/>
      <c r="J1145" s="61"/>
      <c r="K1145" s="61"/>
    </row>
    <row r="1146" spans="1:11" ht="31" hidden="1">
      <c r="A1146" s="48"/>
      <c r="B1146" s="83">
        <v>32</v>
      </c>
      <c r="C1146" s="83" t="s">
        <v>222</v>
      </c>
      <c r="D1146" s="59">
        <v>2019</v>
      </c>
      <c r="E1146" s="58" t="s">
        <v>3011</v>
      </c>
      <c r="F1146" s="60"/>
      <c r="G1146" s="59"/>
      <c r="H1146" s="60"/>
      <c r="I1146" s="60"/>
      <c r="J1146" s="61"/>
      <c r="K1146" s="61"/>
    </row>
    <row r="1147" spans="1:11" ht="31" hidden="1">
      <c r="A1147" s="48"/>
      <c r="B1147" s="59"/>
      <c r="C1147" s="83" t="s">
        <v>222</v>
      </c>
      <c r="D1147" s="59">
        <v>2019</v>
      </c>
      <c r="E1147" s="58" t="s">
        <v>3016</v>
      </c>
      <c r="F1147" s="60"/>
      <c r="G1147" s="59"/>
      <c r="H1147" s="60"/>
      <c r="I1147" s="60"/>
      <c r="J1147" s="61"/>
      <c r="K1147" s="61"/>
    </row>
    <row r="1148" spans="1:11" ht="62" hidden="1">
      <c r="A1148" s="48"/>
      <c r="B1148" s="59"/>
      <c r="C1148" s="83" t="s">
        <v>222</v>
      </c>
      <c r="D1148" s="59">
        <v>2019</v>
      </c>
      <c r="E1148" s="58" t="s">
        <v>3070</v>
      </c>
      <c r="F1148" s="60" t="s">
        <v>4612</v>
      </c>
      <c r="G1148" s="59"/>
      <c r="H1148" s="60"/>
      <c r="I1148" s="60" t="s">
        <v>4613</v>
      </c>
      <c r="J1148" s="61">
        <f>9962000+1274431050</f>
        <v>1284393050</v>
      </c>
      <c r="K1148" s="61"/>
    </row>
    <row r="1149" spans="1:11" ht="62" hidden="1">
      <c r="A1149" s="48"/>
      <c r="B1149" s="59"/>
      <c r="C1149" s="83" t="s">
        <v>222</v>
      </c>
      <c r="D1149" s="59">
        <v>2019</v>
      </c>
      <c r="E1149" s="58" t="s">
        <v>3096</v>
      </c>
      <c r="F1149" s="60" t="s">
        <v>4614</v>
      </c>
      <c r="G1149" s="59"/>
      <c r="H1149" s="60"/>
      <c r="I1149" s="60" t="s">
        <v>4615</v>
      </c>
      <c r="J1149" s="61">
        <f>9600000+5600000+13600000+2000000</f>
        <v>30800000</v>
      </c>
      <c r="K1149" s="61">
        <f>8000000+2000000</f>
        <v>10000000</v>
      </c>
    </row>
    <row r="1150" spans="1:11" ht="62" hidden="1">
      <c r="A1150" s="48"/>
      <c r="B1150" s="59"/>
      <c r="C1150" s="83" t="s">
        <v>222</v>
      </c>
      <c r="D1150" s="59">
        <v>2019</v>
      </c>
      <c r="E1150" s="58" t="s">
        <v>3112</v>
      </c>
      <c r="F1150" s="60" t="s">
        <v>4616</v>
      </c>
      <c r="G1150" s="59"/>
      <c r="H1150" s="60"/>
      <c r="I1150" s="60" t="s">
        <v>4617</v>
      </c>
      <c r="J1150" s="61">
        <v>35026000</v>
      </c>
      <c r="K1150" s="61"/>
    </row>
    <row r="1151" spans="1:11" ht="31" hidden="1">
      <c r="A1151" s="48"/>
      <c r="B1151" s="59"/>
      <c r="C1151" s="83" t="s">
        <v>222</v>
      </c>
      <c r="D1151" s="59">
        <v>2019</v>
      </c>
      <c r="E1151" s="58" t="s">
        <v>3144</v>
      </c>
      <c r="F1151" s="60" t="s">
        <v>4618</v>
      </c>
      <c r="G1151" s="59"/>
      <c r="H1151" s="60"/>
      <c r="I1151" s="60" t="s">
        <v>4619</v>
      </c>
      <c r="J1151" s="61">
        <v>29000000</v>
      </c>
      <c r="K1151" s="61"/>
    </row>
    <row r="1152" spans="1:11" ht="31" hidden="1">
      <c r="A1152" s="48"/>
      <c r="B1152" s="59"/>
      <c r="C1152" s="83" t="s">
        <v>222</v>
      </c>
      <c r="D1152" s="59">
        <v>2020</v>
      </c>
      <c r="E1152" s="58" t="s">
        <v>3011</v>
      </c>
      <c r="F1152" s="60"/>
      <c r="G1152" s="59"/>
      <c r="H1152" s="60"/>
      <c r="I1152" s="60"/>
      <c r="J1152" s="61"/>
      <c r="K1152" s="61"/>
    </row>
    <row r="1153" spans="1:11" ht="31" hidden="1">
      <c r="A1153" s="48"/>
      <c r="B1153" s="59"/>
      <c r="C1153" s="83" t="s">
        <v>222</v>
      </c>
      <c r="D1153" s="59">
        <v>2020</v>
      </c>
      <c r="E1153" s="58" t="s">
        <v>3016</v>
      </c>
      <c r="F1153" s="60" t="s">
        <v>4620</v>
      </c>
      <c r="G1153" s="59"/>
      <c r="H1153" s="60"/>
      <c r="I1153" s="60" t="s">
        <v>4621</v>
      </c>
      <c r="J1153" s="61"/>
      <c r="K1153" s="61">
        <f>12256000+1980026</f>
        <v>14236026</v>
      </c>
    </row>
    <row r="1154" spans="1:11" ht="46.5" hidden="1">
      <c r="A1154" s="48"/>
      <c r="B1154" s="59"/>
      <c r="C1154" s="83" t="s">
        <v>222</v>
      </c>
      <c r="D1154" s="59">
        <v>2020</v>
      </c>
      <c r="E1154" s="58" t="s">
        <v>3070</v>
      </c>
      <c r="F1154" s="60" t="s">
        <v>4622</v>
      </c>
      <c r="G1154" s="59"/>
      <c r="H1154" s="60"/>
      <c r="I1154" s="60" t="s">
        <v>4623</v>
      </c>
      <c r="J1154" s="61">
        <v>349390080</v>
      </c>
      <c r="K1154" s="61">
        <v>166388000</v>
      </c>
    </row>
    <row r="1155" spans="1:11" ht="62" hidden="1">
      <c r="A1155" s="48"/>
      <c r="B1155" s="59"/>
      <c r="C1155" s="83" t="s">
        <v>222</v>
      </c>
      <c r="D1155" s="59">
        <v>2020</v>
      </c>
      <c r="E1155" s="58" t="s">
        <v>3096</v>
      </c>
      <c r="F1155" s="60"/>
      <c r="G1155" s="59"/>
      <c r="H1155" s="60"/>
      <c r="I1155" s="60"/>
      <c r="J1155" s="61"/>
      <c r="K1155" s="61"/>
    </row>
    <row r="1156" spans="1:11" ht="15.75" hidden="1" customHeight="1">
      <c r="A1156" s="48"/>
      <c r="B1156" s="59"/>
      <c r="C1156" s="83" t="s">
        <v>222</v>
      </c>
      <c r="D1156" s="59">
        <v>2020</v>
      </c>
      <c r="E1156" s="58" t="s">
        <v>3112</v>
      </c>
      <c r="F1156" s="60" t="s">
        <v>4624</v>
      </c>
      <c r="G1156" s="59"/>
      <c r="H1156" s="60"/>
      <c r="I1156" s="60" t="s">
        <v>4625</v>
      </c>
      <c r="J1156" s="61">
        <f>99827750+11550000</f>
        <v>111377750</v>
      </c>
      <c r="K1156" s="61"/>
    </row>
    <row r="1157" spans="1:11" ht="15.5" hidden="1">
      <c r="A1157" s="48"/>
      <c r="B1157" s="59"/>
      <c r="C1157" s="83" t="s">
        <v>222</v>
      </c>
      <c r="D1157" s="59">
        <v>2020</v>
      </c>
      <c r="E1157" s="58" t="s">
        <v>3144</v>
      </c>
      <c r="F1157" s="60"/>
      <c r="G1157" s="59"/>
      <c r="H1157" s="60"/>
      <c r="I1157" s="60"/>
      <c r="J1157" s="61"/>
      <c r="K1157" s="61"/>
    </row>
    <row r="1158" spans="1:11" ht="62" hidden="1">
      <c r="A1158" s="48"/>
      <c r="B1158" s="58">
        <v>33</v>
      </c>
      <c r="C1158" s="58" t="s">
        <v>227</v>
      </c>
      <c r="D1158" s="57">
        <v>2019</v>
      </c>
      <c r="E1158" s="58" t="s">
        <v>3011</v>
      </c>
      <c r="F1158" s="58" t="s">
        <v>4626</v>
      </c>
      <c r="G1158" s="58"/>
      <c r="H1158" s="58"/>
      <c r="I1158" s="58" t="s">
        <v>4627</v>
      </c>
      <c r="J1158" s="65">
        <v>437461433.73000002</v>
      </c>
      <c r="K1158" s="65"/>
    </row>
    <row r="1159" spans="1:11" ht="46.5" hidden="1">
      <c r="A1159" s="48"/>
      <c r="B1159" s="57"/>
      <c r="C1159" s="58" t="s">
        <v>227</v>
      </c>
      <c r="D1159" s="57">
        <v>2019</v>
      </c>
      <c r="E1159" s="58" t="s">
        <v>3016</v>
      </c>
      <c r="F1159" s="58" t="s">
        <v>4628</v>
      </c>
      <c r="G1159" s="58"/>
      <c r="H1159" s="58"/>
      <c r="I1159" s="58" t="s">
        <v>4629</v>
      </c>
      <c r="J1159" s="65">
        <v>366256031.69999999</v>
      </c>
      <c r="K1159" s="65"/>
    </row>
    <row r="1160" spans="1:11" ht="31" hidden="1">
      <c r="A1160" s="48"/>
      <c r="B1160" s="57"/>
      <c r="C1160" s="58" t="s">
        <v>227</v>
      </c>
      <c r="D1160" s="57">
        <v>2019</v>
      </c>
      <c r="E1160" s="58" t="s">
        <v>3016</v>
      </c>
      <c r="F1160" s="58" t="s">
        <v>4630</v>
      </c>
      <c r="G1160" s="58"/>
      <c r="H1160" s="58"/>
      <c r="I1160" s="58" t="s">
        <v>4631</v>
      </c>
      <c r="J1160" s="65">
        <v>124485346.39</v>
      </c>
      <c r="K1160" s="65"/>
    </row>
    <row r="1161" spans="1:11" ht="31" hidden="1">
      <c r="A1161" s="48"/>
      <c r="B1161" s="57"/>
      <c r="C1161" s="58" t="s">
        <v>227</v>
      </c>
      <c r="D1161" s="57">
        <v>2019</v>
      </c>
      <c r="E1161" s="58" t="s">
        <v>3016</v>
      </c>
      <c r="F1161" s="58" t="s">
        <v>4632</v>
      </c>
      <c r="G1161" s="58"/>
      <c r="H1161" s="58"/>
      <c r="I1161" s="58" t="s">
        <v>4633</v>
      </c>
      <c r="J1161" s="65">
        <v>36188022.159999996</v>
      </c>
      <c r="K1161" s="65"/>
    </row>
    <row r="1162" spans="1:11" ht="62" hidden="1">
      <c r="A1162" s="48"/>
      <c r="B1162" s="57"/>
      <c r="C1162" s="58" t="s">
        <v>227</v>
      </c>
      <c r="D1162" s="57">
        <v>2019</v>
      </c>
      <c r="E1162" s="58" t="s">
        <v>3070</v>
      </c>
      <c r="F1162" s="80" t="s">
        <v>4634</v>
      </c>
      <c r="G1162" s="58"/>
      <c r="H1162" s="58"/>
      <c r="I1162" s="58" t="s">
        <v>4627</v>
      </c>
      <c r="J1162" s="65">
        <v>34095365.850000001</v>
      </c>
      <c r="K1162" s="65"/>
    </row>
    <row r="1163" spans="1:11" ht="31" hidden="1">
      <c r="A1163" s="48"/>
      <c r="B1163" s="57"/>
      <c r="C1163" s="58" t="s">
        <v>227</v>
      </c>
      <c r="D1163" s="57">
        <v>2019</v>
      </c>
      <c r="E1163" s="58" t="s">
        <v>3070</v>
      </c>
      <c r="F1163" s="80" t="s">
        <v>4635</v>
      </c>
      <c r="G1163" s="58"/>
      <c r="H1163" s="58"/>
      <c r="I1163" s="58" t="s">
        <v>4633</v>
      </c>
      <c r="J1163" s="65">
        <v>37080562.32</v>
      </c>
      <c r="K1163" s="65"/>
    </row>
    <row r="1164" spans="1:11" ht="62" hidden="1">
      <c r="A1164" s="48"/>
      <c r="B1164" s="57"/>
      <c r="C1164" s="58" t="s">
        <v>227</v>
      </c>
      <c r="D1164" s="57">
        <v>2019</v>
      </c>
      <c r="E1164" s="58" t="s">
        <v>3096</v>
      </c>
      <c r="F1164" s="58" t="s">
        <v>4636</v>
      </c>
      <c r="G1164" s="58"/>
      <c r="H1164" s="58"/>
      <c r="I1164" s="58" t="s">
        <v>4629</v>
      </c>
      <c r="J1164" s="65">
        <v>157250000</v>
      </c>
      <c r="K1164" s="65"/>
    </row>
    <row r="1165" spans="1:11" ht="62" hidden="1">
      <c r="A1165" s="48"/>
      <c r="B1165" s="57"/>
      <c r="C1165" s="58" t="s">
        <v>227</v>
      </c>
      <c r="D1165" s="57">
        <v>2019</v>
      </c>
      <c r="E1165" s="58" t="s">
        <v>3112</v>
      </c>
      <c r="F1165" s="80" t="s">
        <v>4637</v>
      </c>
      <c r="G1165" s="58"/>
      <c r="H1165" s="58"/>
      <c r="I1165" s="58" t="s">
        <v>4627</v>
      </c>
      <c r="J1165" s="65">
        <v>2164039141.9699998</v>
      </c>
      <c r="K1165" s="65"/>
    </row>
    <row r="1166" spans="1:11" ht="46.5" hidden="1">
      <c r="A1166" s="48"/>
      <c r="B1166" s="57"/>
      <c r="C1166" s="58" t="s">
        <v>227</v>
      </c>
      <c r="D1166" s="57">
        <v>2019</v>
      </c>
      <c r="E1166" s="58" t="s">
        <v>3112</v>
      </c>
      <c r="F1166" s="80" t="s">
        <v>4638</v>
      </c>
      <c r="G1166" s="58"/>
      <c r="H1166" s="58"/>
      <c r="I1166" s="58" t="s">
        <v>4633</v>
      </c>
      <c r="J1166" s="65">
        <v>8325965.1200000001</v>
      </c>
      <c r="K1166" s="65"/>
    </row>
    <row r="1167" spans="1:11" ht="46.5" hidden="1">
      <c r="A1167" s="48"/>
      <c r="B1167" s="57"/>
      <c r="C1167" s="58" t="s">
        <v>227</v>
      </c>
      <c r="D1167" s="57">
        <v>2019</v>
      </c>
      <c r="E1167" s="58" t="s">
        <v>3144</v>
      </c>
      <c r="F1167" s="58" t="s">
        <v>4639</v>
      </c>
      <c r="G1167" s="58"/>
      <c r="H1167" s="58"/>
      <c r="I1167" s="58" t="s">
        <v>4629</v>
      </c>
      <c r="J1167" s="65">
        <v>52914905.75</v>
      </c>
      <c r="K1167" s="65"/>
    </row>
    <row r="1168" spans="1:11" ht="31" hidden="1">
      <c r="A1168" s="48"/>
      <c r="B1168" s="57"/>
      <c r="C1168" s="58" t="s">
        <v>227</v>
      </c>
      <c r="D1168" s="57">
        <v>2020</v>
      </c>
      <c r="E1168" s="58" t="s">
        <v>3011</v>
      </c>
      <c r="F1168" s="67" t="s">
        <v>4640</v>
      </c>
      <c r="G1168" s="58"/>
      <c r="H1168" s="58"/>
      <c r="I1168" s="58" t="s">
        <v>4641</v>
      </c>
      <c r="J1168" s="65">
        <v>142500000</v>
      </c>
      <c r="K1168" s="65"/>
    </row>
    <row r="1169" spans="1:11" ht="77.5" hidden="1">
      <c r="A1169" s="48"/>
      <c r="B1169" s="57"/>
      <c r="C1169" s="58" t="s">
        <v>227</v>
      </c>
      <c r="D1169" s="57">
        <v>2020</v>
      </c>
      <c r="E1169" s="58" t="s">
        <v>3016</v>
      </c>
      <c r="F1169" s="58" t="s">
        <v>4642</v>
      </c>
      <c r="G1169" s="58"/>
      <c r="H1169" s="58"/>
      <c r="I1169" s="58" t="s">
        <v>4643</v>
      </c>
      <c r="J1169" s="65">
        <v>30831300</v>
      </c>
      <c r="K1169" s="65"/>
    </row>
    <row r="1170" spans="1:11" ht="46.5" hidden="1">
      <c r="A1170" s="48"/>
      <c r="B1170" s="57"/>
      <c r="C1170" s="58" t="s">
        <v>227</v>
      </c>
      <c r="D1170" s="57">
        <v>2020</v>
      </c>
      <c r="E1170" s="58" t="s">
        <v>3016</v>
      </c>
      <c r="F1170" s="58" t="s">
        <v>4644</v>
      </c>
      <c r="G1170" s="58"/>
      <c r="H1170" s="58"/>
      <c r="I1170" s="58" t="s">
        <v>4645</v>
      </c>
      <c r="J1170" s="65">
        <v>17399915</v>
      </c>
      <c r="K1170" s="65"/>
    </row>
    <row r="1171" spans="1:11" ht="31" hidden="1">
      <c r="A1171" s="48"/>
      <c r="B1171" s="57"/>
      <c r="C1171" s="58" t="s">
        <v>227</v>
      </c>
      <c r="D1171" s="57">
        <v>2020</v>
      </c>
      <c r="E1171" s="58" t="s">
        <v>3070</v>
      </c>
      <c r="F1171" s="58" t="s">
        <v>4646</v>
      </c>
      <c r="G1171" s="58"/>
      <c r="H1171" s="58"/>
      <c r="I1171" s="58" t="s">
        <v>4647</v>
      </c>
      <c r="J1171" s="65">
        <v>73787306</v>
      </c>
      <c r="K1171" s="65"/>
    </row>
    <row r="1172" spans="1:11" ht="31" hidden="1">
      <c r="A1172" s="48"/>
      <c r="B1172" s="57"/>
      <c r="C1172" s="58" t="s">
        <v>227</v>
      </c>
      <c r="D1172" s="57">
        <v>2020</v>
      </c>
      <c r="E1172" s="58" t="s">
        <v>3070</v>
      </c>
      <c r="F1172" s="58" t="s">
        <v>4648</v>
      </c>
      <c r="G1172" s="58"/>
      <c r="H1172" s="58"/>
      <c r="I1172" s="58" t="s">
        <v>4649</v>
      </c>
      <c r="J1172" s="65">
        <v>881782600</v>
      </c>
      <c r="K1172" s="65"/>
    </row>
    <row r="1173" spans="1:11" ht="62" hidden="1">
      <c r="A1173" s="48"/>
      <c r="B1173" s="57"/>
      <c r="C1173" s="58" t="s">
        <v>227</v>
      </c>
      <c r="D1173" s="57">
        <v>2020</v>
      </c>
      <c r="E1173" s="58" t="s">
        <v>3096</v>
      </c>
      <c r="F1173" s="58" t="s">
        <v>4636</v>
      </c>
      <c r="G1173" s="58"/>
      <c r="H1173" s="58"/>
      <c r="I1173" s="58" t="s">
        <v>4641</v>
      </c>
      <c r="J1173" s="65">
        <v>161700000</v>
      </c>
      <c r="K1173" s="65"/>
    </row>
    <row r="1174" spans="1:11" ht="62" hidden="1">
      <c r="A1174" s="48"/>
      <c r="B1174" s="57"/>
      <c r="C1174" s="58" t="s">
        <v>227</v>
      </c>
      <c r="D1174" s="57">
        <v>2020</v>
      </c>
      <c r="E1174" s="58" t="s">
        <v>3112</v>
      </c>
      <c r="F1174" s="58" t="s">
        <v>4650</v>
      </c>
      <c r="G1174" s="58"/>
      <c r="H1174" s="58"/>
      <c r="I1174" s="58" t="s">
        <v>4641</v>
      </c>
      <c r="J1174" s="65">
        <v>1070761069</v>
      </c>
      <c r="K1174" s="65"/>
    </row>
    <row r="1175" spans="1:11" ht="46.5" hidden="1">
      <c r="A1175" s="48"/>
      <c r="B1175" s="57"/>
      <c r="C1175" s="58" t="s">
        <v>227</v>
      </c>
      <c r="D1175" s="57">
        <v>2020</v>
      </c>
      <c r="E1175" s="58" t="s">
        <v>3112</v>
      </c>
      <c r="F1175" s="58" t="s">
        <v>4651</v>
      </c>
      <c r="G1175" s="58"/>
      <c r="H1175" s="58"/>
      <c r="I1175" s="58" t="s">
        <v>4652</v>
      </c>
      <c r="J1175" s="65">
        <v>25542000</v>
      </c>
      <c r="K1175" s="65"/>
    </row>
    <row r="1176" spans="1:11" ht="15.5" hidden="1">
      <c r="A1176" s="48"/>
      <c r="B1176" s="57"/>
      <c r="C1176" s="58" t="s">
        <v>227</v>
      </c>
      <c r="D1176" s="57">
        <v>2020</v>
      </c>
      <c r="E1176" s="58" t="s">
        <v>3144</v>
      </c>
      <c r="F1176" s="58" t="s">
        <v>4653</v>
      </c>
      <c r="G1176" s="58"/>
      <c r="H1176" s="58"/>
      <c r="I1176" s="58"/>
      <c r="J1176" s="65">
        <v>2965000</v>
      </c>
      <c r="K1176" s="65"/>
    </row>
    <row r="1177" spans="1:11" ht="62" hidden="1">
      <c r="A1177" s="48"/>
      <c r="B1177" s="58">
        <v>34</v>
      </c>
      <c r="C1177" s="58" t="s">
        <v>233</v>
      </c>
      <c r="D1177" s="57">
        <v>2019</v>
      </c>
      <c r="E1177" s="58" t="s">
        <v>3011</v>
      </c>
      <c r="F1177" s="58" t="s">
        <v>4626</v>
      </c>
      <c r="G1177" s="58"/>
      <c r="H1177" s="58"/>
      <c r="I1177" s="58" t="s">
        <v>4627</v>
      </c>
      <c r="J1177" s="65">
        <v>437461433.73000002</v>
      </c>
      <c r="K1177" s="65"/>
    </row>
    <row r="1178" spans="1:11" ht="46.5" hidden="1">
      <c r="A1178" s="48"/>
      <c r="B1178" s="57"/>
      <c r="C1178" s="58" t="s">
        <v>233</v>
      </c>
      <c r="D1178" s="57">
        <v>2019</v>
      </c>
      <c r="E1178" s="58" t="s">
        <v>3016</v>
      </c>
      <c r="F1178" s="58" t="s">
        <v>4628</v>
      </c>
      <c r="G1178" s="58"/>
      <c r="H1178" s="58"/>
      <c r="I1178" s="58" t="s">
        <v>4629</v>
      </c>
      <c r="J1178" s="65">
        <v>366256031.69999999</v>
      </c>
      <c r="K1178" s="65"/>
    </row>
    <row r="1179" spans="1:11" ht="31" hidden="1">
      <c r="A1179" s="48"/>
      <c r="B1179" s="57"/>
      <c r="C1179" s="58" t="s">
        <v>233</v>
      </c>
      <c r="D1179" s="57">
        <v>2019</v>
      </c>
      <c r="E1179" s="58" t="s">
        <v>3016</v>
      </c>
      <c r="F1179" s="58" t="s">
        <v>4630</v>
      </c>
      <c r="G1179" s="58"/>
      <c r="H1179" s="58"/>
      <c r="I1179" s="58" t="s">
        <v>4631</v>
      </c>
      <c r="J1179" s="65">
        <v>124485346.39</v>
      </c>
      <c r="K1179" s="65"/>
    </row>
    <row r="1180" spans="1:11" ht="31" hidden="1">
      <c r="A1180" s="48"/>
      <c r="B1180" s="57"/>
      <c r="C1180" s="58" t="s">
        <v>233</v>
      </c>
      <c r="D1180" s="57">
        <v>2019</v>
      </c>
      <c r="E1180" s="58" t="s">
        <v>3016</v>
      </c>
      <c r="F1180" s="58" t="s">
        <v>4632</v>
      </c>
      <c r="G1180" s="58"/>
      <c r="H1180" s="58"/>
      <c r="I1180" s="58" t="s">
        <v>4633</v>
      </c>
      <c r="J1180" s="65">
        <v>36188022.159999996</v>
      </c>
      <c r="K1180" s="65"/>
    </row>
    <row r="1181" spans="1:11" ht="62" hidden="1">
      <c r="A1181" s="48"/>
      <c r="B1181" s="57"/>
      <c r="C1181" s="58" t="s">
        <v>233</v>
      </c>
      <c r="D1181" s="57">
        <v>2019</v>
      </c>
      <c r="E1181" s="58" t="s">
        <v>3070</v>
      </c>
      <c r="F1181" s="80" t="s">
        <v>4634</v>
      </c>
      <c r="G1181" s="58"/>
      <c r="H1181" s="58"/>
      <c r="I1181" s="58" t="s">
        <v>4627</v>
      </c>
      <c r="J1181" s="65">
        <v>34095365.850000001</v>
      </c>
      <c r="K1181" s="65"/>
    </row>
    <row r="1182" spans="1:11" ht="31" hidden="1">
      <c r="A1182" s="48"/>
      <c r="B1182" s="57"/>
      <c r="C1182" s="58" t="s">
        <v>233</v>
      </c>
      <c r="D1182" s="57">
        <v>2019</v>
      </c>
      <c r="E1182" s="58" t="s">
        <v>3070</v>
      </c>
      <c r="F1182" s="80" t="s">
        <v>4635</v>
      </c>
      <c r="G1182" s="58"/>
      <c r="H1182" s="58"/>
      <c r="I1182" s="58" t="s">
        <v>4633</v>
      </c>
      <c r="J1182" s="65">
        <v>37080562.32</v>
      </c>
      <c r="K1182" s="65"/>
    </row>
    <row r="1183" spans="1:11" ht="62" hidden="1">
      <c r="A1183" s="48"/>
      <c r="B1183" s="57"/>
      <c r="C1183" s="58" t="s">
        <v>233</v>
      </c>
      <c r="D1183" s="57">
        <v>2019</v>
      </c>
      <c r="E1183" s="58" t="s">
        <v>3096</v>
      </c>
      <c r="F1183" s="58" t="s">
        <v>4636</v>
      </c>
      <c r="G1183" s="58"/>
      <c r="H1183" s="58"/>
      <c r="I1183" s="58" t="s">
        <v>4629</v>
      </c>
      <c r="J1183" s="65">
        <v>157250000</v>
      </c>
      <c r="K1183" s="65"/>
    </row>
    <row r="1184" spans="1:11" ht="62" hidden="1">
      <c r="A1184" s="48"/>
      <c r="B1184" s="57"/>
      <c r="C1184" s="58" t="s">
        <v>233</v>
      </c>
      <c r="D1184" s="57">
        <v>2019</v>
      </c>
      <c r="E1184" s="58" t="s">
        <v>3112</v>
      </c>
      <c r="F1184" s="80" t="s">
        <v>4637</v>
      </c>
      <c r="G1184" s="58"/>
      <c r="H1184" s="58"/>
      <c r="I1184" s="58" t="s">
        <v>4627</v>
      </c>
      <c r="J1184" s="65">
        <v>2164039141.9699998</v>
      </c>
      <c r="K1184" s="65"/>
    </row>
    <row r="1185" spans="1:11" ht="46.5" hidden="1">
      <c r="A1185" s="48"/>
      <c r="B1185" s="57"/>
      <c r="C1185" s="58" t="s">
        <v>233</v>
      </c>
      <c r="D1185" s="57">
        <v>2019</v>
      </c>
      <c r="E1185" s="58" t="s">
        <v>3112</v>
      </c>
      <c r="F1185" s="80" t="s">
        <v>4638</v>
      </c>
      <c r="G1185" s="58"/>
      <c r="H1185" s="58"/>
      <c r="I1185" s="58" t="s">
        <v>4633</v>
      </c>
      <c r="J1185" s="65">
        <v>8325965.1200000001</v>
      </c>
      <c r="K1185" s="65"/>
    </row>
    <row r="1186" spans="1:11" ht="46.5" hidden="1">
      <c r="A1186" s="48"/>
      <c r="B1186" s="57"/>
      <c r="C1186" s="58" t="s">
        <v>233</v>
      </c>
      <c r="D1186" s="57">
        <v>2019</v>
      </c>
      <c r="E1186" s="58" t="s">
        <v>3144</v>
      </c>
      <c r="F1186" s="58" t="s">
        <v>4639</v>
      </c>
      <c r="G1186" s="58"/>
      <c r="H1186" s="58"/>
      <c r="I1186" s="58" t="s">
        <v>4629</v>
      </c>
      <c r="J1186" s="65">
        <v>52914905.75</v>
      </c>
      <c r="K1186" s="65"/>
    </row>
    <row r="1187" spans="1:11" ht="31" hidden="1">
      <c r="A1187" s="48"/>
      <c r="B1187" s="57"/>
      <c r="C1187" s="58" t="s">
        <v>233</v>
      </c>
      <c r="D1187" s="57">
        <v>2020</v>
      </c>
      <c r="E1187" s="58" t="s">
        <v>3011</v>
      </c>
      <c r="F1187" s="67" t="s">
        <v>4640</v>
      </c>
      <c r="G1187" s="58"/>
      <c r="H1187" s="58"/>
      <c r="I1187" s="58" t="s">
        <v>4641</v>
      </c>
      <c r="J1187" s="65">
        <v>142500000</v>
      </c>
      <c r="K1187" s="65"/>
    </row>
    <row r="1188" spans="1:11" ht="77.5" hidden="1">
      <c r="A1188" s="48"/>
      <c r="B1188" s="57"/>
      <c r="C1188" s="58" t="s">
        <v>233</v>
      </c>
      <c r="D1188" s="57">
        <v>2020</v>
      </c>
      <c r="E1188" s="58" t="s">
        <v>3016</v>
      </c>
      <c r="F1188" s="58" t="s">
        <v>4642</v>
      </c>
      <c r="G1188" s="58"/>
      <c r="H1188" s="58"/>
      <c r="I1188" s="58" t="s">
        <v>4643</v>
      </c>
      <c r="J1188" s="65">
        <v>30831300</v>
      </c>
      <c r="K1188" s="65"/>
    </row>
    <row r="1189" spans="1:11" ht="46.5" hidden="1">
      <c r="A1189" s="48"/>
      <c r="B1189" s="57"/>
      <c r="C1189" s="58" t="s">
        <v>233</v>
      </c>
      <c r="D1189" s="57">
        <v>2020</v>
      </c>
      <c r="E1189" s="58" t="s">
        <v>3016</v>
      </c>
      <c r="F1189" s="58" t="s">
        <v>4644</v>
      </c>
      <c r="G1189" s="58"/>
      <c r="H1189" s="58"/>
      <c r="I1189" s="58" t="s">
        <v>4645</v>
      </c>
      <c r="J1189" s="65">
        <v>17399915</v>
      </c>
      <c r="K1189" s="65"/>
    </row>
    <row r="1190" spans="1:11" ht="31" hidden="1">
      <c r="A1190" s="48"/>
      <c r="B1190" s="57"/>
      <c r="C1190" s="58" t="s">
        <v>233</v>
      </c>
      <c r="D1190" s="57">
        <v>2020</v>
      </c>
      <c r="E1190" s="58" t="s">
        <v>3070</v>
      </c>
      <c r="F1190" s="58" t="s">
        <v>4646</v>
      </c>
      <c r="G1190" s="58"/>
      <c r="H1190" s="58"/>
      <c r="I1190" s="58" t="s">
        <v>4647</v>
      </c>
      <c r="J1190" s="65">
        <v>73787306</v>
      </c>
      <c r="K1190" s="65"/>
    </row>
    <row r="1191" spans="1:11" ht="31" hidden="1">
      <c r="A1191" s="48"/>
      <c r="B1191" s="57"/>
      <c r="C1191" s="58" t="s">
        <v>233</v>
      </c>
      <c r="D1191" s="57">
        <v>2020</v>
      </c>
      <c r="E1191" s="58" t="s">
        <v>3070</v>
      </c>
      <c r="F1191" s="58" t="s">
        <v>4648</v>
      </c>
      <c r="G1191" s="58"/>
      <c r="H1191" s="58"/>
      <c r="I1191" s="58" t="s">
        <v>4649</v>
      </c>
      <c r="J1191" s="65">
        <v>881782600</v>
      </c>
      <c r="K1191" s="65"/>
    </row>
    <row r="1192" spans="1:11" ht="62" hidden="1">
      <c r="A1192" s="48"/>
      <c r="B1192" s="57"/>
      <c r="C1192" s="58" t="s">
        <v>233</v>
      </c>
      <c r="D1192" s="57">
        <v>2020</v>
      </c>
      <c r="E1192" s="58" t="s">
        <v>3096</v>
      </c>
      <c r="F1192" s="58" t="s">
        <v>4636</v>
      </c>
      <c r="G1192" s="58"/>
      <c r="H1192" s="58"/>
      <c r="I1192" s="58" t="s">
        <v>4641</v>
      </c>
      <c r="J1192" s="65">
        <v>161700000</v>
      </c>
      <c r="K1192" s="65"/>
    </row>
    <row r="1193" spans="1:11" ht="62" hidden="1">
      <c r="A1193" s="48"/>
      <c r="B1193" s="57"/>
      <c r="C1193" s="58" t="s">
        <v>233</v>
      </c>
      <c r="D1193" s="57">
        <v>2020</v>
      </c>
      <c r="E1193" s="58" t="s">
        <v>3112</v>
      </c>
      <c r="F1193" s="58" t="s">
        <v>4650</v>
      </c>
      <c r="G1193" s="58"/>
      <c r="H1193" s="58"/>
      <c r="I1193" s="58" t="s">
        <v>4641</v>
      </c>
      <c r="J1193" s="65">
        <v>1070761069</v>
      </c>
      <c r="K1193" s="65"/>
    </row>
    <row r="1194" spans="1:11" ht="46.5" hidden="1">
      <c r="A1194" s="48"/>
      <c r="B1194" s="57"/>
      <c r="C1194" s="58" t="s">
        <v>233</v>
      </c>
      <c r="D1194" s="57">
        <v>2020</v>
      </c>
      <c r="E1194" s="58" t="s">
        <v>3112</v>
      </c>
      <c r="F1194" s="58" t="s">
        <v>4651</v>
      </c>
      <c r="G1194" s="58"/>
      <c r="H1194" s="58"/>
      <c r="I1194" s="58" t="s">
        <v>4652</v>
      </c>
      <c r="J1194" s="65">
        <v>25542000</v>
      </c>
      <c r="K1194" s="65"/>
    </row>
    <row r="1195" spans="1:11" ht="15.5" hidden="1">
      <c r="A1195" s="48"/>
      <c r="B1195" s="57"/>
      <c r="C1195" s="58" t="s">
        <v>233</v>
      </c>
      <c r="D1195" s="57">
        <v>2020</v>
      </c>
      <c r="E1195" s="58" t="s">
        <v>3144</v>
      </c>
      <c r="F1195" s="58" t="s">
        <v>4653</v>
      </c>
      <c r="G1195" s="58"/>
      <c r="H1195" s="58"/>
      <c r="I1195" s="58"/>
      <c r="J1195" s="65">
        <v>2965000</v>
      </c>
      <c r="K1195" s="65"/>
    </row>
    <row r="1196" spans="1:11" ht="232.5" hidden="1">
      <c r="A1196" s="48"/>
      <c r="B1196" s="58">
        <v>35</v>
      </c>
      <c r="C1196" s="58" t="s">
        <v>239</v>
      </c>
      <c r="D1196" s="57">
        <v>2019</v>
      </c>
      <c r="E1196" s="58" t="s">
        <v>3011</v>
      </c>
      <c r="F1196" s="58" t="s">
        <v>4654</v>
      </c>
      <c r="G1196" s="58" t="s">
        <v>4655</v>
      </c>
      <c r="H1196" s="58">
        <v>14997</v>
      </c>
      <c r="I1196" s="58" t="s">
        <v>4656</v>
      </c>
      <c r="J1196" s="65"/>
      <c r="K1196" s="65">
        <v>926170274.31000006</v>
      </c>
    </row>
    <row r="1197" spans="1:11" ht="62" hidden="1">
      <c r="A1197" s="48"/>
      <c r="B1197" s="57"/>
      <c r="C1197" s="58" t="s">
        <v>239</v>
      </c>
      <c r="D1197" s="57">
        <v>2019</v>
      </c>
      <c r="E1197" s="58" t="s">
        <v>3016</v>
      </c>
      <c r="F1197" s="58" t="s">
        <v>4657</v>
      </c>
      <c r="G1197" s="58" t="s">
        <v>4658</v>
      </c>
      <c r="H1197" s="58">
        <v>60</v>
      </c>
      <c r="I1197" s="58" t="s">
        <v>4659</v>
      </c>
      <c r="J1197" s="65"/>
      <c r="K1197" s="65">
        <v>25180000</v>
      </c>
    </row>
    <row r="1198" spans="1:11" ht="232.5" hidden="1">
      <c r="A1198" s="48"/>
      <c r="B1198" s="57"/>
      <c r="C1198" s="58" t="s">
        <v>239</v>
      </c>
      <c r="D1198" s="57">
        <v>2019</v>
      </c>
      <c r="E1198" s="58" t="s">
        <v>3070</v>
      </c>
      <c r="F1198" s="58" t="s">
        <v>4660</v>
      </c>
      <c r="G1198" s="58" t="s">
        <v>4661</v>
      </c>
      <c r="H1198" s="58">
        <v>1100</v>
      </c>
      <c r="I1198" s="58" t="s">
        <v>4656</v>
      </c>
      <c r="J1198" s="65"/>
      <c r="K1198" s="65">
        <v>203024880</v>
      </c>
    </row>
    <row r="1199" spans="1:11" ht="217" hidden="1">
      <c r="A1199" s="48"/>
      <c r="B1199" s="57"/>
      <c r="C1199" s="58" t="s">
        <v>239</v>
      </c>
      <c r="D1199" s="57">
        <v>2019</v>
      </c>
      <c r="E1199" s="58" t="s">
        <v>3096</v>
      </c>
      <c r="F1199" s="58" t="s">
        <v>4662</v>
      </c>
      <c r="G1199" s="58" t="s">
        <v>4663</v>
      </c>
      <c r="H1199" s="58">
        <v>150</v>
      </c>
      <c r="I1199" s="58" t="s">
        <v>4664</v>
      </c>
      <c r="J1199" s="65"/>
      <c r="K1199" s="65">
        <v>15350240</v>
      </c>
    </row>
    <row r="1200" spans="1:11" ht="232.5" hidden="1">
      <c r="A1200" s="48"/>
      <c r="B1200" s="57"/>
      <c r="C1200" s="58" t="s">
        <v>239</v>
      </c>
      <c r="D1200" s="57">
        <v>2019</v>
      </c>
      <c r="E1200" s="58" t="s">
        <v>3112</v>
      </c>
      <c r="F1200" s="58" t="s">
        <v>4665</v>
      </c>
      <c r="G1200" s="58" t="s">
        <v>4666</v>
      </c>
      <c r="H1200" s="58">
        <v>3500</v>
      </c>
      <c r="I1200" s="58" t="s">
        <v>4656</v>
      </c>
      <c r="J1200" s="65"/>
      <c r="K1200" s="65">
        <v>381553323</v>
      </c>
    </row>
    <row r="1201" spans="1:11" ht="170.5" hidden="1">
      <c r="A1201" s="48"/>
      <c r="B1201" s="57"/>
      <c r="C1201" s="58" t="s">
        <v>239</v>
      </c>
      <c r="D1201" s="57">
        <v>2019</v>
      </c>
      <c r="E1201" s="58" t="s">
        <v>3144</v>
      </c>
      <c r="F1201" s="58" t="s">
        <v>4667</v>
      </c>
      <c r="G1201" s="58" t="s">
        <v>4668</v>
      </c>
      <c r="H1201" s="58">
        <v>200</v>
      </c>
      <c r="I1201" s="58" t="s">
        <v>4669</v>
      </c>
      <c r="J1201" s="65">
        <v>5124083525</v>
      </c>
      <c r="K1201" s="65"/>
    </row>
    <row r="1202" spans="1:11" ht="232.5" hidden="1">
      <c r="A1202" s="48"/>
      <c r="B1202" s="57"/>
      <c r="C1202" s="58" t="s">
        <v>239</v>
      </c>
      <c r="D1202" s="57">
        <v>2020</v>
      </c>
      <c r="E1202" s="58" t="s">
        <v>3011</v>
      </c>
      <c r="F1202" s="58" t="s">
        <v>4670</v>
      </c>
      <c r="G1202" s="58" t="s">
        <v>4671</v>
      </c>
      <c r="H1202" s="58">
        <v>14997</v>
      </c>
      <c r="I1202" s="58" t="s">
        <v>4656</v>
      </c>
      <c r="J1202" s="65"/>
      <c r="K1202" s="65">
        <v>408901561.75999999</v>
      </c>
    </row>
    <row r="1203" spans="1:11" ht="31" hidden="1">
      <c r="A1203" s="48"/>
      <c r="B1203" s="57"/>
      <c r="C1203" s="58" t="s">
        <v>239</v>
      </c>
      <c r="D1203" s="57">
        <v>2020</v>
      </c>
      <c r="E1203" s="58" t="s">
        <v>3016</v>
      </c>
      <c r="F1203" s="58" t="s">
        <v>4672</v>
      </c>
      <c r="G1203" s="58" t="s">
        <v>4658</v>
      </c>
      <c r="H1203" s="58">
        <v>60</v>
      </c>
      <c r="I1203" s="58" t="s">
        <v>4673</v>
      </c>
      <c r="J1203" s="65"/>
      <c r="K1203" s="65">
        <v>55344000</v>
      </c>
    </row>
    <row r="1204" spans="1:11" ht="232.5" hidden="1">
      <c r="A1204" s="48"/>
      <c r="B1204" s="57"/>
      <c r="C1204" s="58" t="s">
        <v>239</v>
      </c>
      <c r="D1204" s="57">
        <v>2020</v>
      </c>
      <c r="E1204" s="58" t="s">
        <v>3070</v>
      </c>
      <c r="F1204" s="58" t="s">
        <v>4674</v>
      </c>
      <c r="G1204" s="58" t="s">
        <v>4675</v>
      </c>
      <c r="H1204" s="58">
        <v>1100</v>
      </c>
      <c r="I1204" s="58" t="s">
        <v>4656</v>
      </c>
      <c r="J1204" s="65"/>
      <c r="K1204" s="65">
        <v>364731000</v>
      </c>
    </row>
    <row r="1205" spans="1:11" ht="217" hidden="1">
      <c r="A1205" s="48"/>
      <c r="B1205" s="57"/>
      <c r="C1205" s="58" t="s">
        <v>239</v>
      </c>
      <c r="D1205" s="57">
        <v>2020</v>
      </c>
      <c r="E1205" s="58" t="s">
        <v>3096</v>
      </c>
      <c r="F1205" s="58" t="s">
        <v>4676</v>
      </c>
      <c r="G1205" s="58" t="s">
        <v>4663</v>
      </c>
      <c r="H1205" s="58">
        <v>200</v>
      </c>
      <c r="I1205" s="58" t="s">
        <v>4664</v>
      </c>
      <c r="J1205" s="65"/>
      <c r="K1205" s="65">
        <v>64684000</v>
      </c>
    </row>
    <row r="1206" spans="1:11" ht="232.5" hidden="1">
      <c r="A1206" s="48"/>
      <c r="B1206" s="57"/>
      <c r="C1206" s="58" t="s">
        <v>239</v>
      </c>
      <c r="D1206" s="57">
        <v>2020</v>
      </c>
      <c r="E1206" s="58" t="s">
        <v>3112</v>
      </c>
      <c r="F1206" s="58" t="s">
        <v>4665</v>
      </c>
      <c r="G1206" s="58" t="s">
        <v>4666</v>
      </c>
      <c r="H1206" s="58">
        <v>3500</v>
      </c>
      <c r="I1206" s="58" t="s">
        <v>4656</v>
      </c>
      <c r="J1206" s="65"/>
      <c r="K1206" s="65">
        <v>581970354</v>
      </c>
    </row>
    <row r="1207" spans="1:11" ht="77.5" hidden="1">
      <c r="A1207" s="48"/>
      <c r="B1207" s="57"/>
      <c r="C1207" s="58" t="s">
        <v>239</v>
      </c>
      <c r="D1207" s="57">
        <v>2020</v>
      </c>
      <c r="E1207" s="58" t="s">
        <v>3144</v>
      </c>
      <c r="F1207" s="58" t="s">
        <v>4667</v>
      </c>
      <c r="G1207" s="58" t="s">
        <v>4668</v>
      </c>
      <c r="H1207" s="58">
        <v>200</v>
      </c>
      <c r="I1207" s="58" t="s">
        <v>4677</v>
      </c>
      <c r="J1207" s="65">
        <v>2280780425</v>
      </c>
      <c r="K1207" s="65"/>
    </row>
    <row r="1208" spans="1:11" ht="31" hidden="1">
      <c r="A1208" s="48"/>
      <c r="B1208" s="58">
        <v>36</v>
      </c>
      <c r="C1208" s="58" t="s">
        <v>4678</v>
      </c>
      <c r="D1208" s="57">
        <v>2019</v>
      </c>
      <c r="E1208" s="58" t="s">
        <v>3011</v>
      </c>
      <c r="F1208" s="58" t="s">
        <v>749</v>
      </c>
      <c r="G1208" s="58" t="s">
        <v>749</v>
      </c>
      <c r="H1208" s="58" t="s">
        <v>749</v>
      </c>
      <c r="I1208" s="58" t="s">
        <v>749</v>
      </c>
      <c r="J1208" s="72" t="s">
        <v>749</v>
      </c>
      <c r="K1208" s="65"/>
    </row>
    <row r="1209" spans="1:11" ht="46.5" hidden="1">
      <c r="A1209" s="48"/>
      <c r="B1209" s="57"/>
      <c r="C1209" s="58" t="s">
        <v>4678</v>
      </c>
      <c r="D1209" s="57">
        <v>2019</v>
      </c>
      <c r="E1209" s="58" t="s">
        <v>3016</v>
      </c>
      <c r="F1209" s="58" t="s">
        <v>4679</v>
      </c>
      <c r="G1209" s="58" t="s">
        <v>4680</v>
      </c>
      <c r="H1209" s="58" t="s">
        <v>4681</v>
      </c>
      <c r="I1209" s="58" t="s">
        <v>4682</v>
      </c>
      <c r="J1209" s="65">
        <v>13000000</v>
      </c>
      <c r="K1209" s="65"/>
    </row>
    <row r="1210" spans="1:11" ht="46.5" hidden="1">
      <c r="A1210" s="48"/>
      <c r="B1210" s="57"/>
      <c r="C1210" s="58" t="s">
        <v>4678</v>
      </c>
      <c r="D1210" s="57">
        <v>2019</v>
      </c>
      <c r="E1210" s="58" t="s">
        <v>3070</v>
      </c>
      <c r="F1210" s="58" t="s">
        <v>4683</v>
      </c>
      <c r="G1210" s="58" t="s">
        <v>4684</v>
      </c>
      <c r="H1210" s="58" t="s">
        <v>4685</v>
      </c>
      <c r="I1210" s="58" t="s">
        <v>4686</v>
      </c>
      <c r="J1210" s="65">
        <v>56280000</v>
      </c>
      <c r="K1210" s="65"/>
    </row>
    <row r="1211" spans="1:11" ht="62" hidden="1">
      <c r="A1211" s="48"/>
      <c r="B1211" s="57"/>
      <c r="C1211" s="58" t="s">
        <v>4678</v>
      </c>
      <c r="D1211" s="57">
        <v>2019</v>
      </c>
      <c r="E1211" s="58" t="s">
        <v>3096</v>
      </c>
      <c r="F1211" s="58" t="s">
        <v>4687</v>
      </c>
      <c r="G1211" s="58" t="s">
        <v>4688</v>
      </c>
      <c r="H1211" s="58" t="s">
        <v>4689</v>
      </c>
      <c r="I1211" s="58" t="s">
        <v>4690</v>
      </c>
      <c r="J1211" s="65">
        <v>3000000</v>
      </c>
      <c r="K1211" s="65"/>
    </row>
    <row r="1212" spans="1:11" ht="62" hidden="1">
      <c r="A1212" s="48"/>
      <c r="B1212" s="57"/>
      <c r="C1212" s="58" t="s">
        <v>4678</v>
      </c>
      <c r="D1212" s="57">
        <v>2019</v>
      </c>
      <c r="E1212" s="58" t="s">
        <v>3112</v>
      </c>
      <c r="F1212" s="58" t="s">
        <v>4691</v>
      </c>
      <c r="G1212" s="58" t="s">
        <v>4692</v>
      </c>
      <c r="H1212" s="58" t="s">
        <v>4693</v>
      </c>
      <c r="I1212" s="58" t="s">
        <v>4694</v>
      </c>
      <c r="J1212" s="65">
        <v>45000000</v>
      </c>
      <c r="K1212" s="65"/>
    </row>
    <row r="1213" spans="1:11" ht="46.5" hidden="1">
      <c r="A1213" s="48"/>
      <c r="B1213" s="57"/>
      <c r="C1213" s="58" t="s">
        <v>4678</v>
      </c>
      <c r="D1213" s="57">
        <v>2019</v>
      </c>
      <c r="E1213" s="58" t="s">
        <v>3144</v>
      </c>
      <c r="F1213" s="58" t="s">
        <v>4695</v>
      </c>
      <c r="G1213" s="58" t="s">
        <v>4696</v>
      </c>
      <c r="H1213" s="58" t="s">
        <v>4685</v>
      </c>
      <c r="I1213" s="58" t="s">
        <v>4697</v>
      </c>
      <c r="J1213" s="65">
        <v>10000000</v>
      </c>
      <c r="K1213" s="65"/>
    </row>
    <row r="1214" spans="1:11" ht="31" hidden="1">
      <c r="A1214" s="48"/>
      <c r="B1214" s="57"/>
      <c r="C1214" s="58" t="s">
        <v>4678</v>
      </c>
      <c r="D1214" s="57">
        <v>2020</v>
      </c>
      <c r="E1214" s="58" t="s">
        <v>3011</v>
      </c>
      <c r="F1214" s="67" t="s">
        <v>749</v>
      </c>
      <c r="G1214" s="58" t="s">
        <v>749</v>
      </c>
      <c r="H1214" s="67" t="s">
        <v>749</v>
      </c>
      <c r="I1214" s="58" t="s">
        <v>749</v>
      </c>
      <c r="J1214" s="65" t="s">
        <v>749</v>
      </c>
      <c r="K1214" s="65"/>
    </row>
    <row r="1215" spans="1:11" ht="46.5" hidden="1">
      <c r="A1215" s="48"/>
      <c r="B1215" s="57"/>
      <c r="C1215" s="58" t="s">
        <v>4678</v>
      </c>
      <c r="D1215" s="57">
        <v>2020</v>
      </c>
      <c r="E1215" s="58" t="s">
        <v>3016</v>
      </c>
      <c r="F1215" s="58" t="s">
        <v>4698</v>
      </c>
      <c r="G1215" s="58" t="s">
        <v>749</v>
      </c>
      <c r="H1215" s="58" t="s">
        <v>4699</v>
      </c>
      <c r="I1215" s="58" t="s">
        <v>4700</v>
      </c>
      <c r="J1215" s="65">
        <v>3000000</v>
      </c>
      <c r="K1215" s="65"/>
    </row>
    <row r="1216" spans="1:11" ht="62" hidden="1">
      <c r="A1216" s="48"/>
      <c r="B1216" s="57"/>
      <c r="C1216" s="58" t="s">
        <v>4678</v>
      </c>
      <c r="D1216" s="57">
        <v>2020</v>
      </c>
      <c r="E1216" s="58" t="s">
        <v>3070</v>
      </c>
      <c r="F1216" s="58" t="s">
        <v>4701</v>
      </c>
      <c r="G1216" s="58" t="s">
        <v>4702</v>
      </c>
      <c r="H1216" s="58" t="s">
        <v>4703</v>
      </c>
      <c r="I1216" s="58" t="s">
        <v>4704</v>
      </c>
      <c r="J1216" s="65">
        <v>75600000</v>
      </c>
      <c r="K1216" s="65"/>
    </row>
    <row r="1217" spans="1:11" ht="62" hidden="1">
      <c r="A1217" s="48"/>
      <c r="B1217" s="57"/>
      <c r="C1217" s="58" t="s">
        <v>4678</v>
      </c>
      <c r="D1217" s="57">
        <v>2020</v>
      </c>
      <c r="E1217" s="58" t="s">
        <v>3096</v>
      </c>
      <c r="F1217" s="58" t="s">
        <v>749</v>
      </c>
      <c r="G1217" s="58" t="s">
        <v>749</v>
      </c>
      <c r="H1217" s="58" t="s">
        <v>749</v>
      </c>
      <c r="I1217" s="58" t="s">
        <v>749</v>
      </c>
      <c r="J1217" s="72" t="s">
        <v>749</v>
      </c>
      <c r="K1217" s="65"/>
    </row>
    <row r="1218" spans="1:11" ht="62" hidden="1">
      <c r="A1218" s="48"/>
      <c r="B1218" s="57"/>
      <c r="C1218" s="58" t="s">
        <v>4678</v>
      </c>
      <c r="D1218" s="57">
        <v>2020</v>
      </c>
      <c r="E1218" s="58" t="s">
        <v>3112</v>
      </c>
      <c r="F1218" s="58" t="s">
        <v>4705</v>
      </c>
      <c r="G1218" s="58" t="s">
        <v>4706</v>
      </c>
      <c r="H1218" s="58" t="s">
        <v>4707</v>
      </c>
      <c r="I1218" s="58" t="s">
        <v>4708</v>
      </c>
      <c r="J1218" s="65">
        <v>10000000</v>
      </c>
      <c r="K1218" s="65"/>
    </row>
    <row r="1219" spans="1:11" ht="15.5" hidden="1">
      <c r="A1219" s="48"/>
      <c r="B1219" s="57"/>
      <c r="C1219" s="58" t="s">
        <v>4678</v>
      </c>
      <c r="D1219" s="57">
        <v>2020</v>
      </c>
      <c r="E1219" s="58" t="s">
        <v>3144</v>
      </c>
      <c r="F1219" s="58" t="s">
        <v>749</v>
      </c>
      <c r="G1219" s="58" t="s">
        <v>749</v>
      </c>
      <c r="H1219" s="58" t="s">
        <v>749</v>
      </c>
      <c r="I1219" s="58" t="s">
        <v>749</v>
      </c>
      <c r="J1219" s="72" t="s">
        <v>749</v>
      </c>
      <c r="K1219" s="65"/>
    </row>
    <row r="1220" spans="1:11" ht="31" hidden="1">
      <c r="A1220" s="48"/>
      <c r="B1220" s="58">
        <v>37</v>
      </c>
      <c r="C1220" s="58" t="s">
        <v>249</v>
      </c>
      <c r="D1220" s="57">
        <v>2019</v>
      </c>
      <c r="E1220" s="58" t="s">
        <v>3011</v>
      </c>
      <c r="F1220" s="95" t="s">
        <v>4709</v>
      </c>
      <c r="G1220" s="95" t="s">
        <v>4710</v>
      </c>
      <c r="H1220" s="96" t="s">
        <v>3629</v>
      </c>
      <c r="I1220" s="95" t="s">
        <v>4711</v>
      </c>
      <c r="J1220" s="97">
        <v>8800000</v>
      </c>
      <c r="K1220" s="65"/>
    </row>
    <row r="1221" spans="1:11" ht="31" hidden="1">
      <c r="A1221" s="48"/>
      <c r="B1221" s="57"/>
      <c r="C1221" s="58" t="s">
        <v>249</v>
      </c>
      <c r="D1221" s="57">
        <v>2019</v>
      </c>
      <c r="E1221" s="58" t="s">
        <v>3011</v>
      </c>
      <c r="F1221" s="58" t="s">
        <v>4712</v>
      </c>
      <c r="G1221" s="58" t="s">
        <v>4713</v>
      </c>
      <c r="H1221" s="67" t="s">
        <v>3633</v>
      </c>
      <c r="I1221" s="58" t="s">
        <v>4711</v>
      </c>
      <c r="J1221" s="65">
        <v>1000000</v>
      </c>
      <c r="K1221" s="65"/>
    </row>
    <row r="1222" spans="1:11" ht="62" hidden="1">
      <c r="A1222" s="48"/>
      <c r="B1222" s="57"/>
      <c r="C1222" s="58" t="s">
        <v>249</v>
      </c>
      <c r="D1222" s="57">
        <v>2019</v>
      </c>
      <c r="E1222" s="58" t="s">
        <v>3011</v>
      </c>
      <c r="F1222" s="58" t="s">
        <v>4714</v>
      </c>
      <c r="G1222" s="58" t="s">
        <v>4715</v>
      </c>
      <c r="H1222" s="67" t="s">
        <v>3629</v>
      </c>
      <c r="I1222" s="58" t="s">
        <v>4711</v>
      </c>
      <c r="J1222" s="65">
        <v>21076000</v>
      </c>
      <c r="K1222" s="65"/>
    </row>
    <row r="1223" spans="1:11" ht="31" hidden="1">
      <c r="A1223" s="48"/>
      <c r="B1223" s="57"/>
      <c r="C1223" s="58" t="s">
        <v>249</v>
      </c>
      <c r="D1223" s="57">
        <v>2019</v>
      </c>
      <c r="E1223" s="58" t="s">
        <v>3011</v>
      </c>
      <c r="F1223" s="58" t="s">
        <v>4716</v>
      </c>
      <c r="G1223" s="58" t="s">
        <v>4710</v>
      </c>
      <c r="H1223" s="67" t="s">
        <v>3640</v>
      </c>
      <c r="I1223" s="58" t="s">
        <v>4711</v>
      </c>
      <c r="J1223" s="65">
        <v>5785000</v>
      </c>
      <c r="K1223" s="65"/>
    </row>
    <row r="1224" spans="1:11" ht="31" hidden="1">
      <c r="A1224" s="48"/>
      <c r="B1224" s="57"/>
      <c r="C1224" s="58" t="s">
        <v>249</v>
      </c>
      <c r="D1224" s="57">
        <v>2019</v>
      </c>
      <c r="E1224" s="58" t="s">
        <v>3011</v>
      </c>
      <c r="F1224" s="58" t="s">
        <v>4709</v>
      </c>
      <c r="G1224" s="58" t="s">
        <v>4710</v>
      </c>
      <c r="H1224" s="67" t="s">
        <v>3629</v>
      </c>
      <c r="I1224" s="58" t="s">
        <v>4711</v>
      </c>
      <c r="J1224" s="65">
        <v>8800000</v>
      </c>
      <c r="K1224" s="65"/>
    </row>
    <row r="1225" spans="1:11" ht="31" hidden="1">
      <c r="A1225" s="48"/>
      <c r="B1225" s="57"/>
      <c r="C1225" s="58" t="s">
        <v>249</v>
      </c>
      <c r="D1225" s="57">
        <v>2019</v>
      </c>
      <c r="E1225" s="58" t="s">
        <v>3011</v>
      </c>
      <c r="F1225" s="58" t="s">
        <v>4717</v>
      </c>
      <c r="G1225" s="58" t="s">
        <v>4718</v>
      </c>
      <c r="H1225" s="67" t="s">
        <v>3633</v>
      </c>
      <c r="I1225" s="58" t="s">
        <v>4711</v>
      </c>
      <c r="J1225" s="65">
        <v>41844000</v>
      </c>
      <c r="K1225" s="65"/>
    </row>
    <row r="1226" spans="1:11" ht="31" hidden="1">
      <c r="A1226" s="48"/>
      <c r="B1226" s="57"/>
      <c r="C1226" s="58" t="s">
        <v>249</v>
      </c>
      <c r="D1226" s="57">
        <v>2019</v>
      </c>
      <c r="E1226" s="58" t="s">
        <v>3011</v>
      </c>
      <c r="F1226" s="58" t="s">
        <v>4719</v>
      </c>
      <c r="G1226" s="58" t="s">
        <v>4710</v>
      </c>
      <c r="H1226" s="67" t="s">
        <v>4720</v>
      </c>
      <c r="I1226" s="58" t="s">
        <v>4711</v>
      </c>
      <c r="J1226" s="65">
        <v>101990000</v>
      </c>
      <c r="K1226" s="65"/>
    </row>
    <row r="1227" spans="1:11" ht="31" hidden="1">
      <c r="A1227" s="48"/>
      <c r="B1227" s="57"/>
      <c r="C1227" s="58" t="s">
        <v>249</v>
      </c>
      <c r="D1227" s="57">
        <v>2019</v>
      </c>
      <c r="E1227" s="58" t="s">
        <v>3011</v>
      </c>
      <c r="F1227" s="58" t="s">
        <v>4709</v>
      </c>
      <c r="G1227" s="58" t="s">
        <v>4710</v>
      </c>
      <c r="H1227" s="67" t="s">
        <v>4721</v>
      </c>
      <c r="I1227" s="58" t="s">
        <v>4711</v>
      </c>
      <c r="J1227" s="65">
        <v>8800000</v>
      </c>
      <c r="K1227" s="65"/>
    </row>
    <row r="1228" spans="1:11" ht="62" hidden="1">
      <c r="A1228" s="48"/>
      <c r="B1228" s="57"/>
      <c r="C1228" s="58" t="s">
        <v>249</v>
      </c>
      <c r="D1228" s="57">
        <v>2019</v>
      </c>
      <c r="E1228" s="58" t="s">
        <v>3011</v>
      </c>
      <c r="F1228" s="58" t="s">
        <v>4722</v>
      </c>
      <c r="G1228" s="58" t="s">
        <v>4710</v>
      </c>
      <c r="H1228" s="67" t="s">
        <v>4723</v>
      </c>
      <c r="I1228" s="58" t="s">
        <v>4711</v>
      </c>
      <c r="J1228" s="65">
        <v>488268288</v>
      </c>
      <c r="K1228" s="65"/>
    </row>
    <row r="1229" spans="1:11" ht="46.5" hidden="1">
      <c r="A1229" s="48"/>
      <c r="B1229" s="57"/>
      <c r="C1229" s="58" t="s">
        <v>249</v>
      </c>
      <c r="D1229" s="57">
        <v>2019</v>
      </c>
      <c r="E1229" s="58" t="s">
        <v>3011</v>
      </c>
      <c r="F1229" s="58" t="s">
        <v>4724</v>
      </c>
      <c r="G1229" s="58" t="s">
        <v>4725</v>
      </c>
      <c r="H1229" s="67" t="s">
        <v>4726</v>
      </c>
      <c r="I1229" s="58" t="s">
        <v>4711</v>
      </c>
      <c r="J1229" s="65">
        <v>42800000</v>
      </c>
      <c r="K1229" s="65"/>
    </row>
    <row r="1230" spans="1:11" ht="46.5" hidden="1">
      <c r="A1230" s="48"/>
      <c r="B1230" s="57"/>
      <c r="C1230" s="58" t="s">
        <v>249</v>
      </c>
      <c r="D1230" s="57">
        <v>2019</v>
      </c>
      <c r="E1230" s="58" t="s">
        <v>3011</v>
      </c>
      <c r="F1230" s="58" t="s">
        <v>4727</v>
      </c>
      <c r="G1230" s="58" t="s">
        <v>4710</v>
      </c>
      <c r="H1230" s="67" t="s">
        <v>3668</v>
      </c>
      <c r="I1230" s="58" t="s">
        <v>4711</v>
      </c>
      <c r="J1230" s="65">
        <v>2000000</v>
      </c>
      <c r="K1230" s="65"/>
    </row>
    <row r="1231" spans="1:11" ht="31" hidden="1">
      <c r="A1231" s="48"/>
      <c r="B1231" s="57"/>
      <c r="C1231" s="58" t="s">
        <v>249</v>
      </c>
      <c r="D1231" s="57">
        <v>2019</v>
      </c>
      <c r="E1231" s="58" t="s">
        <v>3011</v>
      </c>
      <c r="F1231" s="58" t="s">
        <v>4728</v>
      </c>
      <c r="G1231" s="58" t="s">
        <v>4729</v>
      </c>
      <c r="H1231" s="67" t="s">
        <v>3633</v>
      </c>
      <c r="I1231" s="58" t="s">
        <v>4711</v>
      </c>
      <c r="J1231" s="65">
        <v>63160000</v>
      </c>
      <c r="K1231" s="65"/>
    </row>
    <row r="1232" spans="1:11" ht="46.5" hidden="1">
      <c r="A1232" s="48"/>
      <c r="B1232" s="57"/>
      <c r="C1232" s="58" t="s">
        <v>249</v>
      </c>
      <c r="D1232" s="57">
        <v>2019</v>
      </c>
      <c r="E1232" s="58" t="s">
        <v>3011</v>
      </c>
      <c r="F1232" s="98" t="s">
        <v>4730</v>
      </c>
      <c r="G1232" s="64" t="s">
        <v>4731</v>
      </c>
      <c r="H1232" s="99" t="s">
        <v>4732</v>
      </c>
      <c r="I1232" s="58" t="s">
        <v>4711</v>
      </c>
      <c r="J1232" s="65">
        <v>147900330</v>
      </c>
      <c r="K1232" s="65"/>
    </row>
    <row r="1233" spans="1:11" ht="31" hidden="1">
      <c r="A1233" s="48"/>
      <c r="B1233" s="57"/>
      <c r="C1233" s="58" t="s">
        <v>249</v>
      </c>
      <c r="D1233" s="57">
        <v>2019</v>
      </c>
      <c r="E1233" s="58" t="s">
        <v>3011</v>
      </c>
      <c r="F1233" s="98" t="s">
        <v>4709</v>
      </c>
      <c r="G1233" s="64" t="s">
        <v>4710</v>
      </c>
      <c r="H1233" s="99" t="s">
        <v>3629</v>
      </c>
      <c r="I1233" s="58" t="s">
        <v>4711</v>
      </c>
      <c r="J1233" s="65">
        <v>8800000</v>
      </c>
      <c r="K1233" s="65"/>
    </row>
    <row r="1234" spans="1:11" ht="31" hidden="1">
      <c r="A1234" s="48"/>
      <c r="B1234" s="57"/>
      <c r="C1234" s="58" t="s">
        <v>249</v>
      </c>
      <c r="D1234" s="57">
        <v>2019</v>
      </c>
      <c r="E1234" s="58" t="s">
        <v>3011</v>
      </c>
      <c r="F1234" s="98" t="s">
        <v>4733</v>
      </c>
      <c r="G1234" s="64" t="s">
        <v>4710</v>
      </c>
      <c r="H1234" s="99" t="s">
        <v>3640</v>
      </c>
      <c r="I1234" s="58" t="s">
        <v>4711</v>
      </c>
      <c r="J1234" s="65">
        <v>23250000</v>
      </c>
      <c r="K1234" s="65"/>
    </row>
    <row r="1235" spans="1:11" ht="31" hidden="1">
      <c r="A1235" s="48"/>
      <c r="B1235" s="57"/>
      <c r="C1235" s="58" t="s">
        <v>249</v>
      </c>
      <c r="D1235" s="57">
        <v>2019</v>
      </c>
      <c r="E1235" s="58" t="s">
        <v>3011</v>
      </c>
      <c r="F1235" s="98" t="s">
        <v>4709</v>
      </c>
      <c r="G1235" s="64" t="s">
        <v>4710</v>
      </c>
      <c r="H1235" s="99" t="s">
        <v>3629</v>
      </c>
      <c r="I1235" s="58" t="s">
        <v>4711</v>
      </c>
      <c r="J1235" s="65">
        <v>8800000</v>
      </c>
      <c r="K1235" s="65"/>
    </row>
    <row r="1236" spans="1:11" ht="31" hidden="1">
      <c r="A1236" s="48"/>
      <c r="B1236" s="57"/>
      <c r="C1236" s="58" t="s">
        <v>249</v>
      </c>
      <c r="D1236" s="57">
        <v>2019</v>
      </c>
      <c r="E1236" s="58" t="s">
        <v>3011</v>
      </c>
      <c r="F1236" s="98" t="s">
        <v>4734</v>
      </c>
      <c r="G1236" s="64" t="s">
        <v>4718</v>
      </c>
      <c r="H1236" s="100" t="s">
        <v>4735</v>
      </c>
      <c r="I1236" s="58" t="s">
        <v>4711</v>
      </c>
      <c r="J1236" s="65">
        <v>1000000</v>
      </c>
      <c r="K1236" s="65"/>
    </row>
    <row r="1237" spans="1:11" ht="31" hidden="1">
      <c r="A1237" s="48"/>
      <c r="B1237" s="57"/>
      <c r="C1237" s="58" t="s">
        <v>249</v>
      </c>
      <c r="D1237" s="57">
        <v>2019</v>
      </c>
      <c r="E1237" s="58" t="s">
        <v>3011</v>
      </c>
      <c r="F1237" s="98" t="s">
        <v>4736</v>
      </c>
      <c r="G1237" s="64" t="s">
        <v>4737</v>
      </c>
      <c r="H1237" s="99" t="s">
        <v>4738</v>
      </c>
      <c r="I1237" s="58" t="s">
        <v>4711</v>
      </c>
      <c r="J1237" s="65">
        <v>250000000</v>
      </c>
      <c r="K1237" s="65"/>
    </row>
    <row r="1238" spans="1:11" ht="46.5" hidden="1">
      <c r="A1238" s="48"/>
      <c r="B1238" s="57"/>
      <c r="C1238" s="58" t="s">
        <v>249</v>
      </c>
      <c r="D1238" s="57">
        <v>2019</v>
      </c>
      <c r="E1238" s="58" t="s">
        <v>3011</v>
      </c>
      <c r="F1238" s="98" t="s">
        <v>4739</v>
      </c>
      <c r="G1238" s="64" t="s">
        <v>4710</v>
      </c>
      <c r="H1238" s="99" t="s">
        <v>3629</v>
      </c>
      <c r="I1238" s="58" t="s">
        <v>4711</v>
      </c>
      <c r="J1238" s="65">
        <v>102000000</v>
      </c>
      <c r="K1238" s="65"/>
    </row>
    <row r="1239" spans="1:11" ht="31" hidden="1">
      <c r="A1239" s="48"/>
      <c r="B1239" s="57"/>
      <c r="C1239" s="58" t="s">
        <v>249</v>
      </c>
      <c r="D1239" s="57">
        <v>2019</v>
      </c>
      <c r="E1239" s="58" t="s">
        <v>3011</v>
      </c>
      <c r="F1239" s="98" t="s">
        <v>4740</v>
      </c>
      <c r="G1239" s="64" t="s">
        <v>4718</v>
      </c>
      <c r="H1239" s="99" t="s">
        <v>4741</v>
      </c>
      <c r="I1239" s="58" t="s">
        <v>4711</v>
      </c>
      <c r="J1239" s="65">
        <v>84091000</v>
      </c>
      <c r="K1239" s="65"/>
    </row>
    <row r="1240" spans="1:11" ht="31" hidden="1">
      <c r="A1240" s="48"/>
      <c r="B1240" s="57"/>
      <c r="C1240" s="58" t="s">
        <v>249</v>
      </c>
      <c r="D1240" s="57">
        <v>2019</v>
      </c>
      <c r="E1240" s="58" t="s">
        <v>3011</v>
      </c>
      <c r="F1240" s="98" t="s">
        <v>4742</v>
      </c>
      <c r="G1240" s="64" t="s">
        <v>4729</v>
      </c>
      <c r="H1240" s="99" t="s">
        <v>4741</v>
      </c>
      <c r="I1240" s="58" t="s">
        <v>4711</v>
      </c>
      <c r="J1240" s="65">
        <v>84091000</v>
      </c>
      <c r="K1240" s="65"/>
    </row>
    <row r="1241" spans="1:11" ht="31" hidden="1">
      <c r="A1241" s="48"/>
      <c r="B1241" s="57"/>
      <c r="C1241" s="58" t="s">
        <v>249</v>
      </c>
      <c r="D1241" s="57">
        <v>2019</v>
      </c>
      <c r="E1241" s="58" t="s">
        <v>3011</v>
      </c>
      <c r="F1241" s="58" t="s">
        <v>4743</v>
      </c>
      <c r="G1241" s="58" t="s">
        <v>4744</v>
      </c>
      <c r="H1241" s="67" t="s">
        <v>3651</v>
      </c>
      <c r="I1241" s="58" t="s">
        <v>4711</v>
      </c>
      <c r="J1241" s="65">
        <v>344310000</v>
      </c>
      <c r="K1241" s="65"/>
    </row>
    <row r="1242" spans="1:11" ht="31" hidden="1">
      <c r="A1242" s="48"/>
      <c r="B1242" s="57"/>
      <c r="C1242" s="58" t="s">
        <v>249</v>
      </c>
      <c r="D1242" s="57">
        <v>2019</v>
      </c>
      <c r="E1242" s="58" t="s">
        <v>3011</v>
      </c>
      <c r="F1242" s="58" t="s">
        <v>4709</v>
      </c>
      <c r="G1242" s="58" t="s">
        <v>4710</v>
      </c>
      <c r="H1242" s="67" t="s">
        <v>3629</v>
      </c>
      <c r="I1242" s="58" t="s">
        <v>4711</v>
      </c>
      <c r="J1242" s="65">
        <v>8800000</v>
      </c>
      <c r="K1242" s="65"/>
    </row>
    <row r="1243" spans="1:11" ht="31" hidden="1">
      <c r="A1243" s="48"/>
      <c r="B1243" s="57"/>
      <c r="C1243" s="58" t="s">
        <v>249</v>
      </c>
      <c r="D1243" s="57">
        <v>2019</v>
      </c>
      <c r="E1243" s="58" t="s">
        <v>3011</v>
      </c>
      <c r="F1243" s="98" t="s">
        <v>4745</v>
      </c>
      <c r="G1243" s="64" t="s">
        <v>4715</v>
      </c>
      <c r="H1243" s="99" t="s">
        <v>4738</v>
      </c>
      <c r="I1243" s="58" t="s">
        <v>4711</v>
      </c>
      <c r="J1243" s="65">
        <v>76350000</v>
      </c>
      <c r="K1243" s="65"/>
    </row>
    <row r="1244" spans="1:11" ht="31" hidden="1">
      <c r="A1244" s="48"/>
      <c r="B1244" s="57"/>
      <c r="C1244" s="58" t="s">
        <v>249</v>
      </c>
      <c r="D1244" s="57">
        <v>2019</v>
      </c>
      <c r="E1244" s="58" t="s">
        <v>3011</v>
      </c>
      <c r="F1244" s="98" t="s">
        <v>4746</v>
      </c>
      <c r="G1244" s="64" t="s">
        <v>4744</v>
      </c>
      <c r="H1244" s="99" t="s">
        <v>4747</v>
      </c>
      <c r="I1244" s="58" t="s">
        <v>4711</v>
      </c>
      <c r="J1244" s="65">
        <v>20625000</v>
      </c>
      <c r="K1244" s="65"/>
    </row>
    <row r="1245" spans="1:11" ht="46.5" hidden="1">
      <c r="A1245" s="48"/>
      <c r="B1245" s="57"/>
      <c r="C1245" s="58" t="s">
        <v>249</v>
      </c>
      <c r="D1245" s="57">
        <v>2019</v>
      </c>
      <c r="E1245" s="58" t="s">
        <v>3011</v>
      </c>
      <c r="F1245" s="98" t="s">
        <v>4748</v>
      </c>
      <c r="G1245" s="58" t="s">
        <v>4749</v>
      </c>
      <c r="H1245" s="58" t="s">
        <v>3644</v>
      </c>
      <c r="I1245" s="58" t="s">
        <v>4711</v>
      </c>
      <c r="J1245" s="72">
        <v>10000000</v>
      </c>
      <c r="K1245" s="65"/>
    </row>
    <row r="1246" spans="1:11" ht="31" hidden="1">
      <c r="A1246" s="48"/>
      <c r="B1246" s="57"/>
      <c r="C1246" s="58" t="s">
        <v>249</v>
      </c>
      <c r="D1246" s="57">
        <v>2019</v>
      </c>
      <c r="E1246" s="58" t="s">
        <v>3011</v>
      </c>
      <c r="F1246" s="58" t="s">
        <v>4750</v>
      </c>
      <c r="G1246" s="58" t="s">
        <v>4715</v>
      </c>
      <c r="H1246" s="58" t="s">
        <v>3633</v>
      </c>
      <c r="I1246" s="58" t="s">
        <v>4711</v>
      </c>
      <c r="J1246" s="72">
        <v>28644000</v>
      </c>
      <c r="K1246" s="65"/>
    </row>
    <row r="1247" spans="1:11" ht="31" hidden="1">
      <c r="A1247" s="48"/>
      <c r="B1247" s="57"/>
      <c r="C1247" s="58" t="s">
        <v>249</v>
      </c>
      <c r="D1247" s="57">
        <v>2019</v>
      </c>
      <c r="E1247" s="58" t="s">
        <v>3011</v>
      </c>
      <c r="F1247" s="58" t="s">
        <v>4751</v>
      </c>
      <c r="G1247" s="58" t="s">
        <v>4752</v>
      </c>
      <c r="H1247" s="58" t="s">
        <v>4753</v>
      </c>
      <c r="I1247" s="58" t="s">
        <v>4711</v>
      </c>
      <c r="J1247" s="72">
        <v>9030000</v>
      </c>
      <c r="K1247" s="65"/>
    </row>
    <row r="1248" spans="1:11" ht="31" hidden="1">
      <c r="A1248" s="48"/>
      <c r="B1248" s="57"/>
      <c r="C1248" s="58" t="s">
        <v>249</v>
      </c>
      <c r="D1248" s="57">
        <v>2019</v>
      </c>
      <c r="E1248" s="58" t="s">
        <v>3011</v>
      </c>
      <c r="F1248" s="58" t="s">
        <v>4754</v>
      </c>
      <c r="G1248" s="58" t="s">
        <v>4752</v>
      </c>
      <c r="H1248" s="58" t="s">
        <v>3668</v>
      </c>
      <c r="I1248" s="58" t="s">
        <v>4711</v>
      </c>
      <c r="J1248" s="72">
        <v>14543000</v>
      </c>
      <c r="K1248" s="65"/>
    </row>
    <row r="1249" spans="1:11" ht="31" hidden="1">
      <c r="A1249" s="48"/>
      <c r="B1249" s="57"/>
      <c r="C1249" s="58" t="s">
        <v>249</v>
      </c>
      <c r="D1249" s="57">
        <v>2019</v>
      </c>
      <c r="E1249" s="58" t="s">
        <v>3011</v>
      </c>
      <c r="F1249" s="58" t="s">
        <v>4709</v>
      </c>
      <c r="G1249" s="58" t="s">
        <v>4710</v>
      </c>
      <c r="H1249" s="58" t="s">
        <v>3629</v>
      </c>
      <c r="I1249" s="58" t="s">
        <v>4711</v>
      </c>
      <c r="J1249" s="72">
        <v>8800000</v>
      </c>
      <c r="K1249" s="65"/>
    </row>
    <row r="1250" spans="1:11" ht="31" hidden="1">
      <c r="A1250" s="48"/>
      <c r="B1250" s="57"/>
      <c r="C1250" s="58" t="s">
        <v>249</v>
      </c>
      <c r="D1250" s="57">
        <v>2019</v>
      </c>
      <c r="E1250" s="58" t="s">
        <v>3011</v>
      </c>
      <c r="F1250" s="58" t="s">
        <v>4755</v>
      </c>
      <c r="G1250" s="58" t="s">
        <v>4756</v>
      </c>
      <c r="H1250" s="58" t="s">
        <v>3668</v>
      </c>
      <c r="I1250" s="58" t="s">
        <v>4711</v>
      </c>
      <c r="J1250" s="72">
        <v>1300000</v>
      </c>
      <c r="K1250" s="65"/>
    </row>
    <row r="1251" spans="1:11" ht="31" hidden="1">
      <c r="A1251" s="48"/>
      <c r="B1251" s="57"/>
      <c r="C1251" s="58" t="s">
        <v>249</v>
      </c>
      <c r="D1251" s="57">
        <v>2019</v>
      </c>
      <c r="E1251" s="58" t="s">
        <v>3011</v>
      </c>
      <c r="F1251" s="58" t="s">
        <v>4709</v>
      </c>
      <c r="G1251" s="58" t="s">
        <v>4710</v>
      </c>
      <c r="H1251" s="58" t="s">
        <v>3629</v>
      </c>
      <c r="I1251" s="58" t="s">
        <v>4711</v>
      </c>
      <c r="J1251" s="72">
        <v>8800000</v>
      </c>
      <c r="K1251" s="65"/>
    </row>
    <row r="1252" spans="1:11" ht="31" hidden="1">
      <c r="A1252" s="48"/>
      <c r="B1252" s="57"/>
      <c r="C1252" s="58" t="s">
        <v>249</v>
      </c>
      <c r="D1252" s="57">
        <v>2019</v>
      </c>
      <c r="E1252" s="58" t="s">
        <v>3011</v>
      </c>
      <c r="F1252" s="58" t="s">
        <v>4757</v>
      </c>
      <c r="G1252" s="58" t="s">
        <v>4752</v>
      </c>
      <c r="H1252" s="58" t="s">
        <v>3668</v>
      </c>
      <c r="I1252" s="58" t="s">
        <v>4711</v>
      </c>
      <c r="J1252" s="72">
        <v>44424010</v>
      </c>
      <c r="K1252" s="65"/>
    </row>
    <row r="1253" spans="1:11" ht="31" hidden="1">
      <c r="A1253" s="48"/>
      <c r="B1253" s="57"/>
      <c r="C1253" s="58" t="s">
        <v>249</v>
      </c>
      <c r="D1253" s="57">
        <v>2019</v>
      </c>
      <c r="E1253" s="58" t="s">
        <v>3011</v>
      </c>
      <c r="F1253" s="98" t="s">
        <v>4758</v>
      </c>
      <c r="G1253" s="64" t="s">
        <v>4715</v>
      </c>
      <c r="H1253" s="98" t="s">
        <v>3633</v>
      </c>
      <c r="I1253" s="58" t="s">
        <v>4711</v>
      </c>
      <c r="J1253" s="72">
        <v>12812500</v>
      </c>
      <c r="K1253" s="65"/>
    </row>
    <row r="1254" spans="1:11" ht="31" hidden="1">
      <c r="A1254" s="48"/>
      <c r="B1254" s="57"/>
      <c r="C1254" s="58" t="s">
        <v>249</v>
      </c>
      <c r="D1254" s="57">
        <v>2019</v>
      </c>
      <c r="E1254" s="58" t="s">
        <v>3011</v>
      </c>
      <c r="F1254" s="98" t="s">
        <v>4759</v>
      </c>
      <c r="G1254" s="64" t="s">
        <v>4713</v>
      </c>
      <c r="H1254" s="98" t="s">
        <v>3651</v>
      </c>
      <c r="I1254" s="58" t="s">
        <v>4711</v>
      </c>
      <c r="J1254" s="72">
        <v>30394000</v>
      </c>
      <c r="K1254" s="65"/>
    </row>
    <row r="1255" spans="1:11" ht="31" hidden="1">
      <c r="A1255" s="48"/>
      <c r="B1255" s="57"/>
      <c r="C1255" s="58" t="s">
        <v>249</v>
      </c>
      <c r="D1255" s="57">
        <v>2019</v>
      </c>
      <c r="E1255" s="58" t="s">
        <v>3011</v>
      </c>
      <c r="F1255" s="98" t="s">
        <v>4760</v>
      </c>
      <c r="G1255" s="64" t="s">
        <v>4718</v>
      </c>
      <c r="H1255" s="98" t="s">
        <v>4741</v>
      </c>
      <c r="I1255" s="58" t="s">
        <v>4711</v>
      </c>
      <c r="J1255" s="72">
        <v>2400000</v>
      </c>
      <c r="K1255" s="65"/>
    </row>
    <row r="1256" spans="1:11" ht="31" hidden="1">
      <c r="A1256" s="48"/>
      <c r="B1256" s="57"/>
      <c r="C1256" s="58" t="s">
        <v>249</v>
      </c>
      <c r="D1256" s="57">
        <v>2019</v>
      </c>
      <c r="E1256" s="58" t="s">
        <v>3011</v>
      </c>
      <c r="F1256" s="98" t="s">
        <v>4761</v>
      </c>
      <c r="G1256" s="64" t="s">
        <v>4762</v>
      </c>
      <c r="H1256" s="98" t="s">
        <v>4747</v>
      </c>
      <c r="I1256" s="58" t="s">
        <v>4711</v>
      </c>
      <c r="J1256" s="72">
        <v>80000000</v>
      </c>
      <c r="K1256" s="65"/>
    </row>
    <row r="1257" spans="1:11" ht="31" hidden="1">
      <c r="A1257" s="48"/>
      <c r="B1257" s="57"/>
      <c r="C1257" s="58" t="s">
        <v>249</v>
      </c>
      <c r="D1257" s="57">
        <v>2019</v>
      </c>
      <c r="E1257" s="58" t="s">
        <v>3011</v>
      </c>
      <c r="F1257" s="98" t="s">
        <v>4763</v>
      </c>
      <c r="G1257" s="64" t="s">
        <v>4764</v>
      </c>
      <c r="H1257" s="98" t="s">
        <v>4720</v>
      </c>
      <c r="I1257" s="58" t="s">
        <v>4711</v>
      </c>
      <c r="J1257" s="72">
        <v>40005000</v>
      </c>
      <c r="K1257" s="65"/>
    </row>
    <row r="1258" spans="1:11" ht="46.5" hidden="1">
      <c r="A1258" s="48"/>
      <c r="B1258" s="57"/>
      <c r="C1258" s="58" t="s">
        <v>249</v>
      </c>
      <c r="D1258" s="57">
        <v>2019</v>
      </c>
      <c r="E1258" s="58" t="s">
        <v>3011</v>
      </c>
      <c r="F1258" s="98" t="s">
        <v>4765</v>
      </c>
      <c r="G1258" s="64" t="s">
        <v>4715</v>
      </c>
      <c r="H1258" s="98" t="s">
        <v>3668</v>
      </c>
      <c r="I1258" s="58" t="s">
        <v>4711</v>
      </c>
      <c r="J1258" s="72">
        <v>64899000</v>
      </c>
      <c r="K1258" s="65"/>
    </row>
    <row r="1259" spans="1:11" ht="31" hidden="1">
      <c r="A1259" s="48"/>
      <c r="B1259" s="57"/>
      <c r="C1259" s="58" t="s">
        <v>249</v>
      </c>
      <c r="D1259" s="57">
        <v>2019</v>
      </c>
      <c r="E1259" s="58" t="s">
        <v>3011</v>
      </c>
      <c r="F1259" s="98" t="s">
        <v>4766</v>
      </c>
      <c r="G1259" s="64" t="s">
        <v>4710</v>
      </c>
      <c r="H1259" s="98" t="s">
        <v>3621</v>
      </c>
      <c r="I1259" s="58" t="s">
        <v>4711</v>
      </c>
      <c r="J1259" s="72">
        <v>1360000</v>
      </c>
      <c r="K1259" s="65"/>
    </row>
    <row r="1260" spans="1:11" ht="31" hidden="1">
      <c r="A1260" s="48"/>
      <c r="B1260" s="57"/>
      <c r="C1260" s="58" t="s">
        <v>249</v>
      </c>
      <c r="D1260" s="57">
        <v>2019</v>
      </c>
      <c r="E1260" s="58" t="s">
        <v>3016</v>
      </c>
      <c r="F1260" s="95" t="s">
        <v>4767</v>
      </c>
      <c r="G1260" s="95" t="s">
        <v>4768</v>
      </c>
      <c r="H1260" s="96" t="s">
        <v>4769</v>
      </c>
      <c r="I1260" s="95" t="s">
        <v>4711</v>
      </c>
      <c r="J1260" s="97">
        <v>2000000</v>
      </c>
      <c r="K1260" s="65"/>
    </row>
    <row r="1261" spans="1:11" ht="31" hidden="1">
      <c r="A1261" s="48"/>
      <c r="B1261" s="57"/>
      <c r="C1261" s="58" t="s">
        <v>249</v>
      </c>
      <c r="D1261" s="57">
        <v>2019</v>
      </c>
      <c r="E1261" s="58" t="s">
        <v>3016</v>
      </c>
      <c r="F1261" s="98" t="s">
        <v>4770</v>
      </c>
      <c r="G1261" s="64" t="s">
        <v>4737</v>
      </c>
      <c r="H1261" s="99" t="s">
        <v>4771</v>
      </c>
      <c r="I1261" s="58" t="s">
        <v>4711</v>
      </c>
      <c r="J1261" s="65">
        <v>26205000</v>
      </c>
      <c r="K1261" s="65"/>
    </row>
    <row r="1262" spans="1:11" ht="46.5" hidden="1">
      <c r="A1262" s="48"/>
      <c r="B1262" s="57"/>
      <c r="C1262" s="58" t="s">
        <v>249</v>
      </c>
      <c r="D1262" s="57">
        <v>2019</v>
      </c>
      <c r="E1262" s="58" t="s">
        <v>3016</v>
      </c>
      <c r="F1262" s="58" t="s">
        <v>4772</v>
      </c>
      <c r="G1262" s="58" t="s">
        <v>4773</v>
      </c>
      <c r="H1262" s="67" t="s">
        <v>3629</v>
      </c>
      <c r="I1262" s="58" t="s">
        <v>4711</v>
      </c>
      <c r="J1262" s="65">
        <v>10000000</v>
      </c>
      <c r="K1262" s="65"/>
    </row>
    <row r="1263" spans="1:11" ht="31" hidden="1">
      <c r="A1263" s="48"/>
      <c r="B1263" s="57"/>
      <c r="C1263" s="58" t="s">
        <v>249</v>
      </c>
      <c r="D1263" s="57">
        <v>2019</v>
      </c>
      <c r="E1263" s="58" t="s">
        <v>3016</v>
      </c>
      <c r="F1263" s="58" t="s">
        <v>4709</v>
      </c>
      <c r="G1263" s="58" t="s">
        <v>4710</v>
      </c>
      <c r="H1263" s="67" t="s">
        <v>3629</v>
      </c>
      <c r="I1263" s="58" t="s">
        <v>4711</v>
      </c>
      <c r="J1263" s="65">
        <v>8800000</v>
      </c>
      <c r="K1263" s="65"/>
    </row>
    <row r="1264" spans="1:11" ht="31" hidden="1">
      <c r="A1264" s="48"/>
      <c r="B1264" s="57"/>
      <c r="C1264" s="58" t="s">
        <v>249</v>
      </c>
      <c r="D1264" s="57">
        <v>2019</v>
      </c>
      <c r="E1264" s="58" t="s">
        <v>3016</v>
      </c>
      <c r="F1264" s="98" t="s">
        <v>4774</v>
      </c>
      <c r="G1264" s="64" t="s">
        <v>4775</v>
      </c>
      <c r="H1264" s="99" t="s">
        <v>3928</v>
      </c>
      <c r="I1264" s="58" t="s">
        <v>4711</v>
      </c>
      <c r="J1264" s="65">
        <v>2000000</v>
      </c>
      <c r="K1264" s="65"/>
    </row>
    <row r="1265" spans="1:11" ht="31" hidden="1">
      <c r="A1265" s="48"/>
      <c r="B1265" s="57"/>
      <c r="C1265" s="58" t="s">
        <v>249</v>
      </c>
      <c r="D1265" s="57">
        <v>2019</v>
      </c>
      <c r="E1265" s="58" t="s">
        <v>3016</v>
      </c>
      <c r="F1265" s="98" t="s">
        <v>4776</v>
      </c>
      <c r="G1265" s="64" t="s">
        <v>4715</v>
      </c>
      <c r="H1265" s="99" t="s">
        <v>4046</v>
      </c>
      <c r="I1265" s="58" t="s">
        <v>4711</v>
      </c>
      <c r="J1265" s="65">
        <v>2825125</v>
      </c>
      <c r="K1265" s="65"/>
    </row>
    <row r="1266" spans="1:11" ht="62" hidden="1">
      <c r="A1266" s="48"/>
      <c r="B1266" s="57"/>
      <c r="C1266" s="58" t="s">
        <v>249</v>
      </c>
      <c r="D1266" s="57">
        <v>2019</v>
      </c>
      <c r="E1266" s="58" t="s">
        <v>3016</v>
      </c>
      <c r="F1266" s="58" t="s">
        <v>4777</v>
      </c>
      <c r="G1266" s="58" t="s">
        <v>4710</v>
      </c>
      <c r="H1266" s="67" t="s">
        <v>3633</v>
      </c>
      <c r="I1266" s="58" t="s">
        <v>4711</v>
      </c>
      <c r="J1266" s="65">
        <v>25047500</v>
      </c>
      <c r="K1266" s="65"/>
    </row>
    <row r="1267" spans="1:11" ht="93" hidden="1">
      <c r="A1267" s="48"/>
      <c r="B1267" s="57"/>
      <c r="C1267" s="58" t="s">
        <v>249</v>
      </c>
      <c r="D1267" s="57">
        <v>2019</v>
      </c>
      <c r="E1267" s="58" t="s">
        <v>3016</v>
      </c>
      <c r="F1267" s="98" t="s">
        <v>4778</v>
      </c>
      <c r="G1267" s="64" t="s">
        <v>4710</v>
      </c>
      <c r="H1267" s="99" t="s">
        <v>4779</v>
      </c>
      <c r="I1267" s="58" t="s">
        <v>4711</v>
      </c>
      <c r="J1267" s="65">
        <v>134096744</v>
      </c>
      <c r="K1267" s="65"/>
    </row>
    <row r="1268" spans="1:11" ht="46.5" hidden="1">
      <c r="A1268" s="48"/>
      <c r="B1268" s="57"/>
      <c r="C1268" s="58" t="s">
        <v>249</v>
      </c>
      <c r="D1268" s="57">
        <v>2019</v>
      </c>
      <c r="E1268" s="58" t="s">
        <v>3016</v>
      </c>
      <c r="F1268" s="98" t="s">
        <v>4780</v>
      </c>
      <c r="G1268" s="64" t="s">
        <v>4710</v>
      </c>
      <c r="H1268" s="98" t="s">
        <v>3668</v>
      </c>
      <c r="I1268" s="58" t="s">
        <v>4711</v>
      </c>
      <c r="J1268" s="72">
        <v>990000</v>
      </c>
      <c r="K1268" s="65"/>
    </row>
    <row r="1269" spans="1:11" ht="31" hidden="1">
      <c r="A1269" s="48"/>
      <c r="B1269" s="57"/>
      <c r="C1269" s="58" t="s">
        <v>249</v>
      </c>
      <c r="D1269" s="57">
        <v>2019</v>
      </c>
      <c r="E1269" s="58" t="s">
        <v>3016</v>
      </c>
      <c r="F1269" s="98" t="s">
        <v>4781</v>
      </c>
      <c r="G1269" s="64" t="s">
        <v>4715</v>
      </c>
      <c r="H1269" s="98" t="s">
        <v>4782</v>
      </c>
      <c r="I1269" s="58" t="s">
        <v>4711</v>
      </c>
      <c r="J1269" s="72">
        <v>16500000</v>
      </c>
      <c r="K1269" s="65"/>
    </row>
    <row r="1270" spans="1:11" ht="31" hidden="1">
      <c r="A1270" s="48"/>
      <c r="B1270" s="57"/>
      <c r="C1270" s="58" t="s">
        <v>249</v>
      </c>
      <c r="D1270" s="57">
        <v>2019</v>
      </c>
      <c r="E1270" s="58" t="s">
        <v>3016</v>
      </c>
      <c r="F1270" s="98" t="s">
        <v>4783</v>
      </c>
      <c r="G1270" s="64" t="s">
        <v>4756</v>
      </c>
      <c r="H1270" s="98" t="s">
        <v>4135</v>
      </c>
      <c r="I1270" s="58" t="s">
        <v>4711</v>
      </c>
      <c r="J1270" s="72">
        <v>20200000</v>
      </c>
      <c r="K1270" s="65"/>
    </row>
    <row r="1271" spans="1:11" ht="46.5" hidden="1">
      <c r="A1271" s="48"/>
      <c r="B1271" s="57"/>
      <c r="C1271" s="58" t="s">
        <v>249</v>
      </c>
      <c r="D1271" s="57">
        <v>2019</v>
      </c>
      <c r="E1271" s="58" t="s">
        <v>3016</v>
      </c>
      <c r="F1271" s="98" t="s">
        <v>4784</v>
      </c>
      <c r="G1271" s="64" t="s">
        <v>4773</v>
      </c>
      <c r="H1271" s="98" t="s">
        <v>4769</v>
      </c>
      <c r="I1271" s="58" t="s">
        <v>4711</v>
      </c>
      <c r="J1271" s="72">
        <v>27500000</v>
      </c>
      <c r="K1271" s="65"/>
    </row>
    <row r="1272" spans="1:11" ht="31" hidden="1">
      <c r="A1272" s="48"/>
      <c r="B1272" s="57"/>
      <c r="C1272" s="58" t="s">
        <v>249</v>
      </c>
      <c r="D1272" s="57">
        <v>2019</v>
      </c>
      <c r="E1272" s="58" t="s">
        <v>3016</v>
      </c>
      <c r="F1272" s="98" t="s">
        <v>4785</v>
      </c>
      <c r="G1272" s="64" t="s">
        <v>4786</v>
      </c>
      <c r="H1272" s="98" t="s">
        <v>4046</v>
      </c>
      <c r="I1272" s="58" t="s">
        <v>4711</v>
      </c>
      <c r="J1272" s="72">
        <v>25775000</v>
      </c>
      <c r="K1272" s="65"/>
    </row>
    <row r="1273" spans="1:11" ht="46.5" hidden="1">
      <c r="A1273" s="48"/>
      <c r="B1273" s="57"/>
      <c r="C1273" s="58" t="s">
        <v>249</v>
      </c>
      <c r="D1273" s="57">
        <v>2019</v>
      </c>
      <c r="E1273" s="58" t="s">
        <v>3016</v>
      </c>
      <c r="F1273" s="98" t="s">
        <v>4787</v>
      </c>
      <c r="G1273" s="64" t="s">
        <v>4786</v>
      </c>
      <c r="H1273" s="98" t="s">
        <v>4753</v>
      </c>
      <c r="I1273" s="58" t="s">
        <v>4711</v>
      </c>
      <c r="J1273" s="72">
        <v>110000000</v>
      </c>
      <c r="K1273" s="65"/>
    </row>
    <row r="1274" spans="1:11" ht="46.5" hidden="1">
      <c r="A1274" s="48"/>
      <c r="B1274" s="57"/>
      <c r="C1274" s="58" t="s">
        <v>249</v>
      </c>
      <c r="D1274" s="57">
        <v>2019</v>
      </c>
      <c r="E1274" s="58" t="s">
        <v>3016</v>
      </c>
      <c r="F1274" s="98" t="s">
        <v>4788</v>
      </c>
      <c r="G1274" s="64" t="s">
        <v>4789</v>
      </c>
      <c r="H1274" s="98" t="s">
        <v>4735</v>
      </c>
      <c r="I1274" s="58" t="s">
        <v>4711</v>
      </c>
      <c r="J1274" s="72">
        <v>10310000</v>
      </c>
      <c r="K1274" s="65"/>
    </row>
    <row r="1275" spans="1:11" ht="31" hidden="1">
      <c r="A1275" s="48"/>
      <c r="B1275" s="57"/>
      <c r="C1275" s="58" t="s">
        <v>249</v>
      </c>
      <c r="D1275" s="57">
        <v>2019</v>
      </c>
      <c r="E1275" s="58" t="s">
        <v>3016</v>
      </c>
      <c r="F1275" s="98" t="s">
        <v>4790</v>
      </c>
      <c r="G1275" s="64" t="s">
        <v>4710</v>
      </c>
      <c r="H1275" s="98" t="s">
        <v>4791</v>
      </c>
      <c r="I1275" s="58" t="s">
        <v>4711</v>
      </c>
      <c r="J1275" s="72">
        <v>4220000</v>
      </c>
      <c r="K1275" s="65"/>
    </row>
    <row r="1276" spans="1:11" ht="31" hidden="1">
      <c r="A1276" s="48"/>
      <c r="B1276" s="57"/>
      <c r="C1276" s="58" t="s">
        <v>249</v>
      </c>
      <c r="D1276" s="57">
        <v>2019</v>
      </c>
      <c r="E1276" s="58" t="s">
        <v>3016</v>
      </c>
      <c r="F1276" s="98" t="s">
        <v>4792</v>
      </c>
      <c r="G1276" s="64" t="s">
        <v>4710</v>
      </c>
      <c r="H1276" s="98" t="s">
        <v>4793</v>
      </c>
      <c r="I1276" s="58" t="s">
        <v>4711</v>
      </c>
      <c r="J1276" s="72">
        <v>4055000</v>
      </c>
      <c r="K1276" s="65"/>
    </row>
    <row r="1277" spans="1:11" ht="31" hidden="1">
      <c r="A1277" s="48"/>
      <c r="B1277" s="57"/>
      <c r="C1277" s="58" t="s">
        <v>249</v>
      </c>
      <c r="D1277" s="57">
        <v>2019</v>
      </c>
      <c r="E1277" s="58" t="s">
        <v>3016</v>
      </c>
      <c r="F1277" s="98" t="s">
        <v>4794</v>
      </c>
      <c r="G1277" s="64" t="s">
        <v>4710</v>
      </c>
      <c r="H1277" s="98" t="s">
        <v>4735</v>
      </c>
      <c r="I1277" s="58" t="s">
        <v>4711</v>
      </c>
      <c r="J1277" s="72">
        <v>11910000</v>
      </c>
      <c r="K1277" s="65"/>
    </row>
    <row r="1278" spans="1:11" ht="31" hidden="1">
      <c r="A1278" s="48"/>
      <c r="B1278" s="57"/>
      <c r="C1278" s="58" t="s">
        <v>249</v>
      </c>
      <c r="D1278" s="57">
        <v>2019</v>
      </c>
      <c r="E1278" s="58" t="s">
        <v>3016</v>
      </c>
      <c r="F1278" s="98" t="s">
        <v>4795</v>
      </c>
      <c r="G1278" s="64" t="s">
        <v>4796</v>
      </c>
      <c r="H1278" s="98" t="s">
        <v>4735</v>
      </c>
      <c r="I1278" s="58" t="s">
        <v>4711</v>
      </c>
      <c r="J1278" s="72">
        <v>5000000</v>
      </c>
      <c r="K1278" s="65"/>
    </row>
    <row r="1279" spans="1:11" ht="31" hidden="1">
      <c r="A1279" s="48"/>
      <c r="B1279" s="57"/>
      <c r="C1279" s="58" t="s">
        <v>249</v>
      </c>
      <c r="D1279" s="57">
        <v>2019</v>
      </c>
      <c r="E1279" s="58" t="s">
        <v>3016</v>
      </c>
      <c r="F1279" s="98" t="s">
        <v>4797</v>
      </c>
      <c r="G1279" s="64" t="s">
        <v>4725</v>
      </c>
      <c r="H1279" s="98" t="s">
        <v>3935</v>
      </c>
      <c r="I1279" s="58" t="s">
        <v>4711</v>
      </c>
      <c r="J1279" s="72">
        <v>42913100</v>
      </c>
      <c r="K1279" s="65"/>
    </row>
    <row r="1280" spans="1:11" ht="31" hidden="1">
      <c r="A1280" s="48"/>
      <c r="B1280" s="57"/>
      <c r="C1280" s="58" t="s">
        <v>249</v>
      </c>
      <c r="D1280" s="57">
        <v>2019</v>
      </c>
      <c r="E1280" s="58" t="s">
        <v>3070</v>
      </c>
      <c r="F1280" s="95" t="s">
        <v>4798</v>
      </c>
      <c r="G1280" s="95" t="s">
        <v>4713</v>
      </c>
      <c r="H1280" s="96" t="s">
        <v>4753</v>
      </c>
      <c r="I1280" s="95" t="s">
        <v>4711</v>
      </c>
      <c r="J1280" s="97">
        <v>2418000</v>
      </c>
      <c r="K1280" s="65"/>
    </row>
    <row r="1281" spans="1:11" ht="46.5" hidden="1">
      <c r="A1281" s="48"/>
      <c r="B1281" s="57"/>
      <c r="C1281" s="58" t="s">
        <v>249</v>
      </c>
      <c r="D1281" s="57">
        <v>2019</v>
      </c>
      <c r="E1281" s="58" t="s">
        <v>3070</v>
      </c>
      <c r="F1281" s="58" t="s">
        <v>4799</v>
      </c>
      <c r="G1281" s="58" t="s">
        <v>4800</v>
      </c>
      <c r="H1281" s="67" t="s">
        <v>4801</v>
      </c>
      <c r="I1281" s="58" t="s">
        <v>4711</v>
      </c>
      <c r="J1281" s="65">
        <v>3000000</v>
      </c>
      <c r="K1281" s="65"/>
    </row>
    <row r="1282" spans="1:11" ht="46.5" hidden="1">
      <c r="A1282" s="48"/>
      <c r="B1282" s="57"/>
      <c r="C1282" s="58" t="s">
        <v>249</v>
      </c>
      <c r="D1282" s="57">
        <v>2019</v>
      </c>
      <c r="E1282" s="58" t="s">
        <v>3070</v>
      </c>
      <c r="F1282" s="58" t="s">
        <v>4802</v>
      </c>
      <c r="G1282" s="58" t="s">
        <v>4710</v>
      </c>
      <c r="H1282" s="67" t="s">
        <v>4753</v>
      </c>
      <c r="I1282" s="58" t="s">
        <v>4711</v>
      </c>
      <c r="J1282" s="65">
        <v>5500000</v>
      </c>
      <c r="K1282" s="65"/>
    </row>
    <row r="1283" spans="1:11" ht="31" hidden="1">
      <c r="A1283" s="48"/>
      <c r="B1283" s="57"/>
      <c r="C1283" s="58" t="s">
        <v>249</v>
      </c>
      <c r="D1283" s="57">
        <v>2019</v>
      </c>
      <c r="E1283" s="58" t="s">
        <v>3070</v>
      </c>
      <c r="F1283" s="58" t="s">
        <v>4803</v>
      </c>
      <c r="G1283" s="58" t="s">
        <v>4710</v>
      </c>
      <c r="H1283" s="67" t="s">
        <v>4769</v>
      </c>
      <c r="I1283" s="58" t="s">
        <v>4711</v>
      </c>
      <c r="J1283" s="65">
        <v>2500000</v>
      </c>
      <c r="K1283" s="65"/>
    </row>
    <row r="1284" spans="1:11" ht="31" hidden="1">
      <c r="A1284" s="48"/>
      <c r="B1284" s="57"/>
      <c r="C1284" s="58" t="s">
        <v>249</v>
      </c>
      <c r="D1284" s="57">
        <v>2019</v>
      </c>
      <c r="E1284" s="58" t="s">
        <v>3070</v>
      </c>
      <c r="F1284" s="58" t="s">
        <v>4804</v>
      </c>
      <c r="G1284" s="58" t="s">
        <v>4713</v>
      </c>
      <c r="H1284" s="67" t="s">
        <v>4720</v>
      </c>
      <c r="I1284" s="58" t="s">
        <v>4711</v>
      </c>
      <c r="J1284" s="65">
        <v>500000</v>
      </c>
      <c r="K1284" s="65"/>
    </row>
    <row r="1285" spans="1:11" ht="31" hidden="1">
      <c r="A1285" s="48"/>
      <c r="B1285" s="57"/>
      <c r="C1285" s="58" t="s">
        <v>249</v>
      </c>
      <c r="D1285" s="57">
        <v>2019</v>
      </c>
      <c r="E1285" s="58" t="s">
        <v>3070</v>
      </c>
      <c r="F1285" s="58" t="s">
        <v>4805</v>
      </c>
      <c r="G1285" s="58" t="s">
        <v>4710</v>
      </c>
      <c r="H1285" s="67" t="s">
        <v>4119</v>
      </c>
      <c r="I1285" s="58" t="s">
        <v>4711</v>
      </c>
      <c r="J1285" s="65">
        <v>12100000</v>
      </c>
      <c r="K1285" s="65"/>
    </row>
    <row r="1286" spans="1:11" ht="31" hidden="1">
      <c r="A1286" s="48"/>
      <c r="B1286" s="57"/>
      <c r="C1286" s="58" t="s">
        <v>249</v>
      </c>
      <c r="D1286" s="57">
        <v>2019</v>
      </c>
      <c r="E1286" s="58" t="s">
        <v>3070</v>
      </c>
      <c r="F1286" s="58" t="s">
        <v>4806</v>
      </c>
      <c r="G1286" s="58" t="s">
        <v>4710</v>
      </c>
      <c r="H1286" s="67" t="s">
        <v>4747</v>
      </c>
      <c r="I1286" s="58" t="s">
        <v>4711</v>
      </c>
      <c r="J1286" s="65">
        <v>15000000</v>
      </c>
      <c r="K1286" s="65"/>
    </row>
    <row r="1287" spans="1:11" ht="62" hidden="1">
      <c r="A1287" s="48"/>
      <c r="B1287" s="57"/>
      <c r="C1287" s="58" t="s">
        <v>249</v>
      </c>
      <c r="D1287" s="57">
        <v>2019</v>
      </c>
      <c r="E1287" s="58" t="s">
        <v>3070</v>
      </c>
      <c r="F1287" s="58" t="s">
        <v>4807</v>
      </c>
      <c r="G1287" s="58" t="s">
        <v>4786</v>
      </c>
      <c r="H1287" s="67" t="s">
        <v>4808</v>
      </c>
      <c r="I1287" s="58" t="s">
        <v>4711</v>
      </c>
      <c r="J1287" s="65">
        <v>6380000</v>
      </c>
      <c r="K1287" s="65"/>
    </row>
    <row r="1288" spans="1:11" ht="31" hidden="1">
      <c r="A1288" s="48"/>
      <c r="B1288" s="57"/>
      <c r="C1288" s="58" t="s">
        <v>249</v>
      </c>
      <c r="D1288" s="57">
        <v>2019</v>
      </c>
      <c r="E1288" s="58" t="s">
        <v>3070</v>
      </c>
      <c r="F1288" s="58" t="s">
        <v>4809</v>
      </c>
      <c r="G1288" s="58" t="s">
        <v>4713</v>
      </c>
      <c r="H1288" s="67" t="s">
        <v>4810</v>
      </c>
      <c r="I1288" s="58" t="s">
        <v>4711</v>
      </c>
      <c r="J1288" s="65">
        <v>1000000</v>
      </c>
      <c r="K1288" s="65"/>
    </row>
    <row r="1289" spans="1:11" ht="62" hidden="1">
      <c r="A1289" s="48"/>
      <c r="B1289" s="57"/>
      <c r="C1289" s="58" t="s">
        <v>249</v>
      </c>
      <c r="D1289" s="57">
        <v>2019</v>
      </c>
      <c r="E1289" s="58" t="s">
        <v>3070</v>
      </c>
      <c r="F1289" s="58" t="s">
        <v>4811</v>
      </c>
      <c r="G1289" s="58" t="s">
        <v>4737</v>
      </c>
      <c r="H1289" s="67" t="s">
        <v>4812</v>
      </c>
      <c r="I1289" s="58" t="s">
        <v>4711</v>
      </c>
      <c r="J1289" s="65">
        <v>85810000</v>
      </c>
      <c r="K1289" s="65"/>
    </row>
    <row r="1290" spans="1:11" ht="46.5" hidden="1">
      <c r="A1290" s="48"/>
      <c r="B1290" s="57"/>
      <c r="C1290" s="58" t="s">
        <v>249</v>
      </c>
      <c r="D1290" s="57">
        <v>2019</v>
      </c>
      <c r="E1290" s="58" t="s">
        <v>3070</v>
      </c>
      <c r="F1290" s="58" t="s">
        <v>4813</v>
      </c>
      <c r="G1290" s="58" t="s">
        <v>4737</v>
      </c>
      <c r="H1290" s="67" t="s">
        <v>3651</v>
      </c>
      <c r="I1290" s="58" t="s">
        <v>4711</v>
      </c>
      <c r="J1290" s="65">
        <v>2000000</v>
      </c>
      <c r="K1290" s="65"/>
    </row>
    <row r="1291" spans="1:11" ht="46.5" hidden="1">
      <c r="A1291" s="48"/>
      <c r="B1291" s="57"/>
      <c r="C1291" s="58" t="s">
        <v>249</v>
      </c>
      <c r="D1291" s="57">
        <v>2019</v>
      </c>
      <c r="E1291" s="58" t="s">
        <v>3070</v>
      </c>
      <c r="F1291" s="58" t="s">
        <v>4814</v>
      </c>
      <c r="G1291" s="58" t="s">
        <v>4815</v>
      </c>
      <c r="H1291" s="67" t="s">
        <v>3629</v>
      </c>
      <c r="I1291" s="58" t="s">
        <v>4711</v>
      </c>
      <c r="J1291" s="65">
        <v>5000000</v>
      </c>
      <c r="K1291" s="65"/>
    </row>
    <row r="1292" spans="1:11" ht="46.5" hidden="1">
      <c r="A1292" s="48"/>
      <c r="B1292" s="57"/>
      <c r="C1292" s="58" t="s">
        <v>249</v>
      </c>
      <c r="D1292" s="57">
        <v>2019</v>
      </c>
      <c r="E1292" s="58" t="s">
        <v>3070</v>
      </c>
      <c r="F1292" s="58" t="s">
        <v>4816</v>
      </c>
      <c r="G1292" s="58" t="s">
        <v>4756</v>
      </c>
      <c r="H1292" s="67" t="s">
        <v>4817</v>
      </c>
      <c r="I1292" s="58" t="s">
        <v>4711</v>
      </c>
      <c r="J1292" s="65">
        <v>7654000</v>
      </c>
      <c r="K1292" s="65"/>
    </row>
    <row r="1293" spans="1:11" ht="31" hidden="1">
      <c r="A1293" s="48"/>
      <c r="B1293" s="57"/>
      <c r="C1293" s="58" t="s">
        <v>249</v>
      </c>
      <c r="D1293" s="57">
        <v>2019</v>
      </c>
      <c r="E1293" s="58" t="s">
        <v>3070</v>
      </c>
      <c r="F1293" s="58" t="s">
        <v>4818</v>
      </c>
      <c r="G1293" s="58" t="s">
        <v>4773</v>
      </c>
      <c r="H1293" s="67" t="s">
        <v>3629</v>
      </c>
      <c r="I1293" s="58" t="s">
        <v>4711</v>
      </c>
      <c r="J1293" s="65">
        <v>5000000</v>
      </c>
      <c r="K1293" s="65"/>
    </row>
    <row r="1294" spans="1:11" ht="62" hidden="1">
      <c r="A1294" s="48"/>
      <c r="B1294" s="57"/>
      <c r="C1294" s="58" t="s">
        <v>249</v>
      </c>
      <c r="D1294" s="57">
        <v>2019</v>
      </c>
      <c r="E1294" s="58" t="s">
        <v>3070</v>
      </c>
      <c r="F1294" s="98" t="s">
        <v>4819</v>
      </c>
      <c r="G1294" s="58" t="s">
        <v>4749</v>
      </c>
      <c r="H1294" s="67" t="s">
        <v>4720</v>
      </c>
      <c r="I1294" s="58" t="s">
        <v>4711</v>
      </c>
      <c r="J1294" s="65">
        <v>85800000</v>
      </c>
      <c r="K1294" s="65"/>
    </row>
    <row r="1295" spans="1:11" ht="31" hidden="1">
      <c r="A1295" s="48"/>
      <c r="B1295" s="57"/>
      <c r="C1295" s="58" t="s">
        <v>249</v>
      </c>
      <c r="D1295" s="57">
        <v>2019</v>
      </c>
      <c r="E1295" s="58" t="s">
        <v>3070</v>
      </c>
      <c r="F1295" s="58" t="s">
        <v>4820</v>
      </c>
      <c r="G1295" s="58" t="s">
        <v>4710</v>
      </c>
      <c r="H1295" s="67" t="s">
        <v>4821</v>
      </c>
      <c r="I1295" s="58" t="s">
        <v>4711</v>
      </c>
      <c r="J1295" s="65">
        <v>2000000</v>
      </c>
      <c r="K1295" s="65"/>
    </row>
    <row r="1296" spans="1:11" ht="31" hidden="1">
      <c r="A1296" s="48"/>
      <c r="B1296" s="57"/>
      <c r="C1296" s="58" t="s">
        <v>249</v>
      </c>
      <c r="D1296" s="57">
        <v>2019</v>
      </c>
      <c r="E1296" s="58" t="s">
        <v>3070</v>
      </c>
      <c r="F1296" s="58" t="s">
        <v>4822</v>
      </c>
      <c r="G1296" s="58" t="s">
        <v>4749</v>
      </c>
      <c r="H1296" s="67" t="s">
        <v>3633</v>
      </c>
      <c r="I1296" s="58" t="s">
        <v>4711</v>
      </c>
      <c r="J1296" s="65">
        <v>10000000</v>
      </c>
      <c r="K1296" s="65"/>
    </row>
    <row r="1297" spans="1:11" ht="46.5" hidden="1">
      <c r="A1297" s="48"/>
      <c r="B1297" s="57"/>
      <c r="C1297" s="58" t="s">
        <v>249</v>
      </c>
      <c r="D1297" s="57">
        <v>2019</v>
      </c>
      <c r="E1297" s="58" t="s">
        <v>3070</v>
      </c>
      <c r="F1297" s="98" t="s">
        <v>4823</v>
      </c>
      <c r="G1297" s="58" t="s">
        <v>4710</v>
      </c>
      <c r="H1297" s="67" t="s">
        <v>4747</v>
      </c>
      <c r="I1297" s="58" t="s">
        <v>4711</v>
      </c>
      <c r="J1297" s="65">
        <v>900000</v>
      </c>
      <c r="K1297" s="65"/>
    </row>
    <row r="1298" spans="1:11" ht="31" hidden="1">
      <c r="A1298" s="48"/>
      <c r="B1298" s="57"/>
      <c r="C1298" s="58" t="s">
        <v>249</v>
      </c>
      <c r="D1298" s="57">
        <v>2019</v>
      </c>
      <c r="E1298" s="58" t="s">
        <v>3070</v>
      </c>
      <c r="F1298" s="58" t="s">
        <v>4824</v>
      </c>
      <c r="G1298" s="58" t="s">
        <v>4710</v>
      </c>
      <c r="H1298" s="67" t="s">
        <v>4720</v>
      </c>
      <c r="I1298" s="58" t="s">
        <v>4711</v>
      </c>
      <c r="J1298" s="65">
        <v>2000000</v>
      </c>
      <c r="K1298" s="65"/>
    </row>
    <row r="1299" spans="1:11" ht="31" hidden="1">
      <c r="A1299" s="48"/>
      <c r="B1299" s="57"/>
      <c r="C1299" s="58" t="s">
        <v>249</v>
      </c>
      <c r="D1299" s="57">
        <v>2019</v>
      </c>
      <c r="E1299" s="58" t="s">
        <v>3070</v>
      </c>
      <c r="F1299" s="98" t="s">
        <v>4825</v>
      </c>
      <c r="G1299" s="64" t="s">
        <v>4713</v>
      </c>
      <c r="H1299" s="99" t="s">
        <v>3633</v>
      </c>
      <c r="I1299" s="58" t="s">
        <v>4711</v>
      </c>
      <c r="J1299" s="65">
        <v>1000000</v>
      </c>
      <c r="K1299" s="65"/>
    </row>
    <row r="1300" spans="1:11" ht="217" hidden="1">
      <c r="A1300" s="48"/>
      <c r="B1300" s="57"/>
      <c r="C1300" s="58" t="s">
        <v>249</v>
      </c>
      <c r="D1300" s="57">
        <v>2019</v>
      </c>
      <c r="E1300" s="58" t="s">
        <v>3070</v>
      </c>
      <c r="F1300" s="98" t="s">
        <v>4826</v>
      </c>
      <c r="G1300" s="64" t="s">
        <v>4827</v>
      </c>
      <c r="H1300" s="99" t="s">
        <v>4720</v>
      </c>
      <c r="I1300" s="58" t="s">
        <v>4711</v>
      </c>
      <c r="J1300" s="65">
        <v>108848000</v>
      </c>
      <c r="K1300" s="65"/>
    </row>
    <row r="1301" spans="1:11" ht="62" hidden="1">
      <c r="A1301" s="48"/>
      <c r="B1301" s="57"/>
      <c r="C1301" s="58" t="s">
        <v>249</v>
      </c>
      <c r="D1301" s="57">
        <v>2019</v>
      </c>
      <c r="E1301" s="58" t="s">
        <v>3070</v>
      </c>
      <c r="F1301" s="58" t="s">
        <v>4828</v>
      </c>
      <c r="G1301" s="64" t="s">
        <v>4829</v>
      </c>
      <c r="H1301" s="99" t="s">
        <v>3633</v>
      </c>
      <c r="I1301" s="58" t="s">
        <v>4711</v>
      </c>
      <c r="J1301" s="65">
        <v>3000000</v>
      </c>
      <c r="K1301" s="65"/>
    </row>
    <row r="1302" spans="1:11" ht="46.5" hidden="1">
      <c r="A1302" s="48"/>
      <c r="B1302" s="57"/>
      <c r="C1302" s="58" t="s">
        <v>249</v>
      </c>
      <c r="D1302" s="57">
        <v>2019</v>
      </c>
      <c r="E1302" s="58" t="s">
        <v>3070</v>
      </c>
      <c r="F1302" s="98" t="s">
        <v>4830</v>
      </c>
      <c r="G1302" s="64" t="s">
        <v>4710</v>
      </c>
      <c r="H1302" s="99" t="s">
        <v>4104</v>
      </c>
      <c r="I1302" s="58" t="s">
        <v>4711</v>
      </c>
      <c r="J1302" s="65">
        <v>5000000</v>
      </c>
      <c r="K1302" s="65"/>
    </row>
    <row r="1303" spans="1:11" ht="31" hidden="1">
      <c r="A1303" s="48"/>
      <c r="B1303" s="57"/>
      <c r="C1303" s="58" t="s">
        <v>249</v>
      </c>
      <c r="D1303" s="57">
        <v>2019</v>
      </c>
      <c r="E1303" s="58" t="s">
        <v>3070</v>
      </c>
      <c r="F1303" s="98" t="s">
        <v>4831</v>
      </c>
      <c r="G1303" s="64" t="s">
        <v>4725</v>
      </c>
      <c r="H1303" s="99" t="s">
        <v>3633</v>
      </c>
      <c r="I1303" s="58" t="s">
        <v>4711</v>
      </c>
      <c r="J1303" s="65">
        <v>15000000</v>
      </c>
      <c r="K1303" s="65"/>
    </row>
    <row r="1304" spans="1:11" ht="31" hidden="1">
      <c r="A1304" s="48"/>
      <c r="B1304" s="57"/>
      <c r="C1304" s="58" t="s">
        <v>249</v>
      </c>
      <c r="D1304" s="57">
        <v>2019</v>
      </c>
      <c r="E1304" s="58" t="s">
        <v>3070</v>
      </c>
      <c r="F1304" s="98" t="s">
        <v>4832</v>
      </c>
      <c r="G1304" s="64" t="s">
        <v>4710</v>
      </c>
      <c r="H1304" s="99" t="s">
        <v>3644</v>
      </c>
      <c r="I1304" s="58" t="s">
        <v>4711</v>
      </c>
      <c r="J1304" s="65">
        <v>750000</v>
      </c>
      <c r="K1304" s="65"/>
    </row>
    <row r="1305" spans="1:11" ht="46.5" hidden="1">
      <c r="A1305" s="48"/>
      <c r="B1305" s="57"/>
      <c r="C1305" s="58" t="s">
        <v>249</v>
      </c>
      <c r="D1305" s="57">
        <v>2019</v>
      </c>
      <c r="E1305" s="58" t="s">
        <v>3070</v>
      </c>
      <c r="F1305" s="98" t="s">
        <v>4833</v>
      </c>
      <c r="G1305" s="64" t="s">
        <v>4756</v>
      </c>
      <c r="H1305" s="99" t="s">
        <v>3644</v>
      </c>
      <c r="I1305" s="58" t="s">
        <v>4711</v>
      </c>
      <c r="J1305" s="65">
        <v>9600000</v>
      </c>
      <c r="K1305" s="65"/>
    </row>
    <row r="1306" spans="1:11" ht="46.5" hidden="1">
      <c r="A1306" s="48"/>
      <c r="B1306" s="57"/>
      <c r="C1306" s="58" t="s">
        <v>249</v>
      </c>
      <c r="D1306" s="57">
        <v>2019</v>
      </c>
      <c r="E1306" s="58" t="s">
        <v>3070</v>
      </c>
      <c r="F1306" s="98" t="s">
        <v>4834</v>
      </c>
      <c r="G1306" s="64" t="s">
        <v>4710</v>
      </c>
      <c r="H1306" s="99" t="s">
        <v>3668</v>
      </c>
      <c r="I1306" s="58" t="s">
        <v>4711</v>
      </c>
      <c r="J1306" s="65">
        <v>5000000</v>
      </c>
      <c r="K1306" s="65"/>
    </row>
    <row r="1307" spans="1:11" ht="31" hidden="1">
      <c r="A1307" s="48"/>
      <c r="B1307" s="57"/>
      <c r="C1307" s="58" t="s">
        <v>249</v>
      </c>
      <c r="D1307" s="57">
        <v>2019</v>
      </c>
      <c r="E1307" s="58" t="s">
        <v>3070</v>
      </c>
      <c r="F1307" s="98" t="s">
        <v>4835</v>
      </c>
      <c r="G1307" s="64" t="s">
        <v>4725</v>
      </c>
      <c r="H1307" s="99" t="s">
        <v>4836</v>
      </c>
      <c r="I1307" s="58" t="s">
        <v>4711</v>
      </c>
      <c r="J1307" s="65">
        <v>400000000</v>
      </c>
      <c r="K1307" s="65"/>
    </row>
    <row r="1308" spans="1:11" ht="31" hidden="1">
      <c r="A1308" s="48"/>
      <c r="B1308" s="57"/>
      <c r="C1308" s="58" t="s">
        <v>249</v>
      </c>
      <c r="D1308" s="57">
        <v>2019</v>
      </c>
      <c r="E1308" s="58" t="s">
        <v>3070</v>
      </c>
      <c r="F1308" s="98" t="s">
        <v>4837</v>
      </c>
      <c r="G1308" s="64" t="s">
        <v>4710</v>
      </c>
      <c r="H1308" s="99" t="s">
        <v>4838</v>
      </c>
      <c r="I1308" s="58" t="s">
        <v>4711</v>
      </c>
      <c r="J1308" s="65">
        <v>1000000</v>
      </c>
      <c r="K1308" s="65"/>
    </row>
    <row r="1309" spans="1:11" ht="46.5" hidden="1">
      <c r="A1309" s="48"/>
      <c r="B1309" s="57"/>
      <c r="C1309" s="58" t="s">
        <v>249</v>
      </c>
      <c r="D1309" s="57">
        <v>2019</v>
      </c>
      <c r="E1309" s="58" t="s">
        <v>3070</v>
      </c>
      <c r="F1309" s="98" t="s">
        <v>4839</v>
      </c>
      <c r="G1309" s="64" t="s">
        <v>4710</v>
      </c>
      <c r="H1309" s="99" t="s">
        <v>3629</v>
      </c>
      <c r="I1309" s="58" t="s">
        <v>4711</v>
      </c>
      <c r="J1309" s="65">
        <v>457567813</v>
      </c>
      <c r="K1309" s="65"/>
    </row>
    <row r="1310" spans="1:11" ht="46.5" hidden="1">
      <c r="A1310" s="48"/>
      <c r="B1310" s="57"/>
      <c r="C1310" s="58" t="s">
        <v>249</v>
      </c>
      <c r="D1310" s="57">
        <v>2019</v>
      </c>
      <c r="E1310" s="58" t="s">
        <v>3070</v>
      </c>
      <c r="F1310" s="98" t="s">
        <v>4840</v>
      </c>
      <c r="G1310" s="64" t="s">
        <v>4710</v>
      </c>
      <c r="H1310" s="99" t="s">
        <v>3633</v>
      </c>
      <c r="I1310" s="58" t="s">
        <v>4711</v>
      </c>
      <c r="J1310" s="65">
        <v>1980000</v>
      </c>
      <c r="K1310" s="65"/>
    </row>
    <row r="1311" spans="1:11" ht="62" hidden="1">
      <c r="A1311" s="48"/>
      <c r="B1311" s="57"/>
      <c r="C1311" s="58" t="s">
        <v>249</v>
      </c>
      <c r="D1311" s="57">
        <v>2019</v>
      </c>
      <c r="E1311" s="58" t="s">
        <v>3070</v>
      </c>
      <c r="F1311" s="98" t="s">
        <v>4841</v>
      </c>
      <c r="G1311" s="64" t="s">
        <v>4710</v>
      </c>
      <c r="H1311" s="99" t="s">
        <v>3668</v>
      </c>
      <c r="I1311" s="58" t="s">
        <v>4711</v>
      </c>
      <c r="J1311" s="65">
        <v>2250000</v>
      </c>
      <c r="K1311" s="65"/>
    </row>
    <row r="1312" spans="1:11" ht="31" hidden="1">
      <c r="A1312" s="48"/>
      <c r="B1312" s="57"/>
      <c r="C1312" s="58" t="s">
        <v>249</v>
      </c>
      <c r="D1312" s="57">
        <v>2019</v>
      </c>
      <c r="E1312" s="58" t="s">
        <v>3070</v>
      </c>
      <c r="F1312" s="98" t="s">
        <v>4842</v>
      </c>
      <c r="G1312" s="64" t="s">
        <v>4713</v>
      </c>
      <c r="H1312" s="99" t="s">
        <v>3633</v>
      </c>
      <c r="I1312" s="58" t="s">
        <v>4711</v>
      </c>
      <c r="J1312" s="65">
        <v>1000000</v>
      </c>
      <c r="K1312" s="65"/>
    </row>
    <row r="1313" spans="1:11" ht="46.5" hidden="1">
      <c r="A1313" s="48"/>
      <c r="B1313" s="57"/>
      <c r="C1313" s="58" t="s">
        <v>249</v>
      </c>
      <c r="D1313" s="57">
        <v>2019</v>
      </c>
      <c r="E1313" s="58" t="s">
        <v>3070</v>
      </c>
      <c r="F1313" s="98" t="s">
        <v>4843</v>
      </c>
      <c r="G1313" s="64" t="s">
        <v>4796</v>
      </c>
      <c r="H1313" s="99" t="s">
        <v>3668</v>
      </c>
      <c r="I1313" s="58" t="s">
        <v>4711</v>
      </c>
      <c r="J1313" s="65">
        <v>1485000</v>
      </c>
      <c r="K1313" s="65"/>
    </row>
    <row r="1314" spans="1:11" ht="46.5" hidden="1">
      <c r="A1314" s="48"/>
      <c r="B1314" s="57"/>
      <c r="C1314" s="58" t="s">
        <v>249</v>
      </c>
      <c r="D1314" s="57">
        <v>2019</v>
      </c>
      <c r="E1314" s="58" t="s">
        <v>3070</v>
      </c>
      <c r="F1314" s="98" t="s">
        <v>4844</v>
      </c>
      <c r="G1314" s="64" t="s">
        <v>4715</v>
      </c>
      <c r="H1314" s="99" t="s">
        <v>4720</v>
      </c>
      <c r="I1314" s="58" t="s">
        <v>4711</v>
      </c>
      <c r="J1314" s="65">
        <v>14960000</v>
      </c>
      <c r="K1314" s="65"/>
    </row>
    <row r="1315" spans="1:11" ht="46.5" hidden="1">
      <c r="A1315" s="48"/>
      <c r="B1315" s="57"/>
      <c r="C1315" s="58" t="s">
        <v>249</v>
      </c>
      <c r="D1315" s="57">
        <v>2019</v>
      </c>
      <c r="E1315" s="58" t="s">
        <v>3070</v>
      </c>
      <c r="F1315" s="98" t="s">
        <v>4845</v>
      </c>
      <c r="G1315" s="64" t="s">
        <v>4710</v>
      </c>
      <c r="H1315" s="99" t="s">
        <v>4821</v>
      </c>
      <c r="I1315" s="58" t="s">
        <v>4711</v>
      </c>
      <c r="J1315" s="65">
        <v>2875000</v>
      </c>
      <c r="K1315" s="65"/>
    </row>
    <row r="1316" spans="1:11" ht="31" hidden="1">
      <c r="A1316" s="48"/>
      <c r="B1316" s="57"/>
      <c r="C1316" s="58" t="s">
        <v>249</v>
      </c>
      <c r="D1316" s="57">
        <v>2019</v>
      </c>
      <c r="E1316" s="58" t="s">
        <v>3070</v>
      </c>
      <c r="F1316" s="98" t="s">
        <v>4846</v>
      </c>
      <c r="G1316" s="64" t="s">
        <v>4710</v>
      </c>
      <c r="H1316" s="99" t="s">
        <v>3629</v>
      </c>
      <c r="I1316" s="58" t="s">
        <v>4711</v>
      </c>
      <c r="J1316" s="65">
        <v>20000000</v>
      </c>
      <c r="K1316" s="65"/>
    </row>
    <row r="1317" spans="1:11" ht="31" hidden="1">
      <c r="A1317" s="48"/>
      <c r="B1317" s="57"/>
      <c r="C1317" s="58" t="s">
        <v>249</v>
      </c>
      <c r="D1317" s="57">
        <v>2019</v>
      </c>
      <c r="E1317" s="58" t="s">
        <v>3070</v>
      </c>
      <c r="F1317" s="98" t="s">
        <v>4847</v>
      </c>
      <c r="G1317" s="64" t="s">
        <v>4710</v>
      </c>
      <c r="H1317" s="99" t="s">
        <v>4735</v>
      </c>
      <c r="I1317" s="58" t="s">
        <v>4711</v>
      </c>
      <c r="J1317" s="65">
        <v>1000000</v>
      </c>
      <c r="K1317" s="65"/>
    </row>
    <row r="1318" spans="1:11" ht="31" hidden="1">
      <c r="A1318" s="48"/>
      <c r="B1318" s="57"/>
      <c r="C1318" s="58" t="s">
        <v>249</v>
      </c>
      <c r="D1318" s="57">
        <v>2019</v>
      </c>
      <c r="E1318" s="58" t="s">
        <v>3070</v>
      </c>
      <c r="F1318" s="98" t="s">
        <v>4848</v>
      </c>
      <c r="G1318" s="64" t="s">
        <v>4710</v>
      </c>
      <c r="H1318" s="99" t="s">
        <v>4849</v>
      </c>
      <c r="I1318" s="58" t="s">
        <v>4711</v>
      </c>
      <c r="J1318" s="65">
        <v>31500000</v>
      </c>
      <c r="K1318" s="65"/>
    </row>
    <row r="1319" spans="1:11" ht="46.5" hidden="1">
      <c r="A1319" s="48"/>
      <c r="B1319" s="57"/>
      <c r="C1319" s="58" t="s">
        <v>249</v>
      </c>
      <c r="D1319" s="57">
        <v>2019</v>
      </c>
      <c r="E1319" s="58" t="s">
        <v>3070</v>
      </c>
      <c r="F1319" s="58" t="s">
        <v>4850</v>
      </c>
      <c r="G1319" s="58" t="s">
        <v>4756</v>
      </c>
      <c r="H1319" s="67" t="s">
        <v>4769</v>
      </c>
      <c r="I1319" s="58" t="s">
        <v>4711</v>
      </c>
      <c r="J1319" s="65">
        <v>2000000</v>
      </c>
      <c r="K1319" s="65"/>
    </row>
    <row r="1320" spans="1:11" ht="46.5" hidden="1">
      <c r="A1320" s="48"/>
      <c r="B1320" s="57"/>
      <c r="C1320" s="58" t="s">
        <v>249</v>
      </c>
      <c r="D1320" s="57">
        <v>2019</v>
      </c>
      <c r="E1320" s="58" t="s">
        <v>3070</v>
      </c>
      <c r="F1320" s="58" t="s">
        <v>4851</v>
      </c>
      <c r="G1320" s="58" t="s">
        <v>4756</v>
      </c>
      <c r="H1320" s="67" t="s">
        <v>3668</v>
      </c>
      <c r="I1320" s="58" t="s">
        <v>4711</v>
      </c>
      <c r="J1320" s="65">
        <v>1000000</v>
      </c>
      <c r="K1320" s="65"/>
    </row>
    <row r="1321" spans="1:11" ht="46.5" hidden="1">
      <c r="A1321" s="48"/>
      <c r="B1321" s="57"/>
      <c r="C1321" s="58" t="s">
        <v>249</v>
      </c>
      <c r="D1321" s="57">
        <v>2019</v>
      </c>
      <c r="E1321" s="58" t="s">
        <v>3070</v>
      </c>
      <c r="F1321" s="58" t="s">
        <v>4852</v>
      </c>
      <c r="G1321" s="58" t="s">
        <v>4715</v>
      </c>
      <c r="H1321" s="67" t="s">
        <v>3668</v>
      </c>
      <c r="I1321" s="58" t="s">
        <v>4711</v>
      </c>
      <c r="J1321" s="65">
        <v>600000</v>
      </c>
      <c r="K1321" s="65"/>
    </row>
    <row r="1322" spans="1:11" ht="46.5" hidden="1">
      <c r="A1322" s="48"/>
      <c r="B1322" s="57"/>
      <c r="C1322" s="58" t="s">
        <v>249</v>
      </c>
      <c r="D1322" s="57">
        <v>2019</v>
      </c>
      <c r="E1322" s="58" t="s">
        <v>3070</v>
      </c>
      <c r="F1322" s="58" t="s">
        <v>4853</v>
      </c>
      <c r="G1322" s="58" t="s">
        <v>4773</v>
      </c>
      <c r="H1322" s="67" t="s">
        <v>3651</v>
      </c>
      <c r="I1322" s="58" t="s">
        <v>4711</v>
      </c>
      <c r="J1322" s="65">
        <v>10000000</v>
      </c>
      <c r="K1322" s="65"/>
    </row>
    <row r="1323" spans="1:11" ht="31" hidden="1">
      <c r="A1323" s="48"/>
      <c r="B1323" s="57"/>
      <c r="C1323" s="58" t="s">
        <v>249</v>
      </c>
      <c r="D1323" s="57">
        <v>2019</v>
      </c>
      <c r="E1323" s="58" t="s">
        <v>3070</v>
      </c>
      <c r="F1323" s="98" t="s">
        <v>4854</v>
      </c>
      <c r="G1323" s="58" t="s">
        <v>4773</v>
      </c>
      <c r="H1323" s="67" t="s">
        <v>3651</v>
      </c>
      <c r="I1323" s="58" t="s">
        <v>4711</v>
      </c>
      <c r="J1323" s="65">
        <v>10000000</v>
      </c>
      <c r="K1323" s="65"/>
    </row>
    <row r="1324" spans="1:11" ht="31" hidden="1">
      <c r="A1324" s="48"/>
      <c r="B1324" s="57"/>
      <c r="C1324" s="58" t="s">
        <v>249</v>
      </c>
      <c r="D1324" s="57">
        <v>2019</v>
      </c>
      <c r="E1324" s="58" t="s">
        <v>3070</v>
      </c>
      <c r="F1324" s="58" t="s">
        <v>4855</v>
      </c>
      <c r="G1324" s="58" t="s">
        <v>4713</v>
      </c>
      <c r="H1324" s="67" t="s">
        <v>3633</v>
      </c>
      <c r="I1324" s="58" t="s">
        <v>4711</v>
      </c>
      <c r="J1324" s="65">
        <v>1000000</v>
      </c>
      <c r="K1324" s="65"/>
    </row>
    <row r="1325" spans="1:11" ht="31" hidden="1">
      <c r="A1325" s="48"/>
      <c r="B1325" s="57"/>
      <c r="C1325" s="58" t="s">
        <v>249</v>
      </c>
      <c r="D1325" s="57">
        <v>2019</v>
      </c>
      <c r="E1325" s="58" t="s">
        <v>3070</v>
      </c>
      <c r="F1325" s="58" t="s">
        <v>4856</v>
      </c>
      <c r="G1325" s="58" t="s">
        <v>4710</v>
      </c>
      <c r="H1325" s="67" t="s">
        <v>4747</v>
      </c>
      <c r="I1325" s="58" t="s">
        <v>4711</v>
      </c>
      <c r="J1325" s="65">
        <v>15500000</v>
      </c>
      <c r="K1325" s="65"/>
    </row>
    <row r="1326" spans="1:11" ht="31" hidden="1">
      <c r="A1326" s="48"/>
      <c r="B1326" s="57"/>
      <c r="C1326" s="58" t="s">
        <v>249</v>
      </c>
      <c r="D1326" s="57">
        <v>2019</v>
      </c>
      <c r="E1326" s="58" t="s">
        <v>3070</v>
      </c>
      <c r="F1326" s="58" t="s">
        <v>4857</v>
      </c>
      <c r="G1326" s="58" t="s">
        <v>4710</v>
      </c>
      <c r="H1326" s="67" t="s">
        <v>4821</v>
      </c>
      <c r="I1326" s="58" t="s">
        <v>4711</v>
      </c>
      <c r="J1326" s="65">
        <v>2000000</v>
      </c>
      <c r="K1326" s="65"/>
    </row>
    <row r="1327" spans="1:11" ht="31" hidden="1">
      <c r="A1327" s="48"/>
      <c r="B1327" s="57"/>
      <c r="C1327" s="58" t="s">
        <v>249</v>
      </c>
      <c r="D1327" s="57">
        <v>2019</v>
      </c>
      <c r="E1327" s="58" t="s">
        <v>3070</v>
      </c>
      <c r="F1327" s="58" t="s">
        <v>4858</v>
      </c>
      <c r="G1327" s="58" t="s">
        <v>4859</v>
      </c>
      <c r="H1327" s="67" t="s">
        <v>3633</v>
      </c>
      <c r="I1327" s="58" t="s">
        <v>4711</v>
      </c>
      <c r="J1327" s="65">
        <v>9420000</v>
      </c>
      <c r="K1327" s="65"/>
    </row>
    <row r="1328" spans="1:11" ht="93" hidden="1">
      <c r="A1328" s="48"/>
      <c r="B1328" s="57"/>
      <c r="C1328" s="58" t="s">
        <v>249</v>
      </c>
      <c r="D1328" s="57">
        <v>2019</v>
      </c>
      <c r="E1328" s="58" t="s">
        <v>3070</v>
      </c>
      <c r="F1328" s="98" t="s">
        <v>4860</v>
      </c>
      <c r="G1328" s="64" t="s">
        <v>4861</v>
      </c>
      <c r="H1328" s="99" t="s">
        <v>4862</v>
      </c>
      <c r="I1328" s="58" t="s">
        <v>4711</v>
      </c>
      <c r="J1328" s="65">
        <v>239365010</v>
      </c>
      <c r="K1328" s="65"/>
    </row>
    <row r="1329" spans="1:11" ht="31" hidden="1">
      <c r="A1329" s="48"/>
      <c r="B1329" s="57"/>
      <c r="C1329" s="58" t="s">
        <v>249</v>
      </c>
      <c r="D1329" s="57">
        <v>2019</v>
      </c>
      <c r="E1329" s="58" t="s">
        <v>3070</v>
      </c>
      <c r="F1329" s="98" t="s">
        <v>4863</v>
      </c>
      <c r="G1329" s="64" t="s">
        <v>4711</v>
      </c>
      <c r="H1329" s="99" t="s">
        <v>3629</v>
      </c>
      <c r="I1329" s="58" t="s">
        <v>4711</v>
      </c>
      <c r="J1329" s="65">
        <v>13000000</v>
      </c>
      <c r="K1329" s="65"/>
    </row>
    <row r="1330" spans="1:11" ht="46.5" hidden="1">
      <c r="A1330" s="48"/>
      <c r="B1330" s="57"/>
      <c r="C1330" s="58" t="s">
        <v>249</v>
      </c>
      <c r="D1330" s="57">
        <v>2019</v>
      </c>
      <c r="E1330" s="58" t="s">
        <v>3070</v>
      </c>
      <c r="F1330" s="98" t="s">
        <v>4864</v>
      </c>
      <c r="G1330" s="64" t="s">
        <v>4865</v>
      </c>
      <c r="H1330" s="99" t="s">
        <v>4753</v>
      </c>
      <c r="I1330" s="58" t="s">
        <v>4711</v>
      </c>
      <c r="J1330" s="65">
        <v>4940000</v>
      </c>
      <c r="K1330" s="65"/>
    </row>
    <row r="1331" spans="1:11" ht="46.5" hidden="1">
      <c r="A1331" s="48"/>
      <c r="B1331" s="57"/>
      <c r="C1331" s="58" t="s">
        <v>249</v>
      </c>
      <c r="D1331" s="57">
        <v>2019</v>
      </c>
      <c r="E1331" s="58" t="s">
        <v>3070</v>
      </c>
      <c r="F1331" s="98" t="s">
        <v>4866</v>
      </c>
      <c r="G1331" s="64" t="s">
        <v>4773</v>
      </c>
      <c r="H1331" s="99" t="s">
        <v>3633</v>
      </c>
      <c r="I1331" s="58" t="s">
        <v>4711</v>
      </c>
      <c r="J1331" s="65">
        <v>10000000</v>
      </c>
      <c r="K1331" s="65"/>
    </row>
    <row r="1332" spans="1:11" ht="46.5" hidden="1">
      <c r="A1332" s="48"/>
      <c r="B1332" s="57"/>
      <c r="C1332" s="58" t="s">
        <v>249</v>
      </c>
      <c r="D1332" s="57">
        <v>2019</v>
      </c>
      <c r="E1332" s="58" t="s">
        <v>3070</v>
      </c>
      <c r="F1332" s="98" t="s">
        <v>4867</v>
      </c>
      <c r="G1332" s="64" t="s">
        <v>4868</v>
      </c>
      <c r="H1332" s="99" t="s">
        <v>3633</v>
      </c>
      <c r="I1332" s="58" t="s">
        <v>4711</v>
      </c>
      <c r="J1332" s="65">
        <v>17500000</v>
      </c>
      <c r="K1332" s="65"/>
    </row>
    <row r="1333" spans="1:11" ht="31" hidden="1">
      <c r="A1333" s="48"/>
      <c r="B1333" s="57"/>
      <c r="C1333" s="58" t="s">
        <v>249</v>
      </c>
      <c r="D1333" s="57">
        <v>2019</v>
      </c>
      <c r="E1333" s="58" t="s">
        <v>3070</v>
      </c>
      <c r="F1333" s="98" t="s">
        <v>4855</v>
      </c>
      <c r="G1333" s="64" t="s">
        <v>4713</v>
      </c>
      <c r="H1333" s="99" t="s">
        <v>3640</v>
      </c>
      <c r="I1333" s="58" t="s">
        <v>4711</v>
      </c>
      <c r="J1333" s="65">
        <v>1000000</v>
      </c>
      <c r="K1333" s="65"/>
    </row>
    <row r="1334" spans="1:11" ht="31" hidden="1">
      <c r="A1334" s="48"/>
      <c r="B1334" s="57"/>
      <c r="C1334" s="58" t="s">
        <v>249</v>
      </c>
      <c r="D1334" s="57">
        <v>2019</v>
      </c>
      <c r="E1334" s="58" t="s">
        <v>3070</v>
      </c>
      <c r="F1334" s="98" t="s">
        <v>4869</v>
      </c>
      <c r="G1334" s="64" t="s">
        <v>4773</v>
      </c>
      <c r="H1334" s="99" t="s">
        <v>3644</v>
      </c>
      <c r="I1334" s="58" t="s">
        <v>4711</v>
      </c>
      <c r="J1334" s="65">
        <v>3000000</v>
      </c>
      <c r="K1334" s="65"/>
    </row>
    <row r="1335" spans="1:11" ht="31" hidden="1">
      <c r="A1335" s="48"/>
      <c r="B1335" s="57"/>
      <c r="C1335" s="58" t="s">
        <v>249</v>
      </c>
      <c r="D1335" s="57">
        <v>2019</v>
      </c>
      <c r="E1335" s="58" t="s">
        <v>3070</v>
      </c>
      <c r="F1335" s="98" t="s">
        <v>4870</v>
      </c>
      <c r="G1335" s="64" t="s">
        <v>4749</v>
      </c>
      <c r="H1335" s="99" t="s">
        <v>3633</v>
      </c>
      <c r="I1335" s="58" t="s">
        <v>4711</v>
      </c>
      <c r="J1335" s="65">
        <v>15000000</v>
      </c>
      <c r="K1335" s="65"/>
    </row>
    <row r="1336" spans="1:11" ht="46.5" hidden="1">
      <c r="A1336" s="48"/>
      <c r="B1336" s="57"/>
      <c r="C1336" s="58" t="s">
        <v>249</v>
      </c>
      <c r="D1336" s="57">
        <v>2019</v>
      </c>
      <c r="E1336" s="58" t="s">
        <v>3070</v>
      </c>
      <c r="F1336" s="58" t="s">
        <v>4871</v>
      </c>
      <c r="G1336" s="58" t="s">
        <v>4710</v>
      </c>
      <c r="H1336" s="67" t="s">
        <v>3644</v>
      </c>
      <c r="I1336" s="58" t="s">
        <v>4711</v>
      </c>
      <c r="J1336" s="65">
        <v>2000000</v>
      </c>
      <c r="K1336" s="65"/>
    </row>
    <row r="1337" spans="1:11" ht="31" hidden="1">
      <c r="A1337" s="48"/>
      <c r="B1337" s="57"/>
      <c r="C1337" s="58" t="s">
        <v>249</v>
      </c>
      <c r="D1337" s="57">
        <v>2019</v>
      </c>
      <c r="E1337" s="58" t="s">
        <v>3070</v>
      </c>
      <c r="F1337" s="98" t="s">
        <v>4872</v>
      </c>
      <c r="G1337" s="64" t="s">
        <v>4710</v>
      </c>
      <c r="H1337" s="99" t="s">
        <v>3633</v>
      </c>
      <c r="I1337" s="58" t="s">
        <v>4711</v>
      </c>
      <c r="J1337" s="65">
        <v>5975000</v>
      </c>
      <c r="K1337" s="65"/>
    </row>
    <row r="1338" spans="1:11" ht="31" hidden="1">
      <c r="A1338" s="48"/>
      <c r="B1338" s="57"/>
      <c r="C1338" s="58" t="s">
        <v>249</v>
      </c>
      <c r="D1338" s="57">
        <v>2019</v>
      </c>
      <c r="E1338" s="58" t="s">
        <v>3070</v>
      </c>
      <c r="F1338" s="98" t="s">
        <v>4873</v>
      </c>
      <c r="G1338" s="64" t="s">
        <v>4773</v>
      </c>
      <c r="H1338" s="99" t="s">
        <v>3621</v>
      </c>
      <c r="I1338" s="58" t="s">
        <v>4711</v>
      </c>
      <c r="J1338" s="65">
        <v>6000000</v>
      </c>
      <c r="K1338" s="65"/>
    </row>
    <row r="1339" spans="1:11" ht="31" hidden="1">
      <c r="A1339" s="48"/>
      <c r="B1339" s="57"/>
      <c r="C1339" s="58" t="s">
        <v>249</v>
      </c>
      <c r="D1339" s="57">
        <v>2019</v>
      </c>
      <c r="E1339" s="58" t="s">
        <v>3070</v>
      </c>
      <c r="F1339" s="98" t="s">
        <v>4874</v>
      </c>
      <c r="G1339" s="64" t="s">
        <v>4773</v>
      </c>
      <c r="H1339" s="99" t="s">
        <v>3621</v>
      </c>
      <c r="I1339" s="58" t="s">
        <v>4711</v>
      </c>
      <c r="J1339" s="65">
        <v>3000000</v>
      </c>
      <c r="K1339" s="65"/>
    </row>
    <row r="1340" spans="1:11" ht="31" hidden="1">
      <c r="A1340" s="48"/>
      <c r="B1340" s="57"/>
      <c r="C1340" s="58" t="s">
        <v>249</v>
      </c>
      <c r="D1340" s="57">
        <v>2019</v>
      </c>
      <c r="E1340" s="58" t="s">
        <v>3070</v>
      </c>
      <c r="F1340" s="58" t="s">
        <v>4875</v>
      </c>
      <c r="G1340" s="58" t="s">
        <v>4713</v>
      </c>
      <c r="H1340" s="67" t="s">
        <v>3668</v>
      </c>
      <c r="I1340" s="58" t="s">
        <v>4711</v>
      </c>
      <c r="J1340" s="65">
        <v>14376100</v>
      </c>
      <c r="K1340" s="65"/>
    </row>
    <row r="1341" spans="1:11" ht="46.5" hidden="1">
      <c r="A1341" s="48"/>
      <c r="B1341" s="57"/>
      <c r="C1341" s="58" t="s">
        <v>249</v>
      </c>
      <c r="D1341" s="57">
        <v>2019</v>
      </c>
      <c r="E1341" s="58" t="s">
        <v>3070</v>
      </c>
      <c r="F1341" s="58" t="s">
        <v>4876</v>
      </c>
      <c r="G1341" s="58" t="s">
        <v>4749</v>
      </c>
      <c r="H1341" s="67" t="s">
        <v>3629</v>
      </c>
      <c r="I1341" s="58" t="s">
        <v>4711</v>
      </c>
      <c r="J1341" s="65">
        <v>20000000</v>
      </c>
      <c r="K1341" s="65"/>
    </row>
    <row r="1342" spans="1:11" ht="46.5" hidden="1">
      <c r="A1342" s="48"/>
      <c r="B1342" s="57"/>
      <c r="C1342" s="58" t="s">
        <v>249</v>
      </c>
      <c r="D1342" s="57">
        <v>2019</v>
      </c>
      <c r="E1342" s="58" t="s">
        <v>3070</v>
      </c>
      <c r="F1342" s="58" t="s">
        <v>4877</v>
      </c>
      <c r="G1342" s="58" t="s">
        <v>4715</v>
      </c>
      <c r="H1342" s="58" t="s">
        <v>4753</v>
      </c>
      <c r="I1342" s="58" t="s">
        <v>4711</v>
      </c>
      <c r="J1342" s="72">
        <v>1650000</v>
      </c>
      <c r="K1342" s="65"/>
    </row>
    <row r="1343" spans="1:11" ht="46.5" hidden="1">
      <c r="A1343" s="48"/>
      <c r="B1343" s="57"/>
      <c r="C1343" s="58" t="s">
        <v>249</v>
      </c>
      <c r="D1343" s="57">
        <v>2019</v>
      </c>
      <c r="E1343" s="58" t="s">
        <v>3070</v>
      </c>
      <c r="F1343" s="58" t="s">
        <v>4878</v>
      </c>
      <c r="G1343" s="58" t="s">
        <v>4710</v>
      </c>
      <c r="H1343" s="58" t="s">
        <v>3928</v>
      </c>
      <c r="I1343" s="58" t="s">
        <v>4711</v>
      </c>
      <c r="J1343" s="72">
        <v>24109600</v>
      </c>
      <c r="K1343" s="65"/>
    </row>
    <row r="1344" spans="1:11" ht="31" hidden="1">
      <c r="A1344" s="48"/>
      <c r="B1344" s="57"/>
      <c r="C1344" s="58" t="s">
        <v>249</v>
      </c>
      <c r="D1344" s="57">
        <v>2019</v>
      </c>
      <c r="E1344" s="58" t="s">
        <v>3070</v>
      </c>
      <c r="F1344" s="58" t="s">
        <v>4879</v>
      </c>
      <c r="G1344" s="58" t="s">
        <v>4715</v>
      </c>
      <c r="H1344" s="58" t="s">
        <v>4821</v>
      </c>
      <c r="I1344" s="58" t="s">
        <v>4711</v>
      </c>
      <c r="J1344" s="72">
        <v>803000</v>
      </c>
      <c r="K1344" s="65"/>
    </row>
    <row r="1345" spans="1:11" ht="31" hidden="1">
      <c r="A1345" s="48"/>
      <c r="B1345" s="57"/>
      <c r="C1345" s="58" t="s">
        <v>249</v>
      </c>
      <c r="D1345" s="57">
        <v>2019</v>
      </c>
      <c r="E1345" s="58" t="s">
        <v>3070</v>
      </c>
      <c r="F1345" s="58" t="s">
        <v>4880</v>
      </c>
      <c r="G1345" s="58" t="s">
        <v>4749</v>
      </c>
      <c r="H1345" s="58" t="s">
        <v>3633</v>
      </c>
      <c r="I1345" s="58" t="s">
        <v>4711</v>
      </c>
      <c r="J1345" s="72">
        <v>20000000</v>
      </c>
      <c r="K1345" s="65"/>
    </row>
    <row r="1346" spans="1:11" ht="31" hidden="1">
      <c r="A1346" s="48"/>
      <c r="B1346" s="57"/>
      <c r="C1346" s="58" t="s">
        <v>249</v>
      </c>
      <c r="D1346" s="57">
        <v>2019</v>
      </c>
      <c r="E1346" s="58" t="s">
        <v>3070</v>
      </c>
      <c r="F1346" s="58" t="s">
        <v>4881</v>
      </c>
      <c r="G1346" s="58" t="s">
        <v>4749</v>
      </c>
      <c r="H1346" s="58" t="s">
        <v>3633</v>
      </c>
      <c r="I1346" s="58" t="s">
        <v>4711</v>
      </c>
      <c r="J1346" s="72">
        <v>25000000</v>
      </c>
      <c r="K1346" s="65"/>
    </row>
    <row r="1347" spans="1:11" ht="31" hidden="1">
      <c r="A1347" s="48"/>
      <c r="B1347" s="57"/>
      <c r="C1347" s="58" t="s">
        <v>249</v>
      </c>
      <c r="D1347" s="57">
        <v>2019</v>
      </c>
      <c r="E1347" s="58" t="s">
        <v>3070</v>
      </c>
      <c r="F1347" s="58" t="s">
        <v>4882</v>
      </c>
      <c r="G1347" s="58" t="s">
        <v>4725</v>
      </c>
      <c r="H1347" s="58" t="s">
        <v>3644</v>
      </c>
      <c r="I1347" s="58" t="s">
        <v>4711</v>
      </c>
      <c r="J1347" s="72">
        <v>20000000</v>
      </c>
      <c r="K1347" s="65"/>
    </row>
    <row r="1348" spans="1:11" ht="46.5" hidden="1">
      <c r="A1348" s="48"/>
      <c r="B1348" s="57"/>
      <c r="C1348" s="58" t="s">
        <v>249</v>
      </c>
      <c r="D1348" s="57">
        <v>2019</v>
      </c>
      <c r="E1348" s="58" t="s">
        <v>3070</v>
      </c>
      <c r="F1348" s="58" t="s">
        <v>4883</v>
      </c>
      <c r="G1348" s="58" t="s">
        <v>4725</v>
      </c>
      <c r="H1348" s="58" t="s">
        <v>3640</v>
      </c>
      <c r="I1348" s="58" t="s">
        <v>4711</v>
      </c>
      <c r="J1348" s="72">
        <v>30000000</v>
      </c>
      <c r="K1348" s="65"/>
    </row>
    <row r="1349" spans="1:11" ht="31" hidden="1">
      <c r="A1349" s="48"/>
      <c r="B1349" s="57"/>
      <c r="C1349" s="58" t="s">
        <v>249</v>
      </c>
      <c r="D1349" s="57">
        <v>2019</v>
      </c>
      <c r="E1349" s="58" t="s">
        <v>3070</v>
      </c>
      <c r="F1349" s="58" t="s">
        <v>4884</v>
      </c>
      <c r="G1349" s="58" t="s">
        <v>4710</v>
      </c>
      <c r="H1349" s="58" t="s">
        <v>4801</v>
      </c>
      <c r="I1349" s="58" t="s">
        <v>4711</v>
      </c>
      <c r="J1349" s="72">
        <v>4500000</v>
      </c>
      <c r="K1349" s="65"/>
    </row>
    <row r="1350" spans="1:11" ht="46.5" hidden="1">
      <c r="A1350" s="48"/>
      <c r="B1350" s="57"/>
      <c r="C1350" s="58" t="s">
        <v>249</v>
      </c>
      <c r="D1350" s="57">
        <v>2019</v>
      </c>
      <c r="E1350" s="58" t="s">
        <v>3070</v>
      </c>
      <c r="F1350" s="58" t="s">
        <v>4885</v>
      </c>
      <c r="G1350" s="58" t="s">
        <v>4886</v>
      </c>
      <c r="H1350" s="58" t="s">
        <v>4720</v>
      </c>
      <c r="I1350" s="58" t="s">
        <v>4711</v>
      </c>
      <c r="J1350" s="72">
        <v>19400000</v>
      </c>
      <c r="K1350" s="65"/>
    </row>
    <row r="1351" spans="1:11" ht="31" hidden="1">
      <c r="A1351" s="48"/>
      <c r="B1351" s="57"/>
      <c r="C1351" s="58" t="s">
        <v>249</v>
      </c>
      <c r="D1351" s="57">
        <v>2019</v>
      </c>
      <c r="E1351" s="58" t="s">
        <v>3070</v>
      </c>
      <c r="F1351" s="58" t="s">
        <v>4887</v>
      </c>
      <c r="G1351" s="58" t="s">
        <v>4749</v>
      </c>
      <c r="H1351" s="58" t="s">
        <v>3668</v>
      </c>
      <c r="I1351" s="58" t="s">
        <v>4711</v>
      </c>
      <c r="J1351" s="72">
        <v>10000000</v>
      </c>
      <c r="K1351" s="65"/>
    </row>
    <row r="1352" spans="1:11" ht="62" hidden="1">
      <c r="A1352" s="48"/>
      <c r="B1352" s="57"/>
      <c r="C1352" s="58" t="s">
        <v>249</v>
      </c>
      <c r="D1352" s="57">
        <v>2019</v>
      </c>
      <c r="E1352" s="58" t="s">
        <v>3070</v>
      </c>
      <c r="F1352" s="58" t="s">
        <v>4888</v>
      </c>
      <c r="G1352" s="58" t="s">
        <v>4710</v>
      </c>
      <c r="H1352" s="58" t="s">
        <v>3668</v>
      </c>
      <c r="I1352" s="58" t="s">
        <v>4711</v>
      </c>
      <c r="J1352" s="72">
        <v>660000</v>
      </c>
      <c r="K1352" s="65"/>
    </row>
    <row r="1353" spans="1:11" ht="31" hidden="1">
      <c r="A1353" s="48"/>
      <c r="B1353" s="57"/>
      <c r="C1353" s="58" t="s">
        <v>249</v>
      </c>
      <c r="D1353" s="57">
        <v>2019</v>
      </c>
      <c r="E1353" s="58" t="s">
        <v>3070</v>
      </c>
      <c r="F1353" s="58" t="s">
        <v>4889</v>
      </c>
      <c r="G1353" s="58" t="s">
        <v>4710</v>
      </c>
      <c r="H1353" s="58" t="s">
        <v>3668</v>
      </c>
      <c r="I1353" s="58" t="s">
        <v>4711</v>
      </c>
      <c r="J1353" s="72">
        <v>660000</v>
      </c>
      <c r="K1353" s="65"/>
    </row>
    <row r="1354" spans="1:11" ht="77.5" hidden="1">
      <c r="A1354" s="48"/>
      <c r="B1354" s="57"/>
      <c r="C1354" s="58" t="s">
        <v>249</v>
      </c>
      <c r="D1354" s="57">
        <v>2019</v>
      </c>
      <c r="E1354" s="58" t="s">
        <v>3070</v>
      </c>
      <c r="F1354" s="58" t="s">
        <v>4890</v>
      </c>
      <c r="G1354" s="58" t="s">
        <v>4710</v>
      </c>
      <c r="H1354" s="58" t="s">
        <v>4720</v>
      </c>
      <c r="I1354" s="58" t="s">
        <v>4711</v>
      </c>
      <c r="J1354" s="72">
        <v>2200000</v>
      </c>
      <c r="K1354" s="65"/>
    </row>
    <row r="1355" spans="1:11" ht="46.5" hidden="1">
      <c r="A1355" s="48"/>
      <c r="B1355" s="57"/>
      <c r="C1355" s="58" t="s">
        <v>249</v>
      </c>
      <c r="D1355" s="57">
        <v>2019</v>
      </c>
      <c r="E1355" s="58" t="s">
        <v>3070</v>
      </c>
      <c r="F1355" s="58" t="s">
        <v>4891</v>
      </c>
      <c r="G1355" s="58" t="s">
        <v>4710</v>
      </c>
      <c r="H1355" s="58" t="s">
        <v>3633</v>
      </c>
      <c r="I1355" s="58" t="s">
        <v>4711</v>
      </c>
      <c r="J1355" s="72">
        <v>1100000</v>
      </c>
      <c r="K1355" s="65"/>
    </row>
    <row r="1356" spans="1:11" ht="31" hidden="1">
      <c r="A1356" s="48"/>
      <c r="B1356" s="57"/>
      <c r="C1356" s="58" t="s">
        <v>249</v>
      </c>
      <c r="D1356" s="57">
        <v>2019</v>
      </c>
      <c r="E1356" s="58" t="s">
        <v>3070</v>
      </c>
      <c r="F1356" s="58" t="s">
        <v>4892</v>
      </c>
      <c r="G1356" s="58" t="s">
        <v>4744</v>
      </c>
      <c r="H1356" s="58" t="s">
        <v>4893</v>
      </c>
      <c r="I1356" s="58" t="s">
        <v>4711</v>
      </c>
      <c r="J1356" s="72">
        <v>2825125</v>
      </c>
      <c r="K1356" s="65"/>
    </row>
    <row r="1357" spans="1:11" ht="31" hidden="1">
      <c r="A1357" s="48"/>
      <c r="B1357" s="57"/>
      <c r="C1357" s="58" t="s">
        <v>249</v>
      </c>
      <c r="D1357" s="57">
        <v>2019</v>
      </c>
      <c r="E1357" s="58" t="s">
        <v>3070</v>
      </c>
      <c r="F1357" s="58" t="s">
        <v>4894</v>
      </c>
      <c r="G1357" s="58" t="s">
        <v>4710</v>
      </c>
      <c r="H1357" s="58" t="s">
        <v>4747</v>
      </c>
      <c r="I1357" s="58" t="s">
        <v>4711</v>
      </c>
      <c r="J1357" s="72">
        <v>3000000</v>
      </c>
      <c r="K1357" s="65"/>
    </row>
    <row r="1358" spans="1:11" ht="31" hidden="1">
      <c r="A1358" s="48"/>
      <c r="B1358" s="57"/>
      <c r="C1358" s="58" t="s">
        <v>249</v>
      </c>
      <c r="D1358" s="57">
        <v>2019</v>
      </c>
      <c r="E1358" s="58" t="s">
        <v>3070</v>
      </c>
      <c r="F1358" s="58" t="s">
        <v>4895</v>
      </c>
      <c r="G1358" s="58" t="s">
        <v>4710</v>
      </c>
      <c r="H1358" s="58" t="s">
        <v>3668</v>
      </c>
      <c r="I1358" s="58" t="s">
        <v>4711</v>
      </c>
      <c r="J1358" s="72">
        <v>3150000</v>
      </c>
      <c r="K1358" s="65"/>
    </row>
    <row r="1359" spans="1:11" ht="31" hidden="1">
      <c r="A1359" s="48"/>
      <c r="B1359" s="57"/>
      <c r="C1359" s="58" t="s">
        <v>249</v>
      </c>
      <c r="D1359" s="57">
        <v>2019</v>
      </c>
      <c r="E1359" s="58" t="s">
        <v>3070</v>
      </c>
      <c r="F1359" s="58" t="s">
        <v>4896</v>
      </c>
      <c r="G1359" s="58" t="s">
        <v>4773</v>
      </c>
      <c r="H1359" s="58" t="s">
        <v>3629</v>
      </c>
      <c r="I1359" s="58" t="s">
        <v>4711</v>
      </c>
      <c r="J1359" s="72">
        <v>5000000</v>
      </c>
      <c r="K1359" s="65"/>
    </row>
    <row r="1360" spans="1:11" ht="31" hidden="1">
      <c r="A1360" s="48"/>
      <c r="B1360" s="57"/>
      <c r="C1360" s="58" t="s">
        <v>249</v>
      </c>
      <c r="D1360" s="57">
        <v>2019</v>
      </c>
      <c r="E1360" s="58" t="s">
        <v>3070</v>
      </c>
      <c r="F1360" s="58" t="s">
        <v>4897</v>
      </c>
      <c r="G1360" s="58" t="s">
        <v>4898</v>
      </c>
      <c r="H1360" s="58" t="s">
        <v>3633</v>
      </c>
      <c r="I1360" s="58" t="s">
        <v>4711</v>
      </c>
      <c r="J1360" s="72">
        <v>3000000</v>
      </c>
      <c r="K1360" s="65"/>
    </row>
    <row r="1361" spans="1:11" ht="31" hidden="1">
      <c r="A1361" s="48"/>
      <c r="B1361" s="57"/>
      <c r="C1361" s="58" t="s">
        <v>249</v>
      </c>
      <c r="D1361" s="57">
        <v>2019</v>
      </c>
      <c r="E1361" s="58" t="s">
        <v>3070</v>
      </c>
      <c r="F1361" s="58" t="s">
        <v>4899</v>
      </c>
      <c r="G1361" s="58" t="s">
        <v>4773</v>
      </c>
      <c r="H1361" s="58" t="s">
        <v>3668</v>
      </c>
      <c r="I1361" s="58" t="s">
        <v>4711</v>
      </c>
      <c r="J1361" s="72">
        <v>2000000</v>
      </c>
      <c r="K1361" s="65"/>
    </row>
    <row r="1362" spans="1:11" ht="31" hidden="1">
      <c r="A1362" s="48"/>
      <c r="B1362" s="57"/>
      <c r="C1362" s="58" t="s">
        <v>249</v>
      </c>
      <c r="D1362" s="57">
        <v>2019</v>
      </c>
      <c r="E1362" s="58" t="s">
        <v>3070</v>
      </c>
      <c r="F1362" s="58" t="s">
        <v>4900</v>
      </c>
      <c r="G1362" s="58" t="s">
        <v>4710</v>
      </c>
      <c r="H1362" s="58" t="s">
        <v>4747</v>
      </c>
      <c r="I1362" s="58" t="s">
        <v>4711</v>
      </c>
      <c r="J1362" s="72">
        <v>2000000</v>
      </c>
      <c r="K1362" s="65"/>
    </row>
    <row r="1363" spans="1:11" ht="46.5" hidden="1">
      <c r="A1363" s="48"/>
      <c r="B1363" s="57"/>
      <c r="C1363" s="58" t="s">
        <v>249</v>
      </c>
      <c r="D1363" s="57">
        <v>2019</v>
      </c>
      <c r="E1363" s="58" t="s">
        <v>3070</v>
      </c>
      <c r="F1363" s="58" t="s">
        <v>4901</v>
      </c>
      <c r="G1363" s="58" t="s">
        <v>4773</v>
      </c>
      <c r="H1363" s="58" t="s">
        <v>3633</v>
      </c>
      <c r="I1363" s="58" t="s">
        <v>4711</v>
      </c>
      <c r="J1363" s="72">
        <v>6223800</v>
      </c>
      <c r="K1363" s="65"/>
    </row>
    <row r="1364" spans="1:11" ht="31" hidden="1">
      <c r="A1364" s="48"/>
      <c r="B1364" s="57"/>
      <c r="C1364" s="58" t="s">
        <v>249</v>
      </c>
      <c r="D1364" s="57">
        <v>2019</v>
      </c>
      <c r="E1364" s="58" t="s">
        <v>3070</v>
      </c>
      <c r="F1364" s="58" t="s">
        <v>4902</v>
      </c>
      <c r="G1364" s="58" t="s">
        <v>4718</v>
      </c>
      <c r="H1364" s="58" t="s">
        <v>4720</v>
      </c>
      <c r="I1364" s="58" t="s">
        <v>4711</v>
      </c>
      <c r="J1364" s="72">
        <v>10000000</v>
      </c>
      <c r="K1364" s="65"/>
    </row>
    <row r="1365" spans="1:11" ht="46.5" hidden="1">
      <c r="A1365" s="48"/>
      <c r="B1365" s="57"/>
      <c r="C1365" s="58" t="s">
        <v>249</v>
      </c>
      <c r="D1365" s="57">
        <v>2019</v>
      </c>
      <c r="E1365" s="58" t="s">
        <v>3070</v>
      </c>
      <c r="F1365" s="58" t="s">
        <v>4903</v>
      </c>
      <c r="G1365" s="58" t="s">
        <v>4773</v>
      </c>
      <c r="H1365" s="58" t="s">
        <v>4904</v>
      </c>
      <c r="I1365" s="58" t="s">
        <v>4711</v>
      </c>
      <c r="J1365" s="72">
        <v>3250000</v>
      </c>
      <c r="K1365" s="65"/>
    </row>
    <row r="1366" spans="1:11" ht="62" hidden="1">
      <c r="A1366" s="48"/>
      <c r="B1366" s="57"/>
      <c r="C1366" s="58" t="s">
        <v>249</v>
      </c>
      <c r="D1366" s="57">
        <v>2019</v>
      </c>
      <c r="E1366" s="58" t="s">
        <v>3070</v>
      </c>
      <c r="F1366" s="58" t="s">
        <v>4905</v>
      </c>
      <c r="G1366" s="58" t="s">
        <v>4711</v>
      </c>
      <c r="H1366" s="58" t="s">
        <v>4906</v>
      </c>
      <c r="I1366" s="58" t="s">
        <v>4711</v>
      </c>
      <c r="J1366" s="72">
        <v>9113000</v>
      </c>
      <c r="K1366" s="65"/>
    </row>
    <row r="1367" spans="1:11" ht="31" hidden="1">
      <c r="A1367" s="48"/>
      <c r="B1367" s="57"/>
      <c r="C1367" s="58" t="s">
        <v>249</v>
      </c>
      <c r="D1367" s="57">
        <v>2019</v>
      </c>
      <c r="E1367" s="58" t="s">
        <v>3070</v>
      </c>
      <c r="F1367" s="58" t="s">
        <v>4907</v>
      </c>
      <c r="G1367" s="58" t="s">
        <v>4713</v>
      </c>
      <c r="H1367" s="58" t="s">
        <v>3621</v>
      </c>
      <c r="I1367" s="58" t="s">
        <v>4711</v>
      </c>
      <c r="J1367" s="72">
        <v>15000000</v>
      </c>
      <c r="K1367" s="65"/>
    </row>
    <row r="1368" spans="1:11" ht="31" hidden="1">
      <c r="A1368" s="48"/>
      <c r="B1368" s="57"/>
      <c r="C1368" s="58" t="s">
        <v>249</v>
      </c>
      <c r="D1368" s="57">
        <v>2019</v>
      </c>
      <c r="E1368" s="58" t="s">
        <v>3070</v>
      </c>
      <c r="F1368" s="58" t="s">
        <v>4908</v>
      </c>
      <c r="G1368" s="58" t="s">
        <v>4752</v>
      </c>
      <c r="H1368" s="58" t="s">
        <v>4119</v>
      </c>
      <c r="I1368" s="58" t="s">
        <v>4711</v>
      </c>
      <c r="J1368" s="72">
        <v>2126125</v>
      </c>
      <c r="K1368" s="65"/>
    </row>
    <row r="1369" spans="1:11" ht="31" hidden="1">
      <c r="A1369" s="48"/>
      <c r="B1369" s="57"/>
      <c r="C1369" s="58" t="s">
        <v>249</v>
      </c>
      <c r="D1369" s="57">
        <v>2019</v>
      </c>
      <c r="E1369" s="58" t="s">
        <v>3070</v>
      </c>
      <c r="F1369" s="58" t="s">
        <v>4909</v>
      </c>
      <c r="G1369" s="58" t="s">
        <v>4713</v>
      </c>
      <c r="H1369" s="58" t="s">
        <v>3629</v>
      </c>
      <c r="I1369" s="58" t="s">
        <v>4711</v>
      </c>
      <c r="J1369" s="72">
        <v>80000000</v>
      </c>
      <c r="K1369" s="65"/>
    </row>
    <row r="1370" spans="1:11" ht="31" hidden="1">
      <c r="A1370" s="48"/>
      <c r="B1370" s="57"/>
      <c r="C1370" s="58" t="s">
        <v>249</v>
      </c>
      <c r="D1370" s="57">
        <v>2019</v>
      </c>
      <c r="E1370" s="58" t="s">
        <v>3070</v>
      </c>
      <c r="F1370" s="58" t="s">
        <v>4910</v>
      </c>
      <c r="G1370" s="58" t="s">
        <v>4911</v>
      </c>
      <c r="H1370" s="58" t="s">
        <v>3629</v>
      </c>
      <c r="I1370" s="58" t="s">
        <v>4711</v>
      </c>
      <c r="J1370" s="72">
        <v>20000000</v>
      </c>
      <c r="K1370" s="65"/>
    </row>
    <row r="1371" spans="1:11" ht="31" hidden="1">
      <c r="A1371" s="48"/>
      <c r="B1371" s="57"/>
      <c r="C1371" s="58" t="s">
        <v>249</v>
      </c>
      <c r="D1371" s="57">
        <v>2019</v>
      </c>
      <c r="E1371" s="58" t="s">
        <v>3070</v>
      </c>
      <c r="F1371" s="58" t="s">
        <v>4912</v>
      </c>
      <c r="G1371" s="58" t="s">
        <v>4725</v>
      </c>
      <c r="H1371" s="58" t="s">
        <v>4771</v>
      </c>
      <c r="I1371" s="58" t="s">
        <v>4711</v>
      </c>
      <c r="J1371" s="72">
        <v>25365625</v>
      </c>
      <c r="K1371" s="65"/>
    </row>
    <row r="1372" spans="1:11" ht="31" hidden="1">
      <c r="A1372" s="48"/>
      <c r="B1372" s="57"/>
      <c r="C1372" s="58" t="s">
        <v>249</v>
      </c>
      <c r="D1372" s="57">
        <v>2019</v>
      </c>
      <c r="E1372" s="58" t="s">
        <v>3070</v>
      </c>
      <c r="F1372" s="58" t="s">
        <v>4913</v>
      </c>
      <c r="G1372" s="58" t="s">
        <v>4715</v>
      </c>
      <c r="H1372" s="58" t="s">
        <v>4914</v>
      </c>
      <c r="I1372" s="58" t="s">
        <v>4711</v>
      </c>
      <c r="J1372" s="72">
        <v>25776335</v>
      </c>
      <c r="K1372" s="65"/>
    </row>
    <row r="1373" spans="1:11" ht="31" hidden="1">
      <c r="A1373" s="48"/>
      <c r="B1373" s="57"/>
      <c r="C1373" s="58" t="s">
        <v>249</v>
      </c>
      <c r="D1373" s="57">
        <v>2019</v>
      </c>
      <c r="E1373" s="58" t="s">
        <v>3070</v>
      </c>
      <c r="F1373" s="58" t="s">
        <v>4915</v>
      </c>
      <c r="G1373" s="58" t="s">
        <v>4710</v>
      </c>
      <c r="H1373" s="58" t="s">
        <v>4046</v>
      </c>
      <c r="I1373" s="58" t="s">
        <v>4711</v>
      </c>
      <c r="J1373" s="72">
        <v>1175000</v>
      </c>
      <c r="K1373" s="65"/>
    </row>
    <row r="1374" spans="1:11" ht="46.5" hidden="1">
      <c r="A1374" s="48"/>
      <c r="B1374" s="57"/>
      <c r="C1374" s="58" t="s">
        <v>249</v>
      </c>
      <c r="D1374" s="57">
        <v>2019</v>
      </c>
      <c r="E1374" s="58" t="s">
        <v>3070</v>
      </c>
      <c r="F1374" s="58" t="s">
        <v>4916</v>
      </c>
      <c r="G1374" s="58" t="s">
        <v>4756</v>
      </c>
      <c r="H1374" s="58" t="s">
        <v>4812</v>
      </c>
      <c r="I1374" s="58" t="s">
        <v>4711</v>
      </c>
      <c r="J1374" s="72">
        <v>11000000</v>
      </c>
      <c r="K1374" s="65"/>
    </row>
    <row r="1375" spans="1:11" ht="46.5" hidden="1">
      <c r="A1375" s="48"/>
      <c r="B1375" s="57"/>
      <c r="C1375" s="58" t="s">
        <v>249</v>
      </c>
      <c r="D1375" s="57">
        <v>2019</v>
      </c>
      <c r="E1375" s="58" t="s">
        <v>3070</v>
      </c>
      <c r="F1375" s="58" t="s">
        <v>4917</v>
      </c>
      <c r="G1375" s="58" t="s">
        <v>4773</v>
      </c>
      <c r="H1375" s="58" t="s">
        <v>3629</v>
      </c>
      <c r="I1375" s="58" t="s">
        <v>4711</v>
      </c>
      <c r="J1375" s="72">
        <v>50000000</v>
      </c>
      <c r="K1375" s="65"/>
    </row>
    <row r="1376" spans="1:11" ht="31" hidden="1">
      <c r="A1376" s="48"/>
      <c r="B1376" s="57"/>
      <c r="C1376" s="58" t="s">
        <v>249</v>
      </c>
      <c r="D1376" s="57">
        <v>2019</v>
      </c>
      <c r="E1376" s="58" t="s">
        <v>3070</v>
      </c>
      <c r="F1376" s="58" t="s">
        <v>4918</v>
      </c>
      <c r="G1376" s="58" t="s">
        <v>4715</v>
      </c>
      <c r="H1376" s="58" t="s">
        <v>4720</v>
      </c>
      <c r="I1376" s="58" t="s">
        <v>4711</v>
      </c>
      <c r="J1376" s="72">
        <v>4057000</v>
      </c>
      <c r="K1376" s="65"/>
    </row>
    <row r="1377" spans="1:11" ht="46.5" hidden="1">
      <c r="A1377" s="48"/>
      <c r="B1377" s="57"/>
      <c r="C1377" s="58" t="s">
        <v>249</v>
      </c>
      <c r="D1377" s="57">
        <v>2019</v>
      </c>
      <c r="E1377" s="58" t="s">
        <v>3070</v>
      </c>
      <c r="F1377" s="58" t="s">
        <v>4919</v>
      </c>
      <c r="G1377" s="58" t="s">
        <v>4710</v>
      </c>
      <c r="H1377" s="58" t="s">
        <v>3621</v>
      </c>
      <c r="I1377" s="58" t="s">
        <v>4711</v>
      </c>
      <c r="J1377" s="72">
        <v>5000000</v>
      </c>
      <c r="K1377" s="65"/>
    </row>
    <row r="1378" spans="1:11" ht="31" hidden="1">
      <c r="A1378" s="48"/>
      <c r="B1378" s="57"/>
      <c r="C1378" s="58" t="s">
        <v>249</v>
      </c>
      <c r="D1378" s="57">
        <v>2019</v>
      </c>
      <c r="E1378" s="58" t="s">
        <v>3070</v>
      </c>
      <c r="F1378" s="58" t="s">
        <v>4920</v>
      </c>
      <c r="G1378" s="58" t="s">
        <v>4713</v>
      </c>
      <c r="H1378" s="58" t="s">
        <v>4921</v>
      </c>
      <c r="I1378" s="58" t="s">
        <v>4711</v>
      </c>
      <c r="J1378" s="72">
        <v>1000000</v>
      </c>
      <c r="K1378" s="65"/>
    </row>
    <row r="1379" spans="1:11" ht="31" hidden="1">
      <c r="A1379" s="48"/>
      <c r="B1379" s="57"/>
      <c r="C1379" s="58" t="s">
        <v>249</v>
      </c>
      <c r="D1379" s="57">
        <v>2019</v>
      </c>
      <c r="E1379" s="58" t="s">
        <v>3070</v>
      </c>
      <c r="F1379" s="58" t="s">
        <v>4922</v>
      </c>
      <c r="G1379" s="58" t="s">
        <v>4923</v>
      </c>
      <c r="H1379" s="58" t="s">
        <v>4720</v>
      </c>
      <c r="I1379" s="58" t="s">
        <v>4711</v>
      </c>
      <c r="J1379" s="72">
        <v>10791000</v>
      </c>
      <c r="K1379" s="65"/>
    </row>
    <row r="1380" spans="1:11" ht="62" hidden="1">
      <c r="A1380" s="48"/>
      <c r="B1380" s="57"/>
      <c r="C1380" s="58" t="s">
        <v>249</v>
      </c>
      <c r="D1380" s="57">
        <v>2019</v>
      </c>
      <c r="E1380" s="58" t="s">
        <v>3070</v>
      </c>
      <c r="F1380" s="98" t="s">
        <v>4924</v>
      </c>
      <c r="G1380" s="64" t="s">
        <v>4925</v>
      </c>
      <c r="H1380" s="98" t="s">
        <v>4926</v>
      </c>
      <c r="I1380" s="58" t="s">
        <v>4711</v>
      </c>
      <c r="J1380" s="72">
        <v>45100000</v>
      </c>
      <c r="K1380" s="65"/>
    </row>
    <row r="1381" spans="1:11" ht="62" hidden="1">
      <c r="A1381" s="48"/>
      <c r="B1381" s="57"/>
      <c r="C1381" s="58" t="s">
        <v>249</v>
      </c>
      <c r="D1381" s="57">
        <v>2019</v>
      </c>
      <c r="E1381" s="58" t="s">
        <v>3070</v>
      </c>
      <c r="F1381" s="98" t="s">
        <v>4927</v>
      </c>
      <c r="G1381" s="64" t="s">
        <v>4756</v>
      </c>
      <c r="H1381" s="98" t="s">
        <v>4928</v>
      </c>
      <c r="I1381" s="58" t="s">
        <v>4711</v>
      </c>
      <c r="J1381" s="72">
        <v>8250000</v>
      </c>
      <c r="K1381" s="65"/>
    </row>
    <row r="1382" spans="1:11" ht="31" hidden="1">
      <c r="A1382" s="48"/>
      <c r="B1382" s="57"/>
      <c r="C1382" s="58" t="s">
        <v>249</v>
      </c>
      <c r="D1382" s="57">
        <v>2019</v>
      </c>
      <c r="E1382" s="58" t="s">
        <v>3070</v>
      </c>
      <c r="F1382" s="58" t="s">
        <v>4929</v>
      </c>
      <c r="G1382" s="58" t="s">
        <v>4710</v>
      </c>
      <c r="H1382" s="58" t="s">
        <v>3633</v>
      </c>
      <c r="I1382" s="58" t="s">
        <v>4711</v>
      </c>
      <c r="J1382" s="72">
        <v>2045000</v>
      </c>
      <c r="K1382" s="65"/>
    </row>
    <row r="1383" spans="1:11" ht="31" hidden="1">
      <c r="A1383" s="48"/>
      <c r="B1383" s="57"/>
      <c r="C1383" s="58" t="s">
        <v>249</v>
      </c>
      <c r="D1383" s="57">
        <v>2019</v>
      </c>
      <c r="E1383" s="58" t="s">
        <v>3070</v>
      </c>
      <c r="F1383" s="58" t="s">
        <v>4930</v>
      </c>
      <c r="G1383" s="58" t="s">
        <v>4773</v>
      </c>
      <c r="H1383" s="58" t="s">
        <v>4106</v>
      </c>
      <c r="I1383" s="58" t="s">
        <v>4711</v>
      </c>
      <c r="J1383" s="72">
        <v>3000000</v>
      </c>
      <c r="K1383" s="65"/>
    </row>
    <row r="1384" spans="1:11" ht="31" hidden="1">
      <c r="A1384" s="48"/>
      <c r="B1384" s="57"/>
      <c r="C1384" s="58" t="s">
        <v>249</v>
      </c>
      <c r="D1384" s="57">
        <v>2019</v>
      </c>
      <c r="E1384" s="58" t="s">
        <v>3070</v>
      </c>
      <c r="F1384" s="58" t="s">
        <v>4931</v>
      </c>
      <c r="G1384" s="58" t="s">
        <v>4710</v>
      </c>
      <c r="H1384" s="58" t="s">
        <v>3668</v>
      </c>
      <c r="I1384" s="58" t="s">
        <v>4711</v>
      </c>
      <c r="J1384" s="72">
        <v>11262000</v>
      </c>
      <c r="K1384" s="65"/>
    </row>
    <row r="1385" spans="1:11" ht="31" hidden="1">
      <c r="A1385" s="48"/>
      <c r="B1385" s="57"/>
      <c r="C1385" s="58" t="s">
        <v>249</v>
      </c>
      <c r="D1385" s="57">
        <v>2019</v>
      </c>
      <c r="E1385" s="58" t="s">
        <v>3070</v>
      </c>
      <c r="F1385" s="58" t="s">
        <v>4932</v>
      </c>
      <c r="G1385" s="58" t="s">
        <v>4710</v>
      </c>
      <c r="H1385" s="58" t="s">
        <v>4135</v>
      </c>
      <c r="I1385" s="58" t="s">
        <v>4711</v>
      </c>
      <c r="J1385" s="72">
        <v>15500000</v>
      </c>
      <c r="K1385" s="65"/>
    </row>
    <row r="1386" spans="1:11" ht="31" hidden="1">
      <c r="A1386" s="48"/>
      <c r="B1386" s="57"/>
      <c r="C1386" s="58" t="s">
        <v>249</v>
      </c>
      <c r="D1386" s="57">
        <v>2019</v>
      </c>
      <c r="E1386" s="58" t="s">
        <v>3070</v>
      </c>
      <c r="F1386" s="98" t="s">
        <v>4933</v>
      </c>
      <c r="G1386" s="64" t="s">
        <v>4749</v>
      </c>
      <c r="H1386" s="98" t="s">
        <v>3633</v>
      </c>
      <c r="I1386" s="58" t="s">
        <v>4711</v>
      </c>
      <c r="J1386" s="72">
        <v>15000000</v>
      </c>
      <c r="K1386" s="65"/>
    </row>
    <row r="1387" spans="1:11" ht="31" hidden="1">
      <c r="A1387" s="48"/>
      <c r="B1387" s="57"/>
      <c r="C1387" s="58" t="s">
        <v>249</v>
      </c>
      <c r="D1387" s="57">
        <v>2019</v>
      </c>
      <c r="E1387" s="58" t="s">
        <v>3070</v>
      </c>
      <c r="F1387" s="98" t="s">
        <v>4934</v>
      </c>
      <c r="G1387" s="64" t="s">
        <v>4710</v>
      </c>
      <c r="H1387" s="98" t="s">
        <v>3668</v>
      </c>
      <c r="I1387" s="58" t="s">
        <v>4711</v>
      </c>
      <c r="J1387" s="72">
        <v>44505000</v>
      </c>
      <c r="K1387" s="65"/>
    </row>
    <row r="1388" spans="1:11" ht="77.5" hidden="1">
      <c r="A1388" s="48"/>
      <c r="B1388" s="57"/>
      <c r="C1388" s="58" t="s">
        <v>249</v>
      </c>
      <c r="D1388" s="57">
        <v>2019</v>
      </c>
      <c r="E1388" s="58" t="s">
        <v>3070</v>
      </c>
      <c r="F1388" s="98" t="s">
        <v>4935</v>
      </c>
      <c r="G1388" s="64" t="s">
        <v>4710</v>
      </c>
      <c r="H1388" s="98" t="s">
        <v>3629</v>
      </c>
      <c r="I1388" s="58" t="s">
        <v>4711</v>
      </c>
      <c r="J1388" s="72">
        <v>4800000</v>
      </c>
      <c r="K1388" s="65"/>
    </row>
    <row r="1389" spans="1:11" ht="46.5" hidden="1">
      <c r="A1389" s="48"/>
      <c r="B1389" s="57"/>
      <c r="C1389" s="58" t="s">
        <v>249</v>
      </c>
      <c r="D1389" s="57">
        <v>2019</v>
      </c>
      <c r="E1389" s="58" t="s">
        <v>3070</v>
      </c>
      <c r="F1389" s="98" t="s">
        <v>4936</v>
      </c>
      <c r="G1389" s="64" t="s">
        <v>4710</v>
      </c>
      <c r="H1389" s="98" t="s">
        <v>4732</v>
      </c>
      <c r="I1389" s="58" t="s">
        <v>4711</v>
      </c>
      <c r="J1389" s="72">
        <v>34730000</v>
      </c>
      <c r="K1389" s="65"/>
    </row>
    <row r="1390" spans="1:11" ht="31" hidden="1">
      <c r="A1390" s="48"/>
      <c r="B1390" s="57"/>
      <c r="C1390" s="58" t="s">
        <v>249</v>
      </c>
      <c r="D1390" s="57">
        <v>2019</v>
      </c>
      <c r="E1390" s="58" t="s">
        <v>3070</v>
      </c>
      <c r="F1390" s="98" t="s">
        <v>4937</v>
      </c>
      <c r="G1390" s="64" t="s">
        <v>4938</v>
      </c>
      <c r="H1390" s="98" t="s">
        <v>3621</v>
      </c>
      <c r="I1390" s="58" t="s">
        <v>4711</v>
      </c>
      <c r="J1390" s="72">
        <v>92822000</v>
      </c>
      <c r="K1390" s="65"/>
    </row>
    <row r="1391" spans="1:11" ht="31" hidden="1">
      <c r="A1391" s="48"/>
      <c r="B1391" s="57"/>
      <c r="C1391" s="58" t="s">
        <v>249</v>
      </c>
      <c r="D1391" s="57">
        <v>2019</v>
      </c>
      <c r="E1391" s="58" t="s">
        <v>3070</v>
      </c>
      <c r="F1391" s="98" t="s">
        <v>4939</v>
      </c>
      <c r="G1391" s="64" t="s">
        <v>4773</v>
      </c>
      <c r="H1391" s="98" t="s">
        <v>3629</v>
      </c>
      <c r="I1391" s="58" t="s">
        <v>4711</v>
      </c>
      <c r="J1391" s="72">
        <v>4500000</v>
      </c>
      <c r="K1391" s="65"/>
    </row>
    <row r="1392" spans="1:11" ht="62" hidden="1">
      <c r="A1392" s="48"/>
      <c r="B1392" s="57"/>
      <c r="C1392" s="58" t="s">
        <v>249</v>
      </c>
      <c r="D1392" s="57">
        <v>2019</v>
      </c>
      <c r="E1392" s="58" t="s">
        <v>3070</v>
      </c>
      <c r="F1392" s="98" t="s">
        <v>4940</v>
      </c>
      <c r="G1392" s="64" t="s">
        <v>4773</v>
      </c>
      <c r="H1392" s="98" t="s">
        <v>4941</v>
      </c>
      <c r="I1392" s="58" t="s">
        <v>4711</v>
      </c>
      <c r="J1392" s="72">
        <v>1500000</v>
      </c>
      <c r="K1392" s="65"/>
    </row>
    <row r="1393" spans="1:11" ht="62" hidden="1">
      <c r="A1393" s="48"/>
      <c r="B1393" s="57"/>
      <c r="C1393" s="58" t="s">
        <v>249</v>
      </c>
      <c r="D1393" s="57">
        <v>2019</v>
      </c>
      <c r="E1393" s="58" t="s">
        <v>3070</v>
      </c>
      <c r="F1393" s="98" t="s">
        <v>4942</v>
      </c>
      <c r="G1393" s="64" t="s">
        <v>4715</v>
      </c>
      <c r="H1393" s="98" t="s">
        <v>4012</v>
      </c>
      <c r="I1393" s="58" t="s">
        <v>4711</v>
      </c>
      <c r="J1393" s="72">
        <v>1000000</v>
      </c>
      <c r="K1393" s="65"/>
    </row>
    <row r="1394" spans="1:11" ht="77.5" hidden="1">
      <c r="A1394" s="48"/>
      <c r="B1394" s="57"/>
      <c r="C1394" s="58" t="s">
        <v>249</v>
      </c>
      <c r="D1394" s="57">
        <v>2019</v>
      </c>
      <c r="E1394" s="58" t="s">
        <v>3070</v>
      </c>
      <c r="F1394" s="98" t="s">
        <v>4943</v>
      </c>
      <c r="G1394" s="64" t="s">
        <v>4749</v>
      </c>
      <c r="H1394" s="98" t="s">
        <v>4720</v>
      </c>
      <c r="I1394" s="58" t="s">
        <v>4711</v>
      </c>
      <c r="J1394" s="72">
        <v>75000000</v>
      </c>
      <c r="K1394" s="65"/>
    </row>
    <row r="1395" spans="1:11" ht="31" hidden="1">
      <c r="A1395" s="48"/>
      <c r="B1395" s="57"/>
      <c r="C1395" s="58" t="s">
        <v>249</v>
      </c>
      <c r="D1395" s="57">
        <v>2019</v>
      </c>
      <c r="E1395" s="58" t="s">
        <v>3070</v>
      </c>
      <c r="F1395" s="98" t="s">
        <v>4944</v>
      </c>
      <c r="G1395" s="64" t="s">
        <v>4773</v>
      </c>
      <c r="H1395" s="98" t="s">
        <v>3633</v>
      </c>
      <c r="I1395" s="58" t="s">
        <v>4711</v>
      </c>
      <c r="J1395" s="72">
        <v>5000000</v>
      </c>
      <c r="K1395" s="65"/>
    </row>
    <row r="1396" spans="1:11" ht="31" hidden="1">
      <c r="A1396" s="48"/>
      <c r="B1396" s="57"/>
      <c r="C1396" s="58" t="s">
        <v>249</v>
      </c>
      <c r="D1396" s="57">
        <v>2019</v>
      </c>
      <c r="E1396" s="58" t="s">
        <v>3070</v>
      </c>
      <c r="F1396" s="98" t="s">
        <v>4945</v>
      </c>
      <c r="G1396" s="64" t="s">
        <v>4946</v>
      </c>
      <c r="H1396" s="98" t="s">
        <v>4720</v>
      </c>
      <c r="I1396" s="58" t="s">
        <v>4711</v>
      </c>
      <c r="J1396" s="72">
        <v>3000000</v>
      </c>
      <c r="K1396" s="65"/>
    </row>
    <row r="1397" spans="1:11" ht="31" hidden="1">
      <c r="A1397" s="48"/>
      <c r="B1397" s="57"/>
      <c r="C1397" s="58" t="s">
        <v>249</v>
      </c>
      <c r="D1397" s="57">
        <v>2019</v>
      </c>
      <c r="E1397" s="58" t="s">
        <v>3070</v>
      </c>
      <c r="F1397" s="98" t="s">
        <v>4947</v>
      </c>
      <c r="G1397" s="64" t="s">
        <v>4710</v>
      </c>
      <c r="H1397" s="98" t="s">
        <v>4753</v>
      </c>
      <c r="I1397" s="58" t="s">
        <v>4711</v>
      </c>
      <c r="J1397" s="72">
        <v>2000000</v>
      </c>
      <c r="K1397" s="65"/>
    </row>
    <row r="1398" spans="1:11" ht="31" hidden="1">
      <c r="A1398" s="48"/>
      <c r="B1398" s="57"/>
      <c r="C1398" s="58" t="s">
        <v>249</v>
      </c>
      <c r="D1398" s="57">
        <v>2019</v>
      </c>
      <c r="E1398" s="58" t="s">
        <v>3070</v>
      </c>
      <c r="F1398" s="98" t="s">
        <v>4920</v>
      </c>
      <c r="G1398" s="64" t="s">
        <v>4713</v>
      </c>
      <c r="H1398" s="98" t="s">
        <v>3633</v>
      </c>
      <c r="I1398" s="58" t="s">
        <v>4711</v>
      </c>
      <c r="J1398" s="72">
        <v>1000000</v>
      </c>
      <c r="K1398" s="65"/>
    </row>
    <row r="1399" spans="1:11" ht="31" hidden="1">
      <c r="A1399" s="48"/>
      <c r="B1399" s="57"/>
      <c r="C1399" s="58" t="s">
        <v>249</v>
      </c>
      <c r="D1399" s="57">
        <v>2019</v>
      </c>
      <c r="E1399" s="58" t="s">
        <v>3070</v>
      </c>
      <c r="F1399" s="98" t="s">
        <v>4948</v>
      </c>
      <c r="G1399" s="64" t="s">
        <v>4859</v>
      </c>
      <c r="H1399" s="98" t="s">
        <v>3668</v>
      </c>
      <c r="I1399" s="58" t="s">
        <v>4711</v>
      </c>
      <c r="J1399" s="72">
        <v>9000000</v>
      </c>
      <c r="K1399" s="65"/>
    </row>
    <row r="1400" spans="1:11" ht="31" hidden="1">
      <c r="A1400" s="48"/>
      <c r="B1400" s="57"/>
      <c r="C1400" s="58" t="s">
        <v>249</v>
      </c>
      <c r="D1400" s="57">
        <v>2019</v>
      </c>
      <c r="E1400" s="58" t="s">
        <v>3070</v>
      </c>
      <c r="F1400" s="98" t="s">
        <v>4949</v>
      </c>
      <c r="G1400" s="64" t="s">
        <v>4789</v>
      </c>
      <c r="H1400" s="98" t="s">
        <v>3668</v>
      </c>
      <c r="I1400" s="58" t="s">
        <v>4711</v>
      </c>
      <c r="J1400" s="72">
        <v>5000000</v>
      </c>
      <c r="K1400" s="65"/>
    </row>
    <row r="1401" spans="1:11" ht="31" hidden="1">
      <c r="A1401" s="48"/>
      <c r="B1401" s="57"/>
      <c r="C1401" s="58" t="s">
        <v>249</v>
      </c>
      <c r="D1401" s="57">
        <v>2019</v>
      </c>
      <c r="E1401" s="58" t="s">
        <v>3070</v>
      </c>
      <c r="F1401" s="98" t="s">
        <v>4950</v>
      </c>
      <c r="G1401" s="64" t="s">
        <v>4773</v>
      </c>
      <c r="H1401" s="98" t="s">
        <v>3668</v>
      </c>
      <c r="I1401" s="58" t="s">
        <v>4711</v>
      </c>
      <c r="J1401" s="72">
        <v>1000000</v>
      </c>
      <c r="K1401" s="65"/>
    </row>
    <row r="1402" spans="1:11" ht="31" hidden="1">
      <c r="A1402" s="48"/>
      <c r="B1402" s="57"/>
      <c r="C1402" s="58" t="s">
        <v>249</v>
      </c>
      <c r="D1402" s="57">
        <v>2019</v>
      </c>
      <c r="E1402" s="58" t="s">
        <v>3070</v>
      </c>
      <c r="F1402" s="98" t="s">
        <v>4951</v>
      </c>
      <c r="G1402" s="64" t="s">
        <v>4946</v>
      </c>
      <c r="H1402" s="98" t="s">
        <v>3621</v>
      </c>
      <c r="I1402" s="58" t="s">
        <v>4711</v>
      </c>
      <c r="J1402" s="72">
        <v>1000000</v>
      </c>
      <c r="K1402" s="65"/>
    </row>
    <row r="1403" spans="1:11" ht="46.5" hidden="1">
      <c r="A1403" s="48"/>
      <c r="B1403" s="57"/>
      <c r="C1403" s="58" t="s">
        <v>249</v>
      </c>
      <c r="D1403" s="57">
        <v>2019</v>
      </c>
      <c r="E1403" s="58" t="s">
        <v>3070</v>
      </c>
      <c r="F1403" s="98" t="s">
        <v>4952</v>
      </c>
      <c r="G1403" s="64" t="s">
        <v>4710</v>
      </c>
      <c r="H1403" s="98" t="s">
        <v>4162</v>
      </c>
      <c r="I1403" s="58" t="s">
        <v>4711</v>
      </c>
      <c r="J1403" s="72">
        <v>3675000</v>
      </c>
      <c r="K1403" s="65"/>
    </row>
    <row r="1404" spans="1:11" ht="62" hidden="1">
      <c r="A1404" s="48"/>
      <c r="B1404" s="57"/>
      <c r="C1404" s="58" t="s">
        <v>249</v>
      </c>
      <c r="D1404" s="57">
        <v>2019</v>
      </c>
      <c r="E1404" s="58" t="s">
        <v>3070</v>
      </c>
      <c r="F1404" s="98" t="s">
        <v>4953</v>
      </c>
      <c r="G1404" s="64" t="s">
        <v>4710</v>
      </c>
      <c r="H1404" s="98" t="s">
        <v>4012</v>
      </c>
      <c r="I1404" s="58" t="s">
        <v>4711</v>
      </c>
      <c r="J1404" s="72">
        <v>500000</v>
      </c>
      <c r="K1404" s="65"/>
    </row>
    <row r="1405" spans="1:11" ht="46.5" hidden="1">
      <c r="A1405" s="48"/>
      <c r="B1405" s="57"/>
      <c r="C1405" s="58" t="s">
        <v>249</v>
      </c>
      <c r="D1405" s="57">
        <v>2019</v>
      </c>
      <c r="E1405" s="58" t="s">
        <v>3070</v>
      </c>
      <c r="F1405" s="98" t="s">
        <v>4954</v>
      </c>
      <c r="G1405" s="64" t="s">
        <v>4710</v>
      </c>
      <c r="H1405" s="98" t="s">
        <v>3668</v>
      </c>
      <c r="I1405" s="58" t="s">
        <v>4711</v>
      </c>
      <c r="J1405" s="72">
        <v>19000000</v>
      </c>
      <c r="K1405" s="65"/>
    </row>
    <row r="1406" spans="1:11" ht="31" hidden="1">
      <c r="A1406" s="48"/>
      <c r="B1406" s="57"/>
      <c r="C1406" s="58" t="s">
        <v>249</v>
      </c>
      <c r="D1406" s="57">
        <v>2019</v>
      </c>
      <c r="E1406" s="58" t="s">
        <v>3070</v>
      </c>
      <c r="F1406" s="98" t="s">
        <v>4955</v>
      </c>
      <c r="G1406" s="64" t="s">
        <v>4718</v>
      </c>
      <c r="H1406" s="98" t="s">
        <v>4738</v>
      </c>
      <c r="I1406" s="58" t="s">
        <v>4711</v>
      </c>
      <c r="J1406" s="72">
        <v>80000000</v>
      </c>
      <c r="K1406" s="65"/>
    </row>
    <row r="1407" spans="1:11" ht="31" hidden="1">
      <c r="A1407" s="48"/>
      <c r="B1407" s="57"/>
      <c r="C1407" s="58" t="s">
        <v>249</v>
      </c>
      <c r="D1407" s="57">
        <v>2019</v>
      </c>
      <c r="E1407" s="58" t="s">
        <v>3070</v>
      </c>
      <c r="F1407" s="98" t="s">
        <v>4956</v>
      </c>
      <c r="G1407" s="64" t="s">
        <v>4710</v>
      </c>
      <c r="H1407" s="98" t="s">
        <v>3928</v>
      </c>
      <c r="I1407" s="58" t="s">
        <v>4711</v>
      </c>
      <c r="J1407" s="72">
        <v>2000000</v>
      </c>
      <c r="K1407" s="65"/>
    </row>
    <row r="1408" spans="1:11" ht="46.5" hidden="1">
      <c r="A1408" s="48"/>
      <c r="B1408" s="57"/>
      <c r="C1408" s="58" t="s">
        <v>249</v>
      </c>
      <c r="D1408" s="57">
        <v>2019</v>
      </c>
      <c r="E1408" s="58" t="s">
        <v>3070</v>
      </c>
      <c r="F1408" s="98" t="s">
        <v>4957</v>
      </c>
      <c r="G1408" s="64" t="s">
        <v>4710</v>
      </c>
      <c r="H1408" s="98" t="s">
        <v>3644</v>
      </c>
      <c r="I1408" s="58" t="s">
        <v>4711</v>
      </c>
      <c r="J1408" s="72">
        <v>1000000</v>
      </c>
      <c r="K1408" s="65"/>
    </row>
    <row r="1409" spans="1:11" ht="31" hidden="1">
      <c r="A1409" s="48"/>
      <c r="B1409" s="57"/>
      <c r="C1409" s="58" t="s">
        <v>249</v>
      </c>
      <c r="D1409" s="57">
        <v>2019</v>
      </c>
      <c r="E1409" s="58" t="s">
        <v>3070</v>
      </c>
      <c r="F1409" s="98" t="s">
        <v>4958</v>
      </c>
      <c r="G1409" s="64" t="s">
        <v>4710</v>
      </c>
      <c r="H1409" s="98" t="s">
        <v>3621</v>
      </c>
      <c r="I1409" s="58" t="s">
        <v>4711</v>
      </c>
      <c r="J1409" s="72">
        <v>1000000</v>
      </c>
      <c r="K1409" s="65"/>
    </row>
    <row r="1410" spans="1:11" ht="31" hidden="1">
      <c r="A1410" s="48"/>
      <c r="B1410" s="57"/>
      <c r="C1410" s="58" t="s">
        <v>249</v>
      </c>
      <c r="D1410" s="57">
        <v>2019</v>
      </c>
      <c r="E1410" s="58" t="s">
        <v>3070</v>
      </c>
      <c r="F1410" s="98" t="s">
        <v>4959</v>
      </c>
      <c r="G1410" s="64" t="s">
        <v>4710</v>
      </c>
      <c r="H1410" s="98" t="s">
        <v>3621</v>
      </c>
      <c r="I1410" s="58" t="s">
        <v>4711</v>
      </c>
      <c r="J1410" s="72">
        <v>1500000</v>
      </c>
      <c r="K1410" s="65"/>
    </row>
    <row r="1411" spans="1:11" ht="46.5" hidden="1">
      <c r="A1411" s="48"/>
      <c r="B1411" s="57"/>
      <c r="C1411" s="58" t="s">
        <v>249</v>
      </c>
      <c r="D1411" s="57">
        <v>2019</v>
      </c>
      <c r="E1411" s="58" t="s">
        <v>3070</v>
      </c>
      <c r="F1411" s="98" t="s">
        <v>4960</v>
      </c>
      <c r="G1411" s="64" t="s">
        <v>4773</v>
      </c>
      <c r="H1411" s="98" t="s">
        <v>4747</v>
      </c>
      <c r="I1411" s="58" t="s">
        <v>4711</v>
      </c>
      <c r="J1411" s="72">
        <v>10000000</v>
      </c>
      <c r="K1411" s="65"/>
    </row>
    <row r="1412" spans="1:11" ht="62" hidden="1">
      <c r="A1412" s="48"/>
      <c r="B1412" s="57"/>
      <c r="C1412" s="58" t="s">
        <v>249</v>
      </c>
      <c r="D1412" s="57">
        <v>2019</v>
      </c>
      <c r="E1412" s="58" t="s">
        <v>3070</v>
      </c>
      <c r="F1412" s="98" t="s">
        <v>4961</v>
      </c>
      <c r="G1412" s="64" t="s">
        <v>4773</v>
      </c>
      <c r="H1412" s="98" t="s">
        <v>3668</v>
      </c>
      <c r="I1412" s="58" t="s">
        <v>4711</v>
      </c>
      <c r="J1412" s="72">
        <v>4000000</v>
      </c>
      <c r="K1412" s="65"/>
    </row>
    <row r="1413" spans="1:11" ht="46.5" hidden="1">
      <c r="A1413" s="48"/>
      <c r="B1413" s="57"/>
      <c r="C1413" s="58" t="s">
        <v>249</v>
      </c>
      <c r="D1413" s="57">
        <v>2019</v>
      </c>
      <c r="E1413" s="58" t="s">
        <v>3070</v>
      </c>
      <c r="F1413" s="98" t="s">
        <v>4962</v>
      </c>
      <c r="G1413" s="64" t="s">
        <v>4786</v>
      </c>
      <c r="H1413" s="98" t="s">
        <v>4747</v>
      </c>
      <c r="I1413" s="58" t="s">
        <v>4711</v>
      </c>
      <c r="J1413" s="72">
        <v>9702000</v>
      </c>
      <c r="K1413" s="65"/>
    </row>
    <row r="1414" spans="1:11" ht="31" hidden="1">
      <c r="A1414" s="48"/>
      <c r="B1414" s="57"/>
      <c r="C1414" s="58" t="s">
        <v>249</v>
      </c>
      <c r="D1414" s="57">
        <v>2019</v>
      </c>
      <c r="E1414" s="58" t="s">
        <v>3070</v>
      </c>
      <c r="F1414" s="98" t="s">
        <v>4963</v>
      </c>
      <c r="G1414" s="64" t="s">
        <v>4715</v>
      </c>
      <c r="H1414" s="98" t="s">
        <v>4821</v>
      </c>
      <c r="I1414" s="58" t="s">
        <v>4711</v>
      </c>
      <c r="J1414" s="72">
        <v>2000000</v>
      </c>
      <c r="K1414" s="65"/>
    </row>
    <row r="1415" spans="1:11" ht="46.5" hidden="1">
      <c r="A1415" s="48"/>
      <c r="B1415" s="57"/>
      <c r="C1415" s="58" t="s">
        <v>249</v>
      </c>
      <c r="D1415" s="57">
        <v>2019</v>
      </c>
      <c r="E1415" s="58" t="s">
        <v>3070</v>
      </c>
      <c r="F1415" s="98" t="s">
        <v>4964</v>
      </c>
      <c r="G1415" s="64" t="s">
        <v>4710</v>
      </c>
      <c r="H1415" s="98" t="s">
        <v>3668</v>
      </c>
      <c r="I1415" s="58" t="s">
        <v>4711</v>
      </c>
      <c r="J1415" s="72">
        <v>20250000</v>
      </c>
      <c r="K1415" s="65"/>
    </row>
    <row r="1416" spans="1:11" ht="46.5" hidden="1">
      <c r="A1416" s="48"/>
      <c r="B1416" s="57"/>
      <c r="C1416" s="58" t="s">
        <v>249</v>
      </c>
      <c r="D1416" s="57">
        <v>2019</v>
      </c>
      <c r="E1416" s="58" t="s">
        <v>3070</v>
      </c>
      <c r="F1416" s="98" t="s">
        <v>4965</v>
      </c>
      <c r="G1416" s="64" t="s">
        <v>4710</v>
      </c>
      <c r="H1416" s="98" t="s">
        <v>4747</v>
      </c>
      <c r="I1416" s="58" t="s">
        <v>4711</v>
      </c>
      <c r="J1416" s="72">
        <v>20000000</v>
      </c>
      <c r="K1416" s="65"/>
    </row>
    <row r="1417" spans="1:11" ht="31" hidden="1">
      <c r="A1417" s="48"/>
      <c r="B1417" s="57"/>
      <c r="C1417" s="58" t="s">
        <v>249</v>
      </c>
      <c r="D1417" s="57">
        <v>2019</v>
      </c>
      <c r="E1417" s="58" t="s">
        <v>3070</v>
      </c>
      <c r="F1417" s="98" t="s">
        <v>4966</v>
      </c>
      <c r="G1417" s="64" t="s">
        <v>4749</v>
      </c>
      <c r="H1417" s="98" t="s">
        <v>3629</v>
      </c>
      <c r="I1417" s="58" t="s">
        <v>4711</v>
      </c>
      <c r="J1417" s="72">
        <v>20000000</v>
      </c>
      <c r="K1417" s="65"/>
    </row>
    <row r="1418" spans="1:11" ht="31" hidden="1">
      <c r="A1418" s="48"/>
      <c r="B1418" s="57"/>
      <c r="C1418" s="58" t="s">
        <v>249</v>
      </c>
      <c r="D1418" s="57">
        <v>2019</v>
      </c>
      <c r="E1418" s="58" t="s">
        <v>3070</v>
      </c>
      <c r="F1418" s="98" t="s">
        <v>4967</v>
      </c>
      <c r="G1418" s="64" t="s">
        <v>4749</v>
      </c>
      <c r="H1418" s="98" t="s">
        <v>4968</v>
      </c>
      <c r="I1418" s="58" t="s">
        <v>4711</v>
      </c>
      <c r="J1418" s="72">
        <v>25000000</v>
      </c>
      <c r="K1418" s="65"/>
    </row>
    <row r="1419" spans="1:11" ht="31" hidden="1">
      <c r="A1419" s="48"/>
      <c r="B1419" s="57"/>
      <c r="C1419" s="58" t="s">
        <v>249</v>
      </c>
      <c r="D1419" s="57">
        <v>2019</v>
      </c>
      <c r="E1419" s="58" t="s">
        <v>3070</v>
      </c>
      <c r="F1419" s="98" t="s">
        <v>4920</v>
      </c>
      <c r="G1419" s="64" t="s">
        <v>4713</v>
      </c>
      <c r="H1419" s="98" t="s">
        <v>3640</v>
      </c>
      <c r="I1419" s="58" t="s">
        <v>4711</v>
      </c>
      <c r="J1419" s="72">
        <v>1000000</v>
      </c>
      <c r="K1419" s="65"/>
    </row>
    <row r="1420" spans="1:11" ht="31" hidden="1">
      <c r="A1420" s="48"/>
      <c r="B1420" s="57"/>
      <c r="C1420" s="58" t="s">
        <v>249</v>
      </c>
      <c r="D1420" s="57">
        <v>2019</v>
      </c>
      <c r="E1420" s="58" t="s">
        <v>3070</v>
      </c>
      <c r="F1420" s="98" t="s">
        <v>4969</v>
      </c>
      <c r="G1420" s="64" t="s">
        <v>4970</v>
      </c>
      <c r="H1420" s="98" t="s">
        <v>3629</v>
      </c>
      <c r="I1420" s="58" t="s">
        <v>4711</v>
      </c>
      <c r="J1420" s="72">
        <v>9000000</v>
      </c>
      <c r="K1420" s="65"/>
    </row>
    <row r="1421" spans="1:11" ht="31" hidden="1">
      <c r="A1421" s="48"/>
      <c r="B1421" s="57"/>
      <c r="C1421" s="58" t="s">
        <v>249</v>
      </c>
      <c r="D1421" s="57">
        <v>2019</v>
      </c>
      <c r="E1421" s="58" t="s">
        <v>3070</v>
      </c>
      <c r="F1421" s="98" t="s">
        <v>4932</v>
      </c>
      <c r="G1421" s="64" t="s">
        <v>4725</v>
      </c>
      <c r="H1421" s="98" t="s">
        <v>4808</v>
      </c>
      <c r="I1421" s="58" t="s">
        <v>4711</v>
      </c>
      <c r="J1421" s="72">
        <v>23250000</v>
      </c>
      <c r="K1421" s="65"/>
    </row>
    <row r="1422" spans="1:11" ht="62" hidden="1">
      <c r="A1422" s="48"/>
      <c r="B1422" s="57"/>
      <c r="C1422" s="58" t="s">
        <v>249</v>
      </c>
      <c r="D1422" s="57">
        <v>2019</v>
      </c>
      <c r="E1422" s="58" t="s">
        <v>3096</v>
      </c>
      <c r="F1422" s="58" t="s">
        <v>4971</v>
      </c>
      <c r="G1422" s="58" t="s">
        <v>4972</v>
      </c>
      <c r="H1422" s="67" t="s">
        <v>4081</v>
      </c>
      <c r="I1422" s="58" t="s">
        <v>4711</v>
      </c>
      <c r="J1422" s="65">
        <v>43854000</v>
      </c>
      <c r="K1422" s="65"/>
    </row>
    <row r="1423" spans="1:11" ht="62" hidden="1">
      <c r="A1423" s="48"/>
      <c r="B1423" s="57"/>
      <c r="C1423" s="58" t="s">
        <v>249</v>
      </c>
      <c r="D1423" s="57">
        <v>2019</v>
      </c>
      <c r="E1423" s="58" t="s">
        <v>3096</v>
      </c>
      <c r="F1423" s="58" t="s">
        <v>4973</v>
      </c>
      <c r="G1423" s="58" t="s">
        <v>4710</v>
      </c>
      <c r="H1423" s="67" t="s">
        <v>3629</v>
      </c>
      <c r="I1423" s="58" t="s">
        <v>4711</v>
      </c>
      <c r="J1423" s="65">
        <v>2115000</v>
      </c>
      <c r="K1423" s="65"/>
    </row>
    <row r="1424" spans="1:11" ht="62" hidden="1">
      <c r="A1424" s="48"/>
      <c r="B1424" s="57"/>
      <c r="C1424" s="58" t="s">
        <v>249</v>
      </c>
      <c r="D1424" s="57">
        <v>2019</v>
      </c>
      <c r="E1424" s="58" t="s">
        <v>3096</v>
      </c>
      <c r="F1424" s="58" t="s">
        <v>4974</v>
      </c>
      <c r="G1424" s="58" t="s">
        <v>4725</v>
      </c>
      <c r="H1424" s="67" t="s">
        <v>4975</v>
      </c>
      <c r="I1424" s="58" t="s">
        <v>4711</v>
      </c>
      <c r="J1424" s="65">
        <v>35575500</v>
      </c>
      <c r="K1424" s="65"/>
    </row>
    <row r="1425" spans="1:11" ht="62" hidden="1">
      <c r="A1425" s="48"/>
      <c r="B1425" s="57"/>
      <c r="C1425" s="58" t="s">
        <v>249</v>
      </c>
      <c r="D1425" s="57">
        <v>2019</v>
      </c>
      <c r="E1425" s="58" t="s">
        <v>3096</v>
      </c>
      <c r="F1425" s="58" t="s">
        <v>4976</v>
      </c>
      <c r="G1425" s="58" t="s">
        <v>4752</v>
      </c>
      <c r="H1425" s="67" t="s">
        <v>4977</v>
      </c>
      <c r="I1425" s="58" t="s">
        <v>4711</v>
      </c>
      <c r="J1425" s="65">
        <v>2825125</v>
      </c>
      <c r="K1425" s="65"/>
    </row>
    <row r="1426" spans="1:11" ht="62" hidden="1">
      <c r="A1426" s="48"/>
      <c r="B1426" s="57"/>
      <c r="C1426" s="58" t="s">
        <v>249</v>
      </c>
      <c r="D1426" s="57">
        <v>2019</v>
      </c>
      <c r="E1426" s="58" t="s">
        <v>3096</v>
      </c>
      <c r="F1426" s="58" t="s">
        <v>4978</v>
      </c>
      <c r="G1426" s="58" t="s">
        <v>4718</v>
      </c>
      <c r="H1426" s="67" t="s">
        <v>4979</v>
      </c>
      <c r="I1426" s="58" t="s">
        <v>4711</v>
      </c>
      <c r="J1426" s="65">
        <v>2825125</v>
      </c>
      <c r="K1426" s="65"/>
    </row>
    <row r="1427" spans="1:11" ht="62" hidden="1">
      <c r="A1427" s="48"/>
      <c r="B1427" s="57"/>
      <c r="C1427" s="58" t="s">
        <v>249</v>
      </c>
      <c r="D1427" s="57">
        <v>2019</v>
      </c>
      <c r="E1427" s="58" t="s">
        <v>3096</v>
      </c>
      <c r="F1427" s="58" t="s">
        <v>4980</v>
      </c>
      <c r="G1427" s="58" t="s">
        <v>4715</v>
      </c>
      <c r="H1427" s="67" t="s">
        <v>4981</v>
      </c>
      <c r="I1427" s="58" t="s">
        <v>4711</v>
      </c>
      <c r="J1427" s="65">
        <v>2825125</v>
      </c>
      <c r="K1427" s="65"/>
    </row>
    <row r="1428" spans="1:11" ht="62" hidden="1">
      <c r="A1428" s="48"/>
      <c r="B1428" s="57"/>
      <c r="C1428" s="58" t="s">
        <v>249</v>
      </c>
      <c r="D1428" s="57">
        <v>2019</v>
      </c>
      <c r="E1428" s="58" t="s">
        <v>3096</v>
      </c>
      <c r="F1428" s="58" t="s">
        <v>4982</v>
      </c>
      <c r="G1428" s="58" t="s">
        <v>4762</v>
      </c>
      <c r="H1428" s="67" t="s">
        <v>4983</v>
      </c>
      <c r="I1428" s="58" t="s">
        <v>4711</v>
      </c>
      <c r="J1428" s="65">
        <v>2126125</v>
      </c>
      <c r="K1428" s="65"/>
    </row>
    <row r="1429" spans="1:11" ht="62" hidden="1">
      <c r="A1429" s="48"/>
      <c r="B1429" s="57"/>
      <c r="C1429" s="58" t="s">
        <v>249</v>
      </c>
      <c r="D1429" s="57">
        <v>2019</v>
      </c>
      <c r="E1429" s="58" t="s">
        <v>3096</v>
      </c>
      <c r="F1429" s="58" t="s">
        <v>4984</v>
      </c>
      <c r="G1429" s="58" t="s">
        <v>4725</v>
      </c>
      <c r="H1429" s="67" t="s">
        <v>4136</v>
      </c>
      <c r="I1429" s="58" t="s">
        <v>4711</v>
      </c>
      <c r="J1429" s="65">
        <v>35480000</v>
      </c>
      <c r="K1429" s="65"/>
    </row>
    <row r="1430" spans="1:11" ht="62" hidden="1">
      <c r="A1430" s="48"/>
      <c r="B1430" s="57"/>
      <c r="C1430" s="58" t="s">
        <v>249</v>
      </c>
      <c r="D1430" s="57">
        <v>2019</v>
      </c>
      <c r="E1430" s="58" t="s">
        <v>3096</v>
      </c>
      <c r="F1430" s="58" t="s">
        <v>4985</v>
      </c>
      <c r="G1430" s="58" t="s">
        <v>4986</v>
      </c>
      <c r="H1430" s="67" t="s">
        <v>4720</v>
      </c>
      <c r="I1430" s="58" t="s">
        <v>4711</v>
      </c>
      <c r="J1430" s="65">
        <v>30000000</v>
      </c>
      <c r="K1430" s="65"/>
    </row>
    <row r="1431" spans="1:11" ht="62" hidden="1">
      <c r="A1431" s="48"/>
      <c r="B1431" s="57"/>
      <c r="C1431" s="58" t="s">
        <v>249</v>
      </c>
      <c r="D1431" s="57">
        <v>2019</v>
      </c>
      <c r="E1431" s="58" t="s">
        <v>3096</v>
      </c>
      <c r="F1431" s="58" t="s">
        <v>4987</v>
      </c>
      <c r="G1431" s="58" t="s">
        <v>4986</v>
      </c>
      <c r="H1431" s="67" t="s">
        <v>4747</v>
      </c>
      <c r="I1431" s="58" t="s">
        <v>4711</v>
      </c>
      <c r="J1431" s="65">
        <v>2000000</v>
      </c>
      <c r="K1431" s="65"/>
    </row>
    <row r="1432" spans="1:11" ht="62" hidden="1">
      <c r="A1432" s="48"/>
      <c r="B1432" s="57"/>
      <c r="C1432" s="58" t="s">
        <v>249</v>
      </c>
      <c r="D1432" s="57">
        <v>2019</v>
      </c>
      <c r="E1432" s="58" t="s">
        <v>3096</v>
      </c>
      <c r="F1432" s="58" t="s">
        <v>4988</v>
      </c>
      <c r="G1432" s="58" t="s">
        <v>4829</v>
      </c>
      <c r="H1432" s="67" t="s">
        <v>4162</v>
      </c>
      <c r="I1432" s="58" t="s">
        <v>4711</v>
      </c>
      <c r="J1432" s="65">
        <v>2825125</v>
      </c>
      <c r="K1432" s="65"/>
    </row>
    <row r="1433" spans="1:11" ht="62" hidden="1">
      <c r="A1433" s="48"/>
      <c r="B1433" s="57"/>
      <c r="C1433" s="58" t="s">
        <v>249</v>
      </c>
      <c r="D1433" s="57">
        <v>2019</v>
      </c>
      <c r="E1433" s="58" t="s">
        <v>3096</v>
      </c>
      <c r="F1433" s="58" t="s">
        <v>4989</v>
      </c>
      <c r="G1433" s="58" t="s">
        <v>4796</v>
      </c>
      <c r="H1433" s="67" t="s">
        <v>4990</v>
      </c>
      <c r="I1433" s="58" t="s">
        <v>4711</v>
      </c>
      <c r="J1433" s="65">
        <v>2825125</v>
      </c>
      <c r="K1433" s="65"/>
    </row>
    <row r="1434" spans="1:11" ht="62" hidden="1">
      <c r="A1434" s="48"/>
      <c r="B1434" s="57"/>
      <c r="C1434" s="58" t="s">
        <v>249</v>
      </c>
      <c r="D1434" s="57">
        <v>2019</v>
      </c>
      <c r="E1434" s="58" t="s">
        <v>3096</v>
      </c>
      <c r="F1434" s="58" t="s">
        <v>4991</v>
      </c>
      <c r="G1434" s="58" t="s">
        <v>4764</v>
      </c>
      <c r="H1434" s="67" t="s">
        <v>4992</v>
      </c>
      <c r="I1434" s="58" t="s">
        <v>4711</v>
      </c>
      <c r="J1434" s="65">
        <v>2825125</v>
      </c>
      <c r="K1434" s="65"/>
    </row>
    <row r="1435" spans="1:11" ht="62" hidden="1">
      <c r="A1435" s="48"/>
      <c r="B1435" s="57"/>
      <c r="C1435" s="58" t="s">
        <v>249</v>
      </c>
      <c r="D1435" s="57">
        <v>2019</v>
      </c>
      <c r="E1435" s="58" t="s">
        <v>3096</v>
      </c>
      <c r="F1435" s="58" t="s">
        <v>4993</v>
      </c>
      <c r="G1435" s="58" t="s">
        <v>4744</v>
      </c>
      <c r="H1435" s="67" t="s">
        <v>4994</v>
      </c>
      <c r="I1435" s="58" t="s">
        <v>4711</v>
      </c>
      <c r="J1435" s="65">
        <v>2825125</v>
      </c>
      <c r="K1435" s="65"/>
    </row>
    <row r="1436" spans="1:11" ht="62" hidden="1">
      <c r="A1436" s="48"/>
      <c r="B1436" s="57"/>
      <c r="C1436" s="58" t="s">
        <v>249</v>
      </c>
      <c r="D1436" s="57">
        <v>2019</v>
      </c>
      <c r="E1436" s="58" t="s">
        <v>3096</v>
      </c>
      <c r="F1436" s="58" t="s">
        <v>4995</v>
      </c>
      <c r="G1436" s="58" t="s">
        <v>4715</v>
      </c>
      <c r="H1436" s="67" t="s">
        <v>4996</v>
      </c>
      <c r="I1436" s="58" t="s">
        <v>4711</v>
      </c>
      <c r="J1436" s="65">
        <v>2825125</v>
      </c>
      <c r="K1436" s="65"/>
    </row>
    <row r="1437" spans="1:11" ht="62" hidden="1">
      <c r="A1437" s="48"/>
      <c r="B1437" s="57"/>
      <c r="C1437" s="58" t="s">
        <v>249</v>
      </c>
      <c r="D1437" s="57">
        <v>2019</v>
      </c>
      <c r="E1437" s="58" t="s">
        <v>3096</v>
      </c>
      <c r="F1437" s="58" t="s">
        <v>4997</v>
      </c>
      <c r="G1437" s="58" t="s">
        <v>4752</v>
      </c>
      <c r="H1437" s="67" t="s">
        <v>4998</v>
      </c>
      <c r="I1437" s="58" t="s">
        <v>4711</v>
      </c>
      <c r="J1437" s="65">
        <v>2126125</v>
      </c>
      <c r="K1437" s="65"/>
    </row>
    <row r="1438" spans="1:11" ht="62" hidden="1">
      <c r="A1438" s="48"/>
      <c r="B1438" s="57"/>
      <c r="C1438" s="58" t="s">
        <v>249</v>
      </c>
      <c r="D1438" s="57">
        <v>2019</v>
      </c>
      <c r="E1438" s="58" t="s">
        <v>3096</v>
      </c>
      <c r="F1438" s="58" t="s">
        <v>4999</v>
      </c>
      <c r="G1438" s="58" t="s">
        <v>4762</v>
      </c>
      <c r="H1438" s="67" t="s">
        <v>4771</v>
      </c>
      <c r="I1438" s="58" t="s">
        <v>4711</v>
      </c>
      <c r="J1438" s="65">
        <v>2825125</v>
      </c>
      <c r="K1438" s="65"/>
    </row>
    <row r="1439" spans="1:11" ht="62" hidden="1">
      <c r="A1439" s="48"/>
      <c r="B1439" s="57"/>
      <c r="C1439" s="58" t="s">
        <v>249</v>
      </c>
      <c r="D1439" s="57">
        <v>2019</v>
      </c>
      <c r="E1439" s="58" t="s">
        <v>3096</v>
      </c>
      <c r="F1439" s="58" t="s">
        <v>5000</v>
      </c>
      <c r="G1439" s="58" t="s">
        <v>4829</v>
      </c>
      <c r="H1439" s="67" t="s">
        <v>3644</v>
      </c>
      <c r="I1439" s="58" t="s">
        <v>4711</v>
      </c>
      <c r="J1439" s="65">
        <v>2825125</v>
      </c>
      <c r="K1439" s="65"/>
    </row>
    <row r="1440" spans="1:11" ht="62" hidden="1">
      <c r="A1440" s="48"/>
      <c r="B1440" s="57"/>
      <c r="C1440" s="58" t="s">
        <v>249</v>
      </c>
      <c r="D1440" s="57">
        <v>2019</v>
      </c>
      <c r="E1440" s="58" t="s">
        <v>3096</v>
      </c>
      <c r="F1440" s="58" t="s">
        <v>5001</v>
      </c>
      <c r="G1440" s="58" t="s">
        <v>4725</v>
      </c>
      <c r="H1440" s="67" t="s">
        <v>4119</v>
      </c>
      <c r="I1440" s="58" t="s">
        <v>4711</v>
      </c>
      <c r="J1440" s="65">
        <v>38209000</v>
      </c>
      <c r="K1440" s="65"/>
    </row>
    <row r="1441" spans="1:11" ht="62" hidden="1">
      <c r="A1441" s="48"/>
      <c r="B1441" s="57"/>
      <c r="C1441" s="58" t="s">
        <v>249</v>
      </c>
      <c r="D1441" s="57">
        <v>2019</v>
      </c>
      <c r="E1441" s="58" t="s">
        <v>3096</v>
      </c>
      <c r="F1441" s="58" t="s">
        <v>5002</v>
      </c>
      <c r="G1441" s="58" t="s">
        <v>4737</v>
      </c>
      <c r="H1441" s="67" t="s">
        <v>3629</v>
      </c>
      <c r="I1441" s="58" t="s">
        <v>4711</v>
      </c>
      <c r="J1441" s="65">
        <v>5000000</v>
      </c>
      <c r="K1441" s="65"/>
    </row>
    <row r="1442" spans="1:11" ht="62" hidden="1">
      <c r="A1442" s="48"/>
      <c r="B1442" s="57"/>
      <c r="C1442" s="58" t="s">
        <v>249</v>
      </c>
      <c r="D1442" s="57">
        <v>2019</v>
      </c>
      <c r="E1442" s="58" t="s">
        <v>3096</v>
      </c>
      <c r="F1442" s="58" t="s">
        <v>5003</v>
      </c>
      <c r="G1442" s="58" t="s">
        <v>4938</v>
      </c>
      <c r="H1442" s="67" t="s">
        <v>4747</v>
      </c>
      <c r="I1442" s="58" t="s">
        <v>4711</v>
      </c>
      <c r="J1442" s="65">
        <v>400000</v>
      </c>
      <c r="K1442" s="65"/>
    </row>
    <row r="1443" spans="1:11" ht="62" hidden="1">
      <c r="A1443" s="48"/>
      <c r="B1443" s="57"/>
      <c r="C1443" s="58" t="s">
        <v>249</v>
      </c>
      <c r="D1443" s="57">
        <v>2019</v>
      </c>
      <c r="E1443" s="58" t="s">
        <v>3096</v>
      </c>
      <c r="F1443" s="58" t="s">
        <v>5004</v>
      </c>
      <c r="G1443" s="58" t="s">
        <v>4715</v>
      </c>
      <c r="H1443" s="67" t="s">
        <v>3968</v>
      </c>
      <c r="I1443" s="58" t="s">
        <v>4711</v>
      </c>
      <c r="J1443" s="65">
        <v>2825125</v>
      </c>
      <c r="K1443" s="65"/>
    </row>
    <row r="1444" spans="1:11" ht="62" hidden="1">
      <c r="A1444" s="48"/>
      <c r="B1444" s="57"/>
      <c r="C1444" s="58" t="s">
        <v>249</v>
      </c>
      <c r="D1444" s="57">
        <v>2019</v>
      </c>
      <c r="E1444" s="58" t="s">
        <v>3096</v>
      </c>
      <c r="F1444" s="98" t="s">
        <v>5005</v>
      </c>
      <c r="G1444" s="64" t="s">
        <v>4749</v>
      </c>
      <c r="H1444" s="99" t="s">
        <v>4747</v>
      </c>
      <c r="I1444" s="58" t="s">
        <v>4711</v>
      </c>
      <c r="J1444" s="65">
        <v>15000000</v>
      </c>
      <c r="K1444" s="65"/>
    </row>
    <row r="1445" spans="1:11" ht="62" hidden="1">
      <c r="A1445" s="48"/>
      <c r="B1445" s="57"/>
      <c r="C1445" s="58" t="s">
        <v>249</v>
      </c>
      <c r="D1445" s="57">
        <v>2019</v>
      </c>
      <c r="E1445" s="58" t="s">
        <v>3096</v>
      </c>
      <c r="F1445" s="98" t="s">
        <v>5006</v>
      </c>
      <c r="G1445" s="64" t="s">
        <v>4710</v>
      </c>
      <c r="H1445" s="99" t="s">
        <v>4769</v>
      </c>
      <c r="I1445" s="58" t="s">
        <v>4711</v>
      </c>
      <c r="J1445" s="65">
        <v>454713488</v>
      </c>
      <c r="K1445" s="65"/>
    </row>
    <row r="1446" spans="1:11" ht="62" hidden="1">
      <c r="A1446" s="48"/>
      <c r="B1446" s="57"/>
      <c r="C1446" s="58" t="s">
        <v>249</v>
      </c>
      <c r="D1446" s="57">
        <v>2019</v>
      </c>
      <c r="E1446" s="58" t="s">
        <v>3096</v>
      </c>
      <c r="F1446" s="98" t="s">
        <v>5007</v>
      </c>
      <c r="G1446" s="64" t="s">
        <v>4710</v>
      </c>
      <c r="H1446" s="99" t="s">
        <v>3668</v>
      </c>
      <c r="I1446" s="58" t="s">
        <v>4711</v>
      </c>
      <c r="J1446" s="65">
        <v>400000</v>
      </c>
      <c r="K1446" s="65"/>
    </row>
    <row r="1447" spans="1:11" ht="62" hidden="1">
      <c r="A1447" s="48"/>
      <c r="B1447" s="57"/>
      <c r="C1447" s="58" t="s">
        <v>249</v>
      </c>
      <c r="D1447" s="57">
        <v>2019</v>
      </c>
      <c r="E1447" s="58" t="s">
        <v>3096</v>
      </c>
      <c r="F1447" s="98" t="s">
        <v>5008</v>
      </c>
      <c r="G1447" s="64" t="s">
        <v>4710</v>
      </c>
      <c r="H1447" s="99" t="s">
        <v>3668</v>
      </c>
      <c r="I1447" s="58" t="s">
        <v>4711</v>
      </c>
      <c r="J1447" s="65">
        <v>400000</v>
      </c>
      <c r="K1447" s="65"/>
    </row>
    <row r="1448" spans="1:11" ht="62" hidden="1">
      <c r="A1448" s="48"/>
      <c r="B1448" s="57"/>
      <c r="C1448" s="58" t="s">
        <v>249</v>
      </c>
      <c r="D1448" s="57">
        <v>2019</v>
      </c>
      <c r="E1448" s="58" t="s">
        <v>3096</v>
      </c>
      <c r="F1448" s="98" t="s">
        <v>5009</v>
      </c>
      <c r="G1448" s="64" t="s">
        <v>4725</v>
      </c>
      <c r="H1448" s="99" t="s">
        <v>4119</v>
      </c>
      <c r="I1448" s="58" t="s">
        <v>4711</v>
      </c>
      <c r="J1448" s="65">
        <v>54682500</v>
      </c>
      <c r="K1448" s="65"/>
    </row>
    <row r="1449" spans="1:11" ht="62" hidden="1">
      <c r="A1449" s="48"/>
      <c r="B1449" s="57"/>
      <c r="C1449" s="58" t="s">
        <v>249</v>
      </c>
      <c r="D1449" s="57">
        <v>2019</v>
      </c>
      <c r="E1449" s="58" t="s">
        <v>3096</v>
      </c>
      <c r="F1449" s="98" t="s">
        <v>5010</v>
      </c>
      <c r="G1449" s="64" t="s">
        <v>4749</v>
      </c>
      <c r="H1449" s="99" t="s">
        <v>3629</v>
      </c>
      <c r="I1449" s="58" t="s">
        <v>4711</v>
      </c>
      <c r="J1449" s="65">
        <v>65901000</v>
      </c>
      <c r="K1449" s="65"/>
    </row>
    <row r="1450" spans="1:11" ht="62" hidden="1">
      <c r="A1450" s="48"/>
      <c r="B1450" s="57"/>
      <c r="C1450" s="58" t="s">
        <v>249</v>
      </c>
      <c r="D1450" s="57">
        <v>2019</v>
      </c>
      <c r="E1450" s="58" t="s">
        <v>3096</v>
      </c>
      <c r="F1450" s="98" t="s">
        <v>5011</v>
      </c>
      <c r="G1450" s="64" t="s">
        <v>4749</v>
      </c>
      <c r="H1450" s="99" t="s">
        <v>4720</v>
      </c>
      <c r="I1450" s="58" t="s">
        <v>4711</v>
      </c>
      <c r="J1450" s="65">
        <v>39600000</v>
      </c>
      <c r="K1450" s="65"/>
    </row>
    <row r="1451" spans="1:11" ht="62" hidden="1">
      <c r="A1451" s="48"/>
      <c r="B1451" s="57"/>
      <c r="C1451" s="58" t="s">
        <v>249</v>
      </c>
      <c r="D1451" s="57">
        <v>2019</v>
      </c>
      <c r="E1451" s="58" t="s">
        <v>3096</v>
      </c>
      <c r="F1451" s="98" t="s">
        <v>5012</v>
      </c>
      <c r="G1451" s="64" t="s">
        <v>4749</v>
      </c>
      <c r="H1451" s="99" t="s">
        <v>3629</v>
      </c>
      <c r="I1451" s="58" t="s">
        <v>4711</v>
      </c>
      <c r="J1451" s="65">
        <v>53500000</v>
      </c>
      <c r="K1451" s="65"/>
    </row>
    <row r="1452" spans="1:11" ht="62" hidden="1">
      <c r="A1452" s="48"/>
      <c r="B1452" s="57"/>
      <c r="C1452" s="58" t="s">
        <v>249</v>
      </c>
      <c r="D1452" s="57">
        <v>2019</v>
      </c>
      <c r="E1452" s="58" t="s">
        <v>3096</v>
      </c>
      <c r="F1452" s="98" t="s">
        <v>5013</v>
      </c>
      <c r="G1452" s="64" t="s">
        <v>4710</v>
      </c>
      <c r="H1452" s="99" t="s">
        <v>4720</v>
      </c>
      <c r="I1452" s="58" t="s">
        <v>4711</v>
      </c>
      <c r="J1452" s="65">
        <v>6750000</v>
      </c>
      <c r="K1452" s="65"/>
    </row>
    <row r="1453" spans="1:11" ht="62" hidden="1">
      <c r="A1453" s="48"/>
      <c r="B1453" s="57"/>
      <c r="C1453" s="58" t="s">
        <v>249</v>
      </c>
      <c r="D1453" s="57">
        <v>2019</v>
      </c>
      <c r="E1453" s="58" t="s">
        <v>3096</v>
      </c>
      <c r="F1453" s="98" t="s">
        <v>5014</v>
      </c>
      <c r="G1453" s="64" t="s">
        <v>4749</v>
      </c>
      <c r="H1453" s="99" t="s">
        <v>3633</v>
      </c>
      <c r="I1453" s="58" t="s">
        <v>4711</v>
      </c>
      <c r="J1453" s="65">
        <v>29700000</v>
      </c>
      <c r="K1453" s="65"/>
    </row>
    <row r="1454" spans="1:11" ht="62" hidden="1">
      <c r="A1454" s="48"/>
      <c r="B1454" s="57"/>
      <c r="C1454" s="58" t="s">
        <v>249</v>
      </c>
      <c r="D1454" s="57">
        <v>2019</v>
      </c>
      <c r="E1454" s="58" t="s">
        <v>3096</v>
      </c>
      <c r="F1454" s="98" t="s">
        <v>5015</v>
      </c>
      <c r="G1454" s="64" t="s">
        <v>4710</v>
      </c>
      <c r="H1454" s="99" t="s">
        <v>4720</v>
      </c>
      <c r="I1454" s="58" t="s">
        <v>4711</v>
      </c>
      <c r="J1454" s="65">
        <v>7750000</v>
      </c>
      <c r="K1454" s="65"/>
    </row>
    <row r="1455" spans="1:11" ht="62" hidden="1">
      <c r="A1455" s="48"/>
      <c r="B1455" s="57"/>
      <c r="C1455" s="58" t="s">
        <v>249</v>
      </c>
      <c r="D1455" s="57">
        <v>2019</v>
      </c>
      <c r="E1455" s="58" t="s">
        <v>3096</v>
      </c>
      <c r="F1455" s="98" t="s">
        <v>5016</v>
      </c>
      <c r="G1455" s="58" t="s">
        <v>4713</v>
      </c>
      <c r="H1455" s="67" t="s">
        <v>5017</v>
      </c>
      <c r="I1455" s="58" t="s">
        <v>4711</v>
      </c>
      <c r="J1455" s="65">
        <v>2825125</v>
      </c>
      <c r="K1455" s="65"/>
    </row>
    <row r="1456" spans="1:11" ht="62" hidden="1">
      <c r="A1456" s="48"/>
      <c r="B1456" s="57"/>
      <c r="C1456" s="58" t="s">
        <v>249</v>
      </c>
      <c r="D1456" s="57">
        <v>2019</v>
      </c>
      <c r="E1456" s="58" t="s">
        <v>3096</v>
      </c>
      <c r="F1456" s="98" t="s">
        <v>5004</v>
      </c>
      <c r="G1456" s="58" t="s">
        <v>4715</v>
      </c>
      <c r="H1456" s="67" t="s">
        <v>4979</v>
      </c>
      <c r="I1456" s="58" t="s">
        <v>4711</v>
      </c>
      <c r="J1456" s="65">
        <v>2825125</v>
      </c>
      <c r="K1456" s="65"/>
    </row>
    <row r="1457" spans="1:11" ht="62" hidden="1">
      <c r="A1457" s="48"/>
      <c r="B1457" s="57"/>
      <c r="C1457" s="58" t="s">
        <v>249</v>
      </c>
      <c r="D1457" s="57">
        <v>2019</v>
      </c>
      <c r="E1457" s="58" t="s">
        <v>3096</v>
      </c>
      <c r="F1457" s="98" t="s">
        <v>5000</v>
      </c>
      <c r="G1457" s="58" t="s">
        <v>4829</v>
      </c>
      <c r="H1457" s="67" t="s">
        <v>5018</v>
      </c>
      <c r="I1457" s="58" t="s">
        <v>4711</v>
      </c>
      <c r="J1457" s="65">
        <v>2825125</v>
      </c>
      <c r="K1457" s="65"/>
    </row>
    <row r="1458" spans="1:11" ht="62" hidden="1">
      <c r="A1458" s="48"/>
      <c r="B1458" s="57"/>
      <c r="C1458" s="58" t="s">
        <v>249</v>
      </c>
      <c r="D1458" s="57">
        <v>2019</v>
      </c>
      <c r="E1458" s="58" t="s">
        <v>3096</v>
      </c>
      <c r="F1458" s="98" t="s">
        <v>5019</v>
      </c>
      <c r="G1458" s="58" t="s">
        <v>4710</v>
      </c>
      <c r="H1458" s="67" t="s">
        <v>3668</v>
      </c>
      <c r="I1458" s="58" t="s">
        <v>4711</v>
      </c>
      <c r="J1458" s="65">
        <v>1000000</v>
      </c>
      <c r="K1458" s="65"/>
    </row>
    <row r="1459" spans="1:11" ht="62" hidden="1">
      <c r="A1459" s="48"/>
      <c r="B1459" s="57"/>
      <c r="C1459" s="58" t="s">
        <v>249</v>
      </c>
      <c r="D1459" s="57">
        <v>2019</v>
      </c>
      <c r="E1459" s="58" t="s">
        <v>3096</v>
      </c>
      <c r="F1459" s="98" t="s">
        <v>5020</v>
      </c>
      <c r="G1459" s="64" t="s">
        <v>4710</v>
      </c>
      <c r="H1459" s="99" t="s">
        <v>4779</v>
      </c>
      <c r="I1459" s="58" t="s">
        <v>4711</v>
      </c>
      <c r="J1459" s="65">
        <v>93725000</v>
      </c>
      <c r="K1459" s="65"/>
    </row>
    <row r="1460" spans="1:11" ht="62" hidden="1">
      <c r="A1460" s="48"/>
      <c r="B1460" s="57"/>
      <c r="C1460" s="58" t="s">
        <v>249</v>
      </c>
      <c r="D1460" s="57">
        <v>2019</v>
      </c>
      <c r="E1460" s="58" t="s">
        <v>3096</v>
      </c>
      <c r="F1460" s="98" t="s">
        <v>5021</v>
      </c>
      <c r="G1460" s="64" t="s">
        <v>4710</v>
      </c>
      <c r="H1460" s="99" t="s">
        <v>3668</v>
      </c>
      <c r="I1460" s="58" t="s">
        <v>4711</v>
      </c>
      <c r="J1460" s="65">
        <v>4350000</v>
      </c>
      <c r="K1460" s="65"/>
    </row>
    <row r="1461" spans="1:11" ht="62" hidden="1">
      <c r="A1461" s="48"/>
      <c r="B1461" s="57"/>
      <c r="C1461" s="58" t="s">
        <v>249</v>
      </c>
      <c r="D1461" s="57">
        <v>2019</v>
      </c>
      <c r="E1461" s="58" t="s">
        <v>3096</v>
      </c>
      <c r="F1461" s="98" t="s">
        <v>5022</v>
      </c>
      <c r="G1461" s="64" t="s">
        <v>4729</v>
      </c>
      <c r="H1461" s="99" t="s">
        <v>5023</v>
      </c>
      <c r="I1461" s="58" t="s">
        <v>4711</v>
      </c>
      <c r="J1461" s="65">
        <v>2126125</v>
      </c>
      <c r="K1461" s="65"/>
    </row>
    <row r="1462" spans="1:11" ht="62" hidden="1">
      <c r="A1462" s="48"/>
      <c r="B1462" s="57"/>
      <c r="C1462" s="58" t="s">
        <v>249</v>
      </c>
      <c r="D1462" s="57">
        <v>2019</v>
      </c>
      <c r="E1462" s="58" t="s">
        <v>3096</v>
      </c>
      <c r="F1462" s="98" t="s">
        <v>5024</v>
      </c>
      <c r="G1462" s="64" t="s">
        <v>4725</v>
      </c>
      <c r="H1462" s="99" t="s">
        <v>5025</v>
      </c>
      <c r="I1462" s="58" t="s">
        <v>4711</v>
      </c>
      <c r="J1462" s="65">
        <v>35871000</v>
      </c>
      <c r="K1462" s="65"/>
    </row>
    <row r="1463" spans="1:11" ht="62" hidden="1">
      <c r="A1463" s="48"/>
      <c r="B1463" s="57"/>
      <c r="C1463" s="58" t="s">
        <v>249</v>
      </c>
      <c r="D1463" s="57">
        <v>2019</v>
      </c>
      <c r="E1463" s="58" t="s">
        <v>3096</v>
      </c>
      <c r="F1463" s="98" t="s">
        <v>5026</v>
      </c>
      <c r="G1463" s="58" t="s">
        <v>4789</v>
      </c>
      <c r="H1463" s="67" t="s">
        <v>5027</v>
      </c>
      <c r="I1463" s="58" t="s">
        <v>4711</v>
      </c>
      <c r="J1463" s="65">
        <v>2825125</v>
      </c>
      <c r="K1463" s="65"/>
    </row>
    <row r="1464" spans="1:11" ht="62" hidden="1">
      <c r="A1464" s="48"/>
      <c r="B1464" s="57"/>
      <c r="C1464" s="58" t="s">
        <v>249</v>
      </c>
      <c r="D1464" s="57">
        <v>2019</v>
      </c>
      <c r="E1464" s="58" t="s">
        <v>3096</v>
      </c>
      <c r="F1464" s="98" t="s">
        <v>5028</v>
      </c>
      <c r="G1464" s="64" t="s">
        <v>4764</v>
      </c>
      <c r="H1464" s="99" t="s">
        <v>4133</v>
      </c>
      <c r="I1464" s="58" t="s">
        <v>4711</v>
      </c>
      <c r="J1464" s="65">
        <v>2126125</v>
      </c>
      <c r="K1464" s="65"/>
    </row>
    <row r="1465" spans="1:11" ht="62" hidden="1">
      <c r="A1465" s="48"/>
      <c r="B1465" s="57"/>
      <c r="C1465" s="58" t="s">
        <v>249</v>
      </c>
      <c r="D1465" s="57">
        <v>2019</v>
      </c>
      <c r="E1465" s="58" t="s">
        <v>3096</v>
      </c>
      <c r="F1465" s="98" t="s">
        <v>5029</v>
      </c>
      <c r="G1465" s="64" t="s">
        <v>4713</v>
      </c>
      <c r="H1465" s="99" t="s">
        <v>3633</v>
      </c>
      <c r="I1465" s="58" t="s">
        <v>4711</v>
      </c>
      <c r="J1465" s="65">
        <v>1000000</v>
      </c>
      <c r="K1465" s="65"/>
    </row>
    <row r="1466" spans="1:11" ht="62" hidden="1">
      <c r="A1466" s="48"/>
      <c r="B1466" s="57"/>
      <c r="C1466" s="58" t="s">
        <v>249</v>
      </c>
      <c r="D1466" s="57">
        <v>2019</v>
      </c>
      <c r="E1466" s="58" t="s">
        <v>3096</v>
      </c>
      <c r="F1466" s="98" t="s">
        <v>4709</v>
      </c>
      <c r="G1466" s="64" t="s">
        <v>4710</v>
      </c>
      <c r="H1466" s="99" t="s">
        <v>3629</v>
      </c>
      <c r="I1466" s="58" t="s">
        <v>4711</v>
      </c>
      <c r="J1466" s="65">
        <v>8800000</v>
      </c>
      <c r="K1466" s="65"/>
    </row>
    <row r="1467" spans="1:11" ht="62" hidden="1">
      <c r="A1467" s="48"/>
      <c r="B1467" s="57"/>
      <c r="C1467" s="58" t="s">
        <v>249</v>
      </c>
      <c r="D1467" s="57">
        <v>2019</v>
      </c>
      <c r="E1467" s="58" t="s">
        <v>3096</v>
      </c>
      <c r="F1467" s="98" t="s">
        <v>5030</v>
      </c>
      <c r="G1467" s="64" t="s">
        <v>5031</v>
      </c>
      <c r="H1467" s="99" t="s">
        <v>4771</v>
      </c>
      <c r="I1467" s="58" t="s">
        <v>4711</v>
      </c>
      <c r="J1467" s="65">
        <v>4950000</v>
      </c>
      <c r="K1467" s="65"/>
    </row>
    <row r="1468" spans="1:11" ht="62" hidden="1">
      <c r="A1468" s="48"/>
      <c r="B1468" s="57"/>
      <c r="C1468" s="58" t="s">
        <v>249</v>
      </c>
      <c r="D1468" s="57">
        <v>2019</v>
      </c>
      <c r="E1468" s="58" t="s">
        <v>3096</v>
      </c>
      <c r="F1468" s="98" t="s">
        <v>5032</v>
      </c>
      <c r="G1468" s="64" t="s">
        <v>4710</v>
      </c>
      <c r="H1468" s="99" t="s">
        <v>3629</v>
      </c>
      <c r="I1468" s="58" t="s">
        <v>4711</v>
      </c>
      <c r="J1468" s="65">
        <v>100000000</v>
      </c>
      <c r="K1468" s="65"/>
    </row>
    <row r="1469" spans="1:11" ht="62" hidden="1">
      <c r="A1469" s="48"/>
      <c r="B1469" s="57"/>
      <c r="C1469" s="58" t="s">
        <v>249</v>
      </c>
      <c r="D1469" s="57">
        <v>2019</v>
      </c>
      <c r="E1469" s="58" t="s">
        <v>3096</v>
      </c>
      <c r="F1469" s="98" t="s">
        <v>5033</v>
      </c>
      <c r="G1469" s="64" t="s">
        <v>4710</v>
      </c>
      <c r="H1469" s="99" t="s">
        <v>4735</v>
      </c>
      <c r="I1469" s="58" t="s">
        <v>4711</v>
      </c>
      <c r="J1469" s="65">
        <v>2000000</v>
      </c>
      <c r="K1469" s="65"/>
    </row>
    <row r="1470" spans="1:11" ht="62" hidden="1">
      <c r="A1470" s="48"/>
      <c r="B1470" s="57"/>
      <c r="C1470" s="58" t="s">
        <v>249</v>
      </c>
      <c r="D1470" s="57">
        <v>2019</v>
      </c>
      <c r="E1470" s="58" t="s">
        <v>3096</v>
      </c>
      <c r="F1470" s="98" t="s">
        <v>4748</v>
      </c>
      <c r="G1470" s="64" t="s">
        <v>4749</v>
      </c>
      <c r="H1470" s="99" t="s">
        <v>3644</v>
      </c>
      <c r="I1470" s="58" t="s">
        <v>4711</v>
      </c>
      <c r="J1470" s="65">
        <v>84000000</v>
      </c>
      <c r="K1470" s="65"/>
    </row>
    <row r="1471" spans="1:11" ht="62" hidden="1">
      <c r="A1471" s="48"/>
      <c r="B1471" s="57"/>
      <c r="C1471" s="58" t="s">
        <v>249</v>
      </c>
      <c r="D1471" s="57">
        <v>2019</v>
      </c>
      <c r="E1471" s="58" t="s">
        <v>3096</v>
      </c>
      <c r="F1471" s="58" t="s">
        <v>4908</v>
      </c>
      <c r="G1471" s="58" t="s">
        <v>4744</v>
      </c>
      <c r="H1471" s="67" t="s">
        <v>3896</v>
      </c>
      <c r="I1471" s="58" t="s">
        <v>4711</v>
      </c>
      <c r="J1471" s="65">
        <v>2126125</v>
      </c>
      <c r="K1471" s="65"/>
    </row>
    <row r="1472" spans="1:11" ht="62" hidden="1">
      <c r="A1472" s="48"/>
      <c r="B1472" s="57"/>
      <c r="C1472" s="58" t="s">
        <v>249</v>
      </c>
      <c r="D1472" s="57">
        <v>2019</v>
      </c>
      <c r="E1472" s="58" t="s">
        <v>3096</v>
      </c>
      <c r="F1472" s="58" t="s">
        <v>5034</v>
      </c>
      <c r="G1472" s="58" t="s">
        <v>4773</v>
      </c>
      <c r="H1472" s="67" t="s">
        <v>3668</v>
      </c>
      <c r="I1472" s="58" t="s">
        <v>4711</v>
      </c>
      <c r="J1472" s="65">
        <v>1000000</v>
      </c>
      <c r="K1472" s="65"/>
    </row>
    <row r="1473" spans="1:11" ht="62" hidden="1">
      <c r="A1473" s="48"/>
      <c r="B1473" s="57"/>
      <c r="C1473" s="58" t="s">
        <v>249</v>
      </c>
      <c r="D1473" s="57">
        <v>2019</v>
      </c>
      <c r="E1473" s="58" t="s">
        <v>3096</v>
      </c>
      <c r="F1473" s="58" t="s">
        <v>5035</v>
      </c>
      <c r="G1473" s="58" t="s">
        <v>4715</v>
      </c>
      <c r="H1473" s="67" t="s">
        <v>4977</v>
      </c>
      <c r="I1473" s="58" t="s">
        <v>4711</v>
      </c>
      <c r="J1473" s="65">
        <v>2825125</v>
      </c>
      <c r="K1473" s="65"/>
    </row>
    <row r="1474" spans="1:11" ht="62" hidden="1">
      <c r="A1474" s="48"/>
      <c r="B1474" s="57"/>
      <c r="C1474" s="58" t="s">
        <v>249</v>
      </c>
      <c r="D1474" s="57">
        <v>2019</v>
      </c>
      <c r="E1474" s="58" t="s">
        <v>3096</v>
      </c>
      <c r="F1474" s="98" t="s">
        <v>5036</v>
      </c>
      <c r="G1474" s="58" t="s">
        <v>4729</v>
      </c>
      <c r="H1474" s="67" t="s">
        <v>4849</v>
      </c>
      <c r="I1474" s="58" t="s">
        <v>4711</v>
      </c>
      <c r="J1474" s="65">
        <v>2825125</v>
      </c>
      <c r="K1474" s="65"/>
    </row>
    <row r="1475" spans="1:11" ht="62" hidden="1">
      <c r="A1475" s="48"/>
      <c r="B1475" s="57"/>
      <c r="C1475" s="58" t="s">
        <v>249</v>
      </c>
      <c r="D1475" s="57">
        <v>2019</v>
      </c>
      <c r="E1475" s="58" t="s">
        <v>3096</v>
      </c>
      <c r="F1475" s="98" t="s">
        <v>5037</v>
      </c>
      <c r="G1475" s="58" t="s">
        <v>4829</v>
      </c>
      <c r="H1475" s="67" t="s">
        <v>4119</v>
      </c>
      <c r="I1475" s="58" t="s">
        <v>4711</v>
      </c>
      <c r="J1475" s="65">
        <v>2825125</v>
      </c>
      <c r="K1475" s="65"/>
    </row>
    <row r="1476" spans="1:11" ht="62" hidden="1">
      <c r="A1476" s="48"/>
      <c r="B1476" s="57"/>
      <c r="C1476" s="58" t="s">
        <v>249</v>
      </c>
      <c r="D1476" s="57">
        <v>2019</v>
      </c>
      <c r="E1476" s="58" t="s">
        <v>3096</v>
      </c>
      <c r="F1476" s="98" t="s">
        <v>5038</v>
      </c>
      <c r="G1476" s="58" t="s">
        <v>4715</v>
      </c>
      <c r="H1476" s="67" t="s">
        <v>4977</v>
      </c>
      <c r="I1476" s="58" t="s">
        <v>4711</v>
      </c>
      <c r="J1476" s="65">
        <v>2825125</v>
      </c>
      <c r="K1476" s="65"/>
    </row>
    <row r="1477" spans="1:11" ht="62" hidden="1">
      <c r="A1477" s="48"/>
      <c r="B1477" s="57"/>
      <c r="C1477" s="58" t="s">
        <v>249</v>
      </c>
      <c r="D1477" s="57">
        <v>2019</v>
      </c>
      <c r="E1477" s="58" t="s">
        <v>3096</v>
      </c>
      <c r="F1477" s="58" t="s">
        <v>5039</v>
      </c>
      <c r="G1477" s="58" t="s">
        <v>4725</v>
      </c>
      <c r="H1477" s="67" t="s">
        <v>5040</v>
      </c>
      <c r="I1477" s="58" t="s">
        <v>4711</v>
      </c>
      <c r="J1477" s="65">
        <v>38701000</v>
      </c>
      <c r="K1477" s="65"/>
    </row>
    <row r="1478" spans="1:11" ht="62" hidden="1">
      <c r="A1478" s="48"/>
      <c r="B1478" s="57"/>
      <c r="C1478" s="58" t="s">
        <v>249</v>
      </c>
      <c r="D1478" s="57">
        <v>2019</v>
      </c>
      <c r="E1478" s="58" t="s">
        <v>3096</v>
      </c>
      <c r="F1478" s="58" t="s">
        <v>5041</v>
      </c>
      <c r="G1478" s="58" t="s">
        <v>4773</v>
      </c>
      <c r="H1478" s="67" t="s">
        <v>4753</v>
      </c>
      <c r="I1478" s="58" t="s">
        <v>4711</v>
      </c>
      <c r="J1478" s="65">
        <v>3000000</v>
      </c>
      <c r="K1478" s="65"/>
    </row>
    <row r="1479" spans="1:11" ht="62" hidden="1">
      <c r="A1479" s="48"/>
      <c r="B1479" s="57"/>
      <c r="C1479" s="58" t="s">
        <v>249</v>
      </c>
      <c r="D1479" s="57">
        <v>2019</v>
      </c>
      <c r="E1479" s="58" t="s">
        <v>3096</v>
      </c>
      <c r="F1479" s="58" t="s">
        <v>5042</v>
      </c>
      <c r="G1479" s="58" t="s">
        <v>4749</v>
      </c>
      <c r="H1479" s="67" t="s">
        <v>3640</v>
      </c>
      <c r="I1479" s="58" t="s">
        <v>4711</v>
      </c>
      <c r="J1479" s="65">
        <v>24000000</v>
      </c>
      <c r="K1479" s="65"/>
    </row>
    <row r="1480" spans="1:11" ht="62" hidden="1">
      <c r="A1480" s="48"/>
      <c r="B1480" s="57"/>
      <c r="C1480" s="58" t="s">
        <v>249</v>
      </c>
      <c r="D1480" s="57">
        <v>2019</v>
      </c>
      <c r="E1480" s="58" t="s">
        <v>3096</v>
      </c>
      <c r="F1480" s="98" t="s">
        <v>4908</v>
      </c>
      <c r="G1480" s="64" t="s">
        <v>4718</v>
      </c>
      <c r="H1480" s="99" t="s">
        <v>4769</v>
      </c>
      <c r="I1480" s="58" t="s">
        <v>4711</v>
      </c>
      <c r="J1480" s="65">
        <v>2126125</v>
      </c>
      <c r="K1480" s="65"/>
    </row>
    <row r="1481" spans="1:11" ht="62" hidden="1">
      <c r="A1481" s="48"/>
      <c r="B1481" s="57"/>
      <c r="C1481" s="58" t="s">
        <v>249</v>
      </c>
      <c r="D1481" s="57">
        <v>2019</v>
      </c>
      <c r="E1481" s="58" t="s">
        <v>3096</v>
      </c>
      <c r="F1481" s="98" t="s">
        <v>4892</v>
      </c>
      <c r="G1481" s="64" t="s">
        <v>4786</v>
      </c>
      <c r="H1481" s="99" t="s">
        <v>3935</v>
      </c>
      <c r="I1481" s="58" t="s">
        <v>4711</v>
      </c>
      <c r="J1481" s="65">
        <v>2825125</v>
      </c>
      <c r="K1481" s="65"/>
    </row>
    <row r="1482" spans="1:11" ht="62" hidden="1">
      <c r="A1482" s="48"/>
      <c r="B1482" s="57"/>
      <c r="C1482" s="58" t="s">
        <v>249</v>
      </c>
      <c r="D1482" s="57">
        <v>2019</v>
      </c>
      <c r="E1482" s="58" t="s">
        <v>3096</v>
      </c>
      <c r="F1482" s="98" t="s">
        <v>5043</v>
      </c>
      <c r="G1482" s="64" t="s">
        <v>5044</v>
      </c>
      <c r="H1482" s="99" t="s">
        <v>3651</v>
      </c>
      <c r="I1482" s="58" t="s">
        <v>4711</v>
      </c>
      <c r="J1482" s="65">
        <v>100000000</v>
      </c>
      <c r="K1482" s="65"/>
    </row>
    <row r="1483" spans="1:11" ht="62" hidden="1">
      <c r="A1483" s="48"/>
      <c r="B1483" s="57"/>
      <c r="C1483" s="58" t="s">
        <v>249</v>
      </c>
      <c r="D1483" s="57">
        <v>2019</v>
      </c>
      <c r="E1483" s="58" t="s">
        <v>3096</v>
      </c>
      <c r="F1483" s="98" t="s">
        <v>4892</v>
      </c>
      <c r="G1483" s="64" t="s">
        <v>4752</v>
      </c>
      <c r="H1483" s="99" t="s">
        <v>3970</v>
      </c>
      <c r="I1483" s="58" t="s">
        <v>4711</v>
      </c>
      <c r="J1483" s="65">
        <v>2825125</v>
      </c>
      <c r="K1483" s="65"/>
    </row>
    <row r="1484" spans="1:11" ht="62" hidden="1">
      <c r="A1484" s="48"/>
      <c r="B1484" s="57"/>
      <c r="C1484" s="58" t="s">
        <v>249</v>
      </c>
      <c r="D1484" s="57">
        <v>2019</v>
      </c>
      <c r="E1484" s="58" t="s">
        <v>3096</v>
      </c>
      <c r="F1484" s="98" t="s">
        <v>4908</v>
      </c>
      <c r="G1484" s="64" t="s">
        <v>4715</v>
      </c>
      <c r="H1484" s="99" t="s">
        <v>4849</v>
      </c>
      <c r="I1484" s="58" t="s">
        <v>4711</v>
      </c>
      <c r="J1484" s="65">
        <v>2126125</v>
      </c>
      <c r="K1484" s="65"/>
    </row>
    <row r="1485" spans="1:11" ht="62" hidden="1">
      <c r="A1485" s="48"/>
      <c r="B1485" s="57"/>
      <c r="C1485" s="58" t="s">
        <v>249</v>
      </c>
      <c r="D1485" s="57">
        <v>2019</v>
      </c>
      <c r="E1485" s="58" t="s">
        <v>3096</v>
      </c>
      <c r="F1485" s="98" t="s">
        <v>5045</v>
      </c>
      <c r="G1485" s="64" t="s">
        <v>4725</v>
      </c>
      <c r="H1485" s="99" t="s">
        <v>4779</v>
      </c>
      <c r="I1485" s="58" t="s">
        <v>4711</v>
      </c>
      <c r="J1485" s="65">
        <v>24594375</v>
      </c>
      <c r="K1485" s="65"/>
    </row>
    <row r="1486" spans="1:11" ht="62" hidden="1">
      <c r="A1486" s="48"/>
      <c r="B1486" s="57"/>
      <c r="C1486" s="58" t="s">
        <v>249</v>
      </c>
      <c r="D1486" s="57">
        <v>2019</v>
      </c>
      <c r="E1486" s="58" t="s">
        <v>3096</v>
      </c>
      <c r="F1486" s="98" t="s">
        <v>4892</v>
      </c>
      <c r="G1486" s="64" t="s">
        <v>5031</v>
      </c>
      <c r="H1486" s="99" t="s">
        <v>4979</v>
      </c>
      <c r="I1486" s="58" t="s">
        <v>4711</v>
      </c>
      <c r="J1486" s="65">
        <v>2825125</v>
      </c>
      <c r="K1486" s="65"/>
    </row>
    <row r="1487" spans="1:11" ht="62" hidden="1">
      <c r="A1487" s="48"/>
      <c r="B1487" s="57"/>
      <c r="C1487" s="58" t="s">
        <v>249</v>
      </c>
      <c r="D1487" s="57">
        <v>2019</v>
      </c>
      <c r="E1487" s="58" t="s">
        <v>3096</v>
      </c>
      <c r="F1487" s="98" t="s">
        <v>5046</v>
      </c>
      <c r="G1487" s="64" t="s">
        <v>4718</v>
      </c>
      <c r="H1487" s="99" t="s">
        <v>4104</v>
      </c>
      <c r="I1487" s="58" t="s">
        <v>4711</v>
      </c>
      <c r="J1487" s="65">
        <v>2825125</v>
      </c>
      <c r="K1487" s="65"/>
    </row>
    <row r="1488" spans="1:11" ht="62" hidden="1">
      <c r="A1488" s="48"/>
      <c r="B1488" s="57"/>
      <c r="C1488" s="58" t="s">
        <v>249</v>
      </c>
      <c r="D1488" s="57">
        <v>2019</v>
      </c>
      <c r="E1488" s="58" t="s">
        <v>3096</v>
      </c>
      <c r="F1488" s="98" t="s">
        <v>5046</v>
      </c>
      <c r="G1488" s="64" t="s">
        <v>4829</v>
      </c>
      <c r="H1488" s="99" t="s">
        <v>3644</v>
      </c>
      <c r="I1488" s="58" t="s">
        <v>4711</v>
      </c>
      <c r="J1488" s="65">
        <v>2825125</v>
      </c>
      <c r="K1488" s="65"/>
    </row>
    <row r="1489" spans="1:11" ht="62" hidden="1">
      <c r="A1489" s="48"/>
      <c r="B1489" s="57"/>
      <c r="C1489" s="58" t="s">
        <v>249</v>
      </c>
      <c r="D1489" s="57">
        <v>2019</v>
      </c>
      <c r="E1489" s="58" t="s">
        <v>3096</v>
      </c>
      <c r="F1489" s="98" t="s">
        <v>5046</v>
      </c>
      <c r="G1489" s="64" t="s">
        <v>5047</v>
      </c>
      <c r="H1489" s="99" t="s">
        <v>4162</v>
      </c>
      <c r="I1489" s="58" t="s">
        <v>4711</v>
      </c>
      <c r="J1489" s="65">
        <v>2825125</v>
      </c>
      <c r="K1489" s="65"/>
    </row>
    <row r="1490" spans="1:11" ht="62" hidden="1">
      <c r="A1490" s="48"/>
      <c r="B1490" s="57"/>
      <c r="C1490" s="58" t="s">
        <v>249</v>
      </c>
      <c r="D1490" s="57">
        <v>2019</v>
      </c>
      <c r="E1490" s="58" t="s">
        <v>3096</v>
      </c>
      <c r="F1490" s="98" t="s">
        <v>5046</v>
      </c>
      <c r="G1490" s="64" t="s">
        <v>4762</v>
      </c>
      <c r="H1490" s="99" t="s">
        <v>3963</v>
      </c>
      <c r="I1490" s="58" t="s">
        <v>4711</v>
      </c>
      <c r="J1490" s="65">
        <v>2825125</v>
      </c>
      <c r="K1490" s="65"/>
    </row>
    <row r="1491" spans="1:11" ht="62" hidden="1">
      <c r="A1491" s="48"/>
      <c r="B1491" s="57"/>
      <c r="C1491" s="58" t="s">
        <v>249</v>
      </c>
      <c r="D1491" s="57">
        <v>2019</v>
      </c>
      <c r="E1491" s="58" t="s">
        <v>3096</v>
      </c>
      <c r="F1491" s="98" t="s">
        <v>4892</v>
      </c>
      <c r="G1491" s="64" t="s">
        <v>4715</v>
      </c>
      <c r="H1491" s="99" t="s">
        <v>5048</v>
      </c>
      <c r="I1491" s="58" t="s">
        <v>4711</v>
      </c>
      <c r="J1491" s="65">
        <v>2825125</v>
      </c>
      <c r="K1491" s="65"/>
    </row>
    <row r="1492" spans="1:11" ht="62" hidden="1">
      <c r="A1492" s="48"/>
      <c r="B1492" s="57"/>
      <c r="C1492" s="58" t="s">
        <v>249</v>
      </c>
      <c r="D1492" s="57">
        <v>2019</v>
      </c>
      <c r="E1492" s="58" t="s">
        <v>3096</v>
      </c>
      <c r="F1492" s="98" t="s">
        <v>5049</v>
      </c>
      <c r="G1492" s="64" t="s">
        <v>4710</v>
      </c>
      <c r="H1492" s="99" t="s">
        <v>3640</v>
      </c>
      <c r="I1492" s="58" t="s">
        <v>4711</v>
      </c>
      <c r="J1492" s="65">
        <v>4335000</v>
      </c>
      <c r="K1492" s="65"/>
    </row>
    <row r="1493" spans="1:11" ht="62" hidden="1">
      <c r="A1493" s="48"/>
      <c r="B1493" s="57"/>
      <c r="C1493" s="58" t="s">
        <v>249</v>
      </c>
      <c r="D1493" s="57">
        <v>2019</v>
      </c>
      <c r="E1493" s="58" t="s">
        <v>3096</v>
      </c>
      <c r="F1493" s="98" t="s">
        <v>5050</v>
      </c>
      <c r="G1493" s="64" t="s">
        <v>4710</v>
      </c>
      <c r="H1493" s="99" t="s">
        <v>4747</v>
      </c>
      <c r="I1493" s="58" t="s">
        <v>4711</v>
      </c>
      <c r="J1493" s="65">
        <v>7500000</v>
      </c>
      <c r="K1493" s="65"/>
    </row>
    <row r="1494" spans="1:11" ht="62" hidden="1">
      <c r="A1494" s="48"/>
      <c r="B1494" s="57"/>
      <c r="C1494" s="58" t="s">
        <v>249</v>
      </c>
      <c r="D1494" s="57">
        <v>2019</v>
      </c>
      <c r="E1494" s="58" t="s">
        <v>3096</v>
      </c>
      <c r="F1494" s="98" t="s">
        <v>5051</v>
      </c>
      <c r="G1494" s="64" t="s">
        <v>4725</v>
      </c>
      <c r="H1494" s="99" t="s">
        <v>4771</v>
      </c>
      <c r="I1494" s="58" t="s">
        <v>4711</v>
      </c>
      <c r="J1494" s="65">
        <v>25691881</v>
      </c>
      <c r="K1494" s="65"/>
    </row>
    <row r="1495" spans="1:11" ht="62" hidden="1">
      <c r="A1495" s="48"/>
      <c r="B1495" s="57"/>
      <c r="C1495" s="58" t="s">
        <v>249</v>
      </c>
      <c r="D1495" s="57">
        <v>2019</v>
      </c>
      <c r="E1495" s="58" t="s">
        <v>3096</v>
      </c>
      <c r="F1495" s="58" t="s">
        <v>5052</v>
      </c>
      <c r="G1495" s="58" t="s">
        <v>4710</v>
      </c>
      <c r="H1495" s="67" t="s">
        <v>4747</v>
      </c>
      <c r="I1495" s="58" t="s">
        <v>4711</v>
      </c>
      <c r="J1495" s="65">
        <v>7750000</v>
      </c>
      <c r="K1495" s="65"/>
    </row>
    <row r="1496" spans="1:11" ht="62" hidden="1">
      <c r="A1496" s="48"/>
      <c r="B1496" s="57"/>
      <c r="C1496" s="58" t="s">
        <v>249</v>
      </c>
      <c r="D1496" s="57">
        <v>2019</v>
      </c>
      <c r="E1496" s="58" t="s">
        <v>3096</v>
      </c>
      <c r="F1496" s="58" t="s">
        <v>4908</v>
      </c>
      <c r="G1496" s="58" t="s">
        <v>4744</v>
      </c>
      <c r="H1496" s="67" t="s">
        <v>5053</v>
      </c>
      <c r="I1496" s="58" t="s">
        <v>4711</v>
      </c>
      <c r="J1496" s="65">
        <v>2126125</v>
      </c>
      <c r="K1496" s="65"/>
    </row>
    <row r="1497" spans="1:11" ht="62" hidden="1">
      <c r="A1497" s="48"/>
      <c r="B1497" s="57"/>
      <c r="C1497" s="58" t="s">
        <v>249</v>
      </c>
      <c r="D1497" s="57">
        <v>2019</v>
      </c>
      <c r="E1497" s="58" t="s">
        <v>3096</v>
      </c>
      <c r="F1497" s="58" t="s">
        <v>5054</v>
      </c>
      <c r="G1497" s="58" t="s">
        <v>4710</v>
      </c>
      <c r="H1497" s="67" t="s">
        <v>4747</v>
      </c>
      <c r="I1497" s="58" t="s">
        <v>4711</v>
      </c>
      <c r="J1497" s="65">
        <v>1500000</v>
      </c>
      <c r="K1497" s="65"/>
    </row>
    <row r="1498" spans="1:11" ht="62" hidden="1">
      <c r="A1498" s="48"/>
      <c r="B1498" s="57"/>
      <c r="C1498" s="58" t="s">
        <v>249</v>
      </c>
      <c r="D1498" s="57">
        <v>2019</v>
      </c>
      <c r="E1498" s="58" t="s">
        <v>3096</v>
      </c>
      <c r="F1498" s="58" t="s">
        <v>4855</v>
      </c>
      <c r="G1498" s="58" t="s">
        <v>4713</v>
      </c>
      <c r="H1498" s="67" t="s">
        <v>4135</v>
      </c>
      <c r="I1498" s="58" t="s">
        <v>4711</v>
      </c>
      <c r="J1498" s="65">
        <v>1000000</v>
      </c>
      <c r="K1498" s="65"/>
    </row>
    <row r="1499" spans="1:11" ht="62" hidden="1">
      <c r="A1499" s="48"/>
      <c r="B1499" s="57"/>
      <c r="C1499" s="58" t="s">
        <v>249</v>
      </c>
      <c r="D1499" s="57">
        <v>2019</v>
      </c>
      <c r="E1499" s="58" t="s">
        <v>3096</v>
      </c>
      <c r="F1499" s="58" t="s">
        <v>4709</v>
      </c>
      <c r="G1499" s="58" t="s">
        <v>4710</v>
      </c>
      <c r="H1499" s="67" t="s">
        <v>3629</v>
      </c>
      <c r="I1499" s="58" t="s">
        <v>4711</v>
      </c>
      <c r="J1499" s="65">
        <v>8800000</v>
      </c>
      <c r="K1499" s="65"/>
    </row>
    <row r="1500" spans="1:11" ht="62" hidden="1">
      <c r="A1500" s="48"/>
      <c r="B1500" s="57"/>
      <c r="C1500" s="58" t="s">
        <v>249</v>
      </c>
      <c r="D1500" s="57">
        <v>2019</v>
      </c>
      <c r="E1500" s="58" t="s">
        <v>3096</v>
      </c>
      <c r="F1500" s="58" t="s">
        <v>5055</v>
      </c>
      <c r="G1500" s="58" t="s">
        <v>4710</v>
      </c>
      <c r="H1500" s="58" t="s">
        <v>4801</v>
      </c>
      <c r="I1500" s="58" t="s">
        <v>4711</v>
      </c>
      <c r="J1500" s="72">
        <v>21645800</v>
      </c>
      <c r="K1500" s="65"/>
    </row>
    <row r="1501" spans="1:11" ht="62" hidden="1">
      <c r="A1501" s="48"/>
      <c r="B1501" s="57"/>
      <c r="C1501" s="58" t="s">
        <v>249</v>
      </c>
      <c r="D1501" s="57">
        <v>2019</v>
      </c>
      <c r="E1501" s="58" t="s">
        <v>3096</v>
      </c>
      <c r="F1501" s="58" t="s">
        <v>4892</v>
      </c>
      <c r="G1501" s="58" t="s">
        <v>4764</v>
      </c>
      <c r="H1501" s="58" t="s">
        <v>4136</v>
      </c>
      <c r="I1501" s="58" t="s">
        <v>4711</v>
      </c>
      <c r="J1501" s="72">
        <v>2825125</v>
      </c>
      <c r="K1501" s="65"/>
    </row>
    <row r="1502" spans="1:11" ht="62" hidden="1">
      <c r="A1502" s="48"/>
      <c r="B1502" s="57"/>
      <c r="C1502" s="58" t="s">
        <v>249</v>
      </c>
      <c r="D1502" s="57">
        <v>2019</v>
      </c>
      <c r="E1502" s="58" t="s">
        <v>3096</v>
      </c>
      <c r="F1502" s="58" t="s">
        <v>4908</v>
      </c>
      <c r="G1502" s="58" t="s">
        <v>4715</v>
      </c>
      <c r="H1502" s="58" t="s">
        <v>4793</v>
      </c>
      <c r="I1502" s="58" t="s">
        <v>4711</v>
      </c>
      <c r="J1502" s="72">
        <v>2126125</v>
      </c>
      <c r="K1502" s="65"/>
    </row>
    <row r="1503" spans="1:11" ht="62" hidden="1">
      <c r="A1503" s="48"/>
      <c r="B1503" s="57"/>
      <c r="C1503" s="58" t="s">
        <v>249</v>
      </c>
      <c r="D1503" s="57">
        <v>2019</v>
      </c>
      <c r="E1503" s="58" t="s">
        <v>3096</v>
      </c>
      <c r="F1503" s="58" t="s">
        <v>5056</v>
      </c>
      <c r="G1503" s="58" t="s">
        <v>4737</v>
      </c>
      <c r="H1503" s="58" t="s">
        <v>4747</v>
      </c>
      <c r="I1503" s="58" t="s">
        <v>4711</v>
      </c>
      <c r="J1503" s="72">
        <v>2000000</v>
      </c>
      <c r="K1503" s="65"/>
    </row>
    <row r="1504" spans="1:11" ht="62" hidden="1">
      <c r="A1504" s="48"/>
      <c r="B1504" s="57"/>
      <c r="C1504" s="58" t="s">
        <v>249</v>
      </c>
      <c r="D1504" s="57">
        <v>2019</v>
      </c>
      <c r="E1504" s="58" t="s">
        <v>3096</v>
      </c>
      <c r="F1504" s="58" t="s">
        <v>5057</v>
      </c>
      <c r="G1504" s="58" t="s">
        <v>4710</v>
      </c>
      <c r="H1504" s="58" t="s">
        <v>3633</v>
      </c>
      <c r="I1504" s="58" t="s">
        <v>4711</v>
      </c>
      <c r="J1504" s="72">
        <v>5500000</v>
      </c>
      <c r="K1504" s="65"/>
    </row>
    <row r="1505" spans="1:11" ht="62" hidden="1">
      <c r="A1505" s="48"/>
      <c r="B1505" s="57"/>
      <c r="C1505" s="58" t="s">
        <v>249</v>
      </c>
      <c r="D1505" s="57">
        <v>2019</v>
      </c>
      <c r="E1505" s="58" t="s">
        <v>3096</v>
      </c>
      <c r="F1505" s="58" t="s">
        <v>5058</v>
      </c>
      <c r="G1505" s="58" t="s">
        <v>4749</v>
      </c>
      <c r="H1505" s="58" t="s">
        <v>4738</v>
      </c>
      <c r="I1505" s="58" t="s">
        <v>4711</v>
      </c>
      <c r="J1505" s="72">
        <v>35000000</v>
      </c>
      <c r="K1505" s="65"/>
    </row>
    <row r="1506" spans="1:11" ht="62" hidden="1">
      <c r="A1506" s="48"/>
      <c r="B1506" s="57"/>
      <c r="C1506" s="58" t="s">
        <v>249</v>
      </c>
      <c r="D1506" s="57">
        <v>2019</v>
      </c>
      <c r="E1506" s="58" t="s">
        <v>3096</v>
      </c>
      <c r="F1506" s="58" t="s">
        <v>4892</v>
      </c>
      <c r="G1506" s="58" t="s">
        <v>4713</v>
      </c>
      <c r="H1506" s="58" t="s">
        <v>4119</v>
      </c>
      <c r="I1506" s="58" t="s">
        <v>4711</v>
      </c>
      <c r="J1506" s="72">
        <v>2825125</v>
      </c>
      <c r="K1506" s="65"/>
    </row>
    <row r="1507" spans="1:11" ht="62" hidden="1">
      <c r="A1507" s="48"/>
      <c r="B1507" s="57"/>
      <c r="C1507" s="58" t="s">
        <v>249</v>
      </c>
      <c r="D1507" s="57">
        <v>2019</v>
      </c>
      <c r="E1507" s="58" t="s">
        <v>3096</v>
      </c>
      <c r="F1507" s="58" t="s">
        <v>4892</v>
      </c>
      <c r="G1507" s="58" t="s">
        <v>4715</v>
      </c>
      <c r="H1507" s="58" t="s">
        <v>3935</v>
      </c>
      <c r="I1507" s="58" t="s">
        <v>4711</v>
      </c>
      <c r="J1507" s="72">
        <v>2825125</v>
      </c>
      <c r="K1507" s="65"/>
    </row>
    <row r="1508" spans="1:11" ht="62" hidden="1">
      <c r="A1508" s="48"/>
      <c r="B1508" s="57"/>
      <c r="C1508" s="58" t="s">
        <v>249</v>
      </c>
      <c r="D1508" s="57">
        <v>2019</v>
      </c>
      <c r="E1508" s="58" t="s">
        <v>3096</v>
      </c>
      <c r="F1508" s="58" t="s">
        <v>4892</v>
      </c>
      <c r="G1508" s="58" t="s">
        <v>4729</v>
      </c>
      <c r="H1508" s="58" t="s">
        <v>3970</v>
      </c>
      <c r="I1508" s="58" t="s">
        <v>4711</v>
      </c>
      <c r="J1508" s="72">
        <v>2825125</v>
      </c>
      <c r="K1508" s="65"/>
    </row>
    <row r="1509" spans="1:11" ht="62" hidden="1">
      <c r="A1509" s="48"/>
      <c r="B1509" s="57"/>
      <c r="C1509" s="58" t="s">
        <v>249</v>
      </c>
      <c r="D1509" s="57">
        <v>2019</v>
      </c>
      <c r="E1509" s="58" t="s">
        <v>3096</v>
      </c>
      <c r="F1509" s="98" t="s">
        <v>5059</v>
      </c>
      <c r="G1509" s="64" t="s">
        <v>4773</v>
      </c>
      <c r="H1509" s="98" t="s">
        <v>3633</v>
      </c>
      <c r="I1509" s="58" t="s">
        <v>4711</v>
      </c>
      <c r="J1509" s="72">
        <v>5000000</v>
      </c>
      <c r="K1509" s="65"/>
    </row>
    <row r="1510" spans="1:11" ht="62" hidden="1">
      <c r="A1510" s="48"/>
      <c r="B1510" s="57"/>
      <c r="C1510" s="58" t="s">
        <v>249</v>
      </c>
      <c r="D1510" s="57">
        <v>2019</v>
      </c>
      <c r="E1510" s="58" t="s">
        <v>3096</v>
      </c>
      <c r="F1510" s="58" t="s">
        <v>5060</v>
      </c>
      <c r="G1510" s="58" t="s">
        <v>4773</v>
      </c>
      <c r="H1510" s="58" t="s">
        <v>4928</v>
      </c>
      <c r="I1510" s="58" t="s">
        <v>4711</v>
      </c>
      <c r="J1510" s="72">
        <v>5000000</v>
      </c>
      <c r="K1510" s="65"/>
    </row>
    <row r="1511" spans="1:11" ht="62" hidden="1">
      <c r="A1511" s="48"/>
      <c r="B1511" s="57"/>
      <c r="C1511" s="58" t="s">
        <v>249</v>
      </c>
      <c r="D1511" s="57">
        <v>2019</v>
      </c>
      <c r="E1511" s="58" t="s">
        <v>3096</v>
      </c>
      <c r="F1511" s="58" t="s">
        <v>5061</v>
      </c>
      <c r="G1511" s="58" t="s">
        <v>4710</v>
      </c>
      <c r="H1511" s="58" t="s">
        <v>3621</v>
      </c>
      <c r="I1511" s="58" t="s">
        <v>4711</v>
      </c>
      <c r="J1511" s="72">
        <v>10000000</v>
      </c>
      <c r="K1511" s="65"/>
    </row>
    <row r="1512" spans="1:11" ht="62" hidden="1">
      <c r="A1512" s="48"/>
      <c r="B1512" s="57"/>
      <c r="C1512" s="58" t="s">
        <v>249</v>
      </c>
      <c r="D1512" s="57">
        <v>2019</v>
      </c>
      <c r="E1512" s="58" t="s">
        <v>3096</v>
      </c>
      <c r="F1512" s="58" t="s">
        <v>5062</v>
      </c>
      <c r="G1512" s="58" t="s">
        <v>4725</v>
      </c>
      <c r="H1512" s="58" t="s">
        <v>3668</v>
      </c>
      <c r="I1512" s="58" t="s">
        <v>4711</v>
      </c>
      <c r="J1512" s="72">
        <v>10000000</v>
      </c>
      <c r="K1512" s="65"/>
    </row>
    <row r="1513" spans="1:11" ht="62" hidden="1">
      <c r="A1513" s="48"/>
      <c r="B1513" s="57"/>
      <c r="C1513" s="58" t="s">
        <v>249</v>
      </c>
      <c r="D1513" s="57">
        <v>2019</v>
      </c>
      <c r="E1513" s="58" t="s">
        <v>3096</v>
      </c>
      <c r="F1513" s="98" t="s">
        <v>5063</v>
      </c>
      <c r="G1513" s="64" t="s">
        <v>4859</v>
      </c>
      <c r="H1513" s="98" t="s">
        <v>3629</v>
      </c>
      <c r="I1513" s="58" t="s">
        <v>4711</v>
      </c>
      <c r="J1513" s="72">
        <v>440000000</v>
      </c>
      <c r="K1513" s="65"/>
    </row>
    <row r="1514" spans="1:11" ht="62" hidden="1">
      <c r="A1514" s="48"/>
      <c r="B1514" s="57"/>
      <c r="C1514" s="58" t="s">
        <v>249</v>
      </c>
      <c r="D1514" s="57">
        <v>2019</v>
      </c>
      <c r="E1514" s="58" t="s">
        <v>3096</v>
      </c>
      <c r="F1514" s="98" t="s">
        <v>5064</v>
      </c>
      <c r="G1514" s="64" t="s">
        <v>4710</v>
      </c>
      <c r="H1514" s="98" t="s">
        <v>4735</v>
      </c>
      <c r="I1514" s="58" t="s">
        <v>4711</v>
      </c>
      <c r="J1514" s="72">
        <v>2000000</v>
      </c>
      <c r="K1514" s="65"/>
    </row>
    <row r="1515" spans="1:11" ht="62" hidden="1">
      <c r="A1515" s="48"/>
      <c r="B1515" s="57"/>
      <c r="C1515" s="58" t="s">
        <v>249</v>
      </c>
      <c r="D1515" s="57">
        <v>2019</v>
      </c>
      <c r="E1515" s="58" t="s">
        <v>3096</v>
      </c>
      <c r="F1515" s="98" t="s">
        <v>5065</v>
      </c>
      <c r="G1515" s="64" t="s">
        <v>4718</v>
      </c>
      <c r="H1515" s="98" t="s">
        <v>3644</v>
      </c>
      <c r="I1515" s="58" t="s">
        <v>4711</v>
      </c>
      <c r="J1515" s="72">
        <v>1390000</v>
      </c>
      <c r="K1515" s="65"/>
    </row>
    <row r="1516" spans="1:11" ht="62" hidden="1">
      <c r="A1516" s="48"/>
      <c r="B1516" s="57"/>
      <c r="C1516" s="58" t="s">
        <v>249</v>
      </c>
      <c r="D1516" s="57">
        <v>2019</v>
      </c>
      <c r="E1516" s="58" t="s">
        <v>3096</v>
      </c>
      <c r="F1516" s="98" t="s">
        <v>4908</v>
      </c>
      <c r="G1516" s="64" t="s">
        <v>4718</v>
      </c>
      <c r="H1516" s="98" t="s">
        <v>4779</v>
      </c>
      <c r="I1516" s="58" t="s">
        <v>4711</v>
      </c>
      <c r="J1516" s="72">
        <v>2126125</v>
      </c>
      <c r="K1516" s="65"/>
    </row>
    <row r="1517" spans="1:11" ht="62" hidden="1">
      <c r="A1517" s="48"/>
      <c r="B1517" s="57"/>
      <c r="C1517" s="58" t="s">
        <v>249</v>
      </c>
      <c r="D1517" s="57">
        <v>2019</v>
      </c>
      <c r="E1517" s="58" t="s">
        <v>3096</v>
      </c>
      <c r="F1517" s="98" t="s">
        <v>5066</v>
      </c>
      <c r="G1517" s="64" t="s">
        <v>4725</v>
      </c>
      <c r="H1517" s="98" t="s">
        <v>3629</v>
      </c>
      <c r="I1517" s="58" t="s">
        <v>4711</v>
      </c>
      <c r="J1517" s="72">
        <v>100000000</v>
      </c>
      <c r="K1517" s="65"/>
    </row>
    <row r="1518" spans="1:11" ht="62" hidden="1">
      <c r="A1518" s="48"/>
      <c r="B1518" s="57"/>
      <c r="C1518" s="58" t="s">
        <v>249</v>
      </c>
      <c r="D1518" s="57">
        <v>2019</v>
      </c>
      <c r="E1518" s="58" t="s">
        <v>3096</v>
      </c>
      <c r="F1518" s="98" t="s">
        <v>5067</v>
      </c>
      <c r="G1518" s="64" t="s">
        <v>4725</v>
      </c>
      <c r="H1518" s="98" t="s">
        <v>4793</v>
      </c>
      <c r="I1518" s="58" t="s">
        <v>4711</v>
      </c>
      <c r="J1518" s="72">
        <v>22806250</v>
      </c>
      <c r="K1518" s="65"/>
    </row>
    <row r="1519" spans="1:11" ht="62" hidden="1">
      <c r="A1519" s="48"/>
      <c r="B1519" s="57"/>
      <c r="C1519" s="58" t="s">
        <v>249</v>
      </c>
      <c r="D1519" s="57">
        <v>2019</v>
      </c>
      <c r="E1519" s="58" t="s">
        <v>3096</v>
      </c>
      <c r="F1519" s="98" t="s">
        <v>4908</v>
      </c>
      <c r="G1519" s="64" t="s">
        <v>4762</v>
      </c>
      <c r="H1519" s="98" t="s">
        <v>4791</v>
      </c>
      <c r="I1519" s="58" t="s">
        <v>4711</v>
      </c>
      <c r="J1519" s="72">
        <v>2126125</v>
      </c>
      <c r="K1519" s="65"/>
    </row>
    <row r="1520" spans="1:11" ht="62" hidden="1">
      <c r="A1520" s="48"/>
      <c r="B1520" s="57"/>
      <c r="C1520" s="58" t="s">
        <v>249</v>
      </c>
      <c r="D1520" s="57">
        <v>2019</v>
      </c>
      <c r="E1520" s="58" t="s">
        <v>3096</v>
      </c>
      <c r="F1520" s="98" t="s">
        <v>5068</v>
      </c>
      <c r="G1520" s="64" t="s">
        <v>4710</v>
      </c>
      <c r="H1520" s="98" t="s">
        <v>4747</v>
      </c>
      <c r="I1520" s="58" t="s">
        <v>4711</v>
      </c>
      <c r="J1520" s="72">
        <v>3660000</v>
      </c>
      <c r="K1520" s="65"/>
    </row>
    <row r="1521" spans="1:11" ht="62" hidden="1">
      <c r="A1521" s="48"/>
      <c r="B1521" s="57"/>
      <c r="C1521" s="58" t="s">
        <v>249</v>
      </c>
      <c r="D1521" s="57">
        <v>2019</v>
      </c>
      <c r="E1521" s="58" t="s">
        <v>3096</v>
      </c>
      <c r="F1521" s="98" t="s">
        <v>5069</v>
      </c>
      <c r="G1521" s="64" t="s">
        <v>4710</v>
      </c>
      <c r="H1521" s="98" t="s">
        <v>3621</v>
      </c>
      <c r="I1521" s="58" t="s">
        <v>4711</v>
      </c>
      <c r="J1521" s="72">
        <v>1000000</v>
      </c>
      <c r="K1521" s="65"/>
    </row>
    <row r="1522" spans="1:11" ht="62" hidden="1">
      <c r="A1522" s="48"/>
      <c r="B1522" s="57"/>
      <c r="C1522" s="58" t="s">
        <v>249</v>
      </c>
      <c r="D1522" s="57">
        <v>2019</v>
      </c>
      <c r="E1522" s="58" t="s">
        <v>3096</v>
      </c>
      <c r="F1522" s="98" t="s">
        <v>5070</v>
      </c>
      <c r="G1522" s="64" t="s">
        <v>4715</v>
      </c>
      <c r="H1522" s="98" t="s">
        <v>3668</v>
      </c>
      <c r="I1522" s="58" t="s">
        <v>4711</v>
      </c>
      <c r="J1522" s="72">
        <v>2000000</v>
      </c>
      <c r="K1522" s="65"/>
    </row>
    <row r="1523" spans="1:11" ht="62" hidden="1">
      <c r="A1523" s="48"/>
      <c r="B1523" s="57"/>
      <c r="C1523" s="58" t="s">
        <v>249</v>
      </c>
      <c r="D1523" s="57">
        <v>2019</v>
      </c>
      <c r="E1523" s="58" t="s">
        <v>3096</v>
      </c>
      <c r="F1523" s="58" t="s">
        <v>5071</v>
      </c>
      <c r="G1523" s="58" t="s">
        <v>4715</v>
      </c>
      <c r="H1523" s="58" t="s">
        <v>4771</v>
      </c>
      <c r="I1523" s="58" t="s">
        <v>4711</v>
      </c>
      <c r="J1523" s="72">
        <v>2825125</v>
      </c>
      <c r="K1523" s="65"/>
    </row>
    <row r="1524" spans="1:11" ht="62" hidden="1">
      <c r="A1524" s="48"/>
      <c r="B1524" s="57"/>
      <c r="C1524" s="58" t="s">
        <v>249</v>
      </c>
      <c r="D1524" s="57">
        <v>2019</v>
      </c>
      <c r="E1524" s="58" t="s">
        <v>3096</v>
      </c>
      <c r="F1524" s="98" t="s">
        <v>4908</v>
      </c>
      <c r="G1524" s="64" t="s">
        <v>4764</v>
      </c>
      <c r="H1524" s="98" t="s">
        <v>4735</v>
      </c>
      <c r="I1524" s="58" t="s">
        <v>4711</v>
      </c>
      <c r="J1524" s="72">
        <v>2126125</v>
      </c>
      <c r="K1524" s="65"/>
    </row>
    <row r="1525" spans="1:11" ht="62" hidden="1">
      <c r="A1525" s="48"/>
      <c r="B1525" s="57"/>
      <c r="C1525" s="58" t="s">
        <v>249</v>
      </c>
      <c r="D1525" s="57">
        <v>2019</v>
      </c>
      <c r="E1525" s="58" t="s">
        <v>3096</v>
      </c>
      <c r="F1525" s="58" t="s">
        <v>4892</v>
      </c>
      <c r="G1525" s="58" t="s">
        <v>4715</v>
      </c>
      <c r="H1525" s="58" t="s">
        <v>5018</v>
      </c>
      <c r="I1525" s="58" t="s">
        <v>4711</v>
      </c>
      <c r="J1525" s="72">
        <v>2825125</v>
      </c>
      <c r="K1525" s="65"/>
    </row>
    <row r="1526" spans="1:11" ht="62" hidden="1">
      <c r="A1526" s="48"/>
      <c r="B1526" s="57"/>
      <c r="C1526" s="58" t="s">
        <v>249</v>
      </c>
      <c r="D1526" s="57">
        <v>2019</v>
      </c>
      <c r="E1526" s="58" t="s">
        <v>3096</v>
      </c>
      <c r="F1526" s="98" t="s">
        <v>4908</v>
      </c>
      <c r="G1526" s="64" t="s">
        <v>4729</v>
      </c>
      <c r="H1526" s="98" t="s">
        <v>5025</v>
      </c>
      <c r="I1526" s="58" t="s">
        <v>4711</v>
      </c>
      <c r="J1526" s="72">
        <v>2126125</v>
      </c>
      <c r="K1526" s="65"/>
    </row>
    <row r="1527" spans="1:11" ht="62" hidden="1">
      <c r="A1527" s="48"/>
      <c r="B1527" s="57"/>
      <c r="C1527" s="58" t="s">
        <v>249</v>
      </c>
      <c r="D1527" s="57">
        <v>2019</v>
      </c>
      <c r="E1527" s="58" t="s">
        <v>3096</v>
      </c>
      <c r="F1527" s="98" t="s">
        <v>4908</v>
      </c>
      <c r="G1527" s="64" t="s">
        <v>4713</v>
      </c>
      <c r="H1527" s="98" t="s">
        <v>4735</v>
      </c>
      <c r="I1527" s="58" t="s">
        <v>4711</v>
      </c>
      <c r="J1527" s="72">
        <v>2126125</v>
      </c>
      <c r="K1527" s="65"/>
    </row>
    <row r="1528" spans="1:11" ht="62" hidden="1">
      <c r="A1528" s="48"/>
      <c r="B1528" s="57"/>
      <c r="C1528" s="58" t="s">
        <v>249</v>
      </c>
      <c r="D1528" s="57">
        <v>2019</v>
      </c>
      <c r="E1528" s="58" t="s">
        <v>3096</v>
      </c>
      <c r="F1528" s="98" t="s">
        <v>5072</v>
      </c>
      <c r="G1528" s="64" t="s">
        <v>4725</v>
      </c>
      <c r="H1528" s="98" t="s">
        <v>4793</v>
      </c>
      <c r="I1528" s="58" t="s">
        <v>4711</v>
      </c>
      <c r="J1528" s="72">
        <v>19921875</v>
      </c>
      <c r="K1528" s="65"/>
    </row>
    <row r="1529" spans="1:11" ht="62" hidden="1">
      <c r="A1529" s="48"/>
      <c r="B1529" s="57"/>
      <c r="C1529" s="58" t="s">
        <v>249</v>
      </c>
      <c r="D1529" s="57">
        <v>2019</v>
      </c>
      <c r="E1529" s="58" t="s">
        <v>3096</v>
      </c>
      <c r="F1529" s="98" t="s">
        <v>5073</v>
      </c>
      <c r="G1529" s="64" t="s">
        <v>5074</v>
      </c>
      <c r="H1529" s="98" t="s">
        <v>4726</v>
      </c>
      <c r="I1529" s="58" t="s">
        <v>4711</v>
      </c>
      <c r="J1529" s="72">
        <v>440000000</v>
      </c>
      <c r="K1529" s="65"/>
    </row>
    <row r="1530" spans="1:11" ht="62" hidden="1">
      <c r="A1530" s="48"/>
      <c r="B1530" s="57"/>
      <c r="C1530" s="58" t="s">
        <v>249</v>
      </c>
      <c r="D1530" s="57">
        <v>2019</v>
      </c>
      <c r="E1530" s="58" t="s">
        <v>3096</v>
      </c>
      <c r="F1530" s="98" t="s">
        <v>5075</v>
      </c>
      <c r="G1530" s="64" t="s">
        <v>4710</v>
      </c>
      <c r="H1530" s="98" t="s">
        <v>3644</v>
      </c>
      <c r="I1530" s="58" t="s">
        <v>4711</v>
      </c>
      <c r="J1530" s="72">
        <v>65590250</v>
      </c>
      <c r="K1530" s="65"/>
    </row>
    <row r="1531" spans="1:11" ht="62" hidden="1">
      <c r="A1531" s="48"/>
      <c r="B1531" s="57"/>
      <c r="C1531" s="58" t="s">
        <v>249</v>
      </c>
      <c r="D1531" s="57">
        <v>2019</v>
      </c>
      <c r="E1531" s="58" t="s">
        <v>3096</v>
      </c>
      <c r="F1531" s="98" t="s">
        <v>5076</v>
      </c>
      <c r="G1531" s="64" t="s">
        <v>4710</v>
      </c>
      <c r="H1531" s="98" t="s">
        <v>4893</v>
      </c>
      <c r="I1531" s="58" t="s">
        <v>4711</v>
      </c>
      <c r="J1531" s="72">
        <v>33000000</v>
      </c>
      <c r="K1531" s="65"/>
    </row>
    <row r="1532" spans="1:11" ht="62" hidden="1">
      <c r="A1532" s="48"/>
      <c r="B1532" s="57"/>
      <c r="C1532" s="58" t="s">
        <v>249</v>
      </c>
      <c r="D1532" s="57">
        <v>2019</v>
      </c>
      <c r="E1532" s="58" t="s">
        <v>3096</v>
      </c>
      <c r="F1532" s="98" t="s">
        <v>5077</v>
      </c>
      <c r="G1532" s="64" t="s">
        <v>4710</v>
      </c>
      <c r="H1532" s="98" t="s">
        <v>4726</v>
      </c>
      <c r="I1532" s="58" t="s">
        <v>4711</v>
      </c>
      <c r="J1532" s="72">
        <v>163954000</v>
      </c>
      <c r="K1532" s="65"/>
    </row>
    <row r="1533" spans="1:11" ht="62" hidden="1">
      <c r="A1533" s="48"/>
      <c r="B1533" s="57"/>
      <c r="C1533" s="58" t="s">
        <v>249</v>
      </c>
      <c r="D1533" s="57">
        <v>2019</v>
      </c>
      <c r="E1533" s="58" t="s">
        <v>3096</v>
      </c>
      <c r="F1533" s="98" t="s">
        <v>5078</v>
      </c>
      <c r="G1533" s="64" t="s">
        <v>4710</v>
      </c>
      <c r="H1533" s="98" t="s">
        <v>3633</v>
      </c>
      <c r="I1533" s="58" t="s">
        <v>4711</v>
      </c>
      <c r="J1533" s="72">
        <v>10010000</v>
      </c>
      <c r="K1533" s="65"/>
    </row>
    <row r="1534" spans="1:11" ht="62" hidden="1">
      <c r="A1534" s="48"/>
      <c r="B1534" s="57"/>
      <c r="C1534" s="58" t="s">
        <v>249</v>
      </c>
      <c r="D1534" s="57">
        <v>2019</v>
      </c>
      <c r="E1534" s="58" t="s">
        <v>3096</v>
      </c>
      <c r="F1534" s="98" t="s">
        <v>5079</v>
      </c>
      <c r="G1534" s="64" t="s">
        <v>4710</v>
      </c>
      <c r="H1534" s="98" t="s">
        <v>4862</v>
      </c>
      <c r="I1534" s="58" t="s">
        <v>4711</v>
      </c>
      <c r="J1534" s="72">
        <v>48000000</v>
      </c>
      <c r="K1534" s="65"/>
    </row>
    <row r="1535" spans="1:11" ht="62" hidden="1">
      <c r="A1535" s="48"/>
      <c r="B1535" s="57"/>
      <c r="C1535" s="58" t="s">
        <v>249</v>
      </c>
      <c r="D1535" s="57">
        <v>2019</v>
      </c>
      <c r="E1535" s="58" t="s">
        <v>3096</v>
      </c>
      <c r="F1535" s="98" t="s">
        <v>5080</v>
      </c>
      <c r="G1535" s="64" t="s">
        <v>4710</v>
      </c>
      <c r="H1535" s="98" t="s">
        <v>4812</v>
      </c>
      <c r="I1535" s="58" t="s">
        <v>4711</v>
      </c>
      <c r="J1535" s="72">
        <v>6190000</v>
      </c>
      <c r="K1535" s="65"/>
    </row>
    <row r="1536" spans="1:11" ht="46.5" hidden="1">
      <c r="A1536" s="48"/>
      <c r="B1536" s="57"/>
      <c r="C1536" s="58" t="s">
        <v>249</v>
      </c>
      <c r="D1536" s="57">
        <v>2019</v>
      </c>
      <c r="E1536" s="58" t="s">
        <v>3112</v>
      </c>
      <c r="F1536" s="58" t="s">
        <v>5081</v>
      </c>
      <c r="G1536" s="58" t="s">
        <v>4886</v>
      </c>
      <c r="H1536" s="67" t="s">
        <v>4808</v>
      </c>
      <c r="I1536" s="58" t="s">
        <v>4711</v>
      </c>
      <c r="J1536" s="65">
        <v>14300000</v>
      </c>
      <c r="K1536" s="65"/>
    </row>
    <row r="1537" spans="1:11" ht="46.5" hidden="1">
      <c r="A1537" s="48"/>
      <c r="B1537" s="57"/>
      <c r="C1537" s="58" t="s">
        <v>249</v>
      </c>
      <c r="D1537" s="57">
        <v>2019</v>
      </c>
      <c r="E1537" s="58" t="s">
        <v>3112</v>
      </c>
      <c r="F1537" s="58" t="s">
        <v>5082</v>
      </c>
      <c r="G1537" s="58" t="s">
        <v>4713</v>
      </c>
      <c r="H1537" s="67" t="s">
        <v>5083</v>
      </c>
      <c r="I1537" s="58" t="s">
        <v>4711</v>
      </c>
      <c r="J1537" s="65">
        <v>1000000</v>
      </c>
      <c r="K1537" s="65"/>
    </row>
    <row r="1538" spans="1:11" ht="108.5" hidden="1">
      <c r="A1538" s="48"/>
      <c r="B1538" s="57"/>
      <c r="C1538" s="58" t="s">
        <v>249</v>
      </c>
      <c r="D1538" s="57">
        <v>2019</v>
      </c>
      <c r="E1538" s="58" t="s">
        <v>3112</v>
      </c>
      <c r="F1538" s="58" t="s">
        <v>5084</v>
      </c>
      <c r="G1538" s="58" t="s">
        <v>4715</v>
      </c>
      <c r="H1538" s="67" t="s">
        <v>3668</v>
      </c>
      <c r="I1538" s="58" t="s">
        <v>4711</v>
      </c>
      <c r="J1538" s="65">
        <v>8940000</v>
      </c>
      <c r="K1538" s="65"/>
    </row>
    <row r="1539" spans="1:11" ht="46.5" hidden="1">
      <c r="A1539" s="48"/>
      <c r="B1539" s="57"/>
      <c r="C1539" s="58" t="s">
        <v>249</v>
      </c>
      <c r="D1539" s="57">
        <v>2019</v>
      </c>
      <c r="E1539" s="58" t="s">
        <v>3112</v>
      </c>
      <c r="F1539" s="98" t="s">
        <v>5085</v>
      </c>
      <c r="G1539" s="64" t="s">
        <v>4886</v>
      </c>
      <c r="H1539" s="99" t="s">
        <v>3651</v>
      </c>
      <c r="I1539" s="58" t="s">
        <v>4711</v>
      </c>
      <c r="J1539" s="65">
        <v>45026700</v>
      </c>
      <c r="K1539" s="65"/>
    </row>
    <row r="1540" spans="1:11" ht="46.5" hidden="1">
      <c r="A1540" s="48"/>
      <c r="B1540" s="57"/>
      <c r="C1540" s="58" t="s">
        <v>249</v>
      </c>
      <c r="D1540" s="57">
        <v>2019</v>
      </c>
      <c r="E1540" s="58" t="s">
        <v>3112</v>
      </c>
      <c r="F1540" s="98" t="s">
        <v>5086</v>
      </c>
      <c r="G1540" s="64" t="s">
        <v>4725</v>
      </c>
      <c r="H1540" s="99" t="s">
        <v>3629</v>
      </c>
      <c r="I1540" s="58" t="s">
        <v>4711</v>
      </c>
      <c r="J1540" s="65">
        <v>70264000</v>
      </c>
      <c r="K1540" s="65"/>
    </row>
    <row r="1541" spans="1:11" ht="46.5" hidden="1">
      <c r="A1541" s="48"/>
      <c r="B1541" s="57"/>
      <c r="C1541" s="58" t="s">
        <v>249</v>
      </c>
      <c r="D1541" s="57">
        <v>2019</v>
      </c>
      <c r="E1541" s="58" t="s">
        <v>3112</v>
      </c>
      <c r="F1541" s="58" t="s">
        <v>5087</v>
      </c>
      <c r="G1541" s="58" t="s">
        <v>4752</v>
      </c>
      <c r="H1541" s="58" t="s">
        <v>4921</v>
      </c>
      <c r="I1541" s="58" t="s">
        <v>4711</v>
      </c>
      <c r="J1541" s="72">
        <v>50000000</v>
      </c>
      <c r="K1541" s="65"/>
    </row>
    <row r="1542" spans="1:11" ht="46.5" hidden="1">
      <c r="A1542" s="48"/>
      <c r="B1542" s="57"/>
      <c r="C1542" s="58" t="s">
        <v>249</v>
      </c>
      <c r="D1542" s="57">
        <v>2019</v>
      </c>
      <c r="E1542" s="58" t="s">
        <v>3112</v>
      </c>
      <c r="F1542" s="58" t="s">
        <v>5088</v>
      </c>
      <c r="G1542" s="58" t="s">
        <v>4923</v>
      </c>
      <c r="H1542" s="58" t="s">
        <v>4921</v>
      </c>
      <c r="I1542" s="58" t="s">
        <v>4711</v>
      </c>
      <c r="J1542" s="72">
        <v>50000000</v>
      </c>
      <c r="K1542" s="65"/>
    </row>
    <row r="1543" spans="1:11" ht="46.5" hidden="1">
      <c r="A1543" s="48"/>
      <c r="B1543" s="57"/>
      <c r="C1543" s="58" t="s">
        <v>249</v>
      </c>
      <c r="D1543" s="57">
        <v>2019</v>
      </c>
      <c r="E1543" s="58" t="s">
        <v>3112</v>
      </c>
      <c r="F1543" s="98" t="s">
        <v>5089</v>
      </c>
      <c r="G1543" s="64" t="s">
        <v>4710</v>
      </c>
      <c r="H1543" s="98" t="s">
        <v>3928</v>
      </c>
      <c r="I1543" s="58" t="s">
        <v>4711</v>
      </c>
      <c r="J1543" s="72">
        <v>5540000</v>
      </c>
      <c r="K1543" s="65"/>
    </row>
    <row r="1544" spans="1:11" ht="46.5" hidden="1">
      <c r="A1544" s="48"/>
      <c r="B1544" s="57"/>
      <c r="C1544" s="58" t="s">
        <v>249</v>
      </c>
      <c r="D1544" s="57">
        <v>2019</v>
      </c>
      <c r="E1544" s="58" t="s">
        <v>3112</v>
      </c>
      <c r="F1544" s="58" t="s">
        <v>4892</v>
      </c>
      <c r="G1544" s="58" t="s">
        <v>4829</v>
      </c>
      <c r="H1544" s="58" t="s">
        <v>4893</v>
      </c>
      <c r="I1544" s="58" t="s">
        <v>4711</v>
      </c>
      <c r="J1544" s="72">
        <v>2825125</v>
      </c>
      <c r="K1544" s="65"/>
    </row>
    <row r="1545" spans="1:11" ht="46.5" hidden="1">
      <c r="A1545" s="48"/>
      <c r="B1545" s="57"/>
      <c r="C1545" s="58" t="s">
        <v>249</v>
      </c>
      <c r="D1545" s="57">
        <v>2019</v>
      </c>
      <c r="E1545" s="58" t="s">
        <v>3112</v>
      </c>
      <c r="F1545" s="98" t="s">
        <v>5090</v>
      </c>
      <c r="G1545" s="64" t="s">
        <v>4756</v>
      </c>
      <c r="H1545" s="98" t="s">
        <v>4769</v>
      </c>
      <c r="I1545" s="58" t="s">
        <v>4711</v>
      </c>
      <c r="J1545" s="72">
        <v>8200000</v>
      </c>
      <c r="K1545" s="65"/>
    </row>
    <row r="1546" spans="1:11" ht="46.5" hidden="1">
      <c r="A1546" s="48"/>
      <c r="B1546" s="57"/>
      <c r="C1546" s="58" t="s">
        <v>249</v>
      </c>
      <c r="D1546" s="57">
        <v>2019</v>
      </c>
      <c r="E1546" s="58" t="s">
        <v>3112</v>
      </c>
      <c r="F1546" s="98" t="s">
        <v>5091</v>
      </c>
      <c r="G1546" s="64" t="s">
        <v>4773</v>
      </c>
      <c r="H1546" s="98" t="s">
        <v>3644</v>
      </c>
      <c r="I1546" s="58" t="s">
        <v>4711</v>
      </c>
      <c r="J1546" s="72">
        <v>6850000</v>
      </c>
      <c r="K1546" s="65"/>
    </row>
    <row r="1547" spans="1:11" ht="46.5" hidden="1">
      <c r="A1547" s="48"/>
      <c r="B1547" s="57"/>
      <c r="C1547" s="58" t="s">
        <v>249</v>
      </c>
      <c r="D1547" s="57">
        <v>2019</v>
      </c>
      <c r="E1547" s="58" t="s">
        <v>3112</v>
      </c>
      <c r="F1547" s="98" t="s">
        <v>5092</v>
      </c>
      <c r="G1547" s="64" t="s">
        <v>4710</v>
      </c>
      <c r="H1547" s="98" t="s">
        <v>4769</v>
      </c>
      <c r="I1547" s="58" t="s">
        <v>4711</v>
      </c>
      <c r="J1547" s="72">
        <v>16290000</v>
      </c>
      <c r="K1547" s="65"/>
    </row>
    <row r="1548" spans="1:11" ht="46.5" hidden="1">
      <c r="A1548" s="48"/>
      <c r="B1548" s="57"/>
      <c r="C1548" s="58" t="s">
        <v>249</v>
      </c>
      <c r="D1548" s="57">
        <v>2019</v>
      </c>
      <c r="E1548" s="58" t="s">
        <v>3112</v>
      </c>
      <c r="F1548" s="98" t="s">
        <v>5093</v>
      </c>
      <c r="G1548" s="64" t="s">
        <v>4764</v>
      </c>
      <c r="H1548" s="98" t="s">
        <v>5094</v>
      </c>
      <c r="I1548" s="58" t="s">
        <v>4711</v>
      </c>
      <c r="J1548" s="72">
        <v>12000000</v>
      </c>
      <c r="K1548" s="65"/>
    </row>
    <row r="1549" spans="1:11" ht="46.5" hidden="1">
      <c r="A1549" s="48"/>
      <c r="B1549" s="57"/>
      <c r="C1549" s="58" t="s">
        <v>249</v>
      </c>
      <c r="D1549" s="57">
        <v>2019</v>
      </c>
      <c r="E1549" s="58" t="s">
        <v>3112</v>
      </c>
      <c r="F1549" s="98" t="s">
        <v>5095</v>
      </c>
      <c r="G1549" s="64" t="s">
        <v>4713</v>
      </c>
      <c r="H1549" s="98" t="s">
        <v>5096</v>
      </c>
      <c r="I1549" s="58" t="s">
        <v>4711</v>
      </c>
      <c r="J1549" s="72">
        <v>15000000</v>
      </c>
      <c r="K1549" s="65"/>
    </row>
    <row r="1550" spans="1:11" ht="46.5" hidden="1">
      <c r="A1550" s="48"/>
      <c r="B1550" s="57"/>
      <c r="C1550" s="58" t="s">
        <v>249</v>
      </c>
      <c r="D1550" s="57">
        <v>2019</v>
      </c>
      <c r="E1550" s="58" t="s">
        <v>3112</v>
      </c>
      <c r="F1550" s="98" t="s">
        <v>5097</v>
      </c>
      <c r="G1550" s="64" t="s">
        <v>4710</v>
      </c>
      <c r="H1550" s="98" t="s">
        <v>3668</v>
      </c>
      <c r="I1550" s="58" t="s">
        <v>4711</v>
      </c>
      <c r="J1550" s="72">
        <v>12500000</v>
      </c>
      <c r="K1550" s="65"/>
    </row>
    <row r="1551" spans="1:11" ht="46.5" hidden="1">
      <c r="A1551" s="48"/>
      <c r="B1551" s="57"/>
      <c r="C1551" s="58" t="s">
        <v>249</v>
      </c>
      <c r="D1551" s="57">
        <v>2019</v>
      </c>
      <c r="E1551" s="58" t="s">
        <v>3112</v>
      </c>
      <c r="F1551" s="98" t="s">
        <v>5098</v>
      </c>
      <c r="G1551" s="64" t="s">
        <v>4710</v>
      </c>
      <c r="H1551" s="98" t="s">
        <v>3668</v>
      </c>
      <c r="I1551" s="58" t="s">
        <v>4711</v>
      </c>
      <c r="J1551" s="72">
        <v>1000000</v>
      </c>
      <c r="K1551" s="65"/>
    </row>
    <row r="1552" spans="1:11" ht="46.5" hidden="1">
      <c r="A1552" s="48"/>
      <c r="B1552" s="57"/>
      <c r="C1552" s="58" t="s">
        <v>249</v>
      </c>
      <c r="D1552" s="57">
        <v>2019</v>
      </c>
      <c r="E1552" s="58" t="s">
        <v>3112</v>
      </c>
      <c r="F1552" s="98" t="s">
        <v>5099</v>
      </c>
      <c r="G1552" s="64" t="s">
        <v>4796</v>
      </c>
      <c r="H1552" s="98" t="s">
        <v>4747</v>
      </c>
      <c r="I1552" s="58" t="s">
        <v>4711</v>
      </c>
      <c r="J1552" s="72">
        <v>10150000</v>
      </c>
      <c r="K1552" s="65"/>
    </row>
    <row r="1553" spans="1:11" ht="46.5" hidden="1">
      <c r="A1553" s="48"/>
      <c r="B1553" s="57"/>
      <c r="C1553" s="58" t="s">
        <v>249</v>
      </c>
      <c r="D1553" s="57">
        <v>2019</v>
      </c>
      <c r="E1553" s="58" t="s">
        <v>3112</v>
      </c>
      <c r="F1553" s="98" t="s">
        <v>5100</v>
      </c>
      <c r="G1553" s="64" t="s">
        <v>5101</v>
      </c>
      <c r="H1553" s="98" t="s">
        <v>4747</v>
      </c>
      <c r="I1553" s="58" t="s">
        <v>4711</v>
      </c>
      <c r="J1553" s="72">
        <v>10010000</v>
      </c>
      <c r="K1553" s="65"/>
    </row>
    <row r="1554" spans="1:11" ht="46.5" hidden="1">
      <c r="A1554" s="48"/>
      <c r="B1554" s="57"/>
      <c r="C1554" s="58" t="s">
        <v>249</v>
      </c>
      <c r="D1554" s="57">
        <v>2019</v>
      </c>
      <c r="E1554" s="58" t="s">
        <v>3112</v>
      </c>
      <c r="F1554" s="98" t="s">
        <v>5102</v>
      </c>
      <c r="G1554" s="64" t="s">
        <v>5103</v>
      </c>
      <c r="H1554" s="98" t="s">
        <v>4747</v>
      </c>
      <c r="I1554" s="58" t="s">
        <v>4711</v>
      </c>
      <c r="J1554" s="72">
        <v>10010000</v>
      </c>
      <c r="K1554" s="65"/>
    </row>
    <row r="1555" spans="1:11" ht="46.5" hidden="1">
      <c r="A1555" s="48"/>
      <c r="B1555" s="57"/>
      <c r="C1555" s="58" t="s">
        <v>249</v>
      </c>
      <c r="D1555" s="57">
        <v>2019</v>
      </c>
      <c r="E1555" s="58" t="s">
        <v>3112</v>
      </c>
      <c r="F1555" s="98" t="s">
        <v>5104</v>
      </c>
      <c r="G1555" s="64" t="s">
        <v>5031</v>
      </c>
      <c r="H1555" s="98" t="s">
        <v>4747</v>
      </c>
      <c r="I1555" s="58" t="s">
        <v>4711</v>
      </c>
      <c r="J1555" s="72">
        <v>10065000</v>
      </c>
      <c r="K1555" s="65"/>
    </row>
    <row r="1556" spans="1:11" ht="46.5" hidden="1">
      <c r="A1556" s="48"/>
      <c r="B1556" s="57"/>
      <c r="C1556" s="58" t="s">
        <v>249</v>
      </c>
      <c r="D1556" s="57">
        <v>2019</v>
      </c>
      <c r="E1556" s="58" t="s">
        <v>3112</v>
      </c>
      <c r="F1556" s="98" t="s">
        <v>5105</v>
      </c>
      <c r="G1556" s="64" t="s">
        <v>4756</v>
      </c>
      <c r="H1556" s="98" t="s">
        <v>4747</v>
      </c>
      <c r="I1556" s="58" t="s">
        <v>4711</v>
      </c>
      <c r="J1556" s="72">
        <v>10560000</v>
      </c>
      <c r="K1556" s="65"/>
    </row>
    <row r="1557" spans="1:11" ht="46.5" hidden="1">
      <c r="A1557" s="48"/>
      <c r="B1557" s="57"/>
      <c r="C1557" s="58" t="s">
        <v>249</v>
      </c>
      <c r="D1557" s="57">
        <v>2019</v>
      </c>
      <c r="E1557" s="58" t="s">
        <v>3112</v>
      </c>
      <c r="F1557" s="98" t="s">
        <v>5106</v>
      </c>
      <c r="G1557" s="64" t="s">
        <v>4756</v>
      </c>
      <c r="H1557" s="98" t="s">
        <v>4046</v>
      </c>
      <c r="I1557" s="58" t="s">
        <v>4711</v>
      </c>
      <c r="J1557" s="72">
        <v>2500000</v>
      </c>
      <c r="K1557" s="65"/>
    </row>
    <row r="1558" spans="1:11" ht="46.5" hidden="1">
      <c r="A1558" s="48"/>
      <c r="B1558" s="57"/>
      <c r="C1558" s="58" t="s">
        <v>249</v>
      </c>
      <c r="D1558" s="57">
        <v>2019</v>
      </c>
      <c r="E1558" s="58" t="s">
        <v>3112</v>
      </c>
      <c r="F1558" s="98" t="s">
        <v>5107</v>
      </c>
      <c r="G1558" s="64" t="s">
        <v>4789</v>
      </c>
      <c r="H1558" s="98" t="s">
        <v>4747</v>
      </c>
      <c r="I1558" s="58" t="s">
        <v>4711</v>
      </c>
      <c r="J1558" s="72">
        <v>10070000</v>
      </c>
      <c r="K1558" s="65"/>
    </row>
    <row r="1559" spans="1:11" ht="46.5" hidden="1">
      <c r="A1559" s="48"/>
      <c r="B1559" s="57"/>
      <c r="C1559" s="58" t="s">
        <v>249</v>
      </c>
      <c r="D1559" s="57">
        <v>2019</v>
      </c>
      <c r="E1559" s="58" t="s">
        <v>3112</v>
      </c>
      <c r="F1559" s="58" t="s">
        <v>4709</v>
      </c>
      <c r="G1559" s="58" t="s">
        <v>4710</v>
      </c>
      <c r="H1559" s="58" t="s">
        <v>3629</v>
      </c>
      <c r="I1559" s="58" t="s">
        <v>4711</v>
      </c>
      <c r="J1559" s="72">
        <v>8800000</v>
      </c>
      <c r="K1559" s="65"/>
    </row>
    <row r="1560" spans="1:11" ht="46.5" hidden="1">
      <c r="A1560" s="48"/>
      <c r="B1560" s="57"/>
      <c r="C1560" s="58" t="s">
        <v>249</v>
      </c>
      <c r="D1560" s="57">
        <v>2019</v>
      </c>
      <c r="E1560" s="58" t="s">
        <v>3112</v>
      </c>
      <c r="F1560" s="98" t="s">
        <v>5108</v>
      </c>
      <c r="G1560" s="64" t="s">
        <v>4729</v>
      </c>
      <c r="H1560" s="98" t="s">
        <v>5109</v>
      </c>
      <c r="I1560" s="58" t="s">
        <v>4711</v>
      </c>
      <c r="J1560" s="72">
        <v>28270000</v>
      </c>
      <c r="K1560" s="65"/>
    </row>
    <row r="1561" spans="1:11" ht="46.5" hidden="1">
      <c r="A1561" s="48"/>
      <c r="B1561" s="57"/>
      <c r="C1561" s="58" t="s">
        <v>249</v>
      </c>
      <c r="D1561" s="57">
        <v>2019</v>
      </c>
      <c r="E1561" s="58" t="s">
        <v>3112</v>
      </c>
      <c r="F1561" s="98" t="s">
        <v>5110</v>
      </c>
      <c r="G1561" s="64" t="s">
        <v>4729</v>
      </c>
      <c r="H1561" s="98" t="s">
        <v>4968</v>
      </c>
      <c r="I1561" s="58" t="s">
        <v>4711</v>
      </c>
      <c r="J1561" s="72">
        <v>20000000</v>
      </c>
      <c r="K1561" s="65"/>
    </row>
    <row r="1562" spans="1:11" ht="46.5" hidden="1">
      <c r="A1562" s="48"/>
      <c r="B1562" s="57"/>
      <c r="C1562" s="58" t="s">
        <v>249</v>
      </c>
      <c r="D1562" s="57">
        <v>2019</v>
      </c>
      <c r="E1562" s="58" t="s">
        <v>3112</v>
      </c>
      <c r="F1562" s="98" t="s">
        <v>5111</v>
      </c>
      <c r="G1562" s="64" t="s">
        <v>4729</v>
      </c>
      <c r="H1562" s="98" t="s">
        <v>4862</v>
      </c>
      <c r="I1562" s="58" t="s">
        <v>4711</v>
      </c>
      <c r="J1562" s="72">
        <v>42914000</v>
      </c>
      <c r="K1562" s="65"/>
    </row>
    <row r="1563" spans="1:11" ht="46.5" hidden="1">
      <c r="A1563" s="48"/>
      <c r="B1563" s="57"/>
      <c r="C1563" s="58" t="s">
        <v>249</v>
      </c>
      <c r="D1563" s="57">
        <v>2019</v>
      </c>
      <c r="E1563" s="58" t="s">
        <v>3112</v>
      </c>
      <c r="F1563" s="98" t="s">
        <v>5112</v>
      </c>
      <c r="G1563" s="64" t="s">
        <v>4710</v>
      </c>
      <c r="H1563" s="98" t="s">
        <v>3651</v>
      </c>
      <c r="I1563" s="58" t="s">
        <v>4711</v>
      </c>
      <c r="J1563" s="72">
        <v>27500000</v>
      </c>
      <c r="K1563" s="65"/>
    </row>
    <row r="1564" spans="1:11" ht="15.5" hidden="1">
      <c r="A1564" s="48"/>
      <c r="B1564" s="57"/>
      <c r="C1564" s="58" t="s">
        <v>249</v>
      </c>
      <c r="D1564" s="57">
        <v>2019</v>
      </c>
      <c r="E1564" s="58" t="s">
        <v>3144</v>
      </c>
      <c r="F1564" s="58" t="s">
        <v>5113</v>
      </c>
      <c r="G1564" s="58" t="s">
        <v>5114</v>
      </c>
      <c r="H1564" s="67" t="s">
        <v>3629</v>
      </c>
      <c r="I1564" s="58" t="s">
        <v>5115</v>
      </c>
      <c r="J1564" s="65">
        <v>39392975</v>
      </c>
      <c r="K1564" s="65"/>
    </row>
    <row r="1565" spans="1:11" ht="31" hidden="1">
      <c r="A1565" s="48"/>
      <c r="B1565" s="57"/>
      <c r="C1565" s="58" t="s">
        <v>249</v>
      </c>
      <c r="D1565" s="57">
        <v>2019</v>
      </c>
      <c r="E1565" s="58" t="s">
        <v>3144</v>
      </c>
      <c r="F1565" s="58" t="s">
        <v>5116</v>
      </c>
      <c r="G1565" s="58" t="s">
        <v>4729</v>
      </c>
      <c r="H1565" s="67" t="s">
        <v>3621</v>
      </c>
      <c r="I1565" s="58" t="s">
        <v>4711</v>
      </c>
      <c r="J1565" s="65">
        <v>1290000</v>
      </c>
      <c r="K1565" s="65"/>
    </row>
    <row r="1566" spans="1:11" ht="31" hidden="1">
      <c r="A1566" s="48"/>
      <c r="B1566" s="57"/>
      <c r="C1566" s="58" t="s">
        <v>249</v>
      </c>
      <c r="D1566" s="57">
        <v>2019</v>
      </c>
      <c r="E1566" s="58" t="s">
        <v>3144</v>
      </c>
      <c r="F1566" s="58" t="s">
        <v>5117</v>
      </c>
      <c r="G1566" s="58" t="s">
        <v>4756</v>
      </c>
      <c r="H1566" s="67" t="s">
        <v>3633</v>
      </c>
      <c r="I1566" s="58" t="s">
        <v>4711</v>
      </c>
      <c r="J1566" s="65">
        <v>181818000</v>
      </c>
      <c r="K1566" s="65"/>
    </row>
    <row r="1567" spans="1:11" ht="31" hidden="1">
      <c r="A1567" s="48"/>
      <c r="B1567" s="57"/>
      <c r="C1567" s="58" t="s">
        <v>249</v>
      </c>
      <c r="D1567" s="57">
        <v>2019</v>
      </c>
      <c r="E1567" s="58" t="s">
        <v>3144</v>
      </c>
      <c r="F1567" s="58" t="s">
        <v>5118</v>
      </c>
      <c r="G1567" s="58" t="s">
        <v>4773</v>
      </c>
      <c r="H1567" s="67" t="s">
        <v>4720</v>
      </c>
      <c r="I1567" s="58" t="s">
        <v>4711</v>
      </c>
      <c r="J1567" s="65">
        <v>20000000</v>
      </c>
      <c r="K1567" s="65"/>
    </row>
    <row r="1568" spans="1:11" ht="31" hidden="1">
      <c r="A1568" s="48"/>
      <c r="B1568" s="57"/>
      <c r="C1568" s="58" t="s">
        <v>249</v>
      </c>
      <c r="D1568" s="57">
        <v>2019</v>
      </c>
      <c r="E1568" s="58" t="s">
        <v>3144</v>
      </c>
      <c r="F1568" s="58" t="s">
        <v>5119</v>
      </c>
      <c r="G1568" s="58" t="s">
        <v>4773</v>
      </c>
      <c r="H1568" s="67" t="s">
        <v>3621</v>
      </c>
      <c r="I1568" s="58" t="s">
        <v>4711</v>
      </c>
      <c r="J1568" s="65">
        <v>15125331</v>
      </c>
      <c r="K1568" s="65"/>
    </row>
    <row r="1569" spans="1:11" ht="46.5" hidden="1">
      <c r="A1569" s="48"/>
      <c r="B1569" s="57"/>
      <c r="C1569" s="58" t="s">
        <v>249</v>
      </c>
      <c r="D1569" s="57">
        <v>2019</v>
      </c>
      <c r="E1569" s="58" t="s">
        <v>3144</v>
      </c>
      <c r="F1569" s="98" t="s">
        <v>5120</v>
      </c>
      <c r="G1569" s="64" t="s">
        <v>4710</v>
      </c>
      <c r="H1569" s="99" t="s">
        <v>4808</v>
      </c>
      <c r="I1569" s="58" t="s">
        <v>4711</v>
      </c>
      <c r="J1569" s="65">
        <v>13276000</v>
      </c>
      <c r="K1569" s="65"/>
    </row>
    <row r="1570" spans="1:11" ht="46.5" hidden="1">
      <c r="A1570" s="48"/>
      <c r="B1570" s="57"/>
      <c r="C1570" s="58" t="s">
        <v>249</v>
      </c>
      <c r="D1570" s="57">
        <v>2019</v>
      </c>
      <c r="E1570" s="58" t="s">
        <v>3144</v>
      </c>
      <c r="F1570" s="98" t="s">
        <v>5121</v>
      </c>
      <c r="G1570" s="64" t="s">
        <v>4710</v>
      </c>
      <c r="H1570" s="99" t="s">
        <v>4720</v>
      </c>
      <c r="I1570" s="58" t="s">
        <v>4711</v>
      </c>
      <c r="J1570" s="65">
        <v>19500000</v>
      </c>
      <c r="K1570" s="65"/>
    </row>
    <row r="1571" spans="1:11" ht="31" hidden="1">
      <c r="A1571" s="48"/>
      <c r="B1571" s="57"/>
      <c r="C1571" s="58" t="s">
        <v>249</v>
      </c>
      <c r="D1571" s="57">
        <v>2019</v>
      </c>
      <c r="E1571" s="58" t="s">
        <v>3144</v>
      </c>
      <c r="F1571" s="98" t="s">
        <v>5122</v>
      </c>
      <c r="G1571" s="64" t="s">
        <v>4773</v>
      </c>
      <c r="H1571" s="99" t="s">
        <v>4720</v>
      </c>
      <c r="I1571" s="58" t="s">
        <v>4711</v>
      </c>
      <c r="J1571" s="65">
        <v>54000000</v>
      </c>
      <c r="K1571" s="65"/>
    </row>
    <row r="1572" spans="1:11" ht="46.5" hidden="1">
      <c r="A1572" s="48"/>
      <c r="B1572" s="57"/>
      <c r="C1572" s="58" t="s">
        <v>249</v>
      </c>
      <c r="D1572" s="57">
        <v>2019</v>
      </c>
      <c r="E1572" s="58" t="s">
        <v>3144</v>
      </c>
      <c r="F1572" s="58" t="s">
        <v>5123</v>
      </c>
      <c r="G1572" s="58" t="s">
        <v>4773</v>
      </c>
      <c r="H1572" s="67" t="s">
        <v>3633</v>
      </c>
      <c r="I1572" s="58" t="s">
        <v>4711</v>
      </c>
      <c r="J1572" s="65">
        <v>2500000</v>
      </c>
      <c r="K1572" s="65"/>
    </row>
    <row r="1573" spans="1:11" ht="31" hidden="1">
      <c r="A1573" s="48"/>
      <c r="B1573" s="57"/>
      <c r="C1573" s="58" t="s">
        <v>249</v>
      </c>
      <c r="D1573" s="57">
        <v>2019</v>
      </c>
      <c r="E1573" s="58" t="s">
        <v>3144</v>
      </c>
      <c r="F1573" s="58" t="s">
        <v>5124</v>
      </c>
      <c r="G1573" s="58" t="s">
        <v>4715</v>
      </c>
      <c r="H1573" s="67" t="s">
        <v>4921</v>
      </c>
      <c r="I1573" s="58" t="s">
        <v>4711</v>
      </c>
      <c r="J1573" s="65">
        <v>39400000</v>
      </c>
      <c r="K1573" s="65"/>
    </row>
    <row r="1574" spans="1:11" ht="31" hidden="1">
      <c r="A1574" s="48"/>
      <c r="B1574" s="57"/>
      <c r="C1574" s="58" t="s">
        <v>249</v>
      </c>
      <c r="D1574" s="57">
        <v>2019</v>
      </c>
      <c r="E1574" s="58" t="s">
        <v>3144</v>
      </c>
      <c r="F1574" s="58" t="s">
        <v>5125</v>
      </c>
      <c r="G1574" s="58" t="s">
        <v>4710</v>
      </c>
      <c r="H1574" s="67" t="s">
        <v>4769</v>
      </c>
      <c r="I1574" s="58" t="s">
        <v>4711</v>
      </c>
      <c r="J1574" s="65">
        <v>4973000</v>
      </c>
      <c r="K1574" s="65"/>
    </row>
    <row r="1575" spans="1:11" ht="46.5" hidden="1">
      <c r="A1575" s="48"/>
      <c r="B1575" s="57"/>
      <c r="C1575" s="58" t="s">
        <v>249</v>
      </c>
      <c r="D1575" s="57">
        <v>2019</v>
      </c>
      <c r="E1575" s="58" t="s">
        <v>3144</v>
      </c>
      <c r="F1575" s="58" t="s">
        <v>5126</v>
      </c>
      <c r="G1575" s="58" t="s">
        <v>4756</v>
      </c>
      <c r="H1575" s="58" t="s">
        <v>3668</v>
      </c>
      <c r="I1575" s="58" t="s">
        <v>4711</v>
      </c>
      <c r="J1575" s="72">
        <v>12975000</v>
      </c>
      <c r="K1575" s="65"/>
    </row>
    <row r="1576" spans="1:11" ht="46.5" hidden="1">
      <c r="A1576" s="48"/>
      <c r="B1576" s="57"/>
      <c r="C1576" s="58" t="s">
        <v>249</v>
      </c>
      <c r="D1576" s="57">
        <v>2019</v>
      </c>
      <c r="E1576" s="58" t="s">
        <v>3144</v>
      </c>
      <c r="F1576" s="58" t="s">
        <v>5127</v>
      </c>
      <c r="G1576" s="58" t="s">
        <v>4711</v>
      </c>
      <c r="H1576" s="58" t="s">
        <v>4720</v>
      </c>
      <c r="I1576" s="58" t="s">
        <v>4711</v>
      </c>
      <c r="J1576" s="72">
        <v>32569000</v>
      </c>
      <c r="K1576" s="65"/>
    </row>
    <row r="1577" spans="1:11" ht="46.5" hidden="1">
      <c r="A1577" s="48"/>
      <c r="B1577" s="57"/>
      <c r="C1577" s="58" t="s">
        <v>249</v>
      </c>
      <c r="D1577" s="57">
        <v>2019</v>
      </c>
      <c r="E1577" s="58" t="s">
        <v>3144</v>
      </c>
      <c r="F1577" s="98" t="s">
        <v>5128</v>
      </c>
      <c r="G1577" s="64" t="s">
        <v>4710</v>
      </c>
      <c r="H1577" s="98" t="s">
        <v>4726</v>
      </c>
      <c r="I1577" s="58" t="s">
        <v>4711</v>
      </c>
      <c r="J1577" s="72">
        <v>20000000</v>
      </c>
      <c r="K1577" s="65"/>
    </row>
    <row r="1578" spans="1:11" ht="31" hidden="1">
      <c r="A1578" s="48"/>
      <c r="B1578" s="57"/>
      <c r="C1578" s="58" t="s">
        <v>249</v>
      </c>
      <c r="D1578" s="57">
        <v>2019</v>
      </c>
      <c r="E1578" s="58" t="s">
        <v>3144</v>
      </c>
      <c r="F1578" s="98" t="s">
        <v>5129</v>
      </c>
      <c r="G1578" s="64" t="s">
        <v>4800</v>
      </c>
      <c r="H1578" s="98" t="s">
        <v>3633</v>
      </c>
      <c r="I1578" s="58" t="s">
        <v>4711</v>
      </c>
      <c r="J1578" s="72">
        <v>65057000</v>
      </c>
      <c r="K1578" s="65"/>
    </row>
    <row r="1579" spans="1:11" ht="31" hidden="1">
      <c r="A1579" s="48"/>
      <c r="B1579" s="57"/>
      <c r="C1579" s="58" t="s">
        <v>249</v>
      </c>
      <c r="D1579" s="57">
        <v>2019</v>
      </c>
      <c r="E1579" s="58" t="s">
        <v>3144</v>
      </c>
      <c r="F1579" s="98" t="s">
        <v>5130</v>
      </c>
      <c r="G1579" s="64" t="s">
        <v>4725</v>
      </c>
      <c r="H1579" s="98" t="s">
        <v>3668</v>
      </c>
      <c r="I1579" s="58" t="s">
        <v>4711</v>
      </c>
      <c r="J1579" s="72">
        <v>43370867</v>
      </c>
      <c r="K1579" s="65"/>
    </row>
    <row r="1580" spans="1:11" ht="62" hidden="1">
      <c r="A1580" s="48"/>
      <c r="B1580" s="57"/>
      <c r="C1580" s="58" t="s">
        <v>249</v>
      </c>
      <c r="D1580" s="57">
        <v>2019</v>
      </c>
      <c r="E1580" s="58" t="s">
        <v>3144</v>
      </c>
      <c r="F1580" s="98" t="s">
        <v>5131</v>
      </c>
      <c r="G1580" s="64" t="s">
        <v>4715</v>
      </c>
      <c r="H1580" s="98" t="s">
        <v>4928</v>
      </c>
      <c r="I1580" s="58" t="s">
        <v>4711</v>
      </c>
      <c r="J1580" s="72">
        <v>2000000</v>
      </c>
      <c r="K1580" s="65"/>
    </row>
    <row r="1581" spans="1:11" ht="93" hidden="1">
      <c r="A1581" s="48"/>
      <c r="B1581" s="57"/>
      <c r="C1581" s="58" t="s">
        <v>249</v>
      </c>
      <c r="D1581" s="57">
        <v>2019</v>
      </c>
      <c r="E1581" s="58" t="s">
        <v>3144</v>
      </c>
      <c r="F1581" s="98" t="s">
        <v>5132</v>
      </c>
      <c r="G1581" s="64" t="s">
        <v>4756</v>
      </c>
      <c r="H1581" s="98" t="s">
        <v>5133</v>
      </c>
      <c r="I1581" s="58" t="s">
        <v>4711</v>
      </c>
      <c r="J1581" s="72">
        <v>906800000</v>
      </c>
      <c r="K1581" s="65"/>
    </row>
    <row r="1582" spans="1:11" ht="31" hidden="1">
      <c r="A1582" s="48"/>
      <c r="B1582" s="57"/>
      <c r="C1582" s="58" t="s">
        <v>249</v>
      </c>
      <c r="D1582" s="57">
        <v>2019</v>
      </c>
      <c r="E1582" s="58" t="s">
        <v>3144</v>
      </c>
      <c r="F1582" s="98" t="s">
        <v>5134</v>
      </c>
      <c r="G1582" s="64" t="s">
        <v>4710</v>
      </c>
      <c r="H1582" s="98" t="s">
        <v>5133</v>
      </c>
      <c r="I1582" s="58" t="s">
        <v>4711</v>
      </c>
      <c r="J1582" s="72">
        <v>1170000000</v>
      </c>
      <c r="K1582" s="65"/>
    </row>
    <row r="1583" spans="1:11" ht="31" hidden="1">
      <c r="A1583" s="48"/>
      <c r="B1583" s="57"/>
      <c r="C1583" s="58" t="s">
        <v>249</v>
      </c>
      <c r="D1583" s="57">
        <v>2019</v>
      </c>
      <c r="E1583" s="58" t="s">
        <v>3144</v>
      </c>
      <c r="F1583" s="98" t="s">
        <v>5135</v>
      </c>
      <c r="G1583" s="64" t="s">
        <v>4710</v>
      </c>
      <c r="H1583" s="98" t="s">
        <v>4726</v>
      </c>
      <c r="I1583" s="58" t="s">
        <v>4711</v>
      </c>
      <c r="J1583" s="72">
        <v>2014480650</v>
      </c>
      <c r="K1583" s="65"/>
    </row>
    <row r="1584" spans="1:11" ht="46.5" hidden="1">
      <c r="A1584" s="48"/>
      <c r="B1584" s="57"/>
      <c r="C1584" s="58" t="s">
        <v>249</v>
      </c>
      <c r="D1584" s="57">
        <v>2020</v>
      </c>
      <c r="E1584" s="58" t="s">
        <v>3011</v>
      </c>
      <c r="F1584" s="101" t="s">
        <v>5136</v>
      </c>
      <c r="G1584" s="101" t="s">
        <v>805</v>
      </c>
      <c r="H1584" s="102">
        <v>20</v>
      </c>
      <c r="I1584" s="101" t="s">
        <v>4725</v>
      </c>
      <c r="J1584" s="103">
        <v>119839000</v>
      </c>
      <c r="K1584" s="65"/>
    </row>
    <row r="1585" spans="1:11" ht="46.5" hidden="1">
      <c r="A1585" s="48"/>
      <c r="B1585" s="57"/>
      <c r="C1585" s="58" t="s">
        <v>249</v>
      </c>
      <c r="D1585" s="57">
        <v>2020</v>
      </c>
      <c r="E1585" s="58" t="s">
        <v>3011</v>
      </c>
      <c r="F1585" s="58" t="s">
        <v>5137</v>
      </c>
      <c r="G1585" s="58" t="s">
        <v>805</v>
      </c>
      <c r="H1585" s="67">
        <v>50</v>
      </c>
      <c r="I1585" s="58" t="s">
        <v>4859</v>
      </c>
      <c r="J1585" s="65">
        <v>27715000</v>
      </c>
      <c r="K1585" s="65"/>
    </row>
    <row r="1586" spans="1:11" ht="31" hidden="1">
      <c r="A1586" s="48"/>
      <c r="B1586" s="57"/>
      <c r="C1586" s="58" t="s">
        <v>249</v>
      </c>
      <c r="D1586" s="57">
        <v>2020</v>
      </c>
      <c r="E1586" s="58" t="s">
        <v>3011</v>
      </c>
      <c r="F1586" s="58" t="s">
        <v>5138</v>
      </c>
      <c r="G1586" s="58" t="s">
        <v>805</v>
      </c>
      <c r="H1586" s="67">
        <v>5</v>
      </c>
      <c r="I1586" s="58" t="s">
        <v>4711</v>
      </c>
      <c r="J1586" s="65">
        <v>84091000</v>
      </c>
      <c r="K1586" s="65"/>
    </row>
    <row r="1587" spans="1:11" ht="46.5" hidden="1">
      <c r="A1587" s="48"/>
      <c r="B1587" s="57"/>
      <c r="C1587" s="58" t="s">
        <v>249</v>
      </c>
      <c r="D1587" s="57">
        <v>2020</v>
      </c>
      <c r="E1587" s="58" t="s">
        <v>3011</v>
      </c>
      <c r="F1587" s="58" t="s">
        <v>5139</v>
      </c>
      <c r="G1587" s="58" t="s">
        <v>805</v>
      </c>
      <c r="H1587" s="67">
        <v>600</v>
      </c>
      <c r="I1587" s="58" t="s">
        <v>4715</v>
      </c>
      <c r="J1587" s="65">
        <v>29975000</v>
      </c>
      <c r="K1587" s="65"/>
    </row>
    <row r="1588" spans="1:11" ht="31" hidden="1">
      <c r="A1588" s="48"/>
      <c r="B1588" s="57"/>
      <c r="C1588" s="58" t="s">
        <v>249</v>
      </c>
      <c r="D1588" s="57">
        <v>2020</v>
      </c>
      <c r="E1588" s="58" t="s">
        <v>3011</v>
      </c>
      <c r="F1588" s="58" t="s">
        <v>5140</v>
      </c>
      <c r="G1588" s="58" t="s">
        <v>805</v>
      </c>
      <c r="H1588" s="67">
        <v>200</v>
      </c>
      <c r="I1588" s="58" t="s">
        <v>4711</v>
      </c>
      <c r="J1588" s="65">
        <v>63624000</v>
      </c>
      <c r="K1588" s="65"/>
    </row>
    <row r="1589" spans="1:11" ht="31" hidden="1">
      <c r="A1589" s="48"/>
      <c r="B1589" s="57"/>
      <c r="C1589" s="58" t="s">
        <v>249</v>
      </c>
      <c r="D1589" s="57">
        <v>2020</v>
      </c>
      <c r="E1589" s="58" t="s">
        <v>3011</v>
      </c>
      <c r="F1589" s="58" t="s">
        <v>5141</v>
      </c>
      <c r="G1589" s="58" t="s">
        <v>805</v>
      </c>
      <c r="H1589" s="104">
        <v>1000</v>
      </c>
      <c r="I1589" s="58" t="s">
        <v>4946</v>
      </c>
      <c r="J1589" s="65">
        <v>48000000</v>
      </c>
      <c r="K1589" s="65"/>
    </row>
    <row r="1590" spans="1:11" ht="31" hidden="1">
      <c r="A1590" s="48"/>
      <c r="B1590" s="57"/>
      <c r="C1590" s="58" t="s">
        <v>249</v>
      </c>
      <c r="D1590" s="57">
        <v>2020</v>
      </c>
      <c r="E1590" s="58" t="s">
        <v>3011</v>
      </c>
      <c r="F1590" s="58" t="s">
        <v>5142</v>
      </c>
      <c r="G1590" s="58" t="s">
        <v>805</v>
      </c>
      <c r="H1590" s="67">
        <v>100</v>
      </c>
      <c r="I1590" s="58" t="s">
        <v>4711</v>
      </c>
      <c r="J1590" s="65">
        <v>4299500</v>
      </c>
      <c r="K1590" s="65"/>
    </row>
    <row r="1591" spans="1:11" ht="31" hidden="1">
      <c r="A1591" s="48"/>
      <c r="B1591" s="57"/>
      <c r="C1591" s="58" t="s">
        <v>249</v>
      </c>
      <c r="D1591" s="57">
        <v>2020</v>
      </c>
      <c r="E1591" s="58" t="s">
        <v>3011</v>
      </c>
      <c r="F1591" s="58" t="s">
        <v>5143</v>
      </c>
      <c r="G1591" s="58" t="s">
        <v>805</v>
      </c>
      <c r="H1591" s="67">
        <v>100</v>
      </c>
      <c r="I1591" s="58" t="s">
        <v>4711</v>
      </c>
      <c r="J1591" s="65">
        <v>1201736670</v>
      </c>
      <c r="K1591" s="65"/>
    </row>
    <row r="1592" spans="1:11" ht="31" hidden="1">
      <c r="A1592" s="48"/>
      <c r="B1592" s="57"/>
      <c r="C1592" s="58" t="s">
        <v>249</v>
      </c>
      <c r="D1592" s="57">
        <v>2020</v>
      </c>
      <c r="E1592" s="58" t="s">
        <v>3011</v>
      </c>
      <c r="F1592" s="58" t="s">
        <v>5144</v>
      </c>
      <c r="G1592" s="58" t="s">
        <v>805</v>
      </c>
      <c r="H1592" s="67">
        <v>100</v>
      </c>
      <c r="I1592" s="58" t="s">
        <v>4711</v>
      </c>
      <c r="J1592" s="65">
        <v>2950000</v>
      </c>
      <c r="K1592" s="65"/>
    </row>
    <row r="1593" spans="1:11" ht="31" hidden="1">
      <c r="A1593" s="48"/>
      <c r="B1593" s="57"/>
      <c r="C1593" s="58" t="s">
        <v>249</v>
      </c>
      <c r="D1593" s="57">
        <v>2020</v>
      </c>
      <c r="E1593" s="58" t="s">
        <v>3011</v>
      </c>
      <c r="F1593" s="58" t="s">
        <v>5145</v>
      </c>
      <c r="G1593" s="58" t="s">
        <v>805</v>
      </c>
      <c r="H1593" s="67">
        <v>100</v>
      </c>
      <c r="I1593" s="58" t="s">
        <v>4711</v>
      </c>
      <c r="J1593" s="65">
        <v>600000</v>
      </c>
      <c r="K1593" s="65"/>
    </row>
    <row r="1594" spans="1:11" ht="31" hidden="1">
      <c r="A1594" s="48"/>
      <c r="B1594" s="57"/>
      <c r="C1594" s="58" t="s">
        <v>249</v>
      </c>
      <c r="D1594" s="57">
        <v>2020</v>
      </c>
      <c r="E1594" s="58" t="s">
        <v>3011</v>
      </c>
      <c r="F1594" s="58" t="s">
        <v>5146</v>
      </c>
      <c r="G1594" s="58" t="s">
        <v>805</v>
      </c>
      <c r="H1594" s="67">
        <v>100</v>
      </c>
      <c r="I1594" s="58" t="s">
        <v>4711</v>
      </c>
      <c r="J1594" s="65">
        <v>570916857</v>
      </c>
      <c r="K1594" s="65"/>
    </row>
    <row r="1595" spans="1:11" ht="46.5" hidden="1">
      <c r="A1595" s="48"/>
      <c r="B1595" s="57"/>
      <c r="C1595" s="58" t="s">
        <v>249</v>
      </c>
      <c r="D1595" s="57">
        <v>2020</v>
      </c>
      <c r="E1595" s="58" t="s">
        <v>3011</v>
      </c>
      <c r="F1595" s="58" t="s">
        <v>5147</v>
      </c>
      <c r="G1595" s="58" t="s">
        <v>805</v>
      </c>
      <c r="H1595" s="67">
        <v>100</v>
      </c>
      <c r="I1595" s="58" t="s">
        <v>4711</v>
      </c>
      <c r="J1595" s="65">
        <v>308429000</v>
      </c>
      <c r="K1595" s="65"/>
    </row>
    <row r="1596" spans="1:11" ht="46.5" hidden="1">
      <c r="A1596" s="48"/>
      <c r="B1596" s="57"/>
      <c r="C1596" s="58" t="s">
        <v>249</v>
      </c>
      <c r="D1596" s="57">
        <v>2020</v>
      </c>
      <c r="E1596" s="58" t="s">
        <v>3011</v>
      </c>
      <c r="F1596" s="58" t="s">
        <v>5148</v>
      </c>
      <c r="G1596" s="58" t="s">
        <v>805</v>
      </c>
      <c r="H1596" s="67">
        <v>100</v>
      </c>
      <c r="I1596" s="58" t="s">
        <v>4711</v>
      </c>
      <c r="J1596" s="65">
        <v>100000000</v>
      </c>
      <c r="K1596" s="65"/>
    </row>
    <row r="1597" spans="1:11" ht="31" hidden="1">
      <c r="A1597" s="48"/>
      <c r="B1597" s="57"/>
      <c r="C1597" s="58" t="s">
        <v>249</v>
      </c>
      <c r="D1597" s="57">
        <v>2020</v>
      </c>
      <c r="E1597" s="58" t="s">
        <v>3011</v>
      </c>
      <c r="F1597" s="58" t="s">
        <v>5149</v>
      </c>
      <c r="G1597" s="58" t="s">
        <v>805</v>
      </c>
      <c r="H1597" s="67">
        <v>100</v>
      </c>
      <c r="I1597" s="58" t="s">
        <v>4711</v>
      </c>
      <c r="J1597" s="65">
        <v>58000000</v>
      </c>
      <c r="K1597" s="65"/>
    </row>
    <row r="1598" spans="1:11" ht="46.5" hidden="1">
      <c r="A1598" s="48"/>
      <c r="B1598" s="57"/>
      <c r="C1598" s="58" t="s">
        <v>249</v>
      </c>
      <c r="D1598" s="57">
        <v>2020</v>
      </c>
      <c r="E1598" s="58" t="s">
        <v>3011</v>
      </c>
      <c r="F1598" s="58" t="s">
        <v>5150</v>
      </c>
      <c r="G1598" s="58" t="s">
        <v>805</v>
      </c>
      <c r="H1598" s="67">
        <v>100</v>
      </c>
      <c r="I1598" s="58" t="s">
        <v>4711</v>
      </c>
      <c r="J1598" s="65">
        <v>30000000</v>
      </c>
      <c r="K1598" s="65"/>
    </row>
    <row r="1599" spans="1:11" ht="46.5" hidden="1">
      <c r="A1599" s="48"/>
      <c r="B1599" s="57"/>
      <c r="C1599" s="58" t="s">
        <v>249</v>
      </c>
      <c r="D1599" s="57">
        <v>2020</v>
      </c>
      <c r="E1599" s="58" t="s">
        <v>3011</v>
      </c>
      <c r="F1599" s="58" t="s">
        <v>5151</v>
      </c>
      <c r="G1599" s="58" t="s">
        <v>805</v>
      </c>
      <c r="H1599" s="67">
        <v>100</v>
      </c>
      <c r="I1599" s="58" t="s">
        <v>4711</v>
      </c>
      <c r="J1599" s="65">
        <v>15004000</v>
      </c>
      <c r="K1599" s="65"/>
    </row>
    <row r="1600" spans="1:11" ht="62" hidden="1">
      <c r="A1600" s="48"/>
      <c r="B1600" s="57"/>
      <c r="C1600" s="58" t="s">
        <v>249</v>
      </c>
      <c r="D1600" s="57">
        <v>2020</v>
      </c>
      <c r="E1600" s="58" t="s">
        <v>3011</v>
      </c>
      <c r="F1600" s="58" t="s">
        <v>5152</v>
      </c>
      <c r="G1600" s="58" t="s">
        <v>805</v>
      </c>
      <c r="H1600" s="67">
        <v>100</v>
      </c>
      <c r="I1600" s="58" t="s">
        <v>4711</v>
      </c>
      <c r="J1600" s="65">
        <v>44478500</v>
      </c>
      <c r="K1600" s="65"/>
    </row>
    <row r="1601" spans="1:11" ht="31" hidden="1">
      <c r="A1601" s="48"/>
      <c r="B1601" s="57"/>
      <c r="C1601" s="58" t="s">
        <v>249</v>
      </c>
      <c r="D1601" s="57">
        <v>2020</v>
      </c>
      <c r="E1601" s="58" t="s">
        <v>3011</v>
      </c>
      <c r="F1601" s="58" t="s">
        <v>5153</v>
      </c>
      <c r="G1601" s="58" t="s">
        <v>805</v>
      </c>
      <c r="H1601" s="67">
        <v>100</v>
      </c>
      <c r="I1601" s="58" t="s">
        <v>4711</v>
      </c>
      <c r="J1601" s="65">
        <v>153664880.559605</v>
      </c>
      <c r="K1601" s="65"/>
    </row>
    <row r="1602" spans="1:11" ht="46.5" hidden="1">
      <c r="A1602" s="48"/>
      <c r="B1602" s="57"/>
      <c r="C1602" s="58" t="s">
        <v>249</v>
      </c>
      <c r="D1602" s="57">
        <v>2020</v>
      </c>
      <c r="E1602" s="58" t="s">
        <v>3016</v>
      </c>
      <c r="F1602" s="101" t="s">
        <v>5154</v>
      </c>
      <c r="G1602" s="101" t="s">
        <v>805</v>
      </c>
      <c r="H1602" s="102">
        <v>100</v>
      </c>
      <c r="I1602" s="101" t="s">
        <v>4756</v>
      </c>
      <c r="J1602" s="103">
        <v>18188000</v>
      </c>
      <c r="K1602" s="65"/>
    </row>
    <row r="1603" spans="1:11" ht="31" hidden="1">
      <c r="A1603" s="48"/>
      <c r="B1603" s="57"/>
      <c r="C1603" s="58" t="s">
        <v>249</v>
      </c>
      <c r="D1603" s="57">
        <v>2020</v>
      </c>
      <c r="E1603" s="58" t="s">
        <v>3016</v>
      </c>
      <c r="F1603" s="58" t="s">
        <v>5155</v>
      </c>
      <c r="G1603" s="58" t="s">
        <v>805</v>
      </c>
      <c r="H1603" s="67">
        <v>100</v>
      </c>
      <c r="I1603" s="58" t="s">
        <v>4711</v>
      </c>
      <c r="J1603" s="65">
        <v>15224000</v>
      </c>
      <c r="K1603" s="65"/>
    </row>
    <row r="1604" spans="1:11" ht="31" hidden="1">
      <c r="A1604" s="48"/>
      <c r="B1604" s="57"/>
      <c r="C1604" s="58" t="s">
        <v>249</v>
      </c>
      <c r="D1604" s="57">
        <v>2020</v>
      </c>
      <c r="E1604" s="58" t="s">
        <v>3016</v>
      </c>
      <c r="F1604" s="58" t="s">
        <v>5156</v>
      </c>
      <c r="G1604" s="58" t="s">
        <v>805</v>
      </c>
      <c r="H1604" s="67">
        <v>10</v>
      </c>
      <c r="I1604" s="58" t="s">
        <v>4711</v>
      </c>
      <c r="J1604" s="65">
        <v>2950000</v>
      </c>
      <c r="K1604" s="65"/>
    </row>
    <row r="1605" spans="1:11" ht="31" hidden="1">
      <c r="A1605" s="48"/>
      <c r="B1605" s="57"/>
      <c r="C1605" s="58" t="s">
        <v>249</v>
      </c>
      <c r="D1605" s="57">
        <v>2020</v>
      </c>
      <c r="E1605" s="58" t="s">
        <v>3016</v>
      </c>
      <c r="F1605" s="58" t="s">
        <v>5157</v>
      </c>
      <c r="G1605" s="58" t="s">
        <v>805</v>
      </c>
      <c r="H1605" s="67">
        <v>30</v>
      </c>
      <c r="I1605" s="58" t="s">
        <v>4711</v>
      </c>
      <c r="J1605" s="65">
        <v>29975000</v>
      </c>
      <c r="K1605" s="65"/>
    </row>
    <row r="1606" spans="1:11" ht="31" hidden="1">
      <c r="A1606" s="48"/>
      <c r="B1606" s="57"/>
      <c r="C1606" s="58" t="s">
        <v>249</v>
      </c>
      <c r="D1606" s="57">
        <v>2020</v>
      </c>
      <c r="E1606" s="58" t="s">
        <v>3016</v>
      </c>
      <c r="F1606" s="58" t="s">
        <v>5158</v>
      </c>
      <c r="G1606" s="58" t="s">
        <v>805</v>
      </c>
      <c r="H1606" s="67">
        <v>30</v>
      </c>
      <c r="I1606" s="58" t="s">
        <v>4711</v>
      </c>
      <c r="J1606" s="65">
        <v>852500</v>
      </c>
      <c r="K1606" s="65"/>
    </row>
    <row r="1607" spans="1:11" ht="31" hidden="1">
      <c r="A1607" s="48"/>
      <c r="B1607" s="57"/>
      <c r="C1607" s="58" t="s">
        <v>249</v>
      </c>
      <c r="D1607" s="57">
        <v>2020</v>
      </c>
      <c r="E1607" s="58" t="s">
        <v>3016</v>
      </c>
      <c r="F1607" s="58" t="s">
        <v>5159</v>
      </c>
      <c r="G1607" s="58" t="s">
        <v>805</v>
      </c>
      <c r="H1607" s="67">
        <v>30</v>
      </c>
      <c r="I1607" s="58" t="s">
        <v>4711</v>
      </c>
      <c r="J1607" s="65">
        <v>27522000</v>
      </c>
      <c r="K1607" s="65"/>
    </row>
    <row r="1608" spans="1:11" ht="31" hidden="1">
      <c r="A1608" s="48"/>
      <c r="B1608" s="57"/>
      <c r="C1608" s="58" t="s">
        <v>249</v>
      </c>
      <c r="D1608" s="57">
        <v>2020</v>
      </c>
      <c r="E1608" s="58" t="s">
        <v>3016</v>
      </c>
      <c r="F1608" s="58" t="s">
        <v>5160</v>
      </c>
      <c r="G1608" s="58" t="s">
        <v>805</v>
      </c>
      <c r="H1608" s="67">
        <v>30</v>
      </c>
      <c r="I1608" s="58" t="s">
        <v>4711</v>
      </c>
      <c r="J1608" s="65">
        <v>24365000</v>
      </c>
      <c r="K1608" s="65"/>
    </row>
    <row r="1609" spans="1:11" ht="31" hidden="1">
      <c r="A1609" s="48"/>
      <c r="B1609" s="57"/>
      <c r="C1609" s="58" t="s">
        <v>249</v>
      </c>
      <c r="D1609" s="57">
        <v>2020</v>
      </c>
      <c r="E1609" s="58" t="s">
        <v>3016</v>
      </c>
      <c r="F1609" s="58" t="s">
        <v>5161</v>
      </c>
      <c r="G1609" s="58" t="s">
        <v>805</v>
      </c>
      <c r="H1609" s="67">
        <v>30</v>
      </c>
      <c r="I1609" s="58" t="s">
        <v>4711</v>
      </c>
      <c r="J1609" s="65">
        <v>27522000</v>
      </c>
      <c r="K1609" s="65"/>
    </row>
    <row r="1610" spans="1:11" ht="31" hidden="1">
      <c r="A1610" s="48"/>
      <c r="B1610" s="57"/>
      <c r="C1610" s="58" t="s">
        <v>249</v>
      </c>
      <c r="D1610" s="57">
        <v>2020</v>
      </c>
      <c r="E1610" s="58" t="s">
        <v>3016</v>
      </c>
      <c r="F1610" s="58" t="s">
        <v>5162</v>
      </c>
      <c r="G1610" s="58" t="s">
        <v>805</v>
      </c>
      <c r="H1610" s="67">
        <v>100</v>
      </c>
      <c r="I1610" s="58" t="s">
        <v>4711</v>
      </c>
      <c r="J1610" s="65">
        <v>600000</v>
      </c>
      <c r="K1610" s="65"/>
    </row>
    <row r="1611" spans="1:11" ht="31" hidden="1">
      <c r="A1611" s="48"/>
      <c r="B1611" s="57"/>
      <c r="C1611" s="58" t="s">
        <v>249</v>
      </c>
      <c r="D1611" s="57">
        <v>2020</v>
      </c>
      <c r="E1611" s="58" t="s">
        <v>3016</v>
      </c>
      <c r="F1611" s="58" t="s">
        <v>5163</v>
      </c>
      <c r="G1611" s="58" t="s">
        <v>805</v>
      </c>
      <c r="H1611" s="67">
        <v>100</v>
      </c>
      <c r="I1611" s="58" t="s">
        <v>4711</v>
      </c>
      <c r="J1611" s="65">
        <v>31013000</v>
      </c>
      <c r="K1611" s="65"/>
    </row>
    <row r="1612" spans="1:11" ht="31" hidden="1">
      <c r="A1612" s="48"/>
      <c r="B1612" s="57"/>
      <c r="C1612" s="58" t="s">
        <v>249</v>
      </c>
      <c r="D1612" s="57">
        <v>2020</v>
      </c>
      <c r="E1612" s="58" t="s">
        <v>3016</v>
      </c>
      <c r="F1612" s="58" t="s">
        <v>5164</v>
      </c>
      <c r="G1612" s="58" t="s">
        <v>805</v>
      </c>
      <c r="H1612" s="67">
        <v>100</v>
      </c>
      <c r="I1612" s="58" t="s">
        <v>4711</v>
      </c>
      <c r="J1612" s="65">
        <v>29997000</v>
      </c>
      <c r="K1612" s="65"/>
    </row>
    <row r="1613" spans="1:11" ht="31" hidden="1">
      <c r="A1613" s="48"/>
      <c r="B1613" s="57"/>
      <c r="C1613" s="58" t="s">
        <v>249</v>
      </c>
      <c r="D1613" s="57">
        <v>2020</v>
      </c>
      <c r="E1613" s="58" t="s">
        <v>3016</v>
      </c>
      <c r="F1613" s="58" t="s">
        <v>5165</v>
      </c>
      <c r="G1613" s="58" t="s">
        <v>805</v>
      </c>
      <c r="H1613" s="67">
        <v>100</v>
      </c>
      <c r="I1613" s="58" t="s">
        <v>4711</v>
      </c>
      <c r="J1613" s="65">
        <v>29232500</v>
      </c>
      <c r="K1613" s="65"/>
    </row>
    <row r="1614" spans="1:11" ht="31" hidden="1">
      <c r="A1614" s="48"/>
      <c r="B1614" s="57"/>
      <c r="C1614" s="58" t="s">
        <v>249</v>
      </c>
      <c r="D1614" s="57">
        <v>2020</v>
      </c>
      <c r="E1614" s="58" t="s">
        <v>3016</v>
      </c>
      <c r="F1614" s="58" t="s">
        <v>5166</v>
      </c>
      <c r="G1614" s="58" t="s">
        <v>805</v>
      </c>
      <c r="H1614" s="67">
        <v>100</v>
      </c>
      <c r="I1614" s="58" t="s">
        <v>4711</v>
      </c>
      <c r="J1614" s="65">
        <v>23705000</v>
      </c>
      <c r="K1614" s="65"/>
    </row>
    <row r="1615" spans="1:11" ht="31" hidden="1">
      <c r="A1615" s="48"/>
      <c r="B1615" s="57"/>
      <c r="C1615" s="58" t="s">
        <v>249</v>
      </c>
      <c r="D1615" s="57">
        <v>2020</v>
      </c>
      <c r="E1615" s="58" t="s">
        <v>3016</v>
      </c>
      <c r="F1615" s="58" t="s">
        <v>5167</v>
      </c>
      <c r="G1615" s="58" t="s">
        <v>805</v>
      </c>
      <c r="H1615" s="67">
        <v>100</v>
      </c>
      <c r="I1615" s="58" t="s">
        <v>4711</v>
      </c>
      <c r="J1615" s="65">
        <v>21418750</v>
      </c>
      <c r="K1615" s="65"/>
    </row>
    <row r="1616" spans="1:11" ht="31" hidden="1">
      <c r="A1616" s="48"/>
      <c r="B1616" s="57"/>
      <c r="C1616" s="58" t="s">
        <v>249</v>
      </c>
      <c r="D1616" s="57">
        <v>2020</v>
      </c>
      <c r="E1616" s="58" t="s">
        <v>3016</v>
      </c>
      <c r="F1616" s="58" t="s">
        <v>5168</v>
      </c>
      <c r="G1616" s="58" t="s">
        <v>805</v>
      </c>
      <c r="H1616" s="67">
        <v>100</v>
      </c>
      <c r="I1616" s="58" t="s">
        <v>4711</v>
      </c>
      <c r="J1616" s="65">
        <v>30866400</v>
      </c>
      <c r="K1616" s="65"/>
    </row>
    <row r="1617" spans="1:11" ht="31" hidden="1">
      <c r="A1617" s="48"/>
      <c r="B1617" s="57"/>
      <c r="C1617" s="58" t="s">
        <v>249</v>
      </c>
      <c r="D1617" s="57">
        <v>2020</v>
      </c>
      <c r="E1617" s="58" t="s">
        <v>3016</v>
      </c>
      <c r="F1617" s="58" t="s">
        <v>5169</v>
      </c>
      <c r="G1617" s="58" t="s">
        <v>805</v>
      </c>
      <c r="H1617" s="67">
        <v>100</v>
      </c>
      <c r="I1617" s="58" t="s">
        <v>4711</v>
      </c>
      <c r="J1617" s="65">
        <v>31278500</v>
      </c>
      <c r="K1617" s="65"/>
    </row>
    <row r="1618" spans="1:11" ht="31" hidden="1">
      <c r="A1618" s="48"/>
      <c r="B1618" s="57"/>
      <c r="C1618" s="58" t="s">
        <v>249</v>
      </c>
      <c r="D1618" s="57">
        <v>2020</v>
      </c>
      <c r="E1618" s="58" t="s">
        <v>3016</v>
      </c>
      <c r="F1618" s="58" t="s">
        <v>5170</v>
      </c>
      <c r="G1618" s="58" t="s">
        <v>805</v>
      </c>
      <c r="H1618" s="67">
        <v>100</v>
      </c>
      <c r="I1618" s="58" t="s">
        <v>4711</v>
      </c>
      <c r="J1618" s="65">
        <v>31278500</v>
      </c>
      <c r="K1618" s="65"/>
    </row>
    <row r="1619" spans="1:11" ht="46.5" hidden="1">
      <c r="A1619" s="48"/>
      <c r="B1619" s="57"/>
      <c r="C1619" s="58" t="s">
        <v>249</v>
      </c>
      <c r="D1619" s="57">
        <v>2020</v>
      </c>
      <c r="E1619" s="58" t="s">
        <v>3016</v>
      </c>
      <c r="F1619" s="58" t="s">
        <v>5171</v>
      </c>
      <c r="G1619" s="58" t="s">
        <v>805</v>
      </c>
      <c r="H1619" s="67">
        <v>100</v>
      </c>
      <c r="I1619" s="58" t="s">
        <v>4711</v>
      </c>
      <c r="J1619" s="65">
        <v>30465600</v>
      </c>
      <c r="K1619" s="65"/>
    </row>
    <row r="1620" spans="1:11" ht="31" hidden="1">
      <c r="A1620" s="48"/>
      <c r="B1620" s="57"/>
      <c r="C1620" s="58" t="s">
        <v>249</v>
      </c>
      <c r="D1620" s="57">
        <v>2020</v>
      </c>
      <c r="E1620" s="58" t="s">
        <v>3016</v>
      </c>
      <c r="F1620" s="58" t="s">
        <v>5172</v>
      </c>
      <c r="G1620" s="58" t="s">
        <v>805</v>
      </c>
      <c r="H1620" s="67">
        <v>100</v>
      </c>
      <c r="I1620" s="58" t="s">
        <v>4711</v>
      </c>
      <c r="J1620" s="65">
        <v>30250000</v>
      </c>
      <c r="K1620" s="65"/>
    </row>
    <row r="1621" spans="1:11" ht="31" hidden="1">
      <c r="A1621" s="48"/>
      <c r="B1621" s="57"/>
      <c r="C1621" s="58" t="s">
        <v>249</v>
      </c>
      <c r="D1621" s="57">
        <v>2020</v>
      </c>
      <c r="E1621" s="58" t="s">
        <v>3016</v>
      </c>
      <c r="F1621" s="58" t="s">
        <v>5173</v>
      </c>
      <c r="G1621" s="58" t="s">
        <v>805</v>
      </c>
      <c r="H1621" s="67">
        <v>100</v>
      </c>
      <c r="I1621" s="58" t="s">
        <v>4711</v>
      </c>
      <c r="J1621" s="65">
        <v>29645000</v>
      </c>
      <c r="K1621" s="65"/>
    </row>
    <row r="1622" spans="1:11" ht="31" hidden="1">
      <c r="A1622" s="48"/>
      <c r="B1622" s="57"/>
      <c r="C1622" s="58" t="s">
        <v>249</v>
      </c>
      <c r="D1622" s="57">
        <v>2020</v>
      </c>
      <c r="E1622" s="58" t="s">
        <v>3016</v>
      </c>
      <c r="F1622" s="58" t="s">
        <v>5174</v>
      </c>
      <c r="G1622" s="58" t="s">
        <v>805</v>
      </c>
      <c r="H1622" s="67">
        <v>100</v>
      </c>
      <c r="I1622" s="58" t="s">
        <v>4711</v>
      </c>
      <c r="J1622" s="65">
        <v>19904500</v>
      </c>
      <c r="K1622" s="65"/>
    </row>
    <row r="1623" spans="1:11" ht="62" hidden="1">
      <c r="A1623" s="48"/>
      <c r="B1623" s="57"/>
      <c r="C1623" s="58" t="s">
        <v>249</v>
      </c>
      <c r="D1623" s="57">
        <v>2020</v>
      </c>
      <c r="E1623" s="58" t="s">
        <v>3016</v>
      </c>
      <c r="F1623" s="58" t="s">
        <v>5175</v>
      </c>
      <c r="G1623" s="58" t="s">
        <v>805</v>
      </c>
      <c r="H1623" s="67">
        <v>100</v>
      </c>
      <c r="I1623" s="58" t="s">
        <v>4711</v>
      </c>
      <c r="J1623" s="65">
        <v>1200000</v>
      </c>
      <c r="K1623" s="65"/>
    </row>
    <row r="1624" spans="1:11" ht="31" hidden="1">
      <c r="A1624" s="48"/>
      <c r="B1624" s="57"/>
      <c r="C1624" s="58" t="s">
        <v>249</v>
      </c>
      <c r="D1624" s="57">
        <v>2020</v>
      </c>
      <c r="E1624" s="58" t="s">
        <v>3016</v>
      </c>
      <c r="F1624" s="58" t="s">
        <v>5176</v>
      </c>
      <c r="G1624" s="58" t="s">
        <v>805</v>
      </c>
      <c r="H1624" s="67">
        <v>50</v>
      </c>
      <c r="I1624" s="58" t="s">
        <v>4711</v>
      </c>
      <c r="J1624" s="65">
        <v>25040000</v>
      </c>
      <c r="K1624" s="65"/>
    </row>
    <row r="1625" spans="1:11" ht="62" hidden="1">
      <c r="A1625" s="48"/>
      <c r="B1625" s="57"/>
      <c r="C1625" s="58" t="s">
        <v>249</v>
      </c>
      <c r="D1625" s="57">
        <v>2020</v>
      </c>
      <c r="E1625" s="58" t="s">
        <v>3016</v>
      </c>
      <c r="F1625" s="58" t="s">
        <v>5177</v>
      </c>
      <c r="G1625" s="58" t="s">
        <v>805</v>
      </c>
      <c r="H1625" s="67">
        <v>100</v>
      </c>
      <c r="I1625" s="58" t="s">
        <v>4711</v>
      </c>
      <c r="J1625" s="65">
        <v>4973100</v>
      </c>
      <c r="K1625" s="65"/>
    </row>
    <row r="1626" spans="1:11" ht="46.5" hidden="1">
      <c r="A1626" s="48"/>
      <c r="B1626" s="57"/>
      <c r="C1626" s="58" t="s">
        <v>249</v>
      </c>
      <c r="D1626" s="57">
        <v>2020</v>
      </c>
      <c r="E1626" s="58" t="s">
        <v>3016</v>
      </c>
      <c r="F1626" s="58" t="s">
        <v>5178</v>
      </c>
      <c r="G1626" s="58" t="s">
        <v>805</v>
      </c>
      <c r="H1626" s="67">
        <v>100</v>
      </c>
      <c r="I1626" s="58" t="s">
        <v>4711</v>
      </c>
      <c r="J1626" s="65">
        <v>30000000</v>
      </c>
      <c r="K1626" s="65"/>
    </row>
    <row r="1627" spans="1:11" ht="31" hidden="1">
      <c r="A1627" s="48"/>
      <c r="B1627" s="57"/>
      <c r="C1627" s="58" t="s">
        <v>249</v>
      </c>
      <c r="D1627" s="57">
        <v>2020</v>
      </c>
      <c r="E1627" s="58" t="s">
        <v>3016</v>
      </c>
      <c r="F1627" s="58" t="s">
        <v>5179</v>
      </c>
      <c r="G1627" s="58" t="s">
        <v>805</v>
      </c>
      <c r="H1627" s="67">
        <v>100</v>
      </c>
      <c r="I1627" s="58" t="s">
        <v>4711</v>
      </c>
      <c r="J1627" s="65">
        <v>28000000</v>
      </c>
      <c r="K1627" s="65"/>
    </row>
    <row r="1628" spans="1:11" ht="31" hidden="1">
      <c r="A1628" s="48"/>
      <c r="B1628" s="57"/>
      <c r="C1628" s="58" t="s">
        <v>249</v>
      </c>
      <c r="D1628" s="57">
        <v>2020</v>
      </c>
      <c r="E1628" s="58" t="s">
        <v>3016</v>
      </c>
      <c r="F1628" s="58" t="s">
        <v>5180</v>
      </c>
      <c r="G1628" s="58" t="s">
        <v>805</v>
      </c>
      <c r="H1628" s="67">
        <v>100</v>
      </c>
      <c r="I1628" s="58" t="s">
        <v>4711</v>
      </c>
      <c r="J1628" s="65">
        <v>17000000</v>
      </c>
      <c r="K1628" s="65"/>
    </row>
    <row r="1629" spans="1:11" ht="31" hidden="1">
      <c r="A1629" s="48"/>
      <c r="B1629" s="57"/>
      <c r="C1629" s="58" t="s">
        <v>249</v>
      </c>
      <c r="D1629" s="57">
        <v>2020</v>
      </c>
      <c r="E1629" s="58" t="s">
        <v>3016</v>
      </c>
      <c r="F1629" s="58" t="s">
        <v>5181</v>
      </c>
      <c r="G1629" s="58" t="s">
        <v>805</v>
      </c>
      <c r="H1629" s="67">
        <v>100</v>
      </c>
      <c r="I1629" s="58" t="s">
        <v>4711</v>
      </c>
      <c r="J1629" s="65">
        <v>17000000</v>
      </c>
      <c r="K1629" s="65"/>
    </row>
    <row r="1630" spans="1:11" ht="31" hidden="1">
      <c r="A1630" s="48"/>
      <c r="B1630" s="57"/>
      <c r="C1630" s="58" t="s">
        <v>249</v>
      </c>
      <c r="D1630" s="57">
        <v>2020</v>
      </c>
      <c r="E1630" s="58" t="s">
        <v>3016</v>
      </c>
      <c r="F1630" s="58" t="s">
        <v>5182</v>
      </c>
      <c r="G1630" s="58" t="s">
        <v>805</v>
      </c>
      <c r="H1630" s="67">
        <v>100</v>
      </c>
      <c r="I1630" s="58" t="s">
        <v>4711</v>
      </c>
      <c r="J1630" s="65">
        <v>17000000</v>
      </c>
      <c r="K1630" s="65"/>
    </row>
    <row r="1631" spans="1:11" ht="31" hidden="1">
      <c r="A1631" s="48"/>
      <c r="B1631" s="57"/>
      <c r="C1631" s="58" t="s">
        <v>249</v>
      </c>
      <c r="D1631" s="57">
        <v>2020</v>
      </c>
      <c r="E1631" s="58" t="s">
        <v>3016</v>
      </c>
      <c r="F1631" s="58" t="s">
        <v>5183</v>
      </c>
      <c r="G1631" s="58" t="s">
        <v>805</v>
      </c>
      <c r="H1631" s="67">
        <v>100</v>
      </c>
      <c r="I1631" s="58" t="s">
        <v>4711</v>
      </c>
      <c r="J1631" s="65">
        <v>17000000</v>
      </c>
      <c r="K1631" s="65"/>
    </row>
    <row r="1632" spans="1:11" ht="31" hidden="1">
      <c r="A1632" s="48"/>
      <c r="B1632" s="57"/>
      <c r="C1632" s="58" t="s">
        <v>249</v>
      </c>
      <c r="D1632" s="57">
        <v>2020</v>
      </c>
      <c r="E1632" s="58" t="s">
        <v>3016</v>
      </c>
      <c r="F1632" s="58" t="s">
        <v>5184</v>
      </c>
      <c r="G1632" s="58" t="s">
        <v>805</v>
      </c>
      <c r="H1632" s="67">
        <v>100</v>
      </c>
      <c r="I1632" s="58" t="s">
        <v>4711</v>
      </c>
      <c r="J1632" s="65">
        <v>17000000</v>
      </c>
      <c r="K1632" s="65"/>
    </row>
    <row r="1633" spans="1:11" ht="31" hidden="1">
      <c r="A1633" s="48"/>
      <c r="B1633" s="57"/>
      <c r="C1633" s="58" t="s">
        <v>249</v>
      </c>
      <c r="D1633" s="57">
        <v>2020</v>
      </c>
      <c r="E1633" s="58" t="s">
        <v>3016</v>
      </c>
      <c r="F1633" s="58" t="s">
        <v>5185</v>
      </c>
      <c r="G1633" s="58" t="s">
        <v>805</v>
      </c>
      <c r="H1633" s="67">
        <v>100</v>
      </c>
      <c r="I1633" s="58" t="s">
        <v>4711</v>
      </c>
      <c r="J1633" s="65">
        <v>17000000</v>
      </c>
      <c r="K1633" s="65"/>
    </row>
    <row r="1634" spans="1:11" ht="31" hidden="1">
      <c r="A1634" s="48"/>
      <c r="B1634" s="57"/>
      <c r="C1634" s="58" t="s">
        <v>249</v>
      </c>
      <c r="D1634" s="57">
        <v>2020</v>
      </c>
      <c r="E1634" s="58" t="s">
        <v>3016</v>
      </c>
      <c r="F1634" s="58" t="s">
        <v>5186</v>
      </c>
      <c r="G1634" s="58" t="s">
        <v>805</v>
      </c>
      <c r="H1634" s="67">
        <v>100</v>
      </c>
      <c r="I1634" s="58" t="s">
        <v>4711</v>
      </c>
      <c r="J1634" s="65">
        <v>17000000</v>
      </c>
      <c r="K1634" s="65"/>
    </row>
    <row r="1635" spans="1:11" ht="31" hidden="1">
      <c r="A1635" s="48"/>
      <c r="B1635" s="57"/>
      <c r="C1635" s="58" t="s">
        <v>249</v>
      </c>
      <c r="D1635" s="57">
        <v>2020</v>
      </c>
      <c r="E1635" s="58" t="s">
        <v>3016</v>
      </c>
      <c r="F1635" s="58" t="s">
        <v>5187</v>
      </c>
      <c r="G1635" s="58" t="s">
        <v>805</v>
      </c>
      <c r="H1635" s="67">
        <v>100</v>
      </c>
      <c r="I1635" s="58" t="s">
        <v>4711</v>
      </c>
      <c r="J1635" s="65">
        <v>17000000</v>
      </c>
      <c r="K1635" s="65"/>
    </row>
    <row r="1636" spans="1:11" ht="31" hidden="1">
      <c r="A1636" s="48"/>
      <c r="B1636" s="57"/>
      <c r="C1636" s="58" t="s">
        <v>249</v>
      </c>
      <c r="D1636" s="57">
        <v>2020</v>
      </c>
      <c r="E1636" s="58" t="s">
        <v>3016</v>
      </c>
      <c r="F1636" s="58" t="s">
        <v>5188</v>
      </c>
      <c r="G1636" s="58" t="s">
        <v>805</v>
      </c>
      <c r="H1636" s="67">
        <v>100</v>
      </c>
      <c r="I1636" s="58" t="s">
        <v>4711</v>
      </c>
      <c r="J1636" s="65">
        <v>17000000</v>
      </c>
      <c r="K1636" s="65"/>
    </row>
    <row r="1637" spans="1:11" ht="46.5" hidden="1">
      <c r="A1637" s="48"/>
      <c r="B1637" s="57"/>
      <c r="C1637" s="58" t="s">
        <v>249</v>
      </c>
      <c r="D1637" s="57">
        <v>2020</v>
      </c>
      <c r="E1637" s="58" t="s">
        <v>3070</v>
      </c>
      <c r="F1637" s="58" t="s">
        <v>5189</v>
      </c>
      <c r="G1637" s="58" t="s">
        <v>805</v>
      </c>
      <c r="H1637" s="67">
        <v>100</v>
      </c>
      <c r="I1637" s="58" t="s">
        <v>4756</v>
      </c>
      <c r="J1637" s="65">
        <v>10150000</v>
      </c>
      <c r="K1637" s="65"/>
    </row>
    <row r="1638" spans="1:11" ht="31" hidden="1">
      <c r="A1638" s="48"/>
      <c r="B1638" s="57"/>
      <c r="C1638" s="58" t="s">
        <v>249</v>
      </c>
      <c r="D1638" s="57">
        <v>2020</v>
      </c>
      <c r="E1638" s="58" t="s">
        <v>3070</v>
      </c>
      <c r="F1638" s="58" t="s">
        <v>5190</v>
      </c>
      <c r="G1638" s="58" t="s">
        <v>805</v>
      </c>
      <c r="H1638" s="67">
        <v>500</v>
      </c>
      <c r="I1638" s="58" t="s">
        <v>4711</v>
      </c>
      <c r="J1638" s="65">
        <v>1500000</v>
      </c>
      <c r="K1638" s="65"/>
    </row>
    <row r="1639" spans="1:11" ht="62" hidden="1">
      <c r="A1639" s="48"/>
      <c r="B1639" s="57"/>
      <c r="C1639" s="58" t="s">
        <v>249</v>
      </c>
      <c r="D1639" s="57">
        <v>2020</v>
      </c>
      <c r="E1639" s="58" t="s">
        <v>3070</v>
      </c>
      <c r="F1639" s="58" t="s">
        <v>5191</v>
      </c>
      <c r="G1639" s="58" t="s">
        <v>805</v>
      </c>
      <c r="H1639" s="67">
        <v>100</v>
      </c>
      <c r="I1639" s="58" t="s">
        <v>4711</v>
      </c>
      <c r="J1639" s="65">
        <v>8360000</v>
      </c>
      <c r="K1639" s="65"/>
    </row>
    <row r="1640" spans="1:11" ht="46.5" hidden="1">
      <c r="A1640" s="48"/>
      <c r="B1640" s="57"/>
      <c r="C1640" s="58" t="s">
        <v>249</v>
      </c>
      <c r="D1640" s="57">
        <v>2020</v>
      </c>
      <c r="E1640" s="58" t="s">
        <v>3070</v>
      </c>
      <c r="F1640" s="58" t="s">
        <v>5192</v>
      </c>
      <c r="G1640" s="58" t="s">
        <v>805</v>
      </c>
      <c r="H1640" s="67">
        <v>700</v>
      </c>
      <c r="I1640" s="58" t="s">
        <v>4756</v>
      </c>
      <c r="J1640" s="65">
        <v>31450000</v>
      </c>
      <c r="K1640" s="65"/>
    </row>
    <row r="1641" spans="1:11" ht="46.5" hidden="1">
      <c r="A1641" s="48"/>
      <c r="B1641" s="57"/>
      <c r="C1641" s="58" t="s">
        <v>249</v>
      </c>
      <c r="D1641" s="57">
        <v>2020</v>
      </c>
      <c r="E1641" s="58" t="s">
        <v>3070</v>
      </c>
      <c r="F1641" s="58" t="s">
        <v>5193</v>
      </c>
      <c r="G1641" s="58" t="s">
        <v>805</v>
      </c>
      <c r="H1641" s="67">
        <v>4</v>
      </c>
      <c r="I1641" s="58" t="s">
        <v>4711</v>
      </c>
      <c r="J1641" s="65">
        <v>3130000</v>
      </c>
      <c r="K1641" s="65"/>
    </row>
    <row r="1642" spans="1:11" ht="31" hidden="1">
      <c r="A1642" s="48"/>
      <c r="B1642" s="57"/>
      <c r="C1642" s="58" t="s">
        <v>249</v>
      </c>
      <c r="D1642" s="57">
        <v>2020</v>
      </c>
      <c r="E1642" s="58" t="s">
        <v>3070</v>
      </c>
      <c r="F1642" s="58" t="s">
        <v>5194</v>
      </c>
      <c r="G1642" s="58" t="s">
        <v>805</v>
      </c>
      <c r="H1642" s="67">
        <v>100</v>
      </c>
      <c r="I1642" s="58" t="s">
        <v>4711</v>
      </c>
      <c r="J1642" s="65">
        <v>5000000</v>
      </c>
      <c r="K1642" s="65"/>
    </row>
    <row r="1643" spans="1:11" ht="31" hidden="1">
      <c r="A1643" s="48"/>
      <c r="B1643" s="57"/>
      <c r="C1643" s="58" t="s">
        <v>249</v>
      </c>
      <c r="D1643" s="57">
        <v>2020</v>
      </c>
      <c r="E1643" s="58" t="s">
        <v>3070</v>
      </c>
      <c r="F1643" s="58" t="s">
        <v>5195</v>
      </c>
      <c r="G1643" s="58" t="s">
        <v>805</v>
      </c>
      <c r="H1643" s="67">
        <v>180</v>
      </c>
      <c r="I1643" s="58" t="s">
        <v>5196</v>
      </c>
      <c r="J1643" s="65">
        <f>1000000*12</f>
        <v>12000000</v>
      </c>
      <c r="K1643" s="65"/>
    </row>
    <row r="1644" spans="1:11" ht="31" hidden="1">
      <c r="A1644" s="48"/>
      <c r="B1644" s="57"/>
      <c r="C1644" s="58" t="s">
        <v>249</v>
      </c>
      <c r="D1644" s="57">
        <v>2020</v>
      </c>
      <c r="E1644" s="58" t="s">
        <v>3070</v>
      </c>
      <c r="F1644" s="58" t="s">
        <v>5197</v>
      </c>
      <c r="G1644" s="58" t="s">
        <v>805</v>
      </c>
      <c r="H1644" s="67">
        <v>5</v>
      </c>
      <c r="I1644" s="58" t="s">
        <v>4711</v>
      </c>
      <c r="J1644" s="65">
        <v>4594000</v>
      </c>
      <c r="K1644" s="65"/>
    </row>
    <row r="1645" spans="1:11" ht="62" hidden="1">
      <c r="A1645" s="48"/>
      <c r="B1645" s="57"/>
      <c r="C1645" s="58" t="s">
        <v>249</v>
      </c>
      <c r="D1645" s="57">
        <v>2020</v>
      </c>
      <c r="E1645" s="58" t="s">
        <v>3070</v>
      </c>
      <c r="F1645" s="58" t="s">
        <v>5198</v>
      </c>
      <c r="G1645" s="58" t="s">
        <v>805</v>
      </c>
      <c r="H1645" s="67">
        <v>4</v>
      </c>
      <c r="I1645" s="58" t="s">
        <v>4711</v>
      </c>
      <c r="J1645" s="65">
        <v>2095000</v>
      </c>
      <c r="K1645" s="65"/>
    </row>
    <row r="1646" spans="1:11" ht="31" hidden="1">
      <c r="A1646" s="48"/>
      <c r="B1646" s="57"/>
      <c r="C1646" s="58" t="s">
        <v>249</v>
      </c>
      <c r="D1646" s="57">
        <v>2020</v>
      </c>
      <c r="E1646" s="58" t="s">
        <v>3070</v>
      </c>
      <c r="F1646" s="58" t="s">
        <v>5199</v>
      </c>
      <c r="G1646" s="58" t="s">
        <v>805</v>
      </c>
      <c r="H1646" s="67">
        <v>500</v>
      </c>
      <c r="I1646" s="58" t="s">
        <v>4756</v>
      </c>
      <c r="J1646" s="65">
        <v>1500000</v>
      </c>
      <c r="K1646" s="65"/>
    </row>
    <row r="1647" spans="1:11" ht="46.5" hidden="1">
      <c r="A1647" s="48"/>
      <c r="B1647" s="57"/>
      <c r="C1647" s="58" t="s">
        <v>249</v>
      </c>
      <c r="D1647" s="57">
        <v>2020</v>
      </c>
      <c r="E1647" s="58" t="s">
        <v>3070</v>
      </c>
      <c r="F1647" s="58" t="s">
        <v>5200</v>
      </c>
      <c r="G1647" s="58" t="s">
        <v>805</v>
      </c>
      <c r="H1647" s="67">
        <v>50</v>
      </c>
      <c r="I1647" s="58" t="s">
        <v>4715</v>
      </c>
      <c r="J1647" s="65">
        <v>10750000</v>
      </c>
      <c r="K1647" s="65"/>
    </row>
    <row r="1648" spans="1:11" ht="31" hidden="1">
      <c r="A1648" s="48"/>
      <c r="B1648" s="57"/>
      <c r="C1648" s="58" t="s">
        <v>249</v>
      </c>
      <c r="D1648" s="57">
        <v>2020</v>
      </c>
      <c r="E1648" s="58" t="s">
        <v>3070</v>
      </c>
      <c r="F1648" s="58" t="s">
        <v>5201</v>
      </c>
      <c r="G1648" s="58" t="s">
        <v>805</v>
      </c>
      <c r="H1648" s="67">
        <v>200</v>
      </c>
      <c r="I1648" s="58" t="s">
        <v>4725</v>
      </c>
      <c r="J1648" s="65">
        <v>100000000</v>
      </c>
      <c r="K1648" s="65"/>
    </row>
    <row r="1649" spans="1:11" ht="62" hidden="1">
      <c r="A1649" s="48"/>
      <c r="B1649" s="57"/>
      <c r="C1649" s="58" t="s">
        <v>249</v>
      </c>
      <c r="D1649" s="57">
        <v>2020</v>
      </c>
      <c r="E1649" s="58" t="s">
        <v>3070</v>
      </c>
      <c r="F1649" s="58" t="s">
        <v>5202</v>
      </c>
      <c r="G1649" s="58" t="s">
        <v>805</v>
      </c>
      <c r="H1649" s="67">
        <v>100</v>
      </c>
      <c r="I1649" s="58" t="s">
        <v>4711</v>
      </c>
      <c r="J1649" s="65">
        <v>8396200</v>
      </c>
      <c r="K1649" s="65"/>
    </row>
    <row r="1650" spans="1:11" ht="31" hidden="1">
      <c r="A1650" s="48"/>
      <c r="B1650" s="57"/>
      <c r="C1650" s="58" t="s">
        <v>249</v>
      </c>
      <c r="D1650" s="57">
        <v>2020</v>
      </c>
      <c r="E1650" s="58" t="s">
        <v>3070</v>
      </c>
      <c r="F1650" s="58" t="s">
        <v>5203</v>
      </c>
      <c r="G1650" s="58" t="s">
        <v>805</v>
      </c>
      <c r="H1650" s="67">
        <v>50</v>
      </c>
      <c r="I1650" s="58" t="s">
        <v>4711</v>
      </c>
      <c r="J1650" s="65">
        <v>1500000</v>
      </c>
      <c r="K1650" s="65"/>
    </row>
    <row r="1651" spans="1:11" ht="31" hidden="1">
      <c r="A1651" s="48"/>
      <c r="B1651" s="57"/>
      <c r="C1651" s="58" t="s">
        <v>249</v>
      </c>
      <c r="D1651" s="57">
        <v>2020</v>
      </c>
      <c r="E1651" s="58" t="s">
        <v>3070</v>
      </c>
      <c r="F1651" s="58" t="s">
        <v>5204</v>
      </c>
      <c r="G1651" s="58" t="s">
        <v>805</v>
      </c>
      <c r="H1651" s="104">
        <v>7000</v>
      </c>
      <c r="I1651" s="58" t="s">
        <v>4711</v>
      </c>
      <c r="J1651" s="65">
        <v>702527000</v>
      </c>
      <c r="K1651" s="65"/>
    </row>
    <row r="1652" spans="1:11" ht="46.5" hidden="1">
      <c r="A1652" s="48"/>
      <c r="B1652" s="57"/>
      <c r="C1652" s="58" t="s">
        <v>249</v>
      </c>
      <c r="D1652" s="57">
        <v>2020</v>
      </c>
      <c r="E1652" s="58" t="s">
        <v>3070</v>
      </c>
      <c r="F1652" s="58" t="s">
        <v>5205</v>
      </c>
      <c r="G1652" s="58" t="s">
        <v>805</v>
      </c>
      <c r="H1652" s="67">
        <v>757</v>
      </c>
      <c r="I1652" s="58" t="s">
        <v>4756</v>
      </c>
      <c r="J1652" s="65">
        <v>164545000</v>
      </c>
      <c r="K1652" s="65"/>
    </row>
    <row r="1653" spans="1:11" ht="31" hidden="1">
      <c r="A1653" s="48"/>
      <c r="B1653" s="57"/>
      <c r="C1653" s="58" t="s">
        <v>249</v>
      </c>
      <c r="D1653" s="57">
        <v>2020</v>
      </c>
      <c r="E1653" s="58" t="s">
        <v>3070</v>
      </c>
      <c r="F1653" s="58" t="s">
        <v>5206</v>
      </c>
      <c r="G1653" s="58" t="s">
        <v>805</v>
      </c>
      <c r="H1653" s="67">
        <v>5</v>
      </c>
      <c r="I1653" s="58" t="s">
        <v>4756</v>
      </c>
      <c r="J1653" s="65">
        <v>20000000</v>
      </c>
      <c r="K1653" s="65"/>
    </row>
    <row r="1654" spans="1:11" ht="62" hidden="1">
      <c r="A1654" s="48"/>
      <c r="B1654" s="57"/>
      <c r="C1654" s="58" t="s">
        <v>249</v>
      </c>
      <c r="D1654" s="57">
        <v>2020</v>
      </c>
      <c r="E1654" s="58" t="s">
        <v>3070</v>
      </c>
      <c r="F1654" s="58" t="s">
        <v>5207</v>
      </c>
      <c r="G1654" s="58" t="s">
        <v>805</v>
      </c>
      <c r="H1654" s="67">
        <v>200</v>
      </c>
      <c r="I1654" s="58" t="s">
        <v>4756</v>
      </c>
      <c r="J1654" s="65">
        <v>264205000</v>
      </c>
      <c r="K1654" s="65"/>
    </row>
    <row r="1655" spans="1:11" ht="31" hidden="1">
      <c r="A1655" s="48"/>
      <c r="B1655" s="57"/>
      <c r="C1655" s="58" t="s">
        <v>249</v>
      </c>
      <c r="D1655" s="57">
        <v>2020</v>
      </c>
      <c r="E1655" s="58" t="s">
        <v>3070</v>
      </c>
      <c r="F1655" s="58" t="s">
        <v>5208</v>
      </c>
      <c r="G1655" s="58" t="s">
        <v>805</v>
      </c>
      <c r="H1655" s="104">
        <v>20000</v>
      </c>
      <c r="I1655" s="58" t="s">
        <v>4711</v>
      </c>
      <c r="J1655" s="65">
        <v>1033491000</v>
      </c>
      <c r="K1655" s="65"/>
    </row>
    <row r="1656" spans="1:11" ht="46.5" hidden="1">
      <c r="A1656" s="48"/>
      <c r="B1656" s="57"/>
      <c r="C1656" s="58" t="s">
        <v>249</v>
      </c>
      <c r="D1656" s="57">
        <v>2020</v>
      </c>
      <c r="E1656" s="58" t="s">
        <v>3070</v>
      </c>
      <c r="F1656" s="58" t="s">
        <v>5209</v>
      </c>
      <c r="G1656" s="58" t="s">
        <v>805</v>
      </c>
      <c r="H1656" s="67">
        <v>10</v>
      </c>
      <c r="I1656" s="58" t="s">
        <v>4711</v>
      </c>
      <c r="J1656" s="65">
        <v>6854000</v>
      </c>
      <c r="K1656" s="65"/>
    </row>
    <row r="1657" spans="1:11" ht="62" hidden="1">
      <c r="A1657" s="48"/>
      <c r="B1657" s="57"/>
      <c r="C1657" s="58" t="s">
        <v>249</v>
      </c>
      <c r="D1657" s="57">
        <v>2020</v>
      </c>
      <c r="E1657" s="58" t="s">
        <v>3070</v>
      </c>
      <c r="F1657" s="58" t="s">
        <v>5210</v>
      </c>
      <c r="G1657" s="58" t="s">
        <v>805</v>
      </c>
      <c r="H1657" s="67">
        <v>1000</v>
      </c>
      <c r="I1657" s="58" t="s">
        <v>4756</v>
      </c>
      <c r="J1657" s="65">
        <v>198040000</v>
      </c>
      <c r="K1657" s="65"/>
    </row>
    <row r="1658" spans="1:11" ht="31" hidden="1">
      <c r="A1658" s="48"/>
      <c r="B1658" s="57"/>
      <c r="C1658" s="58" t="s">
        <v>249</v>
      </c>
      <c r="D1658" s="57">
        <v>2020</v>
      </c>
      <c r="E1658" s="58" t="s">
        <v>3070</v>
      </c>
      <c r="F1658" s="58" t="s">
        <v>5211</v>
      </c>
      <c r="G1658" s="58" t="s">
        <v>805</v>
      </c>
      <c r="H1658" s="67">
        <v>200</v>
      </c>
      <c r="I1658" s="58" t="s">
        <v>4711</v>
      </c>
      <c r="J1658" s="65">
        <v>561127960</v>
      </c>
      <c r="K1658" s="65"/>
    </row>
    <row r="1659" spans="1:11" ht="46.5" hidden="1">
      <c r="A1659" s="48"/>
      <c r="B1659" s="57"/>
      <c r="C1659" s="58" t="s">
        <v>249</v>
      </c>
      <c r="D1659" s="57">
        <v>2020</v>
      </c>
      <c r="E1659" s="58" t="s">
        <v>3070</v>
      </c>
      <c r="F1659" s="58" t="s">
        <v>5212</v>
      </c>
      <c r="G1659" s="58" t="s">
        <v>805</v>
      </c>
      <c r="H1659" s="67">
        <v>200</v>
      </c>
      <c r="I1659" s="58" t="s">
        <v>4711</v>
      </c>
      <c r="J1659" s="65">
        <v>7950000</v>
      </c>
      <c r="K1659" s="65"/>
    </row>
    <row r="1660" spans="1:11" ht="31" hidden="1">
      <c r="A1660" s="48"/>
      <c r="B1660" s="57"/>
      <c r="C1660" s="58" t="s">
        <v>249</v>
      </c>
      <c r="D1660" s="57">
        <v>2020</v>
      </c>
      <c r="E1660" s="58" t="s">
        <v>3070</v>
      </c>
      <c r="F1660" s="58" t="s">
        <v>5213</v>
      </c>
      <c r="G1660" s="58" t="s">
        <v>805</v>
      </c>
      <c r="H1660" s="67">
        <v>20</v>
      </c>
      <c r="I1660" s="58" t="s">
        <v>4711</v>
      </c>
      <c r="J1660" s="65">
        <v>8006000</v>
      </c>
      <c r="K1660" s="65"/>
    </row>
    <row r="1661" spans="1:11" ht="31" hidden="1">
      <c r="A1661" s="48"/>
      <c r="B1661" s="57"/>
      <c r="C1661" s="58" t="s">
        <v>249</v>
      </c>
      <c r="D1661" s="57">
        <v>2020</v>
      </c>
      <c r="E1661" s="58" t="s">
        <v>3070</v>
      </c>
      <c r="F1661" s="58" t="s">
        <v>5214</v>
      </c>
      <c r="G1661" s="58" t="s">
        <v>805</v>
      </c>
      <c r="H1661" s="67">
        <v>200</v>
      </c>
      <c r="I1661" s="58" t="s">
        <v>4713</v>
      </c>
      <c r="J1661" s="65">
        <f>1000000-412000</f>
        <v>588000</v>
      </c>
      <c r="K1661" s="65"/>
    </row>
    <row r="1662" spans="1:11" ht="31" hidden="1">
      <c r="A1662" s="48"/>
      <c r="B1662" s="57"/>
      <c r="C1662" s="58" t="s">
        <v>249</v>
      </c>
      <c r="D1662" s="57">
        <v>2020</v>
      </c>
      <c r="E1662" s="58" t="s">
        <v>3070</v>
      </c>
      <c r="F1662" s="58" t="s">
        <v>5215</v>
      </c>
      <c r="G1662" s="58" t="s">
        <v>805</v>
      </c>
      <c r="H1662" s="67">
        <v>500</v>
      </c>
      <c r="I1662" s="58" t="s">
        <v>4711</v>
      </c>
      <c r="J1662" s="65">
        <v>6000000</v>
      </c>
      <c r="K1662" s="65"/>
    </row>
    <row r="1663" spans="1:11" ht="31" hidden="1">
      <c r="A1663" s="48"/>
      <c r="B1663" s="57"/>
      <c r="C1663" s="58" t="s">
        <v>249</v>
      </c>
      <c r="D1663" s="57">
        <v>2020</v>
      </c>
      <c r="E1663" s="58" t="s">
        <v>3070</v>
      </c>
      <c r="F1663" s="58" t="s">
        <v>5216</v>
      </c>
      <c r="G1663" s="58" t="s">
        <v>805</v>
      </c>
      <c r="H1663" s="104">
        <v>20000</v>
      </c>
      <c r="I1663" s="58" t="s">
        <v>4711</v>
      </c>
      <c r="J1663" s="65">
        <v>609951000</v>
      </c>
      <c r="K1663" s="65"/>
    </row>
    <row r="1664" spans="1:11" ht="31" hidden="1">
      <c r="A1664" s="48"/>
      <c r="B1664" s="57"/>
      <c r="C1664" s="58" t="s">
        <v>249</v>
      </c>
      <c r="D1664" s="57">
        <v>2020</v>
      </c>
      <c r="E1664" s="58" t="s">
        <v>3070</v>
      </c>
      <c r="F1664" s="58" t="s">
        <v>5217</v>
      </c>
      <c r="G1664" s="58" t="s">
        <v>805</v>
      </c>
      <c r="H1664" s="67">
        <v>100</v>
      </c>
      <c r="I1664" s="58" t="s">
        <v>4711</v>
      </c>
      <c r="J1664" s="65">
        <v>4314300</v>
      </c>
      <c r="K1664" s="65"/>
    </row>
    <row r="1665" spans="1:11" ht="31" hidden="1">
      <c r="A1665" s="48"/>
      <c r="B1665" s="57"/>
      <c r="C1665" s="58" t="s">
        <v>249</v>
      </c>
      <c r="D1665" s="57">
        <v>2020</v>
      </c>
      <c r="E1665" s="58" t="s">
        <v>3070</v>
      </c>
      <c r="F1665" s="58" t="s">
        <v>5218</v>
      </c>
      <c r="G1665" s="58" t="s">
        <v>805</v>
      </c>
      <c r="H1665" s="67">
        <v>50</v>
      </c>
      <c r="I1665" s="58" t="s">
        <v>4711</v>
      </c>
      <c r="J1665" s="65">
        <v>9838000</v>
      </c>
      <c r="K1665" s="65"/>
    </row>
    <row r="1666" spans="1:11" ht="46.5" hidden="1">
      <c r="A1666" s="48"/>
      <c r="B1666" s="57"/>
      <c r="C1666" s="58" t="s">
        <v>249</v>
      </c>
      <c r="D1666" s="57">
        <v>2020</v>
      </c>
      <c r="E1666" s="58" t="s">
        <v>3070</v>
      </c>
      <c r="F1666" s="58" t="s">
        <v>5219</v>
      </c>
      <c r="G1666" s="58" t="s">
        <v>805</v>
      </c>
      <c r="H1666" s="67">
        <v>500</v>
      </c>
      <c r="I1666" s="58" t="s">
        <v>4711</v>
      </c>
      <c r="J1666" s="65">
        <v>56720000</v>
      </c>
      <c r="K1666" s="65"/>
    </row>
    <row r="1667" spans="1:11" ht="31" hidden="1">
      <c r="A1667" s="48"/>
      <c r="B1667" s="57"/>
      <c r="C1667" s="58" t="s">
        <v>249</v>
      </c>
      <c r="D1667" s="57">
        <v>2020</v>
      </c>
      <c r="E1667" s="58" t="s">
        <v>3070</v>
      </c>
      <c r="F1667" s="58" t="s">
        <v>5220</v>
      </c>
      <c r="G1667" s="58" t="s">
        <v>805</v>
      </c>
      <c r="H1667" s="67">
        <v>100</v>
      </c>
      <c r="I1667" s="58" t="s">
        <v>4711</v>
      </c>
      <c r="J1667" s="65">
        <v>17000000</v>
      </c>
      <c r="K1667" s="65"/>
    </row>
    <row r="1668" spans="1:11" ht="31" hidden="1">
      <c r="A1668" s="48"/>
      <c r="B1668" s="57"/>
      <c r="C1668" s="58" t="s">
        <v>249</v>
      </c>
      <c r="D1668" s="57">
        <v>2020</v>
      </c>
      <c r="E1668" s="58" t="s">
        <v>3070</v>
      </c>
      <c r="F1668" s="58" t="s">
        <v>5221</v>
      </c>
      <c r="G1668" s="58" t="s">
        <v>805</v>
      </c>
      <c r="H1668" s="67">
        <v>100</v>
      </c>
      <c r="I1668" s="58" t="s">
        <v>4711</v>
      </c>
      <c r="J1668" s="65">
        <v>14332000</v>
      </c>
      <c r="K1668" s="65"/>
    </row>
    <row r="1669" spans="1:11" ht="31" hidden="1">
      <c r="A1669" s="48"/>
      <c r="B1669" s="57"/>
      <c r="C1669" s="58" t="s">
        <v>249</v>
      </c>
      <c r="D1669" s="57">
        <v>2020</v>
      </c>
      <c r="E1669" s="58" t="s">
        <v>3070</v>
      </c>
      <c r="F1669" s="58" t="s">
        <v>5222</v>
      </c>
      <c r="G1669" s="58" t="s">
        <v>805</v>
      </c>
      <c r="H1669" s="67">
        <v>100</v>
      </c>
      <c r="I1669" s="58" t="s">
        <v>4711</v>
      </c>
      <c r="J1669" s="65">
        <v>12870000</v>
      </c>
      <c r="K1669" s="65"/>
    </row>
    <row r="1670" spans="1:11" ht="31" hidden="1">
      <c r="A1670" s="48"/>
      <c r="B1670" s="57"/>
      <c r="C1670" s="58" t="s">
        <v>249</v>
      </c>
      <c r="D1670" s="57">
        <v>2020</v>
      </c>
      <c r="E1670" s="58" t="s">
        <v>3070</v>
      </c>
      <c r="F1670" s="58" t="s">
        <v>5223</v>
      </c>
      <c r="G1670" s="58" t="s">
        <v>805</v>
      </c>
      <c r="H1670" s="67">
        <v>500</v>
      </c>
      <c r="I1670" s="58" t="s">
        <v>4711</v>
      </c>
      <c r="J1670" s="65">
        <v>51840000</v>
      </c>
      <c r="K1670" s="65"/>
    </row>
    <row r="1671" spans="1:11" ht="31" hidden="1">
      <c r="A1671" s="48"/>
      <c r="B1671" s="57"/>
      <c r="C1671" s="58" t="s">
        <v>249</v>
      </c>
      <c r="D1671" s="57">
        <v>2020</v>
      </c>
      <c r="E1671" s="58" t="s">
        <v>3070</v>
      </c>
      <c r="F1671" s="58" t="s">
        <v>5224</v>
      </c>
      <c r="G1671" s="58" t="s">
        <v>805</v>
      </c>
      <c r="H1671" s="67">
        <v>30</v>
      </c>
      <c r="I1671" s="58" t="s">
        <v>4711</v>
      </c>
      <c r="J1671" s="65">
        <v>2250000</v>
      </c>
      <c r="K1671" s="65"/>
    </row>
    <row r="1672" spans="1:11" ht="46.5" hidden="1">
      <c r="A1672" s="48"/>
      <c r="B1672" s="57"/>
      <c r="C1672" s="58" t="s">
        <v>249</v>
      </c>
      <c r="D1672" s="57">
        <v>2020</v>
      </c>
      <c r="E1672" s="58" t="s">
        <v>3070</v>
      </c>
      <c r="F1672" s="58" t="s">
        <v>5225</v>
      </c>
      <c r="G1672" s="58" t="s">
        <v>805</v>
      </c>
      <c r="H1672" s="67">
        <v>100</v>
      </c>
      <c r="I1672" s="58" t="s">
        <v>4711</v>
      </c>
      <c r="J1672" s="65">
        <v>215800000</v>
      </c>
      <c r="K1672" s="65"/>
    </row>
    <row r="1673" spans="1:11" ht="31" hidden="1">
      <c r="A1673" s="48"/>
      <c r="B1673" s="57"/>
      <c r="C1673" s="58" t="s">
        <v>249</v>
      </c>
      <c r="D1673" s="57">
        <v>2020</v>
      </c>
      <c r="E1673" s="58" t="s">
        <v>3070</v>
      </c>
      <c r="F1673" s="58" t="s">
        <v>5226</v>
      </c>
      <c r="G1673" s="58" t="s">
        <v>805</v>
      </c>
      <c r="H1673" s="67">
        <v>20</v>
      </c>
      <c r="I1673" s="58" t="s">
        <v>4711</v>
      </c>
      <c r="J1673" s="65">
        <v>961520</v>
      </c>
      <c r="K1673" s="65"/>
    </row>
    <row r="1674" spans="1:11" ht="31" hidden="1">
      <c r="A1674" s="48"/>
      <c r="B1674" s="57"/>
      <c r="C1674" s="58" t="s">
        <v>249</v>
      </c>
      <c r="D1674" s="57">
        <v>2020</v>
      </c>
      <c r="E1674" s="58" t="s">
        <v>3070</v>
      </c>
      <c r="F1674" s="58" t="s">
        <v>5227</v>
      </c>
      <c r="G1674" s="58" t="s">
        <v>805</v>
      </c>
      <c r="H1674" s="67">
        <v>100</v>
      </c>
      <c r="I1674" s="58" t="s">
        <v>4711</v>
      </c>
      <c r="J1674" s="65">
        <v>1500000</v>
      </c>
      <c r="K1674" s="65"/>
    </row>
    <row r="1675" spans="1:11" ht="31" hidden="1">
      <c r="A1675" s="48"/>
      <c r="B1675" s="57"/>
      <c r="C1675" s="58" t="s">
        <v>249</v>
      </c>
      <c r="D1675" s="57">
        <v>2020</v>
      </c>
      <c r="E1675" s="58" t="s">
        <v>3070</v>
      </c>
      <c r="F1675" s="58" t="s">
        <v>5228</v>
      </c>
      <c r="G1675" s="58" t="s">
        <v>805</v>
      </c>
      <c r="H1675" s="67">
        <v>100</v>
      </c>
      <c r="I1675" s="58" t="s">
        <v>4711</v>
      </c>
      <c r="J1675" s="65">
        <v>1000000</v>
      </c>
      <c r="K1675" s="65"/>
    </row>
    <row r="1676" spans="1:11" ht="31" hidden="1">
      <c r="A1676" s="48"/>
      <c r="B1676" s="57"/>
      <c r="C1676" s="58" t="s">
        <v>249</v>
      </c>
      <c r="D1676" s="57">
        <v>2020</v>
      </c>
      <c r="E1676" s="58" t="s">
        <v>3070</v>
      </c>
      <c r="F1676" s="58" t="s">
        <v>5229</v>
      </c>
      <c r="G1676" s="58" t="s">
        <v>805</v>
      </c>
      <c r="H1676" s="67">
        <v>100</v>
      </c>
      <c r="I1676" s="58" t="s">
        <v>4711</v>
      </c>
      <c r="J1676" s="65">
        <v>33550000</v>
      </c>
      <c r="K1676" s="65"/>
    </row>
    <row r="1677" spans="1:11" ht="31" hidden="1">
      <c r="A1677" s="48"/>
      <c r="B1677" s="57"/>
      <c r="C1677" s="58" t="s">
        <v>249</v>
      </c>
      <c r="D1677" s="57">
        <v>2020</v>
      </c>
      <c r="E1677" s="58" t="s">
        <v>3070</v>
      </c>
      <c r="F1677" s="58" t="s">
        <v>5230</v>
      </c>
      <c r="G1677" s="58" t="s">
        <v>805</v>
      </c>
      <c r="H1677" s="67">
        <v>100</v>
      </c>
      <c r="I1677" s="58" t="s">
        <v>4711</v>
      </c>
      <c r="J1677" s="65">
        <v>3816960</v>
      </c>
      <c r="K1677" s="65"/>
    </row>
    <row r="1678" spans="1:11" ht="31" hidden="1">
      <c r="A1678" s="48"/>
      <c r="B1678" s="57"/>
      <c r="C1678" s="58" t="s">
        <v>249</v>
      </c>
      <c r="D1678" s="57">
        <v>2020</v>
      </c>
      <c r="E1678" s="58" t="s">
        <v>3070</v>
      </c>
      <c r="F1678" s="58" t="s">
        <v>5231</v>
      </c>
      <c r="G1678" s="58" t="s">
        <v>805</v>
      </c>
      <c r="H1678" s="67">
        <v>100</v>
      </c>
      <c r="I1678" s="58" t="s">
        <v>4711</v>
      </c>
      <c r="J1678" s="65">
        <v>18750000</v>
      </c>
      <c r="K1678" s="65"/>
    </row>
    <row r="1679" spans="1:11" ht="31" hidden="1">
      <c r="A1679" s="48"/>
      <c r="B1679" s="57"/>
      <c r="C1679" s="58" t="s">
        <v>249</v>
      </c>
      <c r="D1679" s="57">
        <v>2020</v>
      </c>
      <c r="E1679" s="58" t="s">
        <v>3070</v>
      </c>
      <c r="F1679" s="58" t="s">
        <v>5232</v>
      </c>
      <c r="G1679" s="58" t="s">
        <v>805</v>
      </c>
      <c r="H1679" s="67">
        <v>100</v>
      </c>
      <c r="I1679" s="58" t="s">
        <v>4711</v>
      </c>
      <c r="J1679" s="65">
        <v>35005000</v>
      </c>
      <c r="K1679" s="65"/>
    </row>
    <row r="1680" spans="1:11" ht="31" hidden="1">
      <c r="A1680" s="48"/>
      <c r="B1680" s="57"/>
      <c r="C1680" s="58" t="s">
        <v>249</v>
      </c>
      <c r="D1680" s="57">
        <v>2020</v>
      </c>
      <c r="E1680" s="58" t="s">
        <v>3070</v>
      </c>
      <c r="F1680" s="58" t="s">
        <v>5233</v>
      </c>
      <c r="G1680" s="58" t="s">
        <v>805</v>
      </c>
      <c r="H1680" s="67">
        <v>100</v>
      </c>
      <c r="I1680" s="58" t="s">
        <v>4711</v>
      </c>
      <c r="J1680" s="65">
        <v>1967000</v>
      </c>
      <c r="K1680" s="65"/>
    </row>
    <row r="1681" spans="1:11" ht="46.5" hidden="1">
      <c r="A1681" s="48"/>
      <c r="B1681" s="57"/>
      <c r="C1681" s="58" t="s">
        <v>249</v>
      </c>
      <c r="D1681" s="57">
        <v>2020</v>
      </c>
      <c r="E1681" s="58" t="s">
        <v>3070</v>
      </c>
      <c r="F1681" s="58" t="s">
        <v>5234</v>
      </c>
      <c r="G1681" s="58" t="s">
        <v>805</v>
      </c>
      <c r="H1681" s="67">
        <v>100</v>
      </c>
      <c r="I1681" s="58" t="s">
        <v>4711</v>
      </c>
      <c r="J1681" s="65">
        <v>21300000</v>
      </c>
      <c r="K1681" s="65"/>
    </row>
    <row r="1682" spans="1:11" ht="31" hidden="1">
      <c r="A1682" s="48"/>
      <c r="B1682" s="57"/>
      <c r="C1682" s="58" t="s">
        <v>249</v>
      </c>
      <c r="D1682" s="57">
        <v>2020</v>
      </c>
      <c r="E1682" s="58" t="s">
        <v>3070</v>
      </c>
      <c r="F1682" s="58" t="s">
        <v>5235</v>
      </c>
      <c r="G1682" s="58" t="s">
        <v>805</v>
      </c>
      <c r="H1682" s="67">
        <v>100</v>
      </c>
      <c r="I1682" s="58" t="s">
        <v>4711</v>
      </c>
      <c r="J1682" s="65">
        <v>22074947</v>
      </c>
      <c r="K1682" s="65"/>
    </row>
    <row r="1683" spans="1:11" ht="31" hidden="1">
      <c r="A1683" s="48"/>
      <c r="B1683" s="57"/>
      <c r="C1683" s="58" t="s">
        <v>249</v>
      </c>
      <c r="D1683" s="57">
        <v>2020</v>
      </c>
      <c r="E1683" s="58" t="s">
        <v>3070</v>
      </c>
      <c r="F1683" s="58" t="s">
        <v>5236</v>
      </c>
      <c r="G1683" s="58" t="s">
        <v>805</v>
      </c>
      <c r="H1683" s="67">
        <v>100</v>
      </c>
      <c r="I1683" s="58" t="s">
        <v>4711</v>
      </c>
      <c r="J1683" s="65">
        <v>63000000</v>
      </c>
      <c r="K1683" s="65"/>
    </row>
    <row r="1684" spans="1:11" ht="31" hidden="1">
      <c r="A1684" s="48"/>
      <c r="B1684" s="57"/>
      <c r="C1684" s="58" t="s">
        <v>249</v>
      </c>
      <c r="D1684" s="57">
        <v>2020</v>
      </c>
      <c r="E1684" s="58" t="s">
        <v>3070</v>
      </c>
      <c r="F1684" s="58" t="s">
        <v>5237</v>
      </c>
      <c r="G1684" s="58" t="s">
        <v>805</v>
      </c>
      <c r="H1684" s="67">
        <v>100</v>
      </c>
      <c r="I1684" s="58" t="s">
        <v>4711</v>
      </c>
      <c r="J1684" s="65">
        <v>33550000</v>
      </c>
      <c r="K1684" s="65"/>
    </row>
    <row r="1685" spans="1:11" ht="46.5" hidden="1">
      <c r="A1685" s="48"/>
      <c r="B1685" s="57"/>
      <c r="C1685" s="58" t="s">
        <v>249</v>
      </c>
      <c r="D1685" s="57">
        <v>2020</v>
      </c>
      <c r="E1685" s="58" t="s">
        <v>3070</v>
      </c>
      <c r="F1685" s="58" t="s">
        <v>5238</v>
      </c>
      <c r="G1685" s="58" t="s">
        <v>805</v>
      </c>
      <c r="H1685" s="67">
        <v>100</v>
      </c>
      <c r="I1685" s="58" t="s">
        <v>4711</v>
      </c>
      <c r="J1685" s="65">
        <v>36000000</v>
      </c>
      <c r="K1685" s="65"/>
    </row>
    <row r="1686" spans="1:11" ht="46.5" hidden="1">
      <c r="A1686" s="48"/>
      <c r="B1686" s="57"/>
      <c r="C1686" s="58" t="s">
        <v>249</v>
      </c>
      <c r="D1686" s="57">
        <v>2020</v>
      </c>
      <c r="E1686" s="58" t="s">
        <v>3070</v>
      </c>
      <c r="F1686" s="58" t="s">
        <v>5239</v>
      </c>
      <c r="G1686" s="58" t="s">
        <v>805</v>
      </c>
      <c r="H1686" s="67">
        <v>100</v>
      </c>
      <c r="I1686" s="58" t="s">
        <v>4711</v>
      </c>
      <c r="J1686" s="65">
        <v>121800000</v>
      </c>
      <c r="K1686" s="65"/>
    </row>
    <row r="1687" spans="1:11" ht="31" hidden="1">
      <c r="A1687" s="48"/>
      <c r="B1687" s="57"/>
      <c r="C1687" s="58" t="s">
        <v>249</v>
      </c>
      <c r="D1687" s="57">
        <v>2020</v>
      </c>
      <c r="E1687" s="58" t="s">
        <v>3070</v>
      </c>
      <c r="F1687" s="58" t="s">
        <v>5240</v>
      </c>
      <c r="G1687" s="58" t="s">
        <v>805</v>
      </c>
      <c r="H1687" s="67">
        <v>100</v>
      </c>
      <c r="I1687" s="58" t="s">
        <v>4711</v>
      </c>
      <c r="J1687" s="65">
        <v>2079000</v>
      </c>
      <c r="K1687" s="65"/>
    </row>
    <row r="1688" spans="1:11" ht="31" hidden="1">
      <c r="A1688" s="48"/>
      <c r="B1688" s="57"/>
      <c r="C1688" s="58" t="s">
        <v>249</v>
      </c>
      <c r="D1688" s="57">
        <v>2020</v>
      </c>
      <c r="E1688" s="58" t="s">
        <v>3070</v>
      </c>
      <c r="F1688" s="58" t="s">
        <v>5241</v>
      </c>
      <c r="G1688" s="58" t="s">
        <v>805</v>
      </c>
      <c r="H1688" s="67">
        <v>100</v>
      </c>
      <c r="I1688" s="58" t="s">
        <v>4711</v>
      </c>
      <c r="J1688" s="65">
        <v>75000000</v>
      </c>
      <c r="K1688" s="65"/>
    </row>
    <row r="1689" spans="1:11" ht="31" hidden="1">
      <c r="A1689" s="48"/>
      <c r="B1689" s="57"/>
      <c r="C1689" s="58" t="s">
        <v>249</v>
      </c>
      <c r="D1689" s="57">
        <v>2020</v>
      </c>
      <c r="E1689" s="58" t="s">
        <v>3070</v>
      </c>
      <c r="F1689" s="58" t="s">
        <v>5242</v>
      </c>
      <c r="G1689" s="58" t="s">
        <v>805</v>
      </c>
      <c r="H1689" s="67">
        <v>100</v>
      </c>
      <c r="I1689" s="58" t="s">
        <v>4711</v>
      </c>
      <c r="J1689" s="65">
        <v>23250000</v>
      </c>
      <c r="K1689" s="65"/>
    </row>
    <row r="1690" spans="1:11" ht="31" hidden="1">
      <c r="A1690" s="48"/>
      <c r="B1690" s="57"/>
      <c r="C1690" s="58" t="s">
        <v>249</v>
      </c>
      <c r="D1690" s="57">
        <v>2020</v>
      </c>
      <c r="E1690" s="58" t="s">
        <v>3070</v>
      </c>
      <c r="F1690" s="58" t="s">
        <v>5243</v>
      </c>
      <c r="G1690" s="58" t="s">
        <v>805</v>
      </c>
      <c r="H1690" s="67">
        <v>100</v>
      </c>
      <c r="I1690" s="58" t="s">
        <v>4711</v>
      </c>
      <c r="J1690" s="65">
        <v>22750000</v>
      </c>
      <c r="K1690" s="65"/>
    </row>
    <row r="1691" spans="1:11" ht="31" hidden="1">
      <c r="A1691" s="48"/>
      <c r="B1691" s="57"/>
      <c r="C1691" s="58" t="s">
        <v>249</v>
      </c>
      <c r="D1691" s="57">
        <v>2020</v>
      </c>
      <c r="E1691" s="58" t="s">
        <v>3070</v>
      </c>
      <c r="F1691" s="58" t="s">
        <v>5244</v>
      </c>
      <c r="G1691" s="58" t="s">
        <v>805</v>
      </c>
      <c r="H1691" s="67">
        <v>100</v>
      </c>
      <c r="I1691" s="58" t="s">
        <v>4711</v>
      </c>
      <c r="J1691" s="65">
        <v>1500000</v>
      </c>
      <c r="K1691" s="65"/>
    </row>
    <row r="1692" spans="1:11" ht="31" hidden="1">
      <c r="A1692" s="48"/>
      <c r="B1692" s="57"/>
      <c r="C1692" s="58" t="s">
        <v>249</v>
      </c>
      <c r="D1692" s="57">
        <v>2020</v>
      </c>
      <c r="E1692" s="58" t="s">
        <v>3070</v>
      </c>
      <c r="F1692" s="58" t="s">
        <v>5245</v>
      </c>
      <c r="G1692" s="58" t="s">
        <v>805</v>
      </c>
      <c r="H1692" s="67">
        <v>100</v>
      </c>
      <c r="I1692" s="58" t="s">
        <v>4711</v>
      </c>
      <c r="J1692" s="65">
        <v>5000000</v>
      </c>
      <c r="K1692" s="65"/>
    </row>
    <row r="1693" spans="1:11" ht="31" hidden="1">
      <c r="A1693" s="48"/>
      <c r="B1693" s="57"/>
      <c r="C1693" s="58" t="s">
        <v>249</v>
      </c>
      <c r="D1693" s="57">
        <v>2020</v>
      </c>
      <c r="E1693" s="58" t="s">
        <v>3070</v>
      </c>
      <c r="F1693" s="58" t="s">
        <v>5246</v>
      </c>
      <c r="G1693" s="58" t="s">
        <v>805</v>
      </c>
      <c r="H1693" s="67">
        <v>100</v>
      </c>
      <c r="I1693" s="58" t="s">
        <v>4711</v>
      </c>
      <c r="J1693" s="65">
        <v>5000000</v>
      </c>
      <c r="K1693" s="65"/>
    </row>
    <row r="1694" spans="1:11" ht="31" hidden="1">
      <c r="A1694" s="48"/>
      <c r="B1694" s="57"/>
      <c r="C1694" s="58" t="s">
        <v>249</v>
      </c>
      <c r="D1694" s="57">
        <v>2020</v>
      </c>
      <c r="E1694" s="58" t="s">
        <v>3070</v>
      </c>
      <c r="F1694" s="58" t="s">
        <v>5247</v>
      </c>
      <c r="G1694" s="58" t="s">
        <v>805</v>
      </c>
      <c r="H1694" s="67">
        <v>100</v>
      </c>
      <c r="I1694" s="58" t="s">
        <v>4711</v>
      </c>
      <c r="J1694" s="65">
        <v>3700000</v>
      </c>
      <c r="K1694" s="65"/>
    </row>
    <row r="1695" spans="1:11" ht="31" hidden="1">
      <c r="A1695" s="48"/>
      <c r="B1695" s="57"/>
      <c r="C1695" s="58" t="s">
        <v>249</v>
      </c>
      <c r="D1695" s="57">
        <v>2020</v>
      </c>
      <c r="E1695" s="58" t="s">
        <v>3070</v>
      </c>
      <c r="F1695" s="58" t="s">
        <v>5248</v>
      </c>
      <c r="G1695" s="58" t="s">
        <v>805</v>
      </c>
      <c r="H1695" s="67">
        <v>100</v>
      </c>
      <c r="I1695" s="58" t="s">
        <v>4711</v>
      </c>
      <c r="J1695" s="65">
        <v>1995000</v>
      </c>
      <c r="K1695" s="65"/>
    </row>
    <row r="1696" spans="1:11" ht="31" hidden="1">
      <c r="A1696" s="48"/>
      <c r="B1696" s="57"/>
      <c r="C1696" s="58" t="s">
        <v>249</v>
      </c>
      <c r="D1696" s="57">
        <v>2020</v>
      </c>
      <c r="E1696" s="58" t="s">
        <v>3070</v>
      </c>
      <c r="F1696" s="58" t="s">
        <v>5249</v>
      </c>
      <c r="G1696" s="58" t="s">
        <v>805</v>
      </c>
      <c r="H1696" s="67">
        <v>100</v>
      </c>
      <c r="I1696" s="58" t="s">
        <v>4711</v>
      </c>
      <c r="J1696" s="65">
        <v>98000000</v>
      </c>
      <c r="K1696" s="65"/>
    </row>
    <row r="1697" spans="1:11" ht="31" hidden="1">
      <c r="A1697" s="48"/>
      <c r="B1697" s="57"/>
      <c r="C1697" s="58" t="s">
        <v>249</v>
      </c>
      <c r="D1697" s="57">
        <v>2020</v>
      </c>
      <c r="E1697" s="58" t="s">
        <v>3070</v>
      </c>
      <c r="F1697" s="58" t="s">
        <v>5250</v>
      </c>
      <c r="G1697" s="58" t="s">
        <v>805</v>
      </c>
      <c r="H1697" s="67">
        <v>100</v>
      </c>
      <c r="I1697" s="58" t="s">
        <v>4711</v>
      </c>
      <c r="J1697" s="65">
        <v>1500000</v>
      </c>
      <c r="K1697" s="65"/>
    </row>
    <row r="1698" spans="1:11" ht="31" hidden="1">
      <c r="A1698" s="48"/>
      <c r="B1698" s="57"/>
      <c r="C1698" s="58" t="s">
        <v>249</v>
      </c>
      <c r="D1698" s="57">
        <v>2020</v>
      </c>
      <c r="E1698" s="58" t="s">
        <v>3070</v>
      </c>
      <c r="F1698" s="58" t="s">
        <v>5251</v>
      </c>
      <c r="G1698" s="58" t="s">
        <v>805</v>
      </c>
      <c r="H1698" s="67">
        <v>100</v>
      </c>
      <c r="I1698" s="58" t="s">
        <v>4711</v>
      </c>
      <c r="J1698" s="65">
        <v>168000000</v>
      </c>
      <c r="K1698" s="65"/>
    </row>
    <row r="1699" spans="1:11" ht="31" hidden="1">
      <c r="A1699" s="48"/>
      <c r="B1699" s="57"/>
      <c r="C1699" s="58" t="s">
        <v>249</v>
      </c>
      <c r="D1699" s="57">
        <v>2020</v>
      </c>
      <c r="E1699" s="58" t="s">
        <v>3070</v>
      </c>
      <c r="F1699" s="58" t="s">
        <v>5252</v>
      </c>
      <c r="G1699" s="58" t="s">
        <v>805</v>
      </c>
      <c r="H1699" s="67">
        <v>100</v>
      </c>
      <c r="I1699" s="58" t="s">
        <v>4711</v>
      </c>
      <c r="J1699" s="65">
        <v>1500000</v>
      </c>
      <c r="K1699" s="65"/>
    </row>
    <row r="1700" spans="1:11" ht="31" hidden="1">
      <c r="A1700" s="48"/>
      <c r="B1700" s="57"/>
      <c r="C1700" s="58" t="s">
        <v>249</v>
      </c>
      <c r="D1700" s="57">
        <v>2020</v>
      </c>
      <c r="E1700" s="58" t="s">
        <v>3070</v>
      </c>
      <c r="F1700" s="58" t="s">
        <v>5253</v>
      </c>
      <c r="G1700" s="58" t="s">
        <v>805</v>
      </c>
      <c r="H1700" s="67">
        <v>100</v>
      </c>
      <c r="I1700" s="58" t="s">
        <v>4711</v>
      </c>
      <c r="J1700" s="65">
        <v>32173040</v>
      </c>
      <c r="K1700" s="65"/>
    </row>
    <row r="1701" spans="1:11" ht="31" hidden="1">
      <c r="A1701" s="48"/>
      <c r="B1701" s="57"/>
      <c r="C1701" s="58" t="s">
        <v>249</v>
      </c>
      <c r="D1701" s="57">
        <v>2020</v>
      </c>
      <c r="E1701" s="58" t="s">
        <v>3070</v>
      </c>
      <c r="F1701" s="58" t="s">
        <v>5254</v>
      </c>
      <c r="G1701" s="58" t="s">
        <v>805</v>
      </c>
      <c r="H1701" s="67">
        <v>100</v>
      </c>
      <c r="I1701" s="58" t="s">
        <v>4711</v>
      </c>
      <c r="J1701" s="65">
        <v>7100000</v>
      </c>
      <c r="K1701" s="65"/>
    </row>
    <row r="1702" spans="1:11" ht="31" hidden="1">
      <c r="A1702" s="48"/>
      <c r="B1702" s="57"/>
      <c r="C1702" s="58" t="s">
        <v>249</v>
      </c>
      <c r="D1702" s="57">
        <v>2020</v>
      </c>
      <c r="E1702" s="58" t="s">
        <v>3070</v>
      </c>
      <c r="F1702" s="58" t="s">
        <v>5255</v>
      </c>
      <c r="G1702" s="58" t="s">
        <v>805</v>
      </c>
      <c r="H1702" s="67">
        <v>100</v>
      </c>
      <c r="I1702" s="58" t="s">
        <v>4711</v>
      </c>
      <c r="J1702" s="65">
        <v>7000000</v>
      </c>
      <c r="K1702" s="65"/>
    </row>
    <row r="1703" spans="1:11" ht="77.5" hidden="1">
      <c r="A1703" s="48"/>
      <c r="B1703" s="57"/>
      <c r="C1703" s="58" t="s">
        <v>249</v>
      </c>
      <c r="D1703" s="57">
        <v>2020</v>
      </c>
      <c r="E1703" s="58" t="s">
        <v>3070</v>
      </c>
      <c r="F1703" s="58" t="s">
        <v>5256</v>
      </c>
      <c r="G1703" s="58" t="s">
        <v>805</v>
      </c>
      <c r="H1703" s="67">
        <v>100</v>
      </c>
      <c r="I1703" s="58" t="s">
        <v>4711</v>
      </c>
      <c r="J1703" s="65">
        <v>71500000</v>
      </c>
      <c r="K1703" s="65"/>
    </row>
    <row r="1704" spans="1:11" ht="31" hidden="1">
      <c r="A1704" s="48"/>
      <c r="B1704" s="57"/>
      <c r="C1704" s="58" t="s">
        <v>249</v>
      </c>
      <c r="D1704" s="57">
        <v>2020</v>
      </c>
      <c r="E1704" s="58" t="s">
        <v>3070</v>
      </c>
      <c r="F1704" s="58" t="s">
        <v>5257</v>
      </c>
      <c r="G1704" s="58" t="s">
        <v>805</v>
      </c>
      <c r="H1704" s="67">
        <v>100</v>
      </c>
      <c r="I1704" s="58" t="s">
        <v>4711</v>
      </c>
      <c r="J1704" s="65">
        <v>65057000</v>
      </c>
      <c r="K1704" s="65"/>
    </row>
    <row r="1705" spans="1:11" ht="62" hidden="1">
      <c r="A1705" s="48"/>
      <c r="B1705" s="57"/>
      <c r="C1705" s="58" t="s">
        <v>249</v>
      </c>
      <c r="D1705" s="57">
        <v>2020</v>
      </c>
      <c r="E1705" s="58" t="s">
        <v>3070</v>
      </c>
      <c r="F1705" s="58" t="s">
        <v>5258</v>
      </c>
      <c r="G1705" s="58" t="s">
        <v>805</v>
      </c>
      <c r="H1705" s="67">
        <v>100</v>
      </c>
      <c r="I1705" s="58" t="s">
        <v>4711</v>
      </c>
      <c r="J1705" s="65">
        <v>39850000</v>
      </c>
      <c r="K1705" s="65"/>
    </row>
    <row r="1706" spans="1:11" ht="31" hidden="1">
      <c r="A1706" s="48"/>
      <c r="B1706" s="57"/>
      <c r="C1706" s="58" t="s">
        <v>249</v>
      </c>
      <c r="D1706" s="57">
        <v>2020</v>
      </c>
      <c r="E1706" s="58" t="s">
        <v>3070</v>
      </c>
      <c r="F1706" s="58" t="s">
        <v>5259</v>
      </c>
      <c r="G1706" s="58" t="s">
        <v>805</v>
      </c>
      <c r="H1706" s="67">
        <v>100</v>
      </c>
      <c r="I1706" s="58" t="s">
        <v>4711</v>
      </c>
      <c r="J1706" s="65">
        <v>3000000</v>
      </c>
      <c r="K1706" s="65"/>
    </row>
    <row r="1707" spans="1:11" ht="46.5" hidden="1">
      <c r="A1707" s="48"/>
      <c r="B1707" s="57"/>
      <c r="C1707" s="58" t="s">
        <v>249</v>
      </c>
      <c r="D1707" s="57">
        <v>2020</v>
      </c>
      <c r="E1707" s="58" t="s">
        <v>3070</v>
      </c>
      <c r="F1707" s="58" t="s">
        <v>5260</v>
      </c>
      <c r="G1707" s="58" t="s">
        <v>805</v>
      </c>
      <c r="H1707" s="67">
        <v>100</v>
      </c>
      <c r="I1707" s="58" t="s">
        <v>4711</v>
      </c>
      <c r="J1707" s="65">
        <v>134200000</v>
      </c>
      <c r="K1707" s="65"/>
    </row>
    <row r="1708" spans="1:11" ht="46.5" hidden="1">
      <c r="A1708" s="48"/>
      <c r="B1708" s="57"/>
      <c r="C1708" s="58" t="s">
        <v>249</v>
      </c>
      <c r="D1708" s="57">
        <v>2020</v>
      </c>
      <c r="E1708" s="58" t="s">
        <v>3070</v>
      </c>
      <c r="F1708" s="58" t="s">
        <v>5261</v>
      </c>
      <c r="G1708" s="58" t="s">
        <v>805</v>
      </c>
      <c r="H1708" s="67">
        <v>100</v>
      </c>
      <c r="I1708" s="58" t="s">
        <v>4711</v>
      </c>
      <c r="J1708" s="65">
        <v>124350000</v>
      </c>
      <c r="K1708" s="65"/>
    </row>
    <row r="1709" spans="1:11" ht="31" hidden="1">
      <c r="A1709" s="48"/>
      <c r="B1709" s="57"/>
      <c r="C1709" s="58" t="s">
        <v>249</v>
      </c>
      <c r="D1709" s="57">
        <v>2020</v>
      </c>
      <c r="E1709" s="58" t="s">
        <v>3070</v>
      </c>
      <c r="F1709" s="58" t="s">
        <v>5262</v>
      </c>
      <c r="G1709" s="58" t="s">
        <v>805</v>
      </c>
      <c r="H1709" s="67">
        <v>100</v>
      </c>
      <c r="I1709" s="58" t="s">
        <v>4711</v>
      </c>
      <c r="J1709" s="65">
        <v>94550000</v>
      </c>
      <c r="K1709" s="65"/>
    </row>
    <row r="1710" spans="1:11" ht="46.5" hidden="1">
      <c r="A1710" s="48"/>
      <c r="B1710" s="57"/>
      <c r="C1710" s="58" t="s">
        <v>249</v>
      </c>
      <c r="D1710" s="57">
        <v>2020</v>
      </c>
      <c r="E1710" s="58" t="s">
        <v>3070</v>
      </c>
      <c r="F1710" s="58" t="s">
        <v>5263</v>
      </c>
      <c r="G1710" s="58" t="s">
        <v>805</v>
      </c>
      <c r="H1710" s="67">
        <v>100</v>
      </c>
      <c r="I1710" s="58" t="s">
        <v>4711</v>
      </c>
      <c r="J1710" s="65">
        <v>164628000</v>
      </c>
      <c r="K1710" s="65"/>
    </row>
    <row r="1711" spans="1:11" ht="77.5" hidden="1">
      <c r="A1711" s="48"/>
      <c r="B1711" s="57"/>
      <c r="C1711" s="58" t="s">
        <v>249</v>
      </c>
      <c r="D1711" s="57">
        <v>2020</v>
      </c>
      <c r="E1711" s="58" t="s">
        <v>3070</v>
      </c>
      <c r="F1711" s="58" t="s">
        <v>5264</v>
      </c>
      <c r="G1711" s="58" t="s">
        <v>805</v>
      </c>
      <c r="H1711" s="67">
        <v>100</v>
      </c>
      <c r="I1711" s="58" t="s">
        <v>4711</v>
      </c>
      <c r="J1711" s="65">
        <v>70000000</v>
      </c>
      <c r="K1711" s="65"/>
    </row>
    <row r="1712" spans="1:11" ht="46.5" hidden="1">
      <c r="A1712" s="48"/>
      <c r="B1712" s="57"/>
      <c r="C1712" s="58" t="s">
        <v>249</v>
      </c>
      <c r="D1712" s="57">
        <v>2020</v>
      </c>
      <c r="E1712" s="58" t="s">
        <v>3070</v>
      </c>
      <c r="F1712" s="58" t="s">
        <v>5265</v>
      </c>
      <c r="G1712" s="58" t="s">
        <v>805</v>
      </c>
      <c r="H1712" s="67">
        <v>100</v>
      </c>
      <c r="I1712" s="58" t="s">
        <v>4711</v>
      </c>
      <c r="J1712" s="65">
        <v>65057000</v>
      </c>
      <c r="K1712" s="65"/>
    </row>
    <row r="1713" spans="1:11" ht="77.5" hidden="1">
      <c r="A1713" s="48"/>
      <c r="B1713" s="57"/>
      <c r="C1713" s="58" t="s">
        <v>249</v>
      </c>
      <c r="D1713" s="57">
        <v>2020</v>
      </c>
      <c r="E1713" s="58" t="s">
        <v>3070</v>
      </c>
      <c r="F1713" s="58" t="s">
        <v>5266</v>
      </c>
      <c r="G1713" s="58" t="s">
        <v>805</v>
      </c>
      <c r="H1713" s="67">
        <v>100</v>
      </c>
      <c r="I1713" s="58" t="s">
        <v>4711</v>
      </c>
      <c r="J1713" s="65">
        <v>4200000</v>
      </c>
      <c r="K1713" s="65"/>
    </row>
    <row r="1714" spans="1:11" ht="46.5" hidden="1">
      <c r="A1714" s="48"/>
      <c r="B1714" s="57"/>
      <c r="C1714" s="58" t="s">
        <v>249</v>
      </c>
      <c r="D1714" s="57">
        <v>2020</v>
      </c>
      <c r="E1714" s="58" t="s">
        <v>3070</v>
      </c>
      <c r="F1714" s="58" t="s">
        <v>5267</v>
      </c>
      <c r="G1714" s="58" t="s">
        <v>805</v>
      </c>
      <c r="H1714" s="67">
        <v>100</v>
      </c>
      <c r="I1714" s="58" t="s">
        <v>4711</v>
      </c>
      <c r="J1714" s="65">
        <v>3000000</v>
      </c>
      <c r="K1714" s="65"/>
    </row>
    <row r="1715" spans="1:11" ht="46.5" hidden="1">
      <c r="A1715" s="48"/>
      <c r="B1715" s="57"/>
      <c r="C1715" s="58" t="s">
        <v>249</v>
      </c>
      <c r="D1715" s="57">
        <v>2020</v>
      </c>
      <c r="E1715" s="58" t="s">
        <v>3070</v>
      </c>
      <c r="F1715" s="58" t="s">
        <v>5268</v>
      </c>
      <c r="G1715" s="58" t="s">
        <v>805</v>
      </c>
      <c r="H1715" s="67">
        <v>100</v>
      </c>
      <c r="I1715" s="58" t="s">
        <v>4711</v>
      </c>
      <c r="J1715" s="65">
        <v>2000000</v>
      </c>
      <c r="K1715" s="65"/>
    </row>
    <row r="1716" spans="1:11" ht="46.5" hidden="1">
      <c r="A1716" s="48"/>
      <c r="B1716" s="57"/>
      <c r="C1716" s="58" t="s">
        <v>249</v>
      </c>
      <c r="D1716" s="57">
        <v>2020</v>
      </c>
      <c r="E1716" s="58" t="s">
        <v>3070</v>
      </c>
      <c r="F1716" s="58" t="s">
        <v>5269</v>
      </c>
      <c r="G1716" s="58" t="s">
        <v>805</v>
      </c>
      <c r="H1716" s="67">
        <v>100</v>
      </c>
      <c r="I1716" s="58" t="s">
        <v>4711</v>
      </c>
      <c r="J1716" s="65">
        <v>1200000</v>
      </c>
      <c r="K1716" s="65"/>
    </row>
    <row r="1717" spans="1:11" ht="77.5" hidden="1">
      <c r="A1717" s="48"/>
      <c r="B1717" s="57"/>
      <c r="C1717" s="58" t="s">
        <v>249</v>
      </c>
      <c r="D1717" s="57">
        <v>2020</v>
      </c>
      <c r="E1717" s="58" t="s">
        <v>3070</v>
      </c>
      <c r="F1717" s="58" t="s">
        <v>5270</v>
      </c>
      <c r="G1717" s="58" t="s">
        <v>805</v>
      </c>
      <c r="H1717" s="67">
        <v>100</v>
      </c>
      <c r="I1717" s="58" t="s">
        <v>4711</v>
      </c>
      <c r="J1717" s="65">
        <v>20000000</v>
      </c>
      <c r="K1717" s="65"/>
    </row>
    <row r="1718" spans="1:11" ht="77.5" hidden="1">
      <c r="A1718" s="48"/>
      <c r="B1718" s="57"/>
      <c r="C1718" s="58" t="s">
        <v>249</v>
      </c>
      <c r="D1718" s="57">
        <v>2020</v>
      </c>
      <c r="E1718" s="58" t="s">
        <v>3070</v>
      </c>
      <c r="F1718" s="58" t="s">
        <v>5271</v>
      </c>
      <c r="G1718" s="58" t="s">
        <v>805</v>
      </c>
      <c r="H1718" s="67">
        <v>100</v>
      </c>
      <c r="I1718" s="58" t="s">
        <v>4711</v>
      </c>
      <c r="J1718" s="65">
        <v>4000000</v>
      </c>
      <c r="K1718" s="65"/>
    </row>
    <row r="1719" spans="1:11" ht="62" hidden="1">
      <c r="A1719" s="48"/>
      <c r="B1719" s="57"/>
      <c r="C1719" s="58" t="s">
        <v>249</v>
      </c>
      <c r="D1719" s="57">
        <v>2020</v>
      </c>
      <c r="E1719" s="58" t="s">
        <v>3070</v>
      </c>
      <c r="F1719" s="58" t="s">
        <v>5272</v>
      </c>
      <c r="G1719" s="58" t="s">
        <v>805</v>
      </c>
      <c r="H1719" s="67">
        <v>100</v>
      </c>
      <c r="I1719" s="58" t="s">
        <v>4711</v>
      </c>
      <c r="J1719" s="65">
        <v>167200000</v>
      </c>
      <c r="K1719" s="65"/>
    </row>
    <row r="1720" spans="1:11" ht="77.5" hidden="1">
      <c r="A1720" s="48"/>
      <c r="B1720" s="57"/>
      <c r="C1720" s="58" t="s">
        <v>249</v>
      </c>
      <c r="D1720" s="57">
        <v>2020</v>
      </c>
      <c r="E1720" s="58" t="s">
        <v>3070</v>
      </c>
      <c r="F1720" s="58" t="s">
        <v>5273</v>
      </c>
      <c r="G1720" s="58" t="s">
        <v>805</v>
      </c>
      <c r="H1720" s="67">
        <v>100</v>
      </c>
      <c r="I1720" s="58" t="s">
        <v>4711</v>
      </c>
      <c r="J1720" s="65">
        <v>162316000</v>
      </c>
      <c r="K1720" s="65"/>
    </row>
    <row r="1721" spans="1:11" ht="62" hidden="1">
      <c r="A1721" s="48"/>
      <c r="B1721" s="57"/>
      <c r="C1721" s="58" t="s">
        <v>249</v>
      </c>
      <c r="D1721" s="57">
        <v>2020</v>
      </c>
      <c r="E1721" s="58" t="s">
        <v>3070</v>
      </c>
      <c r="F1721" s="58" t="s">
        <v>5274</v>
      </c>
      <c r="G1721" s="58" t="s">
        <v>805</v>
      </c>
      <c r="H1721" s="67">
        <v>100</v>
      </c>
      <c r="I1721" s="58" t="s">
        <v>4711</v>
      </c>
      <c r="J1721" s="65">
        <v>91900000</v>
      </c>
      <c r="K1721" s="65"/>
    </row>
    <row r="1722" spans="1:11" ht="46.5" hidden="1">
      <c r="A1722" s="48"/>
      <c r="B1722" s="57"/>
      <c r="C1722" s="58" t="s">
        <v>249</v>
      </c>
      <c r="D1722" s="57">
        <v>2020</v>
      </c>
      <c r="E1722" s="58" t="s">
        <v>3070</v>
      </c>
      <c r="F1722" s="58" t="s">
        <v>5275</v>
      </c>
      <c r="G1722" s="58" t="s">
        <v>805</v>
      </c>
      <c r="H1722" s="67">
        <v>100</v>
      </c>
      <c r="I1722" s="58" t="s">
        <v>4711</v>
      </c>
      <c r="J1722" s="65">
        <v>89000000</v>
      </c>
      <c r="K1722" s="65"/>
    </row>
    <row r="1723" spans="1:11" ht="93" hidden="1">
      <c r="A1723" s="48"/>
      <c r="B1723" s="57"/>
      <c r="C1723" s="58" t="s">
        <v>249</v>
      </c>
      <c r="D1723" s="57">
        <v>2020</v>
      </c>
      <c r="E1723" s="58" t="s">
        <v>3070</v>
      </c>
      <c r="F1723" s="58" t="s">
        <v>5276</v>
      </c>
      <c r="G1723" s="58" t="s">
        <v>805</v>
      </c>
      <c r="H1723" s="67">
        <v>100</v>
      </c>
      <c r="I1723" s="58" t="s">
        <v>4711</v>
      </c>
      <c r="J1723" s="65">
        <v>67100000</v>
      </c>
      <c r="K1723" s="65"/>
    </row>
    <row r="1724" spans="1:11" ht="62" hidden="1">
      <c r="A1724" s="48"/>
      <c r="B1724" s="57"/>
      <c r="C1724" s="58" t="s">
        <v>249</v>
      </c>
      <c r="D1724" s="57">
        <v>2020</v>
      </c>
      <c r="E1724" s="58" t="s">
        <v>3070</v>
      </c>
      <c r="F1724" s="58" t="s">
        <v>5277</v>
      </c>
      <c r="G1724" s="58" t="s">
        <v>805</v>
      </c>
      <c r="H1724" s="67">
        <v>100</v>
      </c>
      <c r="I1724" s="58" t="s">
        <v>4711</v>
      </c>
      <c r="J1724" s="65">
        <v>62400000</v>
      </c>
      <c r="K1724" s="65"/>
    </row>
    <row r="1725" spans="1:11" ht="46.5" hidden="1">
      <c r="A1725" s="48"/>
      <c r="B1725" s="57"/>
      <c r="C1725" s="58" t="s">
        <v>249</v>
      </c>
      <c r="D1725" s="57">
        <v>2020</v>
      </c>
      <c r="E1725" s="58" t="s">
        <v>3070</v>
      </c>
      <c r="F1725" s="58" t="s">
        <v>5278</v>
      </c>
      <c r="G1725" s="58" t="s">
        <v>805</v>
      </c>
      <c r="H1725" s="67">
        <v>100</v>
      </c>
      <c r="I1725" s="58" t="s">
        <v>4711</v>
      </c>
      <c r="J1725" s="65">
        <v>29625000</v>
      </c>
      <c r="K1725" s="65"/>
    </row>
    <row r="1726" spans="1:11" ht="77.5" hidden="1">
      <c r="A1726" s="48"/>
      <c r="B1726" s="57"/>
      <c r="C1726" s="58" t="s">
        <v>249</v>
      </c>
      <c r="D1726" s="57">
        <v>2020</v>
      </c>
      <c r="E1726" s="58" t="s">
        <v>3070</v>
      </c>
      <c r="F1726" s="58" t="s">
        <v>5279</v>
      </c>
      <c r="G1726" s="58" t="s">
        <v>805</v>
      </c>
      <c r="H1726" s="67">
        <v>100</v>
      </c>
      <c r="I1726" s="58" t="s">
        <v>4711</v>
      </c>
      <c r="J1726" s="65">
        <v>20000000</v>
      </c>
      <c r="K1726" s="65"/>
    </row>
    <row r="1727" spans="1:11" ht="46.5" hidden="1">
      <c r="A1727" s="48"/>
      <c r="B1727" s="57"/>
      <c r="C1727" s="58" t="s">
        <v>249</v>
      </c>
      <c r="D1727" s="57">
        <v>2020</v>
      </c>
      <c r="E1727" s="58" t="s">
        <v>3070</v>
      </c>
      <c r="F1727" s="58" t="s">
        <v>5280</v>
      </c>
      <c r="G1727" s="58" t="s">
        <v>805</v>
      </c>
      <c r="H1727" s="67">
        <v>100</v>
      </c>
      <c r="I1727" s="58" t="s">
        <v>4711</v>
      </c>
      <c r="J1727" s="65">
        <v>15620000</v>
      </c>
      <c r="K1727" s="65"/>
    </row>
    <row r="1728" spans="1:11" ht="93" hidden="1">
      <c r="A1728" s="48"/>
      <c r="B1728" s="57"/>
      <c r="C1728" s="58" t="s">
        <v>249</v>
      </c>
      <c r="D1728" s="57">
        <v>2020</v>
      </c>
      <c r="E1728" s="58" t="s">
        <v>3070</v>
      </c>
      <c r="F1728" s="58" t="s">
        <v>5281</v>
      </c>
      <c r="G1728" s="58" t="s">
        <v>805</v>
      </c>
      <c r="H1728" s="67">
        <v>100</v>
      </c>
      <c r="I1728" s="58" t="s">
        <v>4711</v>
      </c>
      <c r="J1728" s="65">
        <v>7200000</v>
      </c>
      <c r="K1728" s="65"/>
    </row>
    <row r="1729" spans="1:11" ht="77.5" hidden="1">
      <c r="A1729" s="48"/>
      <c r="B1729" s="57"/>
      <c r="C1729" s="58" t="s">
        <v>249</v>
      </c>
      <c r="D1729" s="57">
        <v>2020</v>
      </c>
      <c r="E1729" s="58" t="s">
        <v>3070</v>
      </c>
      <c r="F1729" s="58" t="s">
        <v>5282</v>
      </c>
      <c r="G1729" s="58" t="s">
        <v>805</v>
      </c>
      <c r="H1729" s="67">
        <v>100</v>
      </c>
      <c r="I1729" s="58" t="s">
        <v>4711</v>
      </c>
      <c r="J1729" s="65">
        <v>5500000</v>
      </c>
      <c r="K1729" s="65"/>
    </row>
    <row r="1730" spans="1:11" ht="46.5" hidden="1">
      <c r="A1730" s="48"/>
      <c r="B1730" s="57"/>
      <c r="C1730" s="58" t="s">
        <v>249</v>
      </c>
      <c r="D1730" s="57">
        <v>2020</v>
      </c>
      <c r="E1730" s="58" t="s">
        <v>3070</v>
      </c>
      <c r="F1730" s="58" t="s">
        <v>5283</v>
      </c>
      <c r="G1730" s="58" t="s">
        <v>805</v>
      </c>
      <c r="H1730" s="67">
        <v>100</v>
      </c>
      <c r="I1730" s="58" t="s">
        <v>4711</v>
      </c>
      <c r="J1730" s="65">
        <v>4920000</v>
      </c>
      <c r="K1730" s="65"/>
    </row>
    <row r="1731" spans="1:11" ht="31" hidden="1">
      <c r="A1731" s="48"/>
      <c r="B1731" s="57"/>
      <c r="C1731" s="58" t="s">
        <v>249</v>
      </c>
      <c r="D1731" s="57">
        <v>2020</v>
      </c>
      <c r="E1731" s="58" t="s">
        <v>3070</v>
      </c>
      <c r="F1731" s="58" t="s">
        <v>5284</v>
      </c>
      <c r="G1731" s="58" t="s">
        <v>805</v>
      </c>
      <c r="H1731" s="67">
        <v>100</v>
      </c>
      <c r="I1731" s="58" t="s">
        <v>4711</v>
      </c>
      <c r="J1731" s="65">
        <v>2450000</v>
      </c>
      <c r="K1731" s="65"/>
    </row>
    <row r="1732" spans="1:11" ht="62" hidden="1">
      <c r="A1732" s="48"/>
      <c r="B1732" s="57"/>
      <c r="C1732" s="58" t="s">
        <v>249</v>
      </c>
      <c r="D1732" s="57">
        <v>2020</v>
      </c>
      <c r="E1732" s="58" t="s">
        <v>3070</v>
      </c>
      <c r="F1732" s="58" t="s">
        <v>5285</v>
      </c>
      <c r="G1732" s="58" t="s">
        <v>805</v>
      </c>
      <c r="H1732" s="67">
        <v>100</v>
      </c>
      <c r="I1732" s="58" t="s">
        <v>4711</v>
      </c>
      <c r="J1732" s="65">
        <v>1020000</v>
      </c>
      <c r="K1732" s="65"/>
    </row>
    <row r="1733" spans="1:11" ht="62" hidden="1">
      <c r="A1733" s="48"/>
      <c r="B1733" s="57"/>
      <c r="C1733" s="58" t="s">
        <v>249</v>
      </c>
      <c r="D1733" s="57">
        <v>2020</v>
      </c>
      <c r="E1733" s="58" t="s">
        <v>3070</v>
      </c>
      <c r="F1733" s="58" t="s">
        <v>5286</v>
      </c>
      <c r="G1733" s="58" t="s">
        <v>805</v>
      </c>
      <c r="H1733" s="67">
        <v>100</v>
      </c>
      <c r="I1733" s="58" t="s">
        <v>4711</v>
      </c>
      <c r="J1733" s="65">
        <v>36000000</v>
      </c>
      <c r="K1733" s="65"/>
    </row>
    <row r="1734" spans="1:11" ht="46.5" hidden="1">
      <c r="A1734" s="48"/>
      <c r="B1734" s="57"/>
      <c r="C1734" s="58" t="s">
        <v>249</v>
      </c>
      <c r="D1734" s="57">
        <v>2020</v>
      </c>
      <c r="E1734" s="58" t="s">
        <v>3070</v>
      </c>
      <c r="F1734" s="58" t="s">
        <v>5287</v>
      </c>
      <c r="G1734" s="58" t="s">
        <v>805</v>
      </c>
      <c r="H1734" s="67">
        <v>100</v>
      </c>
      <c r="I1734" s="58" t="s">
        <v>4711</v>
      </c>
      <c r="J1734" s="65">
        <v>4400000</v>
      </c>
      <c r="K1734" s="65"/>
    </row>
    <row r="1735" spans="1:11" ht="46.5" hidden="1">
      <c r="A1735" s="48"/>
      <c r="B1735" s="57"/>
      <c r="C1735" s="58" t="s">
        <v>249</v>
      </c>
      <c r="D1735" s="57">
        <v>2020</v>
      </c>
      <c r="E1735" s="58" t="s">
        <v>3070</v>
      </c>
      <c r="F1735" s="58" t="s">
        <v>5288</v>
      </c>
      <c r="G1735" s="58" t="s">
        <v>805</v>
      </c>
      <c r="H1735" s="67">
        <v>100</v>
      </c>
      <c r="I1735" s="58" t="s">
        <v>4711</v>
      </c>
      <c r="J1735" s="65">
        <v>200000000</v>
      </c>
      <c r="K1735" s="65"/>
    </row>
    <row r="1736" spans="1:11" ht="46.5" hidden="1">
      <c r="A1736" s="48"/>
      <c r="B1736" s="57"/>
      <c r="C1736" s="58" t="s">
        <v>249</v>
      </c>
      <c r="D1736" s="57">
        <v>2020</v>
      </c>
      <c r="E1736" s="58" t="s">
        <v>3070</v>
      </c>
      <c r="F1736" s="58" t="s">
        <v>5289</v>
      </c>
      <c r="G1736" s="58" t="s">
        <v>805</v>
      </c>
      <c r="H1736" s="67">
        <v>100</v>
      </c>
      <c r="I1736" s="58" t="s">
        <v>4711</v>
      </c>
      <c r="J1736" s="65">
        <v>989000</v>
      </c>
      <c r="K1736" s="65"/>
    </row>
    <row r="1737" spans="1:11" ht="62" hidden="1">
      <c r="A1737" s="48"/>
      <c r="B1737" s="57"/>
      <c r="C1737" s="58" t="s">
        <v>249</v>
      </c>
      <c r="D1737" s="57">
        <v>2020</v>
      </c>
      <c r="E1737" s="58" t="s">
        <v>3096</v>
      </c>
      <c r="F1737" s="101" t="s">
        <v>5290</v>
      </c>
      <c r="G1737" s="101" t="s">
        <v>805</v>
      </c>
      <c r="H1737" s="101">
        <v>8</v>
      </c>
      <c r="I1737" s="101" t="s">
        <v>4711</v>
      </c>
      <c r="J1737" s="105">
        <v>8500000</v>
      </c>
      <c r="K1737" s="65"/>
    </row>
    <row r="1738" spans="1:11" ht="62" hidden="1">
      <c r="A1738" s="48"/>
      <c r="B1738" s="57"/>
      <c r="C1738" s="58" t="s">
        <v>249</v>
      </c>
      <c r="D1738" s="57">
        <v>2020</v>
      </c>
      <c r="E1738" s="58" t="s">
        <v>3096</v>
      </c>
      <c r="F1738" s="58" t="s">
        <v>5291</v>
      </c>
      <c r="G1738" s="58" t="s">
        <v>805</v>
      </c>
      <c r="H1738" s="58">
        <v>9</v>
      </c>
      <c r="I1738" s="58" t="s">
        <v>4711</v>
      </c>
      <c r="J1738" s="72">
        <v>17200000</v>
      </c>
      <c r="K1738" s="65"/>
    </row>
    <row r="1739" spans="1:11" ht="62" hidden="1">
      <c r="A1739" s="48"/>
      <c r="B1739" s="57"/>
      <c r="C1739" s="58" t="s">
        <v>249</v>
      </c>
      <c r="D1739" s="57">
        <v>2020</v>
      </c>
      <c r="E1739" s="58" t="s">
        <v>3096</v>
      </c>
      <c r="F1739" s="58" t="s">
        <v>5292</v>
      </c>
      <c r="G1739" s="58" t="s">
        <v>805</v>
      </c>
      <c r="H1739" s="58">
        <v>9</v>
      </c>
      <c r="I1739" s="58" t="s">
        <v>4711</v>
      </c>
      <c r="J1739" s="72">
        <v>16793750</v>
      </c>
      <c r="K1739" s="65"/>
    </row>
    <row r="1740" spans="1:11" ht="62" hidden="1">
      <c r="A1740" s="48"/>
      <c r="B1740" s="57"/>
      <c r="C1740" s="58" t="s">
        <v>249</v>
      </c>
      <c r="D1740" s="57">
        <v>2020</v>
      </c>
      <c r="E1740" s="58" t="s">
        <v>3096</v>
      </c>
      <c r="F1740" s="58" t="s">
        <v>5293</v>
      </c>
      <c r="G1740" s="58" t="s">
        <v>805</v>
      </c>
      <c r="H1740" s="58">
        <v>7</v>
      </c>
      <c r="I1740" s="58" t="s">
        <v>4711</v>
      </c>
      <c r="J1740" s="72">
        <f>8500000*2</f>
        <v>17000000</v>
      </c>
      <c r="K1740" s="65"/>
    </row>
    <row r="1741" spans="1:11" ht="62" hidden="1">
      <c r="A1741" s="48"/>
      <c r="B1741" s="57"/>
      <c r="C1741" s="58" t="s">
        <v>249</v>
      </c>
      <c r="D1741" s="57">
        <v>2020</v>
      </c>
      <c r="E1741" s="58" t="s">
        <v>3096</v>
      </c>
      <c r="F1741" s="58" t="s">
        <v>5294</v>
      </c>
      <c r="G1741" s="58" t="s">
        <v>805</v>
      </c>
      <c r="H1741" s="58">
        <v>100</v>
      </c>
      <c r="I1741" s="58" t="s">
        <v>4711</v>
      </c>
      <c r="J1741" s="72">
        <v>4800000</v>
      </c>
      <c r="K1741" s="65"/>
    </row>
    <row r="1742" spans="1:11" ht="62" hidden="1">
      <c r="A1742" s="48"/>
      <c r="B1742" s="57"/>
      <c r="C1742" s="58" t="s">
        <v>249</v>
      </c>
      <c r="D1742" s="57">
        <v>2020</v>
      </c>
      <c r="E1742" s="58" t="s">
        <v>3096</v>
      </c>
      <c r="F1742" s="58" t="s">
        <v>5295</v>
      </c>
      <c r="G1742" s="58" t="s">
        <v>805</v>
      </c>
      <c r="H1742" s="58">
        <v>9</v>
      </c>
      <c r="I1742" s="58" t="s">
        <v>4711</v>
      </c>
      <c r="J1742" s="72">
        <v>24650000</v>
      </c>
      <c r="K1742" s="65"/>
    </row>
    <row r="1743" spans="1:11" ht="62" hidden="1">
      <c r="A1743" s="48"/>
      <c r="B1743" s="57"/>
      <c r="C1743" s="58" t="s">
        <v>249</v>
      </c>
      <c r="D1743" s="57">
        <v>2020</v>
      </c>
      <c r="E1743" s="58" t="s">
        <v>3096</v>
      </c>
      <c r="F1743" s="58" t="s">
        <v>5296</v>
      </c>
      <c r="G1743" s="58" t="s">
        <v>805</v>
      </c>
      <c r="H1743" s="58">
        <v>13</v>
      </c>
      <c r="I1743" s="58" t="s">
        <v>4711</v>
      </c>
      <c r="J1743" s="72">
        <v>24659583</v>
      </c>
      <c r="K1743" s="65"/>
    </row>
    <row r="1744" spans="1:11" ht="62" hidden="1">
      <c r="A1744" s="48"/>
      <c r="B1744" s="57"/>
      <c r="C1744" s="58" t="s">
        <v>249</v>
      </c>
      <c r="D1744" s="57">
        <v>2020</v>
      </c>
      <c r="E1744" s="58" t="s">
        <v>3096</v>
      </c>
      <c r="F1744" s="58" t="s">
        <v>5297</v>
      </c>
      <c r="G1744" s="58" t="s">
        <v>805</v>
      </c>
      <c r="H1744" s="58">
        <v>7</v>
      </c>
      <c r="I1744" s="58" t="s">
        <v>4711</v>
      </c>
      <c r="J1744" s="72">
        <v>8500000</v>
      </c>
      <c r="K1744" s="65"/>
    </row>
    <row r="1745" spans="1:11" ht="62" hidden="1">
      <c r="A1745" s="48"/>
      <c r="B1745" s="57"/>
      <c r="C1745" s="58" t="s">
        <v>249</v>
      </c>
      <c r="D1745" s="57">
        <v>2020</v>
      </c>
      <c r="E1745" s="58" t="s">
        <v>3096</v>
      </c>
      <c r="F1745" s="58" t="s">
        <v>5298</v>
      </c>
      <c r="G1745" s="58" t="s">
        <v>805</v>
      </c>
      <c r="H1745" s="58">
        <v>20</v>
      </c>
      <c r="I1745" s="58" t="s">
        <v>4711</v>
      </c>
      <c r="J1745" s="72">
        <v>1995000</v>
      </c>
      <c r="K1745" s="65"/>
    </row>
    <row r="1746" spans="1:11" ht="62" hidden="1">
      <c r="A1746" s="48"/>
      <c r="B1746" s="57"/>
      <c r="C1746" s="58" t="s">
        <v>249</v>
      </c>
      <c r="D1746" s="57">
        <v>2020</v>
      </c>
      <c r="E1746" s="58" t="s">
        <v>3096</v>
      </c>
      <c r="F1746" s="58" t="s">
        <v>5299</v>
      </c>
      <c r="G1746" s="58" t="s">
        <v>805</v>
      </c>
      <c r="H1746" s="58">
        <v>15</v>
      </c>
      <c r="I1746" s="58" t="s">
        <v>4711</v>
      </c>
      <c r="J1746" s="72">
        <v>36801435</v>
      </c>
      <c r="K1746" s="65"/>
    </row>
    <row r="1747" spans="1:11" ht="62" hidden="1">
      <c r="A1747" s="48"/>
      <c r="B1747" s="57"/>
      <c r="C1747" s="58" t="s">
        <v>249</v>
      </c>
      <c r="D1747" s="57">
        <v>2020</v>
      </c>
      <c r="E1747" s="58" t="s">
        <v>3096</v>
      </c>
      <c r="F1747" s="58" t="s">
        <v>5300</v>
      </c>
      <c r="G1747" s="58" t="s">
        <v>805</v>
      </c>
      <c r="H1747" s="58">
        <v>7</v>
      </c>
      <c r="I1747" s="58" t="s">
        <v>4711</v>
      </c>
      <c r="J1747" s="72">
        <v>8500000</v>
      </c>
      <c r="K1747" s="65"/>
    </row>
    <row r="1748" spans="1:11" ht="62" hidden="1">
      <c r="A1748" s="48"/>
      <c r="B1748" s="57"/>
      <c r="C1748" s="58" t="s">
        <v>249</v>
      </c>
      <c r="D1748" s="57">
        <v>2020</v>
      </c>
      <c r="E1748" s="58" t="s">
        <v>3096</v>
      </c>
      <c r="F1748" s="58" t="s">
        <v>5301</v>
      </c>
      <c r="G1748" s="58" t="s">
        <v>805</v>
      </c>
      <c r="H1748" s="58">
        <v>15</v>
      </c>
      <c r="I1748" s="58" t="s">
        <v>4711</v>
      </c>
      <c r="J1748" s="72">
        <v>30657500</v>
      </c>
      <c r="K1748" s="65"/>
    </row>
    <row r="1749" spans="1:11" ht="62" hidden="1">
      <c r="A1749" s="48"/>
      <c r="B1749" s="57"/>
      <c r="C1749" s="58" t="s">
        <v>249</v>
      </c>
      <c r="D1749" s="57">
        <v>2020</v>
      </c>
      <c r="E1749" s="58" t="s">
        <v>3096</v>
      </c>
      <c r="F1749" s="58" t="s">
        <v>5302</v>
      </c>
      <c r="G1749" s="58" t="s">
        <v>805</v>
      </c>
      <c r="H1749" s="58">
        <v>8</v>
      </c>
      <c r="I1749" s="58" t="s">
        <v>4711</v>
      </c>
      <c r="J1749" s="72">
        <v>8500000</v>
      </c>
      <c r="K1749" s="65"/>
    </row>
    <row r="1750" spans="1:11" ht="62" hidden="1">
      <c r="A1750" s="48"/>
      <c r="B1750" s="57"/>
      <c r="C1750" s="58" t="s">
        <v>249</v>
      </c>
      <c r="D1750" s="57">
        <v>2020</v>
      </c>
      <c r="E1750" s="58" t="s">
        <v>3096</v>
      </c>
      <c r="F1750" s="58" t="s">
        <v>5303</v>
      </c>
      <c r="G1750" s="58" t="s">
        <v>805</v>
      </c>
      <c r="H1750" s="58">
        <v>12</v>
      </c>
      <c r="I1750" s="58" t="s">
        <v>4711</v>
      </c>
      <c r="J1750" s="72">
        <v>29849167</v>
      </c>
      <c r="K1750" s="65"/>
    </row>
    <row r="1751" spans="1:11" ht="62" hidden="1">
      <c r="A1751" s="48"/>
      <c r="B1751" s="57"/>
      <c r="C1751" s="58" t="s">
        <v>249</v>
      </c>
      <c r="D1751" s="57">
        <v>2020</v>
      </c>
      <c r="E1751" s="58" t="s">
        <v>3096</v>
      </c>
      <c r="F1751" s="58" t="s">
        <v>5304</v>
      </c>
      <c r="G1751" s="58" t="s">
        <v>805</v>
      </c>
      <c r="H1751" s="58">
        <v>12</v>
      </c>
      <c r="I1751" s="58" t="s">
        <v>4711</v>
      </c>
      <c r="J1751" s="72">
        <v>8500000</v>
      </c>
      <c r="K1751" s="65"/>
    </row>
    <row r="1752" spans="1:11" ht="62" hidden="1">
      <c r="A1752" s="48"/>
      <c r="B1752" s="57"/>
      <c r="C1752" s="58" t="s">
        <v>249</v>
      </c>
      <c r="D1752" s="57">
        <v>2020</v>
      </c>
      <c r="E1752" s="58" t="s">
        <v>3096</v>
      </c>
      <c r="F1752" s="58" t="s">
        <v>5305</v>
      </c>
      <c r="G1752" s="58" t="s">
        <v>805</v>
      </c>
      <c r="H1752" s="58">
        <v>30</v>
      </c>
      <c r="I1752" s="58" t="s">
        <v>4711</v>
      </c>
      <c r="J1752" s="72">
        <v>8500000</v>
      </c>
      <c r="K1752" s="65"/>
    </row>
    <row r="1753" spans="1:11" ht="62" hidden="1">
      <c r="A1753" s="48"/>
      <c r="B1753" s="57"/>
      <c r="C1753" s="58" t="s">
        <v>249</v>
      </c>
      <c r="D1753" s="57">
        <v>2020</v>
      </c>
      <c r="E1753" s="58" t="s">
        <v>3096</v>
      </c>
      <c r="F1753" s="58" t="s">
        <v>5306</v>
      </c>
      <c r="G1753" s="58" t="s">
        <v>805</v>
      </c>
      <c r="H1753" s="58">
        <v>100</v>
      </c>
      <c r="I1753" s="58" t="s">
        <v>4711</v>
      </c>
      <c r="J1753" s="72">
        <v>28232500</v>
      </c>
      <c r="K1753" s="65"/>
    </row>
    <row r="1754" spans="1:11" ht="62" hidden="1">
      <c r="A1754" s="48"/>
      <c r="B1754" s="57"/>
      <c r="C1754" s="58" t="s">
        <v>249</v>
      </c>
      <c r="D1754" s="57">
        <v>2020</v>
      </c>
      <c r="E1754" s="58" t="s">
        <v>3096</v>
      </c>
      <c r="F1754" s="58" t="s">
        <v>5307</v>
      </c>
      <c r="G1754" s="58" t="s">
        <v>805</v>
      </c>
      <c r="H1754" s="58">
        <v>100</v>
      </c>
      <c r="I1754" s="58" t="s">
        <v>4711</v>
      </c>
      <c r="J1754" s="72">
        <v>27956875</v>
      </c>
      <c r="K1754" s="65"/>
    </row>
    <row r="1755" spans="1:11" ht="62" hidden="1">
      <c r="A1755" s="48"/>
      <c r="B1755" s="57"/>
      <c r="C1755" s="58" t="s">
        <v>249</v>
      </c>
      <c r="D1755" s="57">
        <v>2020</v>
      </c>
      <c r="E1755" s="58" t="s">
        <v>3096</v>
      </c>
      <c r="F1755" s="58" t="s">
        <v>5308</v>
      </c>
      <c r="G1755" s="58" t="s">
        <v>805</v>
      </c>
      <c r="H1755" s="58">
        <v>100</v>
      </c>
      <c r="I1755" s="58" t="s">
        <v>4711</v>
      </c>
      <c r="J1755" s="72">
        <v>8500000</v>
      </c>
      <c r="K1755" s="65"/>
    </row>
    <row r="1756" spans="1:11" ht="62" hidden="1">
      <c r="A1756" s="48"/>
      <c r="B1756" s="57"/>
      <c r="C1756" s="58" t="s">
        <v>249</v>
      </c>
      <c r="D1756" s="57">
        <v>2020</v>
      </c>
      <c r="E1756" s="58" t="s">
        <v>3096</v>
      </c>
      <c r="F1756" s="58" t="s">
        <v>5309</v>
      </c>
      <c r="G1756" s="58" t="s">
        <v>805</v>
      </c>
      <c r="H1756" s="58">
        <v>100</v>
      </c>
      <c r="I1756" s="58" t="s">
        <v>4711</v>
      </c>
      <c r="J1756" s="72">
        <v>14000000</v>
      </c>
      <c r="K1756" s="65"/>
    </row>
    <row r="1757" spans="1:11" ht="62" hidden="1">
      <c r="A1757" s="48"/>
      <c r="B1757" s="57"/>
      <c r="C1757" s="58" t="s">
        <v>249</v>
      </c>
      <c r="D1757" s="57">
        <v>2020</v>
      </c>
      <c r="E1757" s="58" t="s">
        <v>3096</v>
      </c>
      <c r="F1757" s="58" t="s">
        <v>5310</v>
      </c>
      <c r="G1757" s="58" t="s">
        <v>805</v>
      </c>
      <c r="H1757" s="58">
        <v>100</v>
      </c>
      <c r="I1757" s="58" t="s">
        <v>4711</v>
      </c>
      <c r="J1757" s="72">
        <v>66000000</v>
      </c>
      <c r="K1757" s="65"/>
    </row>
    <row r="1758" spans="1:11" ht="62" hidden="1">
      <c r="A1758" s="48"/>
      <c r="B1758" s="57"/>
      <c r="C1758" s="58" t="s">
        <v>249</v>
      </c>
      <c r="D1758" s="57">
        <v>2020</v>
      </c>
      <c r="E1758" s="58" t="s">
        <v>3096</v>
      </c>
      <c r="F1758" s="58" t="s">
        <v>5311</v>
      </c>
      <c r="G1758" s="58" t="s">
        <v>805</v>
      </c>
      <c r="H1758" s="58">
        <v>100</v>
      </c>
      <c r="I1758" s="58" t="s">
        <v>4711</v>
      </c>
      <c r="J1758" s="72">
        <v>25397500</v>
      </c>
      <c r="K1758" s="65"/>
    </row>
    <row r="1759" spans="1:11" ht="62" hidden="1">
      <c r="A1759" s="48"/>
      <c r="B1759" s="57"/>
      <c r="C1759" s="58" t="s">
        <v>249</v>
      </c>
      <c r="D1759" s="57">
        <v>2020</v>
      </c>
      <c r="E1759" s="58" t="s">
        <v>3096</v>
      </c>
      <c r="F1759" s="58" t="s">
        <v>5312</v>
      </c>
      <c r="G1759" s="58" t="s">
        <v>805</v>
      </c>
      <c r="H1759" s="58">
        <v>100</v>
      </c>
      <c r="I1759" s="58" t="s">
        <v>4711</v>
      </c>
      <c r="J1759" s="72">
        <v>8500000</v>
      </c>
      <c r="K1759" s="65"/>
    </row>
    <row r="1760" spans="1:11" ht="62" hidden="1">
      <c r="A1760" s="48"/>
      <c r="B1760" s="57"/>
      <c r="C1760" s="58" t="s">
        <v>249</v>
      </c>
      <c r="D1760" s="57">
        <v>2020</v>
      </c>
      <c r="E1760" s="58" t="s">
        <v>3096</v>
      </c>
      <c r="F1760" s="58" t="s">
        <v>5313</v>
      </c>
      <c r="G1760" s="58" t="s">
        <v>805</v>
      </c>
      <c r="H1760" s="58">
        <v>100</v>
      </c>
      <c r="I1760" s="58" t="s">
        <v>4711</v>
      </c>
      <c r="J1760" s="72">
        <v>33598500</v>
      </c>
      <c r="K1760" s="65"/>
    </row>
    <row r="1761" spans="1:11" ht="62" hidden="1">
      <c r="A1761" s="48"/>
      <c r="B1761" s="57"/>
      <c r="C1761" s="58" t="s">
        <v>249</v>
      </c>
      <c r="D1761" s="57">
        <v>2020</v>
      </c>
      <c r="E1761" s="58" t="s">
        <v>3096</v>
      </c>
      <c r="F1761" s="58" t="s">
        <v>5314</v>
      </c>
      <c r="G1761" s="58" t="s">
        <v>805</v>
      </c>
      <c r="H1761" s="58">
        <v>100</v>
      </c>
      <c r="I1761" s="58" t="s">
        <v>4711</v>
      </c>
      <c r="J1761" s="72">
        <v>53415000</v>
      </c>
      <c r="K1761" s="65"/>
    </row>
    <row r="1762" spans="1:11" ht="62" hidden="1">
      <c r="A1762" s="48"/>
      <c r="B1762" s="57"/>
      <c r="C1762" s="58" t="s">
        <v>249</v>
      </c>
      <c r="D1762" s="57">
        <v>2020</v>
      </c>
      <c r="E1762" s="58" t="s">
        <v>3096</v>
      </c>
      <c r="F1762" s="58" t="s">
        <v>5315</v>
      </c>
      <c r="G1762" s="58" t="s">
        <v>805</v>
      </c>
      <c r="H1762" s="58">
        <v>100</v>
      </c>
      <c r="I1762" s="58" t="s">
        <v>4711</v>
      </c>
      <c r="J1762" s="72">
        <v>30000000</v>
      </c>
      <c r="K1762" s="65"/>
    </row>
    <row r="1763" spans="1:11" ht="62" hidden="1">
      <c r="A1763" s="48"/>
      <c r="B1763" s="57"/>
      <c r="C1763" s="58" t="s">
        <v>249</v>
      </c>
      <c r="D1763" s="57">
        <v>2020</v>
      </c>
      <c r="E1763" s="58" t="s">
        <v>3096</v>
      </c>
      <c r="F1763" s="58" t="s">
        <v>5316</v>
      </c>
      <c r="G1763" s="58" t="s">
        <v>805</v>
      </c>
      <c r="H1763" s="58">
        <v>100</v>
      </c>
      <c r="I1763" s="58" t="s">
        <v>4711</v>
      </c>
      <c r="J1763" s="72">
        <v>38883750</v>
      </c>
      <c r="K1763" s="65"/>
    </row>
    <row r="1764" spans="1:11" ht="62" hidden="1">
      <c r="A1764" s="48"/>
      <c r="B1764" s="57"/>
      <c r="C1764" s="58" t="s">
        <v>249</v>
      </c>
      <c r="D1764" s="57">
        <v>2020</v>
      </c>
      <c r="E1764" s="58" t="s">
        <v>3096</v>
      </c>
      <c r="F1764" s="58" t="s">
        <v>5317</v>
      </c>
      <c r="G1764" s="58" t="s">
        <v>805</v>
      </c>
      <c r="H1764" s="58">
        <v>100</v>
      </c>
      <c r="I1764" s="58" t="s">
        <v>4711</v>
      </c>
      <c r="J1764" s="72">
        <v>148352000</v>
      </c>
      <c r="K1764" s="65"/>
    </row>
    <row r="1765" spans="1:11" ht="62" hidden="1">
      <c r="A1765" s="48"/>
      <c r="B1765" s="57"/>
      <c r="C1765" s="58" t="s">
        <v>249</v>
      </c>
      <c r="D1765" s="57">
        <v>2020</v>
      </c>
      <c r="E1765" s="58" t="s">
        <v>3096</v>
      </c>
      <c r="F1765" s="58" t="s">
        <v>5318</v>
      </c>
      <c r="G1765" s="58" t="s">
        <v>805</v>
      </c>
      <c r="H1765" s="58">
        <v>100</v>
      </c>
      <c r="I1765" s="58" t="s">
        <v>4711</v>
      </c>
      <c r="J1765" s="72">
        <v>50400000</v>
      </c>
      <c r="K1765" s="65"/>
    </row>
    <row r="1766" spans="1:11" ht="62" hidden="1">
      <c r="A1766" s="48"/>
      <c r="B1766" s="57"/>
      <c r="C1766" s="58" t="s">
        <v>249</v>
      </c>
      <c r="D1766" s="57">
        <v>2020</v>
      </c>
      <c r="E1766" s="58" t="s">
        <v>3096</v>
      </c>
      <c r="F1766" s="58" t="s">
        <v>5319</v>
      </c>
      <c r="G1766" s="58" t="s">
        <v>805</v>
      </c>
      <c r="H1766" s="58"/>
      <c r="I1766" s="58" t="s">
        <v>4711</v>
      </c>
      <c r="J1766" s="72">
        <v>4548000</v>
      </c>
      <c r="K1766" s="65"/>
    </row>
    <row r="1767" spans="1:11" ht="62" hidden="1">
      <c r="A1767" s="48"/>
      <c r="B1767" s="57"/>
      <c r="C1767" s="58" t="s">
        <v>249</v>
      </c>
      <c r="D1767" s="57">
        <v>2020</v>
      </c>
      <c r="E1767" s="58" t="s">
        <v>3096</v>
      </c>
      <c r="F1767" s="58" t="s">
        <v>5320</v>
      </c>
      <c r="G1767" s="58" t="s">
        <v>805</v>
      </c>
      <c r="H1767" s="67">
        <v>500</v>
      </c>
      <c r="I1767" s="58" t="s">
        <v>4711</v>
      </c>
      <c r="J1767" s="65">
        <v>83334030</v>
      </c>
      <c r="K1767" s="65"/>
    </row>
    <row r="1768" spans="1:11" ht="62" hidden="1">
      <c r="A1768" s="48"/>
      <c r="B1768" s="57"/>
      <c r="C1768" s="58" t="s">
        <v>249</v>
      </c>
      <c r="D1768" s="57">
        <v>2020</v>
      </c>
      <c r="E1768" s="58" t="s">
        <v>3096</v>
      </c>
      <c r="F1768" s="58" t="s">
        <v>5321</v>
      </c>
      <c r="G1768" s="58" t="s">
        <v>805</v>
      </c>
      <c r="H1768" s="67">
        <v>100</v>
      </c>
      <c r="I1768" s="58" t="s">
        <v>4711</v>
      </c>
      <c r="J1768" s="65">
        <v>60000000</v>
      </c>
      <c r="K1768" s="65"/>
    </row>
    <row r="1769" spans="1:11" ht="108.5" hidden="1">
      <c r="A1769" s="48"/>
      <c r="B1769" s="57"/>
      <c r="C1769" s="58" t="s">
        <v>249</v>
      </c>
      <c r="D1769" s="57">
        <v>2020</v>
      </c>
      <c r="E1769" s="58" t="s">
        <v>3096</v>
      </c>
      <c r="F1769" s="58" t="s">
        <v>5322</v>
      </c>
      <c r="G1769" s="58" t="s">
        <v>805</v>
      </c>
      <c r="H1769" s="67">
        <v>100</v>
      </c>
      <c r="I1769" s="58" t="s">
        <v>4711</v>
      </c>
      <c r="J1769" s="65">
        <v>43642500</v>
      </c>
      <c r="K1769" s="65"/>
    </row>
    <row r="1770" spans="1:11" ht="62" hidden="1">
      <c r="A1770" s="48"/>
      <c r="B1770" s="57"/>
      <c r="C1770" s="58" t="s">
        <v>249</v>
      </c>
      <c r="D1770" s="57">
        <v>2020</v>
      </c>
      <c r="E1770" s="58" t="s">
        <v>3096</v>
      </c>
      <c r="F1770" s="58" t="s">
        <v>5323</v>
      </c>
      <c r="G1770" s="58" t="s">
        <v>805</v>
      </c>
      <c r="H1770" s="67">
        <v>100</v>
      </c>
      <c r="I1770" s="58" t="s">
        <v>4711</v>
      </c>
      <c r="J1770" s="65">
        <v>4300000</v>
      </c>
      <c r="K1770" s="65"/>
    </row>
    <row r="1771" spans="1:11" ht="46.5" hidden="1">
      <c r="A1771" s="48"/>
      <c r="B1771" s="57"/>
      <c r="C1771" s="58" t="s">
        <v>249</v>
      </c>
      <c r="D1771" s="57">
        <v>2020</v>
      </c>
      <c r="E1771" s="58" t="s">
        <v>3112</v>
      </c>
      <c r="F1771" s="101" t="s">
        <v>5324</v>
      </c>
      <c r="G1771" s="101" t="s">
        <v>805</v>
      </c>
      <c r="H1771" s="102">
        <v>100</v>
      </c>
      <c r="I1771" s="101" t="s">
        <v>4711</v>
      </c>
      <c r="J1771" s="103">
        <v>15000000</v>
      </c>
      <c r="K1771" s="65"/>
    </row>
    <row r="1772" spans="1:11" ht="46.5" hidden="1">
      <c r="A1772" s="48"/>
      <c r="B1772" s="57"/>
      <c r="C1772" s="58" t="s">
        <v>249</v>
      </c>
      <c r="D1772" s="57">
        <v>2020</v>
      </c>
      <c r="E1772" s="58" t="s">
        <v>3112</v>
      </c>
      <c r="F1772" s="58" t="s">
        <v>5325</v>
      </c>
      <c r="G1772" s="58" t="s">
        <v>805</v>
      </c>
      <c r="H1772" s="67">
        <v>100</v>
      </c>
      <c r="I1772" s="58" t="s">
        <v>4711</v>
      </c>
      <c r="J1772" s="65">
        <v>15000000</v>
      </c>
      <c r="K1772" s="65"/>
    </row>
    <row r="1773" spans="1:11" ht="46.5" hidden="1">
      <c r="A1773" s="48"/>
      <c r="B1773" s="57"/>
      <c r="C1773" s="58" t="s">
        <v>249</v>
      </c>
      <c r="D1773" s="57">
        <v>2020</v>
      </c>
      <c r="E1773" s="58" t="s">
        <v>3112</v>
      </c>
      <c r="F1773" s="58" t="s">
        <v>5326</v>
      </c>
      <c r="G1773" s="58" t="s">
        <v>805</v>
      </c>
      <c r="H1773" s="67">
        <v>100</v>
      </c>
      <c r="I1773" s="58" t="s">
        <v>4711</v>
      </c>
      <c r="J1773" s="65">
        <v>15000000</v>
      </c>
      <c r="K1773" s="65"/>
    </row>
    <row r="1774" spans="1:11" ht="46.5" hidden="1">
      <c r="A1774" s="48"/>
      <c r="B1774" s="57"/>
      <c r="C1774" s="58" t="s">
        <v>249</v>
      </c>
      <c r="D1774" s="57">
        <v>2020</v>
      </c>
      <c r="E1774" s="58" t="s">
        <v>3112</v>
      </c>
      <c r="F1774" s="58" t="s">
        <v>5327</v>
      </c>
      <c r="G1774" s="58" t="s">
        <v>805</v>
      </c>
      <c r="H1774" s="67">
        <v>100</v>
      </c>
      <c r="I1774" s="58" t="s">
        <v>4711</v>
      </c>
      <c r="J1774" s="65">
        <v>9900000</v>
      </c>
      <c r="K1774" s="65"/>
    </row>
    <row r="1775" spans="1:11" ht="46.5" hidden="1">
      <c r="A1775" s="48"/>
      <c r="B1775" s="57"/>
      <c r="C1775" s="58" t="s">
        <v>249</v>
      </c>
      <c r="D1775" s="57">
        <v>2020</v>
      </c>
      <c r="E1775" s="58" t="s">
        <v>3112</v>
      </c>
      <c r="F1775" s="58" t="s">
        <v>5328</v>
      </c>
      <c r="G1775" s="58" t="s">
        <v>805</v>
      </c>
      <c r="H1775" s="67">
        <v>100</v>
      </c>
      <c r="I1775" s="58" t="s">
        <v>4711</v>
      </c>
      <c r="J1775" s="65">
        <v>58150000</v>
      </c>
      <c r="K1775" s="65"/>
    </row>
    <row r="1776" spans="1:11" ht="46.5" hidden="1">
      <c r="A1776" s="48"/>
      <c r="B1776" s="57"/>
      <c r="C1776" s="58" t="s">
        <v>249</v>
      </c>
      <c r="D1776" s="57">
        <v>2020</v>
      </c>
      <c r="E1776" s="58" t="s">
        <v>3112</v>
      </c>
      <c r="F1776" s="58" t="s">
        <v>5329</v>
      </c>
      <c r="G1776" s="58" t="s">
        <v>805</v>
      </c>
      <c r="H1776" s="67">
        <v>100</v>
      </c>
      <c r="I1776" s="58" t="s">
        <v>4711</v>
      </c>
      <c r="J1776" s="65">
        <v>50000000</v>
      </c>
      <c r="K1776" s="65"/>
    </row>
    <row r="1777" spans="1:11" ht="46.5" hidden="1">
      <c r="A1777" s="48"/>
      <c r="B1777" s="57"/>
      <c r="C1777" s="58" t="s">
        <v>249</v>
      </c>
      <c r="D1777" s="57">
        <v>2020</v>
      </c>
      <c r="E1777" s="58" t="s">
        <v>3112</v>
      </c>
      <c r="F1777" s="58" t="s">
        <v>5330</v>
      </c>
      <c r="G1777" s="58" t="s">
        <v>805</v>
      </c>
      <c r="H1777" s="67">
        <v>100</v>
      </c>
      <c r="I1777" s="58" t="s">
        <v>4711</v>
      </c>
      <c r="J1777" s="65">
        <v>50000000</v>
      </c>
      <c r="K1777" s="65"/>
    </row>
    <row r="1778" spans="1:11" ht="46.5" hidden="1">
      <c r="A1778" s="48"/>
      <c r="B1778" s="57"/>
      <c r="C1778" s="58" t="s">
        <v>249</v>
      </c>
      <c r="D1778" s="57">
        <v>2020</v>
      </c>
      <c r="E1778" s="58" t="s">
        <v>3112</v>
      </c>
      <c r="F1778" s="58" t="s">
        <v>5331</v>
      </c>
      <c r="G1778" s="58" t="s">
        <v>805</v>
      </c>
      <c r="H1778" s="67">
        <v>100</v>
      </c>
      <c r="I1778" s="58" t="s">
        <v>4711</v>
      </c>
      <c r="J1778" s="65">
        <v>50000000</v>
      </c>
      <c r="K1778" s="65"/>
    </row>
    <row r="1779" spans="1:11" ht="46.5" hidden="1">
      <c r="A1779" s="48"/>
      <c r="B1779" s="57"/>
      <c r="C1779" s="58" t="s">
        <v>249</v>
      </c>
      <c r="D1779" s="57">
        <v>2020</v>
      </c>
      <c r="E1779" s="58" t="s">
        <v>3112</v>
      </c>
      <c r="F1779" s="58" t="s">
        <v>5332</v>
      </c>
      <c r="G1779" s="58" t="s">
        <v>805</v>
      </c>
      <c r="H1779" s="67">
        <v>100</v>
      </c>
      <c r="I1779" s="58" t="s">
        <v>4711</v>
      </c>
      <c r="J1779" s="65">
        <v>50000000</v>
      </c>
      <c r="K1779" s="65"/>
    </row>
    <row r="1780" spans="1:11" ht="62" hidden="1">
      <c r="A1780" s="48"/>
      <c r="B1780" s="57"/>
      <c r="C1780" s="58" t="s">
        <v>249</v>
      </c>
      <c r="D1780" s="57">
        <v>2020</v>
      </c>
      <c r="E1780" s="58" t="s">
        <v>3112</v>
      </c>
      <c r="F1780" s="58" t="s">
        <v>5333</v>
      </c>
      <c r="G1780" s="58" t="s">
        <v>805</v>
      </c>
      <c r="H1780" s="67">
        <v>100</v>
      </c>
      <c r="I1780" s="58" t="s">
        <v>4711</v>
      </c>
      <c r="J1780" s="65">
        <v>38000000</v>
      </c>
      <c r="K1780" s="65"/>
    </row>
    <row r="1781" spans="1:11" ht="46.5" hidden="1">
      <c r="A1781" s="48"/>
      <c r="B1781" s="57"/>
      <c r="C1781" s="58" t="s">
        <v>249</v>
      </c>
      <c r="D1781" s="57">
        <v>2020</v>
      </c>
      <c r="E1781" s="58" t="s">
        <v>3112</v>
      </c>
      <c r="F1781" s="58" t="s">
        <v>5334</v>
      </c>
      <c r="G1781" s="58" t="s">
        <v>805</v>
      </c>
      <c r="H1781" s="67">
        <v>100</v>
      </c>
      <c r="I1781" s="58" t="s">
        <v>4711</v>
      </c>
      <c r="J1781" s="65">
        <v>30372000</v>
      </c>
      <c r="K1781" s="65"/>
    </row>
    <row r="1782" spans="1:11" ht="46.5" hidden="1">
      <c r="A1782" s="48"/>
      <c r="B1782" s="57"/>
      <c r="C1782" s="58" t="s">
        <v>249</v>
      </c>
      <c r="D1782" s="57">
        <v>2020</v>
      </c>
      <c r="E1782" s="58" t="s">
        <v>3112</v>
      </c>
      <c r="F1782" s="58" t="s">
        <v>5335</v>
      </c>
      <c r="G1782" s="58" t="s">
        <v>805</v>
      </c>
      <c r="H1782" s="67">
        <v>100</v>
      </c>
      <c r="I1782" s="58" t="s">
        <v>4711</v>
      </c>
      <c r="J1782" s="65">
        <v>20000000</v>
      </c>
      <c r="K1782" s="65"/>
    </row>
    <row r="1783" spans="1:11" ht="62" hidden="1">
      <c r="A1783" s="48"/>
      <c r="B1783" s="57"/>
      <c r="C1783" s="58" t="s">
        <v>249</v>
      </c>
      <c r="D1783" s="57">
        <v>2020</v>
      </c>
      <c r="E1783" s="58" t="s">
        <v>3112</v>
      </c>
      <c r="F1783" s="58" t="s">
        <v>5336</v>
      </c>
      <c r="G1783" s="58" t="s">
        <v>805</v>
      </c>
      <c r="H1783" s="58">
        <v>200</v>
      </c>
      <c r="I1783" s="58" t="s">
        <v>4711</v>
      </c>
      <c r="J1783" s="72">
        <v>1500000</v>
      </c>
      <c r="K1783" s="65"/>
    </row>
    <row r="1784" spans="1:11" ht="62" hidden="1">
      <c r="A1784" s="48"/>
      <c r="B1784" s="57"/>
      <c r="C1784" s="58" t="s">
        <v>249</v>
      </c>
      <c r="D1784" s="57">
        <v>2020</v>
      </c>
      <c r="E1784" s="58" t="s">
        <v>3112</v>
      </c>
      <c r="F1784" s="58" t="s">
        <v>5337</v>
      </c>
      <c r="G1784" s="58" t="s">
        <v>805</v>
      </c>
      <c r="H1784" s="58">
        <v>400</v>
      </c>
      <c r="I1784" s="58" t="s">
        <v>5338</v>
      </c>
      <c r="J1784" s="72">
        <v>318217440</v>
      </c>
      <c r="K1784" s="65"/>
    </row>
    <row r="1785" spans="1:11" ht="46.5" hidden="1">
      <c r="A1785" s="48"/>
      <c r="B1785" s="57"/>
      <c r="C1785" s="58" t="s">
        <v>249</v>
      </c>
      <c r="D1785" s="57">
        <v>2020</v>
      </c>
      <c r="E1785" s="58" t="s">
        <v>3112</v>
      </c>
      <c r="F1785" s="58" t="s">
        <v>5339</v>
      </c>
      <c r="G1785" s="58" t="s">
        <v>805</v>
      </c>
      <c r="H1785" s="58">
        <v>50</v>
      </c>
      <c r="I1785" s="58" t="s">
        <v>4756</v>
      </c>
      <c r="J1785" s="72">
        <v>1250000</v>
      </c>
      <c r="K1785" s="65"/>
    </row>
    <row r="1786" spans="1:11" ht="46.5" hidden="1">
      <c r="A1786" s="48"/>
      <c r="B1786" s="57"/>
      <c r="C1786" s="58" t="s">
        <v>249</v>
      </c>
      <c r="D1786" s="57">
        <v>2020</v>
      </c>
      <c r="E1786" s="58" t="s">
        <v>3112</v>
      </c>
      <c r="F1786" s="58" t="s">
        <v>5340</v>
      </c>
      <c r="G1786" s="58" t="s">
        <v>805</v>
      </c>
      <c r="H1786" s="58">
        <v>700</v>
      </c>
      <c r="I1786" s="58" t="s">
        <v>4756</v>
      </c>
      <c r="J1786" s="72">
        <v>2950000</v>
      </c>
      <c r="K1786" s="65"/>
    </row>
    <row r="1787" spans="1:11" ht="46.5" hidden="1">
      <c r="A1787" s="48"/>
      <c r="B1787" s="57"/>
      <c r="C1787" s="58" t="s">
        <v>249</v>
      </c>
      <c r="D1787" s="57">
        <v>2020</v>
      </c>
      <c r="E1787" s="58" t="s">
        <v>3112</v>
      </c>
      <c r="F1787" s="58" t="s">
        <v>5341</v>
      </c>
      <c r="G1787" s="58" t="s">
        <v>805</v>
      </c>
      <c r="H1787" s="58">
        <v>50</v>
      </c>
      <c r="I1787" s="58" t="s">
        <v>4711</v>
      </c>
      <c r="J1787" s="72">
        <v>4000000</v>
      </c>
      <c r="K1787" s="65"/>
    </row>
    <row r="1788" spans="1:11" ht="62" hidden="1">
      <c r="A1788" s="48"/>
      <c r="B1788" s="57"/>
      <c r="C1788" s="58" t="s">
        <v>249</v>
      </c>
      <c r="D1788" s="57">
        <v>2020</v>
      </c>
      <c r="E1788" s="58" t="s">
        <v>3112</v>
      </c>
      <c r="F1788" s="58" t="s">
        <v>5342</v>
      </c>
      <c r="G1788" s="58" t="s">
        <v>805</v>
      </c>
      <c r="H1788" s="76">
        <v>1000</v>
      </c>
      <c r="I1788" s="58" t="s">
        <v>5343</v>
      </c>
      <c r="J1788" s="72">
        <v>2200000</v>
      </c>
      <c r="K1788" s="65"/>
    </row>
    <row r="1789" spans="1:11" ht="62" hidden="1">
      <c r="A1789" s="48"/>
      <c r="B1789" s="57"/>
      <c r="C1789" s="58" t="s">
        <v>249</v>
      </c>
      <c r="D1789" s="57">
        <v>2020</v>
      </c>
      <c r="E1789" s="58" t="s">
        <v>3112</v>
      </c>
      <c r="F1789" s="58" t="s">
        <v>5344</v>
      </c>
      <c r="G1789" s="58" t="s">
        <v>805</v>
      </c>
      <c r="H1789" s="58">
        <v>500</v>
      </c>
      <c r="I1789" s="58" t="s">
        <v>5345</v>
      </c>
      <c r="J1789" s="72">
        <v>30000000</v>
      </c>
      <c r="K1789" s="65"/>
    </row>
    <row r="1790" spans="1:11" ht="46.5" hidden="1">
      <c r="A1790" s="48"/>
      <c r="B1790" s="57"/>
      <c r="C1790" s="58" t="s">
        <v>249</v>
      </c>
      <c r="D1790" s="57">
        <v>2020</v>
      </c>
      <c r="E1790" s="58" t="s">
        <v>3112</v>
      </c>
      <c r="F1790" s="58" t="s">
        <v>5346</v>
      </c>
      <c r="G1790" s="58" t="s">
        <v>805</v>
      </c>
      <c r="H1790" s="58">
        <v>200</v>
      </c>
      <c r="I1790" s="58" t="s">
        <v>4756</v>
      </c>
      <c r="J1790" s="72">
        <v>600000</v>
      </c>
      <c r="K1790" s="65"/>
    </row>
    <row r="1791" spans="1:11" ht="62" hidden="1">
      <c r="A1791" s="48"/>
      <c r="B1791" s="57"/>
      <c r="C1791" s="58" t="s">
        <v>249</v>
      </c>
      <c r="D1791" s="57">
        <v>2020</v>
      </c>
      <c r="E1791" s="58" t="s">
        <v>3112</v>
      </c>
      <c r="F1791" s="58" t="s">
        <v>5347</v>
      </c>
      <c r="G1791" s="58" t="s">
        <v>805</v>
      </c>
      <c r="H1791" s="58">
        <v>100</v>
      </c>
      <c r="I1791" s="58" t="s">
        <v>4756</v>
      </c>
      <c r="J1791" s="72">
        <v>3180000</v>
      </c>
      <c r="K1791" s="65"/>
    </row>
    <row r="1792" spans="1:11" ht="46.5" hidden="1">
      <c r="A1792" s="48"/>
      <c r="B1792" s="57"/>
      <c r="C1792" s="58" t="s">
        <v>249</v>
      </c>
      <c r="D1792" s="57">
        <v>2020</v>
      </c>
      <c r="E1792" s="58" t="s">
        <v>3112</v>
      </c>
      <c r="F1792" s="58" t="s">
        <v>5348</v>
      </c>
      <c r="G1792" s="58" t="s">
        <v>805</v>
      </c>
      <c r="H1792" s="76">
        <v>2000</v>
      </c>
      <c r="I1792" s="58" t="s">
        <v>5349</v>
      </c>
      <c r="J1792" s="72">
        <v>29500000</v>
      </c>
      <c r="K1792" s="65"/>
    </row>
    <row r="1793" spans="1:11" ht="77.5" hidden="1">
      <c r="A1793" s="48"/>
      <c r="B1793" s="57"/>
      <c r="C1793" s="58" t="s">
        <v>249</v>
      </c>
      <c r="D1793" s="57">
        <v>2020</v>
      </c>
      <c r="E1793" s="58" t="s">
        <v>3112</v>
      </c>
      <c r="F1793" s="58" t="s">
        <v>5350</v>
      </c>
      <c r="G1793" s="58" t="s">
        <v>805</v>
      </c>
      <c r="H1793" s="58">
        <v>50</v>
      </c>
      <c r="I1793" s="58" t="s">
        <v>4725</v>
      </c>
      <c r="J1793" s="72">
        <v>8000000</v>
      </c>
      <c r="K1793" s="65"/>
    </row>
    <row r="1794" spans="1:11" ht="62" hidden="1">
      <c r="A1794" s="48"/>
      <c r="B1794" s="57"/>
      <c r="C1794" s="58" t="s">
        <v>249</v>
      </c>
      <c r="D1794" s="57">
        <v>2020</v>
      </c>
      <c r="E1794" s="58" t="s">
        <v>3112</v>
      </c>
      <c r="F1794" s="58" t="s">
        <v>5351</v>
      </c>
      <c r="G1794" s="58" t="s">
        <v>805</v>
      </c>
      <c r="H1794" s="58">
        <v>100</v>
      </c>
      <c r="I1794" s="58" t="s">
        <v>4711</v>
      </c>
      <c r="J1794" s="72">
        <v>3000000</v>
      </c>
      <c r="K1794" s="65"/>
    </row>
    <row r="1795" spans="1:11" ht="46.5" hidden="1">
      <c r="A1795" s="48"/>
      <c r="B1795" s="57"/>
      <c r="C1795" s="58" t="s">
        <v>249</v>
      </c>
      <c r="D1795" s="57">
        <v>2020</v>
      </c>
      <c r="E1795" s="58" t="s">
        <v>3112</v>
      </c>
      <c r="F1795" s="58" t="s">
        <v>5352</v>
      </c>
      <c r="G1795" s="58" t="s">
        <v>805</v>
      </c>
      <c r="H1795" s="76">
        <v>1000</v>
      </c>
      <c r="I1795" s="58" t="s">
        <v>4756</v>
      </c>
      <c r="J1795" s="72">
        <v>3000000</v>
      </c>
      <c r="K1795" s="65"/>
    </row>
    <row r="1796" spans="1:11" ht="46.5" hidden="1">
      <c r="A1796" s="48"/>
      <c r="B1796" s="57"/>
      <c r="C1796" s="58" t="s">
        <v>249</v>
      </c>
      <c r="D1796" s="57">
        <v>2020</v>
      </c>
      <c r="E1796" s="58" t="s">
        <v>3112</v>
      </c>
      <c r="F1796" s="58" t="s">
        <v>5353</v>
      </c>
      <c r="G1796" s="58" t="s">
        <v>805</v>
      </c>
      <c r="H1796" s="58">
        <v>100</v>
      </c>
      <c r="I1796" s="58" t="s">
        <v>4711</v>
      </c>
      <c r="J1796" s="72">
        <v>3000000</v>
      </c>
      <c r="K1796" s="65"/>
    </row>
    <row r="1797" spans="1:11" ht="46.5" hidden="1">
      <c r="A1797" s="48"/>
      <c r="B1797" s="57"/>
      <c r="C1797" s="58" t="s">
        <v>249</v>
      </c>
      <c r="D1797" s="57">
        <v>2020</v>
      </c>
      <c r="E1797" s="58" t="s">
        <v>3112</v>
      </c>
      <c r="F1797" s="58" t="s">
        <v>5354</v>
      </c>
      <c r="G1797" s="58" t="s">
        <v>805</v>
      </c>
      <c r="H1797" s="58">
        <v>100</v>
      </c>
      <c r="I1797" s="58" t="s">
        <v>5343</v>
      </c>
      <c r="J1797" s="72">
        <v>2000000</v>
      </c>
      <c r="K1797" s="65"/>
    </row>
    <row r="1798" spans="1:11" ht="46.5" hidden="1">
      <c r="A1798" s="48"/>
      <c r="B1798" s="57"/>
      <c r="C1798" s="58" t="s">
        <v>249</v>
      </c>
      <c r="D1798" s="57">
        <v>2020</v>
      </c>
      <c r="E1798" s="58" t="s">
        <v>3112</v>
      </c>
      <c r="F1798" s="58" t="s">
        <v>5355</v>
      </c>
      <c r="G1798" s="58" t="s">
        <v>805</v>
      </c>
      <c r="H1798" s="58">
        <v>200</v>
      </c>
      <c r="I1798" s="58" t="s">
        <v>5343</v>
      </c>
      <c r="J1798" s="72">
        <v>1000000</v>
      </c>
      <c r="K1798" s="65"/>
    </row>
    <row r="1799" spans="1:11" ht="62" hidden="1">
      <c r="A1799" s="48"/>
      <c r="B1799" s="57"/>
      <c r="C1799" s="58" t="s">
        <v>249</v>
      </c>
      <c r="D1799" s="57">
        <v>2020</v>
      </c>
      <c r="E1799" s="58" t="s">
        <v>3112</v>
      </c>
      <c r="F1799" s="58" t="s">
        <v>5356</v>
      </c>
      <c r="G1799" s="58" t="s">
        <v>805</v>
      </c>
      <c r="H1799" s="58">
        <v>400</v>
      </c>
      <c r="I1799" s="58" t="s">
        <v>4711</v>
      </c>
      <c r="J1799" s="72">
        <v>3395000</v>
      </c>
      <c r="K1799" s="65"/>
    </row>
    <row r="1800" spans="1:11" ht="62" hidden="1">
      <c r="A1800" s="48"/>
      <c r="B1800" s="57"/>
      <c r="C1800" s="58" t="s">
        <v>249</v>
      </c>
      <c r="D1800" s="57">
        <v>2020</v>
      </c>
      <c r="E1800" s="58" t="s">
        <v>3112</v>
      </c>
      <c r="F1800" s="58" t="s">
        <v>5357</v>
      </c>
      <c r="G1800" s="58" t="s">
        <v>805</v>
      </c>
      <c r="H1800" s="58">
        <v>80</v>
      </c>
      <c r="I1800" s="58" t="s">
        <v>4725</v>
      </c>
      <c r="J1800" s="72">
        <v>4250000</v>
      </c>
      <c r="K1800" s="65"/>
    </row>
    <row r="1801" spans="1:11" ht="62" hidden="1">
      <c r="A1801" s="48"/>
      <c r="B1801" s="57"/>
      <c r="C1801" s="58" t="s">
        <v>249</v>
      </c>
      <c r="D1801" s="57">
        <v>2020</v>
      </c>
      <c r="E1801" s="58" t="s">
        <v>3112</v>
      </c>
      <c r="F1801" s="58" t="s">
        <v>5358</v>
      </c>
      <c r="G1801" s="58" t="s">
        <v>805</v>
      </c>
      <c r="H1801" s="58">
        <v>200</v>
      </c>
      <c r="I1801" s="58" t="s">
        <v>5359</v>
      </c>
      <c r="J1801" s="72">
        <v>17500000</v>
      </c>
      <c r="K1801" s="65"/>
    </row>
    <row r="1802" spans="1:11" ht="46.5" hidden="1">
      <c r="A1802" s="48"/>
      <c r="B1802" s="57"/>
      <c r="C1802" s="58" t="s">
        <v>249</v>
      </c>
      <c r="D1802" s="57">
        <v>2020</v>
      </c>
      <c r="E1802" s="58" t="s">
        <v>3112</v>
      </c>
      <c r="F1802" s="58" t="s">
        <v>5360</v>
      </c>
      <c r="G1802" s="58" t="s">
        <v>805</v>
      </c>
      <c r="H1802" s="58">
        <v>100</v>
      </c>
      <c r="I1802" s="58" t="s">
        <v>5361</v>
      </c>
      <c r="J1802" s="72">
        <v>660000</v>
      </c>
      <c r="K1802" s="65"/>
    </row>
    <row r="1803" spans="1:11" ht="46.5" hidden="1">
      <c r="A1803" s="48"/>
      <c r="B1803" s="57"/>
      <c r="C1803" s="58" t="s">
        <v>249</v>
      </c>
      <c r="D1803" s="57">
        <v>2020</v>
      </c>
      <c r="E1803" s="58" t="s">
        <v>3112</v>
      </c>
      <c r="F1803" s="58" t="s">
        <v>5362</v>
      </c>
      <c r="G1803" s="58" t="s">
        <v>805</v>
      </c>
      <c r="H1803" s="58">
        <v>400</v>
      </c>
      <c r="I1803" s="58" t="s">
        <v>4796</v>
      </c>
      <c r="J1803" s="72">
        <v>5000000</v>
      </c>
      <c r="K1803" s="65"/>
    </row>
    <row r="1804" spans="1:11" ht="62" hidden="1">
      <c r="A1804" s="48"/>
      <c r="B1804" s="57"/>
      <c r="C1804" s="58" t="s">
        <v>249</v>
      </c>
      <c r="D1804" s="57">
        <v>2020</v>
      </c>
      <c r="E1804" s="58" t="s">
        <v>3112</v>
      </c>
      <c r="F1804" s="58" t="s">
        <v>5363</v>
      </c>
      <c r="G1804" s="58" t="s">
        <v>805</v>
      </c>
      <c r="H1804" s="58">
        <v>100</v>
      </c>
      <c r="I1804" s="58" t="s">
        <v>4711</v>
      </c>
      <c r="J1804" s="72">
        <v>2000000</v>
      </c>
      <c r="K1804" s="65"/>
    </row>
    <row r="1805" spans="1:11" ht="46.5" hidden="1">
      <c r="A1805" s="48"/>
      <c r="B1805" s="57"/>
      <c r="C1805" s="58" t="s">
        <v>249</v>
      </c>
      <c r="D1805" s="57">
        <v>2020</v>
      </c>
      <c r="E1805" s="58" t="s">
        <v>3112</v>
      </c>
      <c r="F1805" s="58" t="s">
        <v>5364</v>
      </c>
      <c r="G1805" s="58" t="s">
        <v>805</v>
      </c>
      <c r="H1805" s="58">
        <v>150</v>
      </c>
      <c r="I1805" s="58" t="s">
        <v>4711</v>
      </c>
      <c r="J1805" s="72">
        <v>7245000</v>
      </c>
      <c r="K1805" s="65"/>
    </row>
    <row r="1806" spans="1:11" ht="62" hidden="1">
      <c r="A1806" s="48"/>
      <c r="B1806" s="57"/>
      <c r="C1806" s="58" t="s">
        <v>249</v>
      </c>
      <c r="D1806" s="57">
        <v>2020</v>
      </c>
      <c r="E1806" s="58" t="s">
        <v>3112</v>
      </c>
      <c r="F1806" s="58" t="s">
        <v>5365</v>
      </c>
      <c r="G1806" s="58" t="s">
        <v>805</v>
      </c>
      <c r="H1806" s="58">
        <v>100</v>
      </c>
      <c r="I1806" s="58" t="s">
        <v>4711</v>
      </c>
      <c r="J1806" s="72">
        <v>4250000</v>
      </c>
      <c r="K1806" s="65"/>
    </row>
    <row r="1807" spans="1:11" ht="46.5" hidden="1">
      <c r="A1807" s="48"/>
      <c r="B1807" s="57"/>
      <c r="C1807" s="58" t="s">
        <v>249</v>
      </c>
      <c r="D1807" s="57">
        <v>2020</v>
      </c>
      <c r="E1807" s="58" t="s">
        <v>3112</v>
      </c>
      <c r="F1807" s="58" t="s">
        <v>5366</v>
      </c>
      <c r="G1807" s="58" t="s">
        <v>805</v>
      </c>
      <c r="H1807" s="58">
        <v>20</v>
      </c>
      <c r="I1807" s="58" t="s">
        <v>4711</v>
      </c>
      <c r="J1807" s="72">
        <v>5100000</v>
      </c>
      <c r="K1807" s="65"/>
    </row>
    <row r="1808" spans="1:11" ht="62" hidden="1">
      <c r="A1808" s="48"/>
      <c r="B1808" s="57"/>
      <c r="C1808" s="58" t="s">
        <v>249</v>
      </c>
      <c r="D1808" s="57">
        <v>2020</v>
      </c>
      <c r="E1808" s="58" t="s">
        <v>3112</v>
      </c>
      <c r="F1808" s="58" t="s">
        <v>5367</v>
      </c>
      <c r="G1808" s="58" t="s">
        <v>805</v>
      </c>
      <c r="H1808" s="58">
        <v>100</v>
      </c>
      <c r="I1808" s="58" t="s">
        <v>4711</v>
      </c>
      <c r="J1808" s="72">
        <v>5000000</v>
      </c>
      <c r="K1808" s="65"/>
    </row>
    <row r="1809" spans="1:11" ht="77.5" hidden="1">
      <c r="A1809" s="48"/>
      <c r="B1809" s="57"/>
      <c r="C1809" s="58" t="s">
        <v>249</v>
      </c>
      <c r="D1809" s="57">
        <v>2020</v>
      </c>
      <c r="E1809" s="58" t="s">
        <v>3112</v>
      </c>
      <c r="F1809" s="58" t="s">
        <v>5368</v>
      </c>
      <c r="G1809" s="58" t="s">
        <v>805</v>
      </c>
      <c r="H1809" s="58">
        <v>200</v>
      </c>
      <c r="I1809" s="58" t="s">
        <v>5369</v>
      </c>
      <c r="J1809" s="72">
        <v>20000000</v>
      </c>
      <c r="K1809" s="65"/>
    </row>
    <row r="1810" spans="1:11" ht="46.5" hidden="1">
      <c r="A1810" s="48"/>
      <c r="B1810" s="57"/>
      <c r="C1810" s="58" t="s">
        <v>249</v>
      </c>
      <c r="D1810" s="57">
        <v>2020</v>
      </c>
      <c r="E1810" s="58" t="s">
        <v>3112</v>
      </c>
      <c r="F1810" s="58" t="s">
        <v>5370</v>
      </c>
      <c r="G1810" s="58" t="s">
        <v>805</v>
      </c>
      <c r="H1810" s="58">
        <v>100</v>
      </c>
      <c r="I1810" s="58" t="s">
        <v>4923</v>
      </c>
      <c r="J1810" s="72">
        <v>1500000</v>
      </c>
      <c r="K1810" s="65"/>
    </row>
    <row r="1811" spans="1:11" ht="46.5" hidden="1">
      <c r="A1811" s="48"/>
      <c r="B1811" s="57"/>
      <c r="C1811" s="58" t="s">
        <v>249</v>
      </c>
      <c r="D1811" s="57">
        <v>2020</v>
      </c>
      <c r="E1811" s="58" t="s">
        <v>3112</v>
      </c>
      <c r="F1811" s="58" t="s">
        <v>5371</v>
      </c>
      <c r="G1811" s="58" t="s">
        <v>805</v>
      </c>
      <c r="H1811" s="58">
        <v>200</v>
      </c>
      <c r="I1811" s="58" t="s">
        <v>4711</v>
      </c>
      <c r="J1811" s="72">
        <v>1500000</v>
      </c>
      <c r="K1811" s="65"/>
    </row>
    <row r="1812" spans="1:11" ht="62" hidden="1">
      <c r="A1812" s="48"/>
      <c r="B1812" s="57"/>
      <c r="C1812" s="58" t="s">
        <v>249</v>
      </c>
      <c r="D1812" s="57">
        <v>2020</v>
      </c>
      <c r="E1812" s="58" t="s">
        <v>3112</v>
      </c>
      <c r="F1812" s="58" t="s">
        <v>5372</v>
      </c>
      <c r="G1812" s="58" t="s">
        <v>805</v>
      </c>
      <c r="H1812" s="58">
        <v>250</v>
      </c>
      <c r="I1812" s="58" t="s">
        <v>4725</v>
      </c>
      <c r="J1812" s="72">
        <v>1000000</v>
      </c>
      <c r="K1812" s="65"/>
    </row>
    <row r="1813" spans="1:11" ht="46.5" hidden="1">
      <c r="A1813" s="48"/>
      <c r="B1813" s="57"/>
      <c r="C1813" s="58" t="s">
        <v>249</v>
      </c>
      <c r="D1813" s="57">
        <v>2020</v>
      </c>
      <c r="E1813" s="58" t="s">
        <v>3112</v>
      </c>
      <c r="F1813" s="58" t="s">
        <v>5373</v>
      </c>
      <c r="G1813" s="58" t="s">
        <v>805</v>
      </c>
      <c r="H1813" s="58">
        <v>100</v>
      </c>
      <c r="I1813" s="58" t="s">
        <v>4756</v>
      </c>
      <c r="J1813" s="72">
        <v>1000000</v>
      </c>
      <c r="K1813" s="65"/>
    </row>
    <row r="1814" spans="1:11" ht="46.5" hidden="1">
      <c r="A1814" s="48"/>
      <c r="B1814" s="57"/>
      <c r="C1814" s="58" t="s">
        <v>249</v>
      </c>
      <c r="D1814" s="57">
        <v>2020</v>
      </c>
      <c r="E1814" s="58" t="s">
        <v>3112</v>
      </c>
      <c r="F1814" s="58" t="s">
        <v>5374</v>
      </c>
      <c r="G1814" s="58" t="s">
        <v>805</v>
      </c>
      <c r="H1814" s="58">
        <v>2000</v>
      </c>
      <c r="I1814" s="58" t="s">
        <v>4725</v>
      </c>
      <c r="J1814" s="72">
        <v>35000000</v>
      </c>
      <c r="K1814" s="65"/>
    </row>
    <row r="1815" spans="1:11" ht="46.5" hidden="1">
      <c r="A1815" s="48"/>
      <c r="B1815" s="57"/>
      <c r="C1815" s="58" t="s">
        <v>249</v>
      </c>
      <c r="D1815" s="57">
        <v>2020</v>
      </c>
      <c r="E1815" s="58" t="s">
        <v>3112</v>
      </c>
      <c r="F1815" s="58" t="s">
        <v>5375</v>
      </c>
      <c r="G1815" s="58" t="s">
        <v>805</v>
      </c>
      <c r="H1815" s="58">
        <v>3000</v>
      </c>
      <c r="I1815" s="58" t="s">
        <v>4725</v>
      </c>
      <c r="J1815" s="72">
        <v>2970000</v>
      </c>
      <c r="K1815" s="65"/>
    </row>
    <row r="1816" spans="1:11" ht="46.5" hidden="1">
      <c r="A1816" s="48"/>
      <c r="B1816" s="57"/>
      <c r="C1816" s="58" t="s">
        <v>249</v>
      </c>
      <c r="D1816" s="57">
        <v>2020</v>
      </c>
      <c r="E1816" s="58" t="s">
        <v>3112</v>
      </c>
      <c r="F1816" s="58" t="s">
        <v>5376</v>
      </c>
      <c r="G1816" s="58" t="s">
        <v>805</v>
      </c>
      <c r="H1816" s="58">
        <v>150</v>
      </c>
      <c r="I1816" s="58" t="s">
        <v>4711</v>
      </c>
      <c r="J1816" s="72">
        <v>13640000</v>
      </c>
      <c r="K1816" s="65"/>
    </row>
    <row r="1817" spans="1:11" ht="46.5" hidden="1">
      <c r="A1817" s="48"/>
      <c r="B1817" s="57"/>
      <c r="C1817" s="58" t="s">
        <v>249</v>
      </c>
      <c r="D1817" s="57">
        <v>2020</v>
      </c>
      <c r="E1817" s="58" t="s">
        <v>3112</v>
      </c>
      <c r="F1817" s="58" t="s">
        <v>5377</v>
      </c>
      <c r="G1817" s="58" t="s">
        <v>805</v>
      </c>
      <c r="H1817" s="58">
        <v>500</v>
      </c>
      <c r="I1817" s="58" t="s">
        <v>4756</v>
      </c>
      <c r="J1817" s="72">
        <v>3000000</v>
      </c>
      <c r="K1817" s="65"/>
    </row>
    <row r="1818" spans="1:11" ht="62" hidden="1">
      <c r="A1818" s="48"/>
      <c r="B1818" s="57"/>
      <c r="C1818" s="58" t="s">
        <v>249</v>
      </c>
      <c r="D1818" s="57">
        <v>2020</v>
      </c>
      <c r="E1818" s="58" t="s">
        <v>3112</v>
      </c>
      <c r="F1818" s="58" t="s">
        <v>5378</v>
      </c>
      <c r="G1818" s="58" t="s">
        <v>805</v>
      </c>
      <c r="H1818" s="58">
        <v>200</v>
      </c>
      <c r="I1818" s="58" t="s">
        <v>4756</v>
      </c>
      <c r="J1818" s="72">
        <v>4050000</v>
      </c>
      <c r="K1818" s="65"/>
    </row>
    <row r="1819" spans="1:11" ht="62" hidden="1">
      <c r="A1819" s="48"/>
      <c r="B1819" s="57"/>
      <c r="C1819" s="58" t="s">
        <v>249</v>
      </c>
      <c r="D1819" s="57">
        <v>2020</v>
      </c>
      <c r="E1819" s="58" t="s">
        <v>3112</v>
      </c>
      <c r="F1819" s="58" t="s">
        <v>5379</v>
      </c>
      <c r="G1819" s="58" t="s">
        <v>805</v>
      </c>
      <c r="H1819" s="58">
        <v>100</v>
      </c>
      <c r="I1819" s="58" t="s">
        <v>4711</v>
      </c>
      <c r="J1819" s="72">
        <v>7000000</v>
      </c>
      <c r="K1819" s="65"/>
    </row>
    <row r="1820" spans="1:11" ht="62" hidden="1">
      <c r="A1820" s="48"/>
      <c r="B1820" s="57"/>
      <c r="C1820" s="58" t="s">
        <v>249</v>
      </c>
      <c r="D1820" s="57">
        <v>2020</v>
      </c>
      <c r="E1820" s="58" t="s">
        <v>3112</v>
      </c>
      <c r="F1820" s="58" t="s">
        <v>5380</v>
      </c>
      <c r="G1820" s="58" t="s">
        <v>805</v>
      </c>
      <c r="H1820" s="58">
        <v>150</v>
      </c>
      <c r="I1820" s="58" t="s">
        <v>4756</v>
      </c>
      <c r="J1820" s="72">
        <v>3050000</v>
      </c>
      <c r="K1820" s="65"/>
    </row>
    <row r="1821" spans="1:11" ht="46.5" hidden="1">
      <c r="A1821" s="48"/>
      <c r="B1821" s="57"/>
      <c r="C1821" s="58" t="s">
        <v>249</v>
      </c>
      <c r="D1821" s="57">
        <v>2020</v>
      </c>
      <c r="E1821" s="58" t="s">
        <v>3112</v>
      </c>
      <c r="F1821" s="58" t="s">
        <v>5381</v>
      </c>
      <c r="G1821" s="58" t="s">
        <v>805</v>
      </c>
      <c r="H1821" s="58">
        <v>100</v>
      </c>
      <c r="I1821" s="58" t="s">
        <v>4711</v>
      </c>
      <c r="J1821" s="72">
        <v>3000000</v>
      </c>
      <c r="K1821" s="65"/>
    </row>
    <row r="1822" spans="1:11" ht="62" hidden="1">
      <c r="A1822" s="48"/>
      <c r="B1822" s="57"/>
      <c r="C1822" s="58" t="s">
        <v>249</v>
      </c>
      <c r="D1822" s="57">
        <v>2020</v>
      </c>
      <c r="E1822" s="58" t="s">
        <v>3112</v>
      </c>
      <c r="F1822" s="58" t="s">
        <v>5382</v>
      </c>
      <c r="G1822" s="58" t="s">
        <v>805</v>
      </c>
      <c r="H1822" s="58">
        <v>150</v>
      </c>
      <c r="I1822" s="58" t="s">
        <v>4711</v>
      </c>
      <c r="J1822" s="72">
        <v>4050000</v>
      </c>
      <c r="K1822" s="65"/>
    </row>
    <row r="1823" spans="1:11" ht="46.5" hidden="1">
      <c r="A1823" s="48"/>
      <c r="B1823" s="57"/>
      <c r="C1823" s="58" t="s">
        <v>249</v>
      </c>
      <c r="D1823" s="57">
        <v>2020</v>
      </c>
      <c r="E1823" s="58" t="s">
        <v>3112</v>
      </c>
      <c r="F1823" s="58" t="s">
        <v>5383</v>
      </c>
      <c r="G1823" s="58" t="s">
        <v>805</v>
      </c>
      <c r="H1823" s="58">
        <v>100</v>
      </c>
      <c r="I1823" s="58" t="s">
        <v>4749</v>
      </c>
      <c r="J1823" s="72">
        <v>55000000</v>
      </c>
      <c r="K1823" s="65"/>
    </row>
    <row r="1824" spans="1:11" ht="46.5" hidden="1">
      <c r="A1824" s="48"/>
      <c r="B1824" s="57"/>
      <c r="C1824" s="58" t="s">
        <v>249</v>
      </c>
      <c r="D1824" s="57">
        <v>2020</v>
      </c>
      <c r="E1824" s="58" t="s">
        <v>3112</v>
      </c>
      <c r="F1824" s="58" t="s">
        <v>5384</v>
      </c>
      <c r="G1824" s="58" t="s">
        <v>805</v>
      </c>
      <c r="H1824" s="58">
        <v>500</v>
      </c>
      <c r="I1824" s="58" t="s">
        <v>4749</v>
      </c>
      <c r="J1824" s="72">
        <v>30000000</v>
      </c>
      <c r="K1824" s="65"/>
    </row>
    <row r="1825" spans="1:11" ht="77.5" hidden="1">
      <c r="A1825" s="48"/>
      <c r="B1825" s="57"/>
      <c r="C1825" s="58" t="s">
        <v>249</v>
      </c>
      <c r="D1825" s="57">
        <v>2020</v>
      </c>
      <c r="E1825" s="58" t="s">
        <v>3112</v>
      </c>
      <c r="F1825" s="58" t="s">
        <v>5385</v>
      </c>
      <c r="G1825" s="58" t="s">
        <v>805</v>
      </c>
      <c r="H1825" s="58">
        <v>50</v>
      </c>
      <c r="I1825" s="58" t="s">
        <v>4711</v>
      </c>
      <c r="J1825" s="72">
        <v>5000000</v>
      </c>
      <c r="K1825" s="65"/>
    </row>
    <row r="1826" spans="1:11" ht="62" hidden="1">
      <c r="A1826" s="48"/>
      <c r="B1826" s="57"/>
      <c r="C1826" s="58" t="s">
        <v>249</v>
      </c>
      <c r="D1826" s="57">
        <v>2020</v>
      </c>
      <c r="E1826" s="58" t="s">
        <v>3112</v>
      </c>
      <c r="F1826" s="58" t="s">
        <v>5386</v>
      </c>
      <c r="G1826" s="58" t="s">
        <v>805</v>
      </c>
      <c r="H1826" s="76">
        <v>1000</v>
      </c>
      <c r="I1826" s="58" t="s">
        <v>4711</v>
      </c>
      <c r="J1826" s="72">
        <v>6891000</v>
      </c>
      <c r="K1826" s="65"/>
    </row>
    <row r="1827" spans="1:11" ht="46.5" hidden="1">
      <c r="A1827" s="48"/>
      <c r="B1827" s="57"/>
      <c r="C1827" s="58" t="s">
        <v>249</v>
      </c>
      <c r="D1827" s="57">
        <v>2020</v>
      </c>
      <c r="E1827" s="58" t="s">
        <v>3112</v>
      </c>
      <c r="F1827" s="58" t="s">
        <v>5387</v>
      </c>
      <c r="G1827" s="58" t="s">
        <v>805</v>
      </c>
      <c r="H1827" s="76">
        <v>1000</v>
      </c>
      <c r="I1827" s="58" t="s">
        <v>4711</v>
      </c>
      <c r="J1827" s="72">
        <v>17050000</v>
      </c>
      <c r="K1827" s="65"/>
    </row>
    <row r="1828" spans="1:11" ht="46.5" hidden="1">
      <c r="A1828" s="48"/>
      <c r="B1828" s="57"/>
      <c r="C1828" s="58" t="s">
        <v>249</v>
      </c>
      <c r="D1828" s="57">
        <v>2020</v>
      </c>
      <c r="E1828" s="58" t="s">
        <v>3112</v>
      </c>
      <c r="F1828" s="58" t="s">
        <v>5388</v>
      </c>
      <c r="G1828" s="58" t="s">
        <v>805</v>
      </c>
      <c r="H1828" s="58">
        <v>200</v>
      </c>
      <c r="I1828" s="58" t="s">
        <v>4725</v>
      </c>
      <c r="J1828" s="72">
        <v>23250000</v>
      </c>
      <c r="K1828" s="65"/>
    </row>
    <row r="1829" spans="1:11" ht="62" hidden="1">
      <c r="A1829" s="48"/>
      <c r="B1829" s="57"/>
      <c r="C1829" s="58" t="s">
        <v>249</v>
      </c>
      <c r="D1829" s="57">
        <v>2020</v>
      </c>
      <c r="E1829" s="58" t="s">
        <v>3112</v>
      </c>
      <c r="F1829" s="58" t="s">
        <v>5389</v>
      </c>
      <c r="G1829" s="58" t="s">
        <v>805</v>
      </c>
      <c r="H1829" s="58">
        <v>50</v>
      </c>
      <c r="I1829" s="58" t="s">
        <v>4725</v>
      </c>
      <c r="J1829" s="72">
        <v>3600000</v>
      </c>
      <c r="K1829" s="65"/>
    </row>
    <row r="1830" spans="1:11" ht="46.5" hidden="1">
      <c r="A1830" s="48"/>
      <c r="B1830" s="57"/>
      <c r="C1830" s="58" t="s">
        <v>249</v>
      </c>
      <c r="D1830" s="57">
        <v>2020</v>
      </c>
      <c r="E1830" s="58" t="s">
        <v>3112</v>
      </c>
      <c r="F1830" s="58" t="s">
        <v>5390</v>
      </c>
      <c r="G1830" s="58" t="s">
        <v>805</v>
      </c>
      <c r="H1830" s="58">
        <v>100</v>
      </c>
      <c r="I1830" s="58" t="s">
        <v>4711</v>
      </c>
      <c r="J1830" s="72">
        <v>1552500</v>
      </c>
      <c r="K1830" s="65"/>
    </row>
    <row r="1831" spans="1:11" ht="62" hidden="1">
      <c r="A1831" s="48"/>
      <c r="B1831" s="57"/>
      <c r="C1831" s="58" t="s">
        <v>249</v>
      </c>
      <c r="D1831" s="57">
        <v>2020</v>
      </c>
      <c r="E1831" s="58" t="s">
        <v>3112</v>
      </c>
      <c r="F1831" s="58" t="s">
        <v>5391</v>
      </c>
      <c r="G1831" s="58" t="s">
        <v>805</v>
      </c>
      <c r="H1831" s="58">
        <v>1</v>
      </c>
      <c r="I1831" s="58" t="s">
        <v>4711</v>
      </c>
      <c r="J1831" s="72">
        <v>7200000</v>
      </c>
      <c r="K1831" s="65"/>
    </row>
    <row r="1832" spans="1:11" ht="62" hidden="1">
      <c r="A1832" s="48"/>
      <c r="B1832" s="57"/>
      <c r="C1832" s="58" t="s">
        <v>249</v>
      </c>
      <c r="D1832" s="57">
        <v>2020</v>
      </c>
      <c r="E1832" s="58" t="s">
        <v>3112</v>
      </c>
      <c r="F1832" s="58" t="s">
        <v>5392</v>
      </c>
      <c r="G1832" s="58" t="s">
        <v>805</v>
      </c>
      <c r="H1832" s="58">
        <v>50</v>
      </c>
      <c r="I1832" s="58" t="s">
        <v>4725</v>
      </c>
      <c r="J1832" s="72">
        <v>27865000</v>
      </c>
      <c r="K1832" s="65"/>
    </row>
    <row r="1833" spans="1:11" ht="46.5" hidden="1">
      <c r="A1833" s="48"/>
      <c r="B1833" s="57"/>
      <c r="C1833" s="58" t="s">
        <v>249</v>
      </c>
      <c r="D1833" s="57">
        <v>2020</v>
      </c>
      <c r="E1833" s="58" t="s">
        <v>3112</v>
      </c>
      <c r="F1833" s="58" t="s">
        <v>5393</v>
      </c>
      <c r="G1833" s="58" t="s">
        <v>805</v>
      </c>
      <c r="H1833" s="58">
        <v>50</v>
      </c>
      <c r="I1833" s="58" t="s">
        <v>4756</v>
      </c>
      <c r="J1833" s="72">
        <v>9055000</v>
      </c>
      <c r="K1833" s="65"/>
    </row>
    <row r="1834" spans="1:11" ht="46.5" hidden="1">
      <c r="A1834" s="48"/>
      <c r="B1834" s="57"/>
      <c r="C1834" s="58" t="s">
        <v>249</v>
      </c>
      <c r="D1834" s="57">
        <v>2020</v>
      </c>
      <c r="E1834" s="58" t="s">
        <v>3112</v>
      </c>
      <c r="F1834" s="58" t="s">
        <v>5394</v>
      </c>
      <c r="G1834" s="58" t="s">
        <v>805</v>
      </c>
      <c r="H1834" s="58">
        <v>100</v>
      </c>
      <c r="I1834" s="58" t="s">
        <v>4711</v>
      </c>
      <c r="J1834" s="72">
        <v>1325000</v>
      </c>
      <c r="K1834" s="65"/>
    </row>
    <row r="1835" spans="1:11" ht="46.5" hidden="1">
      <c r="A1835" s="48"/>
      <c r="B1835" s="57"/>
      <c r="C1835" s="58" t="s">
        <v>249</v>
      </c>
      <c r="D1835" s="57">
        <v>2020</v>
      </c>
      <c r="E1835" s="58" t="s">
        <v>3112</v>
      </c>
      <c r="F1835" s="58" t="s">
        <v>5395</v>
      </c>
      <c r="G1835" s="58" t="s">
        <v>805</v>
      </c>
      <c r="H1835" s="58">
        <v>20</v>
      </c>
      <c r="I1835" s="58" t="s">
        <v>4725</v>
      </c>
      <c r="J1835" s="72">
        <v>2150000</v>
      </c>
      <c r="K1835" s="65"/>
    </row>
    <row r="1836" spans="1:11" ht="46.5" hidden="1">
      <c r="A1836" s="48"/>
      <c r="B1836" s="57"/>
      <c r="C1836" s="58" t="s">
        <v>249</v>
      </c>
      <c r="D1836" s="57">
        <v>2020</v>
      </c>
      <c r="E1836" s="58" t="s">
        <v>3112</v>
      </c>
      <c r="F1836" s="58" t="s">
        <v>5396</v>
      </c>
      <c r="G1836" s="58" t="s">
        <v>805</v>
      </c>
      <c r="H1836" s="58">
        <v>20</v>
      </c>
      <c r="I1836" s="58" t="s">
        <v>4711</v>
      </c>
      <c r="J1836" s="72">
        <v>18000000</v>
      </c>
      <c r="K1836" s="65"/>
    </row>
    <row r="1837" spans="1:11" ht="46.5" hidden="1">
      <c r="A1837" s="48"/>
      <c r="B1837" s="57"/>
      <c r="C1837" s="58" t="s">
        <v>249</v>
      </c>
      <c r="D1837" s="57">
        <v>2020</v>
      </c>
      <c r="E1837" s="58" t="s">
        <v>3112</v>
      </c>
      <c r="F1837" s="58" t="s">
        <v>5397</v>
      </c>
      <c r="G1837" s="58" t="s">
        <v>805</v>
      </c>
      <c r="H1837" s="58">
        <v>200</v>
      </c>
      <c r="I1837" s="58" t="s">
        <v>4711</v>
      </c>
      <c r="J1837" s="72">
        <v>202950000</v>
      </c>
      <c r="K1837" s="65"/>
    </row>
    <row r="1838" spans="1:11" ht="46.5" hidden="1">
      <c r="A1838" s="48"/>
      <c r="B1838" s="57"/>
      <c r="C1838" s="58" t="s">
        <v>249</v>
      </c>
      <c r="D1838" s="57">
        <v>2020</v>
      </c>
      <c r="E1838" s="58" t="s">
        <v>3112</v>
      </c>
      <c r="F1838" s="58" t="s">
        <v>5398</v>
      </c>
      <c r="G1838" s="58" t="s">
        <v>805</v>
      </c>
      <c r="H1838" s="58">
        <v>200</v>
      </c>
      <c r="I1838" s="58" t="s">
        <v>4711</v>
      </c>
      <c r="J1838" s="72">
        <v>291712000</v>
      </c>
      <c r="K1838" s="65"/>
    </row>
    <row r="1839" spans="1:11" ht="46.5" hidden="1">
      <c r="A1839" s="48"/>
      <c r="B1839" s="57"/>
      <c r="C1839" s="58" t="s">
        <v>249</v>
      </c>
      <c r="D1839" s="57">
        <v>2020</v>
      </c>
      <c r="E1839" s="58" t="s">
        <v>3112</v>
      </c>
      <c r="F1839" s="58" t="s">
        <v>5399</v>
      </c>
      <c r="G1839" s="58" t="s">
        <v>805</v>
      </c>
      <c r="H1839" s="76">
        <v>5000</v>
      </c>
      <c r="I1839" s="58" t="s">
        <v>4711</v>
      </c>
      <c r="J1839" s="72">
        <v>1533000</v>
      </c>
      <c r="K1839" s="65"/>
    </row>
    <row r="1840" spans="1:11" ht="46.5" hidden="1">
      <c r="A1840" s="48"/>
      <c r="B1840" s="57"/>
      <c r="C1840" s="58" t="s">
        <v>249</v>
      </c>
      <c r="D1840" s="57">
        <v>2020</v>
      </c>
      <c r="E1840" s="58" t="s">
        <v>3112</v>
      </c>
      <c r="F1840" s="58" t="s">
        <v>5400</v>
      </c>
      <c r="G1840" s="58" t="s">
        <v>805</v>
      </c>
      <c r="H1840" s="58">
        <v>100</v>
      </c>
      <c r="I1840" s="58" t="s">
        <v>4711</v>
      </c>
      <c r="J1840" s="72">
        <v>15500000</v>
      </c>
      <c r="K1840" s="65"/>
    </row>
    <row r="1841" spans="1:11" ht="46.5" hidden="1">
      <c r="A1841" s="48"/>
      <c r="B1841" s="57"/>
      <c r="C1841" s="58" t="s">
        <v>249</v>
      </c>
      <c r="D1841" s="57">
        <v>2020</v>
      </c>
      <c r="E1841" s="58" t="s">
        <v>3112</v>
      </c>
      <c r="F1841" s="58" t="s">
        <v>5401</v>
      </c>
      <c r="G1841" s="58" t="s">
        <v>805</v>
      </c>
      <c r="H1841" s="58">
        <v>100</v>
      </c>
      <c r="I1841" s="58" t="s">
        <v>4711</v>
      </c>
      <c r="J1841" s="72">
        <v>2600000</v>
      </c>
      <c r="K1841" s="65"/>
    </row>
    <row r="1842" spans="1:11" ht="46.5" hidden="1">
      <c r="A1842" s="48"/>
      <c r="B1842" s="57"/>
      <c r="C1842" s="58" t="s">
        <v>249</v>
      </c>
      <c r="D1842" s="57">
        <v>2020</v>
      </c>
      <c r="E1842" s="58" t="s">
        <v>3112</v>
      </c>
      <c r="F1842" s="58" t="s">
        <v>5402</v>
      </c>
      <c r="G1842" s="58" t="s">
        <v>805</v>
      </c>
      <c r="H1842" s="58">
        <v>100</v>
      </c>
      <c r="I1842" s="58" t="s">
        <v>4711</v>
      </c>
      <c r="J1842" s="72">
        <v>1846000</v>
      </c>
      <c r="K1842" s="65"/>
    </row>
    <row r="1843" spans="1:11" ht="46.5" hidden="1">
      <c r="A1843" s="48"/>
      <c r="B1843" s="57"/>
      <c r="C1843" s="58" t="s">
        <v>249</v>
      </c>
      <c r="D1843" s="57">
        <v>2020</v>
      </c>
      <c r="E1843" s="58" t="s">
        <v>3112</v>
      </c>
      <c r="F1843" s="58" t="s">
        <v>5403</v>
      </c>
      <c r="G1843" s="58" t="s">
        <v>805</v>
      </c>
      <c r="H1843" s="58">
        <v>300</v>
      </c>
      <c r="I1843" s="58" t="s">
        <v>4711</v>
      </c>
      <c r="J1843" s="72">
        <v>9985000</v>
      </c>
      <c r="K1843" s="65"/>
    </row>
    <row r="1844" spans="1:11" ht="46.5" hidden="1">
      <c r="A1844" s="48"/>
      <c r="B1844" s="57"/>
      <c r="C1844" s="58" t="s">
        <v>249</v>
      </c>
      <c r="D1844" s="57">
        <v>2020</v>
      </c>
      <c r="E1844" s="58" t="s">
        <v>3112</v>
      </c>
      <c r="F1844" s="58" t="s">
        <v>5404</v>
      </c>
      <c r="G1844" s="58" t="s">
        <v>805</v>
      </c>
      <c r="H1844" s="58">
        <v>100</v>
      </c>
      <c r="I1844" s="58" t="s">
        <v>4711</v>
      </c>
      <c r="J1844" s="72">
        <v>1000000</v>
      </c>
      <c r="K1844" s="65"/>
    </row>
    <row r="1845" spans="1:11" ht="46.5" hidden="1">
      <c r="A1845" s="48"/>
      <c r="B1845" s="57"/>
      <c r="C1845" s="58" t="s">
        <v>249</v>
      </c>
      <c r="D1845" s="57">
        <v>2020</v>
      </c>
      <c r="E1845" s="58" t="s">
        <v>3112</v>
      </c>
      <c r="F1845" s="58" t="s">
        <v>5405</v>
      </c>
      <c r="G1845" s="58" t="s">
        <v>805</v>
      </c>
      <c r="H1845" s="58">
        <v>100</v>
      </c>
      <c r="I1845" s="58" t="s">
        <v>4711</v>
      </c>
      <c r="J1845" s="72">
        <v>9950000</v>
      </c>
      <c r="K1845" s="65"/>
    </row>
    <row r="1846" spans="1:11" ht="46.5" hidden="1">
      <c r="A1846" s="48"/>
      <c r="B1846" s="57"/>
      <c r="C1846" s="58" t="s">
        <v>249</v>
      </c>
      <c r="D1846" s="57">
        <v>2020</v>
      </c>
      <c r="E1846" s="58" t="s">
        <v>3112</v>
      </c>
      <c r="F1846" s="58" t="s">
        <v>5406</v>
      </c>
      <c r="G1846" s="58" t="s">
        <v>805</v>
      </c>
      <c r="H1846" s="58">
        <v>100</v>
      </c>
      <c r="I1846" s="58" t="s">
        <v>4711</v>
      </c>
      <c r="J1846" s="72">
        <v>6000000</v>
      </c>
      <c r="K1846" s="65"/>
    </row>
    <row r="1847" spans="1:11" ht="46.5" hidden="1">
      <c r="A1847" s="48"/>
      <c r="B1847" s="57"/>
      <c r="C1847" s="58" t="s">
        <v>249</v>
      </c>
      <c r="D1847" s="57">
        <v>2020</v>
      </c>
      <c r="E1847" s="58" t="s">
        <v>3112</v>
      </c>
      <c r="F1847" s="58" t="s">
        <v>5407</v>
      </c>
      <c r="G1847" s="58" t="s">
        <v>805</v>
      </c>
      <c r="H1847" s="58">
        <v>100</v>
      </c>
      <c r="I1847" s="58" t="s">
        <v>4711</v>
      </c>
      <c r="J1847" s="72">
        <f>18000000*4</f>
        <v>72000000</v>
      </c>
      <c r="K1847" s="65"/>
    </row>
    <row r="1848" spans="1:11" ht="46.5" hidden="1">
      <c r="A1848" s="48"/>
      <c r="B1848" s="57"/>
      <c r="C1848" s="58" t="s">
        <v>249</v>
      </c>
      <c r="D1848" s="57">
        <v>2020</v>
      </c>
      <c r="E1848" s="58" t="s">
        <v>3112</v>
      </c>
      <c r="F1848" s="58" t="s">
        <v>5408</v>
      </c>
      <c r="G1848" s="58" t="s">
        <v>805</v>
      </c>
      <c r="H1848" s="58">
        <v>100</v>
      </c>
      <c r="I1848" s="58" t="s">
        <v>4711</v>
      </c>
      <c r="J1848" s="72">
        <v>1800000</v>
      </c>
      <c r="K1848" s="65"/>
    </row>
    <row r="1849" spans="1:11" ht="46.5" hidden="1">
      <c r="A1849" s="48"/>
      <c r="B1849" s="57"/>
      <c r="C1849" s="58" t="s">
        <v>249</v>
      </c>
      <c r="D1849" s="57">
        <v>2020</v>
      </c>
      <c r="E1849" s="58" t="s">
        <v>3112</v>
      </c>
      <c r="F1849" s="58" t="s">
        <v>5409</v>
      </c>
      <c r="G1849" s="58" t="s">
        <v>805</v>
      </c>
      <c r="H1849" s="58" t="s">
        <v>5410</v>
      </c>
      <c r="I1849" s="58" t="s">
        <v>4711</v>
      </c>
      <c r="J1849" s="72">
        <v>3500000</v>
      </c>
      <c r="K1849" s="65"/>
    </row>
    <row r="1850" spans="1:11" ht="46.5" hidden="1">
      <c r="A1850" s="48"/>
      <c r="B1850" s="57"/>
      <c r="C1850" s="58" t="s">
        <v>249</v>
      </c>
      <c r="D1850" s="57">
        <v>2020</v>
      </c>
      <c r="E1850" s="58" t="s">
        <v>3112</v>
      </c>
      <c r="F1850" s="58" t="s">
        <v>5411</v>
      </c>
      <c r="G1850" s="58" t="s">
        <v>805</v>
      </c>
      <c r="H1850" s="58">
        <v>100</v>
      </c>
      <c r="I1850" s="58" t="s">
        <v>4711</v>
      </c>
      <c r="J1850" s="72">
        <v>32000000</v>
      </c>
      <c r="K1850" s="65"/>
    </row>
    <row r="1851" spans="1:11" ht="62" hidden="1">
      <c r="A1851" s="48"/>
      <c r="B1851" s="57"/>
      <c r="C1851" s="58" t="s">
        <v>249</v>
      </c>
      <c r="D1851" s="57">
        <v>2020</v>
      </c>
      <c r="E1851" s="58" t="s">
        <v>3112</v>
      </c>
      <c r="F1851" s="58" t="s">
        <v>5412</v>
      </c>
      <c r="G1851" s="58" t="s">
        <v>805</v>
      </c>
      <c r="H1851" s="58">
        <v>100</v>
      </c>
      <c r="I1851" s="58" t="s">
        <v>4711</v>
      </c>
      <c r="J1851" s="72">
        <v>5000000</v>
      </c>
      <c r="K1851" s="65"/>
    </row>
    <row r="1852" spans="1:11" ht="46.5" hidden="1">
      <c r="A1852" s="48"/>
      <c r="B1852" s="57"/>
      <c r="C1852" s="58" t="s">
        <v>249</v>
      </c>
      <c r="D1852" s="57">
        <v>2020</v>
      </c>
      <c r="E1852" s="58" t="s">
        <v>3112</v>
      </c>
      <c r="F1852" s="58" t="s">
        <v>5413</v>
      </c>
      <c r="G1852" s="58" t="s">
        <v>805</v>
      </c>
      <c r="H1852" s="58">
        <v>100</v>
      </c>
      <c r="I1852" s="58" t="s">
        <v>4711</v>
      </c>
      <c r="J1852" s="72">
        <v>8000000</v>
      </c>
      <c r="K1852" s="65"/>
    </row>
    <row r="1853" spans="1:11" ht="46.5" hidden="1">
      <c r="A1853" s="48"/>
      <c r="B1853" s="57"/>
      <c r="C1853" s="58" t="s">
        <v>249</v>
      </c>
      <c r="D1853" s="57">
        <v>2020</v>
      </c>
      <c r="E1853" s="58" t="s">
        <v>3112</v>
      </c>
      <c r="F1853" s="58" t="s">
        <v>5414</v>
      </c>
      <c r="G1853" s="58" t="s">
        <v>805</v>
      </c>
      <c r="H1853" s="58">
        <v>100</v>
      </c>
      <c r="I1853" s="58" t="s">
        <v>4711</v>
      </c>
      <c r="J1853" s="72">
        <v>66000000</v>
      </c>
      <c r="K1853" s="65"/>
    </row>
    <row r="1854" spans="1:11" ht="46.5" hidden="1">
      <c r="A1854" s="48"/>
      <c r="B1854" s="57"/>
      <c r="C1854" s="58" t="s">
        <v>249</v>
      </c>
      <c r="D1854" s="57">
        <v>2020</v>
      </c>
      <c r="E1854" s="58" t="s">
        <v>3112</v>
      </c>
      <c r="F1854" s="58" t="s">
        <v>5415</v>
      </c>
      <c r="G1854" s="58" t="s">
        <v>805</v>
      </c>
      <c r="H1854" s="58">
        <v>100</v>
      </c>
      <c r="I1854" s="58" t="s">
        <v>4711</v>
      </c>
      <c r="J1854" s="72">
        <v>22748000</v>
      </c>
      <c r="K1854" s="65"/>
    </row>
    <row r="1855" spans="1:11" ht="46.5" hidden="1">
      <c r="A1855" s="48"/>
      <c r="B1855" s="57"/>
      <c r="C1855" s="58" t="s">
        <v>249</v>
      </c>
      <c r="D1855" s="57">
        <v>2020</v>
      </c>
      <c r="E1855" s="58" t="s">
        <v>3112</v>
      </c>
      <c r="F1855" s="58" t="s">
        <v>5416</v>
      </c>
      <c r="G1855" s="58" t="s">
        <v>805</v>
      </c>
      <c r="H1855" s="58">
        <v>100</v>
      </c>
      <c r="I1855" s="58" t="s">
        <v>4711</v>
      </c>
      <c r="J1855" s="72">
        <v>25000000</v>
      </c>
      <c r="K1855" s="65"/>
    </row>
    <row r="1856" spans="1:11" ht="46.5" hidden="1">
      <c r="A1856" s="48"/>
      <c r="B1856" s="57"/>
      <c r="C1856" s="58" t="s">
        <v>249</v>
      </c>
      <c r="D1856" s="57">
        <v>2020</v>
      </c>
      <c r="E1856" s="58" t="s">
        <v>3112</v>
      </c>
      <c r="F1856" s="58" t="s">
        <v>5417</v>
      </c>
      <c r="G1856" s="58" t="s">
        <v>805</v>
      </c>
      <c r="H1856" s="58">
        <v>100</v>
      </c>
      <c r="I1856" s="58" t="s">
        <v>4711</v>
      </c>
      <c r="J1856" s="72">
        <v>5000000</v>
      </c>
      <c r="K1856" s="65"/>
    </row>
    <row r="1857" spans="1:11" ht="46.5" hidden="1">
      <c r="A1857" s="48"/>
      <c r="B1857" s="57"/>
      <c r="C1857" s="58" t="s">
        <v>249</v>
      </c>
      <c r="D1857" s="57">
        <v>2020</v>
      </c>
      <c r="E1857" s="58" t="s">
        <v>3112</v>
      </c>
      <c r="F1857" s="58" t="s">
        <v>5418</v>
      </c>
      <c r="G1857" s="58" t="s">
        <v>805</v>
      </c>
      <c r="H1857" s="58">
        <v>100</v>
      </c>
      <c r="I1857" s="58" t="s">
        <v>4711</v>
      </c>
      <c r="J1857" s="72">
        <v>9770000</v>
      </c>
      <c r="K1857" s="65"/>
    </row>
    <row r="1858" spans="1:11" ht="46.5" hidden="1">
      <c r="A1858" s="48"/>
      <c r="B1858" s="57"/>
      <c r="C1858" s="58" t="s">
        <v>249</v>
      </c>
      <c r="D1858" s="57">
        <v>2020</v>
      </c>
      <c r="E1858" s="58" t="s">
        <v>3112</v>
      </c>
      <c r="F1858" s="58" t="s">
        <v>5419</v>
      </c>
      <c r="G1858" s="58" t="s">
        <v>805</v>
      </c>
      <c r="H1858" s="58">
        <v>100</v>
      </c>
      <c r="I1858" s="58" t="s">
        <v>4711</v>
      </c>
      <c r="J1858" s="72">
        <v>3500000</v>
      </c>
      <c r="K1858" s="65"/>
    </row>
    <row r="1859" spans="1:11" ht="46.5" hidden="1">
      <c r="A1859" s="48"/>
      <c r="B1859" s="57"/>
      <c r="C1859" s="58" t="s">
        <v>249</v>
      </c>
      <c r="D1859" s="57">
        <v>2020</v>
      </c>
      <c r="E1859" s="58" t="s">
        <v>3112</v>
      </c>
      <c r="F1859" s="58" t="s">
        <v>5420</v>
      </c>
      <c r="G1859" s="58" t="s">
        <v>805</v>
      </c>
      <c r="H1859" s="58">
        <v>100</v>
      </c>
      <c r="I1859" s="58" t="s">
        <v>4711</v>
      </c>
      <c r="J1859" s="72">
        <v>10800000</v>
      </c>
      <c r="K1859" s="65"/>
    </row>
    <row r="1860" spans="1:11" ht="46.5" hidden="1">
      <c r="A1860" s="48"/>
      <c r="B1860" s="57"/>
      <c r="C1860" s="58" t="s">
        <v>249</v>
      </c>
      <c r="D1860" s="57">
        <v>2020</v>
      </c>
      <c r="E1860" s="58" t="s">
        <v>3112</v>
      </c>
      <c r="F1860" s="58" t="s">
        <v>5421</v>
      </c>
      <c r="G1860" s="58" t="s">
        <v>805</v>
      </c>
      <c r="H1860" s="58">
        <v>100</v>
      </c>
      <c r="I1860" s="58" t="s">
        <v>4711</v>
      </c>
      <c r="J1860" s="72">
        <v>7200000</v>
      </c>
      <c r="K1860" s="65"/>
    </row>
    <row r="1861" spans="1:11" ht="46.5" hidden="1">
      <c r="A1861" s="48"/>
      <c r="B1861" s="57"/>
      <c r="C1861" s="58" t="s">
        <v>249</v>
      </c>
      <c r="D1861" s="57">
        <v>2020</v>
      </c>
      <c r="E1861" s="58" t="s">
        <v>3112</v>
      </c>
      <c r="F1861" s="58" t="s">
        <v>5422</v>
      </c>
      <c r="G1861" s="58" t="s">
        <v>805</v>
      </c>
      <c r="H1861" s="58">
        <v>100</v>
      </c>
      <c r="I1861" s="58" t="s">
        <v>4711</v>
      </c>
      <c r="J1861" s="72">
        <v>15500000</v>
      </c>
      <c r="K1861" s="65"/>
    </row>
    <row r="1862" spans="1:11" ht="46.5" hidden="1">
      <c r="A1862" s="48"/>
      <c r="B1862" s="57"/>
      <c r="C1862" s="58" t="s">
        <v>249</v>
      </c>
      <c r="D1862" s="57">
        <v>2020</v>
      </c>
      <c r="E1862" s="58" t="s">
        <v>3112</v>
      </c>
      <c r="F1862" s="58" t="s">
        <v>5423</v>
      </c>
      <c r="G1862" s="58" t="s">
        <v>805</v>
      </c>
      <c r="H1862" s="58">
        <v>100</v>
      </c>
      <c r="I1862" s="58" t="s">
        <v>4711</v>
      </c>
      <c r="J1862" s="72">
        <v>10500000</v>
      </c>
      <c r="K1862" s="65"/>
    </row>
    <row r="1863" spans="1:11" ht="46.5" hidden="1">
      <c r="A1863" s="48"/>
      <c r="B1863" s="57"/>
      <c r="C1863" s="58" t="s">
        <v>249</v>
      </c>
      <c r="D1863" s="57">
        <v>2020</v>
      </c>
      <c r="E1863" s="58" t="s">
        <v>3112</v>
      </c>
      <c r="F1863" s="58" t="s">
        <v>5424</v>
      </c>
      <c r="G1863" s="58" t="s">
        <v>805</v>
      </c>
      <c r="H1863" s="58">
        <v>100</v>
      </c>
      <c r="I1863" s="58" t="s">
        <v>4711</v>
      </c>
      <c r="J1863" s="72">
        <v>10000000</v>
      </c>
      <c r="K1863" s="65"/>
    </row>
    <row r="1864" spans="1:11" ht="46.5" hidden="1">
      <c r="A1864" s="48"/>
      <c r="B1864" s="57"/>
      <c r="C1864" s="58" t="s">
        <v>249</v>
      </c>
      <c r="D1864" s="57">
        <v>2020</v>
      </c>
      <c r="E1864" s="58" t="s">
        <v>3112</v>
      </c>
      <c r="F1864" s="58" t="s">
        <v>5425</v>
      </c>
      <c r="G1864" s="58" t="s">
        <v>805</v>
      </c>
      <c r="H1864" s="58">
        <v>100</v>
      </c>
      <c r="I1864" s="58" t="s">
        <v>4711</v>
      </c>
      <c r="J1864" s="72">
        <v>4800000</v>
      </c>
      <c r="K1864" s="65"/>
    </row>
    <row r="1865" spans="1:11" ht="46.5" hidden="1">
      <c r="A1865" s="48"/>
      <c r="B1865" s="57"/>
      <c r="C1865" s="58" t="s">
        <v>249</v>
      </c>
      <c r="D1865" s="57">
        <v>2020</v>
      </c>
      <c r="E1865" s="58" t="s">
        <v>3112</v>
      </c>
      <c r="F1865" s="58" t="s">
        <v>5426</v>
      </c>
      <c r="G1865" s="58" t="s">
        <v>805</v>
      </c>
      <c r="H1865" s="58">
        <v>100</v>
      </c>
      <c r="I1865" s="58" t="s">
        <v>4711</v>
      </c>
      <c r="J1865" s="72">
        <v>3000000</v>
      </c>
      <c r="K1865" s="65"/>
    </row>
    <row r="1866" spans="1:11" ht="46.5" hidden="1">
      <c r="A1866" s="48"/>
      <c r="B1866" s="57"/>
      <c r="C1866" s="58" t="s">
        <v>249</v>
      </c>
      <c r="D1866" s="57">
        <v>2020</v>
      </c>
      <c r="E1866" s="58" t="s">
        <v>3112</v>
      </c>
      <c r="F1866" s="58" t="s">
        <v>5427</v>
      </c>
      <c r="G1866" s="58" t="s">
        <v>805</v>
      </c>
      <c r="H1866" s="58">
        <v>100</v>
      </c>
      <c r="I1866" s="58" t="s">
        <v>4711</v>
      </c>
      <c r="J1866" s="72">
        <v>3000000</v>
      </c>
      <c r="K1866" s="65"/>
    </row>
    <row r="1867" spans="1:11" ht="46.5" hidden="1">
      <c r="A1867" s="48"/>
      <c r="B1867" s="57"/>
      <c r="C1867" s="58" t="s">
        <v>249</v>
      </c>
      <c r="D1867" s="57">
        <v>2020</v>
      </c>
      <c r="E1867" s="58" t="s">
        <v>3112</v>
      </c>
      <c r="F1867" s="58" t="s">
        <v>5428</v>
      </c>
      <c r="G1867" s="58" t="s">
        <v>805</v>
      </c>
      <c r="H1867" s="58">
        <v>100</v>
      </c>
      <c r="I1867" s="58" t="s">
        <v>4711</v>
      </c>
      <c r="J1867" s="72">
        <v>35000000</v>
      </c>
      <c r="K1867" s="65"/>
    </row>
    <row r="1868" spans="1:11" ht="46.5" hidden="1">
      <c r="A1868" s="48"/>
      <c r="B1868" s="57"/>
      <c r="C1868" s="58" t="s">
        <v>249</v>
      </c>
      <c r="D1868" s="57">
        <v>2020</v>
      </c>
      <c r="E1868" s="58" t="s">
        <v>3112</v>
      </c>
      <c r="F1868" s="58" t="s">
        <v>5429</v>
      </c>
      <c r="G1868" s="58" t="s">
        <v>805</v>
      </c>
      <c r="H1868" s="58">
        <v>100</v>
      </c>
      <c r="I1868" s="58" t="s">
        <v>4711</v>
      </c>
      <c r="J1868" s="72">
        <v>24100000</v>
      </c>
      <c r="K1868" s="65"/>
    </row>
    <row r="1869" spans="1:11" ht="46.5" hidden="1">
      <c r="A1869" s="48"/>
      <c r="B1869" s="57"/>
      <c r="C1869" s="58" t="s">
        <v>249</v>
      </c>
      <c r="D1869" s="57">
        <v>2020</v>
      </c>
      <c r="E1869" s="58" t="s">
        <v>3112</v>
      </c>
      <c r="F1869" s="58" t="s">
        <v>5430</v>
      </c>
      <c r="G1869" s="58" t="s">
        <v>805</v>
      </c>
      <c r="H1869" s="58">
        <v>100</v>
      </c>
      <c r="I1869" s="58" t="s">
        <v>4711</v>
      </c>
      <c r="J1869" s="72">
        <v>6500000</v>
      </c>
      <c r="K1869" s="65"/>
    </row>
    <row r="1870" spans="1:11" ht="46.5" hidden="1">
      <c r="A1870" s="48"/>
      <c r="B1870" s="57"/>
      <c r="C1870" s="58" t="s">
        <v>249</v>
      </c>
      <c r="D1870" s="57">
        <v>2020</v>
      </c>
      <c r="E1870" s="58" t="s">
        <v>3112</v>
      </c>
      <c r="F1870" s="58" t="s">
        <v>5431</v>
      </c>
      <c r="G1870" s="58" t="s">
        <v>805</v>
      </c>
      <c r="H1870" s="58">
        <v>100</v>
      </c>
      <c r="I1870" s="58" t="s">
        <v>4711</v>
      </c>
      <c r="J1870" s="72">
        <v>6500000</v>
      </c>
      <c r="K1870" s="65"/>
    </row>
    <row r="1871" spans="1:11" ht="46.5" hidden="1">
      <c r="A1871" s="48"/>
      <c r="B1871" s="57"/>
      <c r="C1871" s="58" t="s">
        <v>249</v>
      </c>
      <c r="D1871" s="57">
        <v>2020</v>
      </c>
      <c r="E1871" s="58" t="s">
        <v>3112</v>
      </c>
      <c r="F1871" s="58" t="s">
        <v>5432</v>
      </c>
      <c r="G1871" s="58" t="s">
        <v>805</v>
      </c>
      <c r="H1871" s="58">
        <v>100</v>
      </c>
      <c r="I1871" s="58" t="s">
        <v>4711</v>
      </c>
      <c r="J1871" s="72">
        <v>6482000</v>
      </c>
      <c r="K1871" s="65"/>
    </row>
    <row r="1872" spans="1:11" ht="46.5" hidden="1">
      <c r="A1872" s="48"/>
      <c r="B1872" s="57"/>
      <c r="C1872" s="58" t="s">
        <v>249</v>
      </c>
      <c r="D1872" s="57">
        <v>2020</v>
      </c>
      <c r="E1872" s="58" t="s">
        <v>3112</v>
      </c>
      <c r="F1872" s="58" t="s">
        <v>5433</v>
      </c>
      <c r="G1872" s="58" t="s">
        <v>805</v>
      </c>
      <c r="H1872" s="58">
        <v>100</v>
      </c>
      <c r="I1872" s="58" t="s">
        <v>4711</v>
      </c>
      <c r="J1872" s="72">
        <v>13500000</v>
      </c>
      <c r="K1872" s="65"/>
    </row>
    <row r="1873" spans="1:11" ht="46.5" hidden="1">
      <c r="A1873" s="48"/>
      <c r="B1873" s="57"/>
      <c r="C1873" s="58" t="s">
        <v>249</v>
      </c>
      <c r="D1873" s="57">
        <v>2020</v>
      </c>
      <c r="E1873" s="58" t="s">
        <v>3112</v>
      </c>
      <c r="F1873" s="58" t="s">
        <v>5434</v>
      </c>
      <c r="G1873" s="58" t="s">
        <v>805</v>
      </c>
      <c r="H1873" s="58">
        <v>100</v>
      </c>
      <c r="I1873" s="58" t="s">
        <v>4711</v>
      </c>
      <c r="J1873" s="72">
        <v>3200000</v>
      </c>
      <c r="K1873" s="65"/>
    </row>
    <row r="1874" spans="1:11" ht="46.5" hidden="1">
      <c r="A1874" s="48"/>
      <c r="B1874" s="57"/>
      <c r="C1874" s="58" t="s">
        <v>249</v>
      </c>
      <c r="D1874" s="57">
        <v>2020</v>
      </c>
      <c r="E1874" s="58" t="s">
        <v>3112</v>
      </c>
      <c r="F1874" s="58" t="s">
        <v>5435</v>
      </c>
      <c r="G1874" s="58" t="s">
        <v>805</v>
      </c>
      <c r="H1874" s="58">
        <v>100</v>
      </c>
      <c r="I1874" s="58" t="s">
        <v>4711</v>
      </c>
      <c r="J1874" s="72">
        <v>2200000</v>
      </c>
      <c r="K1874" s="65"/>
    </row>
    <row r="1875" spans="1:11" ht="46.5" hidden="1">
      <c r="A1875" s="48"/>
      <c r="B1875" s="57"/>
      <c r="C1875" s="58" t="s">
        <v>249</v>
      </c>
      <c r="D1875" s="57">
        <v>2020</v>
      </c>
      <c r="E1875" s="58" t="s">
        <v>3112</v>
      </c>
      <c r="F1875" s="58" t="s">
        <v>5436</v>
      </c>
      <c r="G1875" s="58" t="s">
        <v>805</v>
      </c>
      <c r="H1875" s="58">
        <v>100</v>
      </c>
      <c r="I1875" s="58" t="s">
        <v>4711</v>
      </c>
      <c r="J1875" s="72">
        <v>3500000</v>
      </c>
      <c r="K1875" s="65"/>
    </row>
    <row r="1876" spans="1:11" ht="46.5" hidden="1">
      <c r="A1876" s="48"/>
      <c r="B1876" s="57"/>
      <c r="C1876" s="58" t="s">
        <v>249</v>
      </c>
      <c r="D1876" s="57">
        <v>2020</v>
      </c>
      <c r="E1876" s="58" t="s">
        <v>3112</v>
      </c>
      <c r="F1876" s="58" t="s">
        <v>5437</v>
      </c>
      <c r="G1876" s="58" t="s">
        <v>805</v>
      </c>
      <c r="H1876" s="58">
        <v>100</v>
      </c>
      <c r="I1876" s="58" t="s">
        <v>4711</v>
      </c>
      <c r="J1876" s="72">
        <v>6000000</v>
      </c>
      <c r="K1876" s="65"/>
    </row>
    <row r="1877" spans="1:11" ht="46.5" hidden="1">
      <c r="A1877" s="48"/>
      <c r="B1877" s="57"/>
      <c r="C1877" s="58" t="s">
        <v>249</v>
      </c>
      <c r="D1877" s="57">
        <v>2020</v>
      </c>
      <c r="E1877" s="58" t="s">
        <v>3112</v>
      </c>
      <c r="F1877" s="58" t="s">
        <v>5438</v>
      </c>
      <c r="G1877" s="58" t="s">
        <v>805</v>
      </c>
      <c r="H1877" s="58">
        <v>100</v>
      </c>
      <c r="I1877" s="58" t="s">
        <v>4711</v>
      </c>
      <c r="J1877" s="72">
        <v>13200000</v>
      </c>
      <c r="K1877" s="65"/>
    </row>
    <row r="1878" spans="1:11" ht="46.5" hidden="1">
      <c r="A1878" s="48"/>
      <c r="B1878" s="57"/>
      <c r="C1878" s="58" t="s">
        <v>249</v>
      </c>
      <c r="D1878" s="57">
        <v>2020</v>
      </c>
      <c r="E1878" s="58" t="s">
        <v>3112</v>
      </c>
      <c r="F1878" s="58" t="s">
        <v>5439</v>
      </c>
      <c r="G1878" s="58" t="s">
        <v>805</v>
      </c>
      <c r="H1878" s="58">
        <v>100</v>
      </c>
      <c r="I1878" s="58" t="s">
        <v>4711</v>
      </c>
      <c r="J1878" s="72">
        <v>14000000</v>
      </c>
      <c r="K1878" s="65"/>
    </row>
    <row r="1879" spans="1:11" ht="46.5" hidden="1">
      <c r="A1879" s="48"/>
      <c r="B1879" s="57"/>
      <c r="C1879" s="58" t="s">
        <v>249</v>
      </c>
      <c r="D1879" s="57">
        <v>2020</v>
      </c>
      <c r="E1879" s="58" t="s">
        <v>3112</v>
      </c>
      <c r="F1879" s="58" t="s">
        <v>5440</v>
      </c>
      <c r="G1879" s="58" t="s">
        <v>805</v>
      </c>
      <c r="H1879" s="58">
        <v>100</v>
      </c>
      <c r="I1879" s="58" t="s">
        <v>4711</v>
      </c>
      <c r="J1879" s="72">
        <v>27500000</v>
      </c>
      <c r="K1879" s="65"/>
    </row>
    <row r="1880" spans="1:11" ht="46.5" hidden="1">
      <c r="A1880" s="48"/>
      <c r="B1880" s="57"/>
      <c r="C1880" s="58" t="s">
        <v>249</v>
      </c>
      <c r="D1880" s="57">
        <v>2020</v>
      </c>
      <c r="E1880" s="58" t="s">
        <v>3112</v>
      </c>
      <c r="F1880" s="58" t="s">
        <v>5441</v>
      </c>
      <c r="G1880" s="58" t="s">
        <v>805</v>
      </c>
      <c r="H1880" s="58">
        <v>100</v>
      </c>
      <c r="I1880" s="58" t="s">
        <v>4711</v>
      </c>
      <c r="J1880" s="72">
        <v>33000000</v>
      </c>
      <c r="K1880" s="65"/>
    </row>
    <row r="1881" spans="1:11" ht="46.5" hidden="1">
      <c r="A1881" s="48"/>
      <c r="B1881" s="57"/>
      <c r="C1881" s="58" t="s">
        <v>249</v>
      </c>
      <c r="D1881" s="57">
        <v>2020</v>
      </c>
      <c r="E1881" s="58" t="s">
        <v>3112</v>
      </c>
      <c r="F1881" s="58" t="s">
        <v>5442</v>
      </c>
      <c r="G1881" s="58" t="s">
        <v>805</v>
      </c>
      <c r="H1881" s="58">
        <v>100</v>
      </c>
      <c r="I1881" s="58" t="s">
        <v>4711</v>
      </c>
      <c r="J1881" s="72">
        <v>19287400</v>
      </c>
      <c r="K1881" s="65"/>
    </row>
    <row r="1882" spans="1:11" ht="62" hidden="1">
      <c r="A1882" s="48"/>
      <c r="B1882" s="57"/>
      <c r="C1882" s="58" t="s">
        <v>249</v>
      </c>
      <c r="D1882" s="57">
        <v>2020</v>
      </c>
      <c r="E1882" s="58" t="s">
        <v>3112</v>
      </c>
      <c r="F1882" s="58" t="s">
        <v>5443</v>
      </c>
      <c r="G1882" s="58" t="s">
        <v>805</v>
      </c>
      <c r="H1882" s="58">
        <v>100</v>
      </c>
      <c r="I1882" s="58" t="s">
        <v>4711</v>
      </c>
      <c r="J1882" s="72">
        <v>7719000</v>
      </c>
      <c r="K1882" s="65"/>
    </row>
    <row r="1883" spans="1:11" ht="46.5" hidden="1">
      <c r="A1883" s="48"/>
      <c r="B1883" s="57"/>
      <c r="C1883" s="58" t="s">
        <v>249</v>
      </c>
      <c r="D1883" s="57">
        <v>2020</v>
      </c>
      <c r="E1883" s="58" t="s">
        <v>3112</v>
      </c>
      <c r="F1883" s="58" t="s">
        <v>5444</v>
      </c>
      <c r="G1883" s="58" t="s">
        <v>805</v>
      </c>
      <c r="H1883" s="58">
        <v>100</v>
      </c>
      <c r="I1883" s="58" t="s">
        <v>4711</v>
      </c>
      <c r="J1883" s="72">
        <v>500000</v>
      </c>
      <c r="K1883" s="65"/>
    </row>
    <row r="1884" spans="1:11" ht="46.5" hidden="1">
      <c r="A1884" s="48"/>
      <c r="B1884" s="57"/>
      <c r="C1884" s="58" t="s">
        <v>249</v>
      </c>
      <c r="D1884" s="57">
        <v>2020</v>
      </c>
      <c r="E1884" s="58" t="s">
        <v>3112</v>
      </c>
      <c r="F1884" s="58" t="s">
        <v>5445</v>
      </c>
      <c r="G1884" s="58" t="s">
        <v>805</v>
      </c>
      <c r="H1884" s="58">
        <v>100</v>
      </c>
      <c r="I1884" s="58" t="s">
        <v>4711</v>
      </c>
      <c r="J1884" s="72">
        <v>7500000</v>
      </c>
      <c r="K1884" s="65"/>
    </row>
    <row r="1885" spans="1:11" ht="46.5" hidden="1">
      <c r="A1885" s="48"/>
      <c r="B1885" s="57"/>
      <c r="C1885" s="58" t="s">
        <v>249</v>
      </c>
      <c r="D1885" s="57">
        <v>2020</v>
      </c>
      <c r="E1885" s="58" t="s">
        <v>3112</v>
      </c>
      <c r="F1885" s="58" t="s">
        <v>5446</v>
      </c>
      <c r="G1885" s="58" t="s">
        <v>805</v>
      </c>
      <c r="H1885" s="58">
        <v>100</v>
      </c>
      <c r="I1885" s="58" t="s">
        <v>4711</v>
      </c>
      <c r="J1885" s="72">
        <v>50000000</v>
      </c>
      <c r="K1885" s="65"/>
    </row>
    <row r="1886" spans="1:11" ht="62" hidden="1">
      <c r="A1886" s="48"/>
      <c r="B1886" s="57"/>
      <c r="C1886" s="58" t="s">
        <v>249</v>
      </c>
      <c r="D1886" s="57">
        <v>2020</v>
      </c>
      <c r="E1886" s="58" t="s">
        <v>3112</v>
      </c>
      <c r="F1886" s="58" t="s">
        <v>5447</v>
      </c>
      <c r="G1886" s="58" t="s">
        <v>805</v>
      </c>
      <c r="H1886" s="58" t="s">
        <v>5448</v>
      </c>
      <c r="I1886" s="58" t="s">
        <v>4711</v>
      </c>
      <c r="J1886" s="72">
        <v>2820000</v>
      </c>
      <c r="K1886" s="65"/>
    </row>
    <row r="1887" spans="1:11" ht="62" hidden="1">
      <c r="A1887" s="48"/>
      <c r="B1887" s="57"/>
      <c r="C1887" s="58" t="s">
        <v>249</v>
      </c>
      <c r="D1887" s="57">
        <v>2020</v>
      </c>
      <c r="E1887" s="58" t="s">
        <v>3112</v>
      </c>
      <c r="F1887" s="58" t="s">
        <v>5449</v>
      </c>
      <c r="G1887" s="58" t="s">
        <v>805</v>
      </c>
      <c r="H1887" s="58">
        <v>100</v>
      </c>
      <c r="I1887" s="58" t="s">
        <v>4711</v>
      </c>
      <c r="J1887" s="72">
        <v>10000000</v>
      </c>
      <c r="K1887" s="65"/>
    </row>
    <row r="1888" spans="1:11" ht="46.5" hidden="1">
      <c r="A1888" s="48"/>
      <c r="B1888" s="57"/>
      <c r="C1888" s="58" t="s">
        <v>249</v>
      </c>
      <c r="D1888" s="57">
        <v>2020</v>
      </c>
      <c r="E1888" s="58" t="s">
        <v>3112</v>
      </c>
      <c r="F1888" s="58" t="s">
        <v>5450</v>
      </c>
      <c r="G1888" s="58" t="s">
        <v>805</v>
      </c>
      <c r="H1888" s="58">
        <v>100</v>
      </c>
      <c r="I1888" s="58" t="s">
        <v>4711</v>
      </c>
      <c r="J1888" s="72">
        <v>1000000</v>
      </c>
      <c r="K1888" s="65"/>
    </row>
    <row r="1889" spans="1:11" ht="46.5" hidden="1">
      <c r="A1889" s="48"/>
      <c r="B1889" s="57"/>
      <c r="C1889" s="58" t="s">
        <v>249</v>
      </c>
      <c r="D1889" s="57">
        <v>2020</v>
      </c>
      <c r="E1889" s="58" t="s">
        <v>3112</v>
      </c>
      <c r="F1889" s="58" t="s">
        <v>5451</v>
      </c>
      <c r="G1889" s="58" t="s">
        <v>805</v>
      </c>
      <c r="H1889" s="58">
        <v>100</v>
      </c>
      <c r="I1889" s="58" t="s">
        <v>4711</v>
      </c>
      <c r="J1889" s="72">
        <v>2000000</v>
      </c>
      <c r="K1889" s="65"/>
    </row>
    <row r="1890" spans="1:11" ht="46.5" hidden="1">
      <c r="A1890" s="48"/>
      <c r="B1890" s="57"/>
      <c r="C1890" s="58" t="s">
        <v>249</v>
      </c>
      <c r="D1890" s="57">
        <v>2020</v>
      </c>
      <c r="E1890" s="58" t="s">
        <v>3112</v>
      </c>
      <c r="F1890" s="58" t="s">
        <v>5452</v>
      </c>
      <c r="G1890" s="58" t="s">
        <v>805</v>
      </c>
      <c r="H1890" s="58">
        <v>100</v>
      </c>
      <c r="I1890" s="58" t="s">
        <v>4711</v>
      </c>
      <c r="J1890" s="72">
        <v>5000000</v>
      </c>
      <c r="K1890" s="65"/>
    </row>
    <row r="1891" spans="1:11" ht="46.5" hidden="1">
      <c r="A1891" s="48"/>
      <c r="B1891" s="57"/>
      <c r="C1891" s="58" t="s">
        <v>249</v>
      </c>
      <c r="D1891" s="57">
        <v>2020</v>
      </c>
      <c r="E1891" s="58" t="s">
        <v>3112</v>
      </c>
      <c r="F1891" s="58" t="s">
        <v>5453</v>
      </c>
      <c r="G1891" s="58" t="s">
        <v>805</v>
      </c>
      <c r="H1891" s="58">
        <v>100</v>
      </c>
      <c r="I1891" s="58" t="s">
        <v>4711</v>
      </c>
      <c r="J1891" s="72">
        <v>15500000</v>
      </c>
      <c r="K1891" s="65"/>
    </row>
    <row r="1892" spans="1:11" ht="46.5" hidden="1">
      <c r="A1892" s="48"/>
      <c r="B1892" s="57"/>
      <c r="C1892" s="58" t="s">
        <v>249</v>
      </c>
      <c r="D1892" s="57">
        <v>2020</v>
      </c>
      <c r="E1892" s="58" t="s">
        <v>3112</v>
      </c>
      <c r="F1892" s="58" t="s">
        <v>5454</v>
      </c>
      <c r="G1892" s="58" t="s">
        <v>805</v>
      </c>
      <c r="H1892" s="58">
        <v>100</v>
      </c>
      <c r="I1892" s="58" t="s">
        <v>4711</v>
      </c>
      <c r="J1892" s="72">
        <v>8000000</v>
      </c>
      <c r="K1892" s="65"/>
    </row>
    <row r="1893" spans="1:11" ht="77.5" hidden="1">
      <c r="A1893" s="48"/>
      <c r="B1893" s="57"/>
      <c r="C1893" s="58" t="s">
        <v>249</v>
      </c>
      <c r="D1893" s="57">
        <v>2020</v>
      </c>
      <c r="E1893" s="58" t="s">
        <v>3112</v>
      </c>
      <c r="F1893" s="58" t="s">
        <v>5455</v>
      </c>
      <c r="G1893" s="58" t="s">
        <v>805</v>
      </c>
      <c r="H1893" s="58">
        <v>100</v>
      </c>
      <c r="I1893" s="58" t="s">
        <v>4711</v>
      </c>
      <c r="J1893" s="72">
        <v>2000000</v>
      </c>
      <c r="K1893" s="65"/>
    </row>
    <row r="1894" spans="1:11" ht="93" hidden="1">
      <c r="A1894" s="48"/>
      <c r="B1894" s="57"/>
      <c r="C1894" s="58" t="s">
        <v>249</v>
      </c>
      <c r="D1894" s="57">
        <v>2020</v>
      </c>
      <c r="E1894" s="58" t="s">
        <v>3112</v>
      </c>
      <c r="F1894" s="58" t="s">
        <v>5456</v>
      </c>
      <c r="G1894" s="58" t="s">
        <v>805</v>
      </c>
      <c r="H1894" s="58">
        <v>100</v>
      </c>
      <c r="I1894" s="58" t="s">
        <v>4711</v>
      </c>
      <c r="J1894" s="72">
        <v>2000000</v>
      </c>
      <c r="K1894" s="65"/>
    </row>
    <row r="1895" spans="1:11" ht="46.5" hidden="1">
      <c r="A1895" s="48"/>
      <c r="B1895" s="57"/>
      <c r="C1895" s="58" t="s">
        <v>249</v>
      </c>
      <c r="D1895" s="57">
        <v>2020</v>
      </c>
      <c r="E1895" s="58" t="s">
        <v>3112</v>
      </c>
      <c r="F1895" s="58" t="s">
        <v>5457</v>
      </c>
      <c r="G1895" s="58" t="s">
        <v>805</v>
      </c>
      <c r="H1895" s="58">
        <v>100</v>
      </c>
      <c r="I1895" s="58" t="s">
        <v>4711</v>
      </c>
      <c r="J1895" s="72">
        <v>1500000</v>
      </c>
      <c r="K1895" s="65"/>
    </row>
    <row r="1896" spans="1:11" ht="62" hidden="1">
      <c r="A1896" s="48"/>
      <c r="B1896" s="57"/>
      <c r="C1896" s="58" t="s">
        <v>249</v>
      </c>
      <c r="D1896" s="57">
        <v>2020</v>
      </c>
      <c r="E1896" s="58" t="s">
        <v>3112</v>
      </c>
      <c r="F1896" s="58" t="s">
        <v>5458</v>
      </c>
      <c r="G1896" s="58" t="s">
        <v>805</v>
      </c>
      <c r="H1896" s="58">
        <v>100</v>
      </c>
      <c r="I1896" s="58" t="s">
        <v>4711</v>
      </c>
      <c r="J1896" s="72">
        <v>1000000</v>
      </c>
      <c r="K1896" s="65"/>
    </row>
    <row r="1897" spans="1:11" ht="62" hidden="1">
      <c r="A1897" s="48"/>
      <c r="B1897" s="57"/>
      <c r="C1897" s="58" t="s">
        <v>249</v>
      </c>
      <c r="D1897" s="57">
        <v>2020</v>
      </c>
      <c r="E1897" s="58" t="s">
        <v>3112</v>
      </c>
      <c r="F1897" s="58" t="s">
        <v>5459</v>
      </c>
      <c r="G1897" s="58" t="s">
        <v>805</v>
      </c>
      <c r="H1897" s="58">
        <v>100</v>
      </c>
      <c r="I1897" s="58" t="s">
        <v>4711</v>
      </c>
      <c r="J1897" s="72">
        <v>1000000</v>
      </c>
      <c r="K1897" s="65"/>
    </row>
    <row r="1898" spans="1:11" ht="62" hidden="1">
      <c r="A1898" s="48"/>
      <c r="B1898" s="57"/>
      <c r="C1898" s="58" t="s">
        <v>249</v>
      </c>
      <c r="D1898" s="57">
        <v>2020</v>
      </c>
      <c r="E1898" s="58" t="s">
        <v>3112</v>
      </c>
      <c r="F1898" s="58" t="s">
        <v>5460</v>
      </c>
      <c r="G1898" s="58" t="s">
        <v>805</v>
      </c>
      <c r="H1898" s="58">
        <v>100</v>
      </c>
      <c r="I1898" s="58" t="s">
        <v>4711</v>
      </c>
      <c r="J1898" s="72">
        <v>5750005</v>
      </c>
      <c r="K1898" s="65"/>
    </row>
    <row r="1899" spans="1:11" ht="46.5" hidden="1">
      <c r="A1899" s="48"/>
      <c r="B1899" s="57"/>
      <c r="C1899" s="58" t="s">
        <v>249</v>
      </c>
      <c r="D1899" s="57">
        <v>2020</v>
      </c>
      <c r="E1899" s="58" t="s">
        <v>3112</v>
      </c>
      <c r="F1899" s="58" t="s">
        <v>5461</v>
      </c>
      <c r="G1899" s="58" t="s">
        <v>805</v>
      </c>
      <c r="H1899" s="58">
        <v>100</v>
      </c>
      <c r="I1899" s="58" t="s">
        <v>4711</v>
      </c>
      <c r="J1899" s="72">
        <v>11550000</v>
      </c>
      <c r="K1899" s="65"/>
    </row>
    <row r="1900" spans="1:11" ht="46.5" hidden="1">
      <c r="A1900" s="48"/>
      <c r="B1900" s="57"/>
      <c r="C1900" s="58" t="s">
        <v>249</v>
      </c>
      <c r="D1900" s="57">
        <v>2020</v>
      </c>
      <c r="E1900" s="58" t="s">
        <v>3112</v>
      </c>
      <c r="F1900" s="58" t="s">
        <v>5462</v>
      </c>
      <c r="G1900" s="58" t="s">
        <v>805</v>
      </c>
      <c r="H1900" s="58">
        <v>100</v>
      </c>
      <c r="I1900" s="58" t="s">
        <v>4711</v>
      </c>
      <c r="J1900" s="72">
        <v>3000000</v>
      </c>
      <c r="K1900" s="65"/>
    </row>
    <row r="1901" spans="1:11" ht="46.5" hidden="1">
      <c r="A1901" s="48"/>
      <c r="B1901" s="57"/>
      <c r="C1901" s="58" t="s">
        <v>249</v>
      </c>
      <c r="D1901" s="57">
        <v>2020</v>
      </c>
      <c r="E1901" s="58" t="s">
        <v>3112</v>
      </c>
      <c r="F1901" s="58" t="s">
        <v>5463</v>
      </c>
      <c r="G1901" s="58" t="s">
        <v>805</v>
      </c>
      <c r="H1901" s="58">
        <v>100</v>
      </c>
      <c r="I1901" s="58" t="s">
        <v>4711</v>
      </c>
      <c r="J1901" s="72">
        <v>3000000</v>
      </c>
      <c r="K1901" s="65"/>
    </row>
    <row r="1902" spans="1:11" ht="62" hidden="1">
      <c r="A1902" s="48"/>
      <c r="B1902" s="57"/>
      <c r="C1902" s="58" t="s">
        <v>249</v>
      </c>
      <c r="D1902" s="57">
        <v>2020</v>
      </c>
      <c r="E1902" s="58" t="s">
        <v>3112</v>
      </c>
      <c r="F1902" s="58" t="s">
        <v>5464</v>
      </c>
      <c r="G1902" s="58" t="s">
        <v>805</v>
      </c>
      <c r="H1902" s="58">
        <v>100</v>
      </c>
      <c r="I1902" s="58" t="s">
        <v>4711</v>
      </c>
      <c r="J1902" s="72">
        <v>15282500</v>
      </c>
      <c r="K1902" s="65"/>
    </row>
    <row r="1903" spans="1:11" ht="46.5" hidden="1">
      <c r="A1903" s="48"/>
      <c r="B1903" s="57"/>
      <c r="C1903" s="58" t="s">
        <v>249</v>
      </c>
      <c r="D1903" s="57">
        <v>2020</v>
      </c>
      <c r="E1903" s="58" t="s">
        <v>3112</v>
      </c>
      <c r="F1903" s="58" t="s">
        <v>5465</v>
      </c>
      <c r="G1903" s="58" t="s">
        <v>805</v>
      </c>
      <c r="H1903" s="58">
        <v>100</v>
      </c>
      <c r="I1903" s="58" t="s">
        <v>4711</v>
      </c>
      <c r="J1903" s="72">
        <v>3000000</v>
      </c>
      <c r="K1903" s="65"/>
    </row>
    <row r="1904" spans="1:11" ht="62" hidden="1">
      <c r="A1904" s="48"/>
      <c r="B1904" s="57"/>
      <c r="C1904" s="58" t="s">
        <v>249</v>
      </c>
      <c r="D1904" s="57">
        <v>2020</v>
      </c>
      <c r="E1904" s="58" t="s">
        <v>3112</v>
      </c>
      <c r="F1904" s="58" t="s">
        <v>5466</v>
      </c>
      <c r="G1904" s="58" t="s">
        <v>805</v>
      </c>
      <c r="H1904" s="58">
        <v>100</v>
      </c>
      <c r="I1904" s="58" t="s">
        <v>4711</v>
      </c>
      <c r="J1904" s="72">
        <v>160930000</v>
      </c>
      <c r="K1904" s="65"/>
    </row>
    <row r="1905" spans="1:11" ht="46.5" hidden="1">
      <c r="A1905" s="48"/>
      <c r="B1905" s="57"/>
      <c r="C1905" s="58" t="s">
        <v>249</v>
      </c>
      <c r="D1905" s="57">
        <v>2020</v>
      </c>
      <c r="E1905" s="58" t="s">
        <v>3112</v>
      </c>
      <c r="F1905" s="58" t="s">
        <v>5467</v>
      </c>
      <c r="G1905" s="58" t="s">
        <v>805</v>
      </c>
      <c r="H1905" s="58">
        <v>100</v>
      </c>
      <c r="I1905" s="58" t="s">
        <v>4711</v>
      </c>
      <c r="J1905" s="72">
        <v>7500000</v>
      </c>
      <c r="K1905" s="65"/>
    </row>
    <row r="1906" spans="1:11" ht="46.5" hidden="1">
      <c r="A1906" s="48"/>
      <c r="B1906" s="57"/>
      <c r="C1906" s="58" t="s">
        <v>249</v>
      </c>
      <c r="D1906" s="57">
        <v>2020</v>
      </c>
      <c r="E1906" s="58" t="s">
        <v>3112</v>
      </c>
      <c r="F1906" s="58" t="s">
        <v>5468</v>
      </c>
      <c r="G1906" s="58" t="s">
        <v>805</v>
      </c>
      <c r="H1906" s="58">
        <v>100</v>
      </c>
      <c r="I1906" s="58" t="s">
        <v>4711</v>
      </c>
      <c r="J1906" s="72">
        <v>800000</v>
      </c>
      <c r="K1906" s="65"/>
    </row>
    <row r="1907" spans="1:11" ht="62" hidden="1">
      <c r="A1907" s="48"/>
      <c r="B1907" s="57"/>
      <c r="C1907" s="58" t="s">
        <v>249</v>
      </c>
      <c r="D1907" s="57">
        <v>2020</v>
      </c>
      <c r="E1907" s="58" t="s">
        <v>3112</v>
      </c>
      <c r="F1907" s="58" t="s">
        <v>5469</v>
      </c>
      <c r="G1907" s="58" t="s">
        <v>805</v>
      </c>
      <c r="H1907" s="58">
        <v>100</v>
      </c>
      <c r="I1907" s="58" t="s">
        <v>4711</v>
      </c>
      <c r="J1907" s="72">
        <v>477345000</v>
      </c>
      <c r="K1907" s="65"/>
    </row>
    <row r="1908" spans="1:11" ht="46.5" hidden="1">
      <c r="A1908" s="48"/>
      <c r="B1908" s="57"/>
      <c r="C1908" s="58" t="s">
        <v>249</v>
      </c>
      <c r="D1908" s="57">
        <v>2020</v>
      </c>
      <c r="E1908" s="58" t="s">
        <v>3112</v>
      </c>
      <c r="F1908" s="58" t="s">
        <v>5470</v>
      </c>
      <c r="G1908" s="58" t="s">
        <v>805</v>
      </c>
      <c r="H1908" s="58">
        <v>100</v>
      </c>
      <c r="I1908" s="58" t="s">
        <v>4711</v>
      </c>
      <c r="J1908" s="72">
        <v>264068750</v>
      </c>
      <c r="K1908" s="65"/>
    </row>
    <row r="1909" spans="1:11" ht="46.5" hidden="1">
      <c r="A1909" s="48"/>
      <c r="B1909" s="57"/>
      <c r="C1909" s="58" t="s">
        <v>249</v>
      </c>
      <c r="D1909" s="57">
        <v>2020</v>
      </c>
      <c r="E1909" s="58" t="s">
        <v>3112</v>
      </c>
      <c r="F1909" s="58" t="s">
        <v>5471</v>
      </c>
      <c r="G1909" s="58" t="s">
        <v>805</v>
      </c>
      <c r="H1909" s="58">
        <v>100</v>
      </c>
      <c r="I1909" s="58" t="s">
        <v>4711</v>
      </c>
      <c r="J1909" s="72">
        <v>186000000</v>
      </c>
      <c r="K1909" s="65"/>
    </row>
    <row r="1910" spans="1:11" ht="46.5" hidden="1">
      <c r="A1910" s="48"/>
      <c r="B1910" s="57"/>
      <c r="C1910" s="58" t="s">
        <v>249</v>
      </c>
      <c r="D1910" s="57">
        <v>2020</v>
      </c>
      <c r="E1910" s="58" t="s">
        <v>3112</v>
      </c>
      <c r="F1910" s="58" t="s">
        <v>5472</v>
      </c>
      <c r="G1910" s="58" t="s">
        <v>805</v>
      </c>
      <c r="H1910" s="58">
        <v>100</v>
      </c>
      <c r="I1910" s="58" t="s">
        <v>4711</v>
      </c>
      <c r="J1910" s="72">
        <v>151962257</v>
      </c>
      <c r="K1910" s="65"/>
    </row>
    <row r="1911" spans="1:11" ht="62" hidden="1">
      <c r="A1911" s="48"/>
      <c r="B1911" s="57"/>
      <c r="C1911" s="58" t="s">
        <v>249</v>
      </c>
      <c r="D1911" s="57">
        <v>2020</v>
      </c>
      <c r="E1911" s="58" t="s">
        <v>3112</v>
      </c>
      <c r="F1911" s="58" t="s">
        <v>5473</v>
      </c>
      <c r="G1911" s="58" t="s">
        <v>805</v>
      </c>
      <c r="H1911" s="58">
        <v>100</v>
      </c>
      <c r="I1911" s="58" t="s">
        <v>4711</v>
      </c>
      <c r="J1911" s="72">
        <v>110000000</v>
      </c>
      <c r="K1911" s="65"/>
    </row>
    <row r="1912" spans="1:11" ht="46.5" hidden="1">
      <c r="A1912" s="48"/>
      <c r="B1912" s="57"/>
      <c r="C1912" s="58" t="s">
        <v>249</v>
      </c>
      <c r="D1912" s="57">
        <v>2020</v>
      </c>
      <c r="E1912" s="58" t="s">
        <v>3112</v>
      </c>
      <c r="F1912" s="58" t="s">
        <v>5474</v>
      </c>
      <c r="G1912" s="58" t="s">
        <v>805</v>
      </c>
      <c r="H1912" s="58">
        <v>100</v>
      </c>
      <c r="I1912" s="58" t="s">
        <v>4711</v>
      </c>
      <c r="J1912" s="72">
        <v>97200000</v>
      </c>
      <c r="K1912" s="65"/>
    </row>
    <row r="1913" spans="1:11" ht="62" hidden="1">
      <c r="A1913" s="48"/>
      <c r="B1913" s="57"/>
      <c r="C1913" s="58" t="s">
        <v>249</v>
      </c>
      <c r="D1913" s="57">
        <v>2020</v>
      </c>
      <c r="E1913" s="58" t="s">
        <v>3112</v>
      </c>
      <c r="F1913" s="58" t="s">
        <v>5475</v>
      </c>
      <c r="G1913" s="58" t="s">
        <v>805</v>
      </c>
      <c r="H1913" s="58">
        <v>100</v>
      </c>
      <c r="I1913" s="58" t="s">
        <v>4711</v>
      </c>
      <c r="J1913" s="72">
        <v>86200000</v>
      </c>
      <c r="K1913" s="65"/>
    </row>
    <row r="1914" spans="1:11" ht="46.5" hidden="1">
      <c r="A1914" s="48"/>
      <c r="B1914" s="57"/>
      <c r="C1914" s="58" t="s">
        <v>249</v>
      </c>
      <c r="D1914" s="57">
        <v>2020</v>
      </c>
      <c r="E1914" s="58" t="s">
        <v>3112</v>
      </c>
      <c r="F1914" s="58" t="s">
        <v>5476</v>
      </c>
      <c r="G1914" s="58" t="s">
        <v>805</v>
      </c>
      <c r="H1914" s="58">
        <v>100</v>
      </c>
      <c r="I1914" s="58" t="s">
        <v>4711</v>
      </c>
      <c r="J1914" s="72">
        <v>75000000</v>
      </c>
      <c r="K1914" s="65"/>
    </row>
    <row r="1915" spans="1:11" ht="46.5" hidden="1">
      <c r="A1915" s="48"/>
      <c r="B1915" s="57"/>
      <c r="C1915" s="58" t="s">
        <v>249</v>
      </c>
      <c r="D1915" s="57">
        <v>2020</v>
      </c>
      <c r="E1915" s="58" t="s">
        <v>3112</v>
      </c>
      <c r="F1915" s="58" t="s">
        <v>5477</v>
      </c>
      <c r="G1915" s="58" t="s">
        <v>805</v>
      </c>
      <c r="H1915" s="58">
        <v>100</v>
      </c>
      <c r="I1915" s="58" t="s">
        <v>4711</v>
      </c>
      <c r="J1915" s="72">
        <v>62000000</v>
      </c>
      <c r="K1915" s="65"/>
    </row>
    <row r="1916" spans="1:11" ht="62" hidden="1">
      <c r="A1916" s="48"/>
      <c r="B1916" s="57"/>
      <c r="C1916" s="58" t="s">
        <v>249</v>
      </c>
      <c r="D1916" s="57">
        <v>2020</v>
      </c>
      <c r="E1916" s="58" t="s">
        <v>3112</v>
      </c>
      <c r="F1916" s="58" t="s">
        <v>5478</v>
      </c>
      <c r="G1916" s="58" t="s">
        <v>805</v>
      </c>
      <c r="H1916" s="58">
        <v>100</v>
      </c>
      <c r="I1916" s="58" t="s">
        <v>4711</v>
      </c>
      <c r="J1916" s="72">
        <v>55000000</v>
      </c>
      <c r="K1916" s="65"/>
    </row>
    <row r="1917" spans="1:11" ht="46.5" hidden="1">
      <c r="A1917" s="48"/>
      <c r="B1917" s="57"/>
      <c r="C1917" s="58" t="s">
        <v>249</v>
      </c>
      <c r="D1917" s="57">
        <v>2020</v>
      </c>
      <c r="E1917" s="58" t="s">
        <v>3112</v>
      </c>
      <c r="F1917" s="58" t="s">
        <v>5479</v>
      </c>
      <c r="G1917" s="58" t="s">
        <v>805</v>
      </c>
      <c r="H1917" s="58">
        <v>100</v>
      </c>
      <c r="I1917" s="58" t="s">
        <v>4711</v>
      </c>
      <c r="J1917" s="72">
        <v>54000000</v>
      </c>
      <c r="K1917" s="65"/>
    </row>
    <row r="1918" spans="1:11" ht="46.5" hidden="1">
      <c r="A1918" s="48"/>
      <c r="B1918" s="57"/>
      <c r="C1918" s="58" t="s">
        <v>249</v>
      </c>
      <c r="D1918" s="57">
        <v>2020</v>
      </c>
      <c r="E1918" s="58" t="s">
        <v>3112</v>
      </c>
      <c r="F1918" s="58" t="s">
        <v>5480</v>
      </c>
      <c r="G1918" s="58" t="s">
        <v>805</v>
      </c>
      <c r="H1918" s="58">
        <v>100</v>
      </c>
      <c r="I1918" s="58" t="s">
        <v>4711</v>
      </c>
      <c r="J1918" s="72">
        <v>50880000</v>
      </c>
      <c r="K1918" s="65"/>
    </row>
    <row r="1919" spans="1:11" ht="46.5" hidden="1">
      <c r="A1919" s="48"/>
      <c r="B1919" s="57"/>
      <c r="C1919" s="58" t="s">
        <v>249</v>
      </c>
      <c r="D1919" s="57">
        <v>2020</v>
      </c>
      <c r="E1919" s="58" t="s">
        <v>3112</v>
      </c>
      <c r="F1919" s="58" t="s">
        <v>5481</v>
      </c>
      <c r="G1919" s="58" t="s">
        <v>805</v>
      </c>
      <c r="H1919" s="58">
        <v>100</v>
      </c>
      <c r="I1919" s="58" t="s">
        <v>4711</v>
      </c>
      <c r="J1919" s="72">
        <v>42000000</v>
      </c>
      <c r="K1919" s="65"/>
    </row>
    <row r="1920" spans="1:11" ht="46.5" hidden="1">
      <c r="A1920" s="48"/>
      <c r="B1920" s="57"/>
      <c r="C1920" s="58" t="s">
        <v>249</v>
      </c>
      <c r="D1920" s="57">
        <v>2020</v>
      </c>
      <c r="E1920" s="58" t="s">
        <v>3112</v>
      </c>
      <c r="F1920" s="58" t="s">
        <v>5482</v>
      </c>
      <c r="G1920" s="58" t="s">
        <v>805</v>
      </c>
      <c r="H1920" s="58">
        <v>100</v>
      </c>
      <c r="I1920" s="58" t="s">
        <v>4711</v>
      </c>
      <c r="J1920" s="72">
        <v>27500000</v>
      </c>
      <c r="K1920" s="65"/>
    </row>
    <row r="1921" spans="1:11" ht="46.5" hidden="1">
      <c r="A1921" s="48"/>
      <c r="B1921" s="57"/>
      <c r="C1921" s="58" t="s">
        <v>249</v>
      </c>
      <c r="D1921" s="57">
        <v>2020</v>
      </c>
      <c r="E1921" s="58" t="s">
        <v>3112</v>
      </c>
      <c r="F1921" s="58" t="s">
        <v>5483</v>
      </c>
      <c r="G1921" s="58" t="s">
        <v>805</v>
      </c>
      <c r="H1921" s="58">
        <v>100</v>
      </c>
      <c r="I1921" s="58" t="s">
        <v>4711</v>
      </c>
      <c r="J1921" s="72">
        <v>27225000</v>
      </c>
      <c r="K1921" s="65"/>
    </row>
    <row r="1922" spans="1:11" ht="62" hidden="1">
      <c r="A1922" s="48"/>
      <c r="B1922" s="57"/>
      <c r="C1922" s="58" t="s">
        <v>249</v>
      </c>
      <c r="D1922" s="57">
        <v>2020</v>
      </c>
      <c r="E1922" s="58" t="s">
        <v>3112</v>
      </c>
      <c r="F1922" s="58" t="s">
        <v>5484</v>
      </c>
      <c r="G1922" s="58" t="s">
        <v>805</v>
      </c>
      <c r="H1922" s="58">
        <v>100</v>
      </c>
      <c r="I1922" s="58" t="s">
        <v>4711</v>
      </c>
      <c r="J1922" s="72">
        <v>22000000</v>
      </c>
      <c r="K1922" s="65"/>
    </row>
    <row r="1923" spans="1:11" ht="46.5" hidden="1">
      <c r="A1923" s="48"/>
      <c r="B1923" s="57"/>
      <c r="C1923" s="58" t="s">
        <v>249</v>
      </c>
      <c r="D1923" s="57">
        <v>2020</v>
      </c>
      <c r="E1923" s="58" t="s">
        <v>3112</v>
      </c>
      <c r="F1923" s="58" t="s">
        <v>5485</v>
      </c>
      <c r="G1923" s="58" t="s">
        <v>805</v>
      </c>
      <c r="H1923" s="58">
        <v>100</v>
      </c>
      <c r="I1923" s="58" t="s">
        <v>4711</v>
      </c>
      <c r="J1923" s="72">
        <v>12500000</v>
      </c>
      <c r="K1923" s="65"/>
    </row>
    <row r="1924" spans="1:11" ht="46.5" hidden="1">
      <c r="A1924" s="48"/>
      <c r="B1924" s="57"/>
      <c r="C1924" s="58" t="s">
        <v>249</v>
      </c>
      <c r="D1924" s="57">
        <v>2020</v>
      </c>
      <c r="E1924" s="58" t="s">
        <v>3112</v>
      </c>
      <c r="F1924" s="58" t="s">
        <v>5486</v>
      </c>
      <c r="G1924" s="58" t="s">
        <v>805</v>
      </c>
      <c r="H1924" s="58">
        <v>100</v>
      </c>
      <c r="I1924" s="58" t="s">
        <v>4711</v>
      </c>
      <c r="J1924" s="72">
        <v>10127700</v>
      </c>
      <c r="K1924" s="65"/>
    </row>
    <row r="1925" spans="1:11" ht="46.5" hidden="1">
      <c r="A1925" s="48"/>
      <c r="B1925" s="57"/>
      <c r="C1925" s="58" t="s">
        <v>249</v>
      </c>
      <c r="D1925" s="57">
        <v>2020</v>
      </c>
      <c r="E1925" s="58" t="s">
        <v>3112</v>
      </c>
      <c r="F1925" s="58" t="s">
        <v>5487</v>
      </c>
      <c r="G1925" s="58" t="s">
        <v>805</v>
      </c>
      <c r="H1925" s="58">
        <v>100</v>
      </c>
      <c r="I1925" s="58" t="s">
        <v>4711</v>
      </c>
      <c r="J1925" s="72">
        <v>9800000</v>
      </c>
      <c r="K1925" s="65"/>
    </row>
    <row r="1926" spans="1:11" ht="46.5" hidden="1">
      <c r="A1926" s="48"/>
      <c r="B1926" s="57"/>
      <c r="C1926" s="58" t="s">
        <v>249</v>
      </c>
      <c r="D1926" s="57">
        <v>2020</v>
      </c>
      <c r="E1926" s="58" t="s">
        <v>3112</v>
      </c>
      <c r="F1926" s="58" t="s">
        <v>5488</v>
      </c>
      <c r="G1926" s="58" t="s">
        <v>805</v>
      </c>
      <c r="H1926" s="58">
        <v>100</v>
      </c>
      <c r="I1926" s="58" t="s">
        <v>4711</v>
      </c>
      <c r="J1926" s="72">
        <v>6400000</v>
      </c>
      <c r="K1926" s="65"/>
    </row>
    <row r="1927" spans="1:11" ht="62" hidden="1">
      <c r="A1927" s="48"/>
      <c r="B1927" s="57"/>
      <c r="C1927" s="58" t="s">
        <v>249</v>
      </c>
      <c r="D1927" s="57">
        <v>2020</v>
      </c>
      <c r="E1927" s="58" t="s">
        <v>3112</v>
      </c>
      <c r="F1927" s="58" t="s">
        <v>5489</v>
      </c>
      <c r="G1927" s="58" t="s">
        <v>805</v>
      </c>
      <c r="H1927" s="58">
        <v>100</v>
      </c>
      <c r="I1927" s="58" t="s">
        <v>4711</v>
      </c>
      <c r="J1927" s="72">
        <v>6000000</v>
      </c>
      <c r="K1927" s="65"/>
    </row>
    <row r="1928" spans="1:11" ht="46.5" hidden="1">
      <c r="A1928" s="48"/>
      <c r="B1928" s="57"/>
      <c r="C1928" s="58" t="s">
        <v>249</v>
      </c>
      <c r="D1928" s="57">
        <v>2020</v>
      </c>
      <c r="E1928" s="58" t="s">
        <v>3112</v>
      </c>
      <c r="F1928" s="58" t="s">
        <v>5490</v>
      </c>
      <c r="G1928" s="58" t="s">
        <v>805</v>
      </c>
      <c r="H1928" s="58">
        <v>100</v>
      </c>
      <c r="I1928" s="58" t="s">
        <v>4711</v>
      </c>
      <c r="J1928" s="72">
        <v>3500000</v>
      </c>
      <c r="K1928" s="65"/>
    </row>
    <row r="1929" spans="1:11" ht="93" hidden="1">
      <c r="A1929" s="48"/>
      <c r="B1929" s="57"/>
      <c r="C1929" s="58" t="s">
        <v>249</v>
      </c>
      <c r="D1929" s="57">
        <v>2020</v>
      </c>
      <c r="E1929" s="58" t="s">
        <v>3112</v>
      </c>
      <c r="F1929" s="58" t="s">
        <v>5491</v>
      </c>
      <c r="G1929" s="58" t="s">
        <v>805</v>
      </c>
      <c r="H1929" s="58">
        <v>100</v>
      </c>
      <c r="I1929" s="58" t="s">
        <v>4711</v>
      </c>
      <c r="J1929" s="72">
        <v>2500000</v>
      </c>
      <c r="K1929" s="65"/>
    </row>
    <row r="1930" spans="1:11" ht="46.5" hidden="1">
      <c r="A1930" s="48"/>
      <c r="B1930" s="57"/>
      <c r="C1930" s="58" t="s">
        <v>249</v>
      </c>
      <c r="D1930" s="57">
        <v>2020</v>
      </c>
      <c r="E1930" s="58" t="s">
        <v>3112</v>
      </c>
      <c r="F1930" s="58" t="s">
        <v>5492</v>
      </c>
      <c r="G1930" s="58" t="s">
        <v>805</v>
      </c>
      <c r="H1930" s="58">
        <v>100</v>
      </c>
      <c r="I1930" s="58" t="s">
        <v>4711</v>
      </c>
      <c r="J1930" s="72">
        <v>2000000</v>
      </c>
      <c r="K1930" s="65"/>
    </row>
    <row r="1931" spans="1:11" ht="46.5" hidden="1">
      <c r="A1931" s="48"/>
      <c r="B1931" s="57"/>
      <c r="C1931" s="58" t="s">
        <v>249</v>
      </c>
      <c r="D1931" s="57">
        <v>2020</v>
      </c>
      <c r="E1931" s="58" t="s">
        <v>3112</v>
      </c>
      <c r="F1931" s="58" t="s">
        <v>5493</v>
      </c>
      <c r="G1931" s="58" t="s">
        <v>805</v>
      </c>
      <c r="H1931" s="58">
        <v>100</v>
      </c>
      <c r="I1931" s="58" t="s">
        <v>4711</v>
      </c>
      <c r="J1931" s="72">
        <v>800000</v>
      </c>
      <c r="K1931" s="65"/>
    </row>
    <row r="1932" spans="1:11" ht="46.5" hidden="1">
      <c r="A1932" s="48"/>
      <c r="B1932" s="57"/>
      <c r="C1932" s="58" t="s">
        <v>249</v>
      </c>
      <c r="D1932" s="57">
        <v>2020</v>
      </c>
      <c r="E1932" s="58" t="s">
        <v>3112</v>
      </c>
      <c r="F1932" s="58" t="s">
        <v>5494</v>
      </c>
      <c r="G1932" s="58" t="s">
        <v>805</v>
      </c>
      <c r="H1932" s="58">
        <v>100</v>
      </c>
      <c r="I1932" s="58" t="s">
        <v>4711</v>
      </c>
      <c r="J1932" s="72">
        <v>7750000</v>
      </c>
      <c r="K1932" s="65"/>
    </row>
    <row r="1933" spans="1:11" ht="62" hidden="1">
      <c r="A1933" s="48"/>
      <c r="B1933" s="57"/>
      <c r="C1933" s="58" t="s">
        <v>249</v>
      </c>
      <c r="D1933" s="57">
        <v>2020</v>
      </c>
      <c r="E1933" s="58" t="s">
        <v>3112</v>
      </c>
      <c r="F1933" s="58" t="s">
        <v>5495</v>
      </c>
      <c r="G1933" s="58" t="s">
        <v>805</v>
      </c>
      <c r="H1933" s="58">
        <v>100</v>
      </c>
      <c r="I1933" s="58" t="s">
        <v>4711</v>
      </c>
      <c r="J1933" s="72">
        <v>2000000</v>
      </c>
      <c r="K1933" s="65"/>
    </row>
    <row r="1934" spans="1:11" ht="46.5" hidden="1">
      <c r="A1934" s="48"/>
      <c r="B1934" s="57"/>
      <c r="C1934" s="58" t="s">
        <v>249</v>
      </c>
      <c r="D1934" s="57">
        <v>2020</v>
      </c>
      <c r="E1934" s="58" t="s">
        <v>3112</v>
      </c>
      <c r="F1934" s="58" t="s">
        <v>5496</v>
      </c>
      <c r="G1934" s="58" t="s">
        <v>805</v>
      </c>
      <c r="H1934" s="58">
        <v>100</v>
      </c>
      <c r="I1934" s="58" t="s">
        <v>4711</v>
      </c>
      <c r="J1934" s="72">
        <v>5000000</v>
      </c>
      <c r="K1934" s="65"/>
    </row>
    <row r="1935" spans="1:11" ht="62" hidden="1">
      <c r="A1935" s="48"/>
      <c r="B1935" s="57"/>
      <c r="C1935" s="58" t="s">
        <v>249</v>
      </c>
      <c r="D1935" s="57">
        <v>2020</v>
      </c>
      <c r="E1935" s="58" t="s">
        <v>3112</v>
      </c>
      <c r="F1935" s="58" t="s">
        <v>5497</v>
      </c>
      <c r="G1935" s="58" t="s">
        <v>805</v>
      </c>
      <c r="H1935" s="58">
        <v>100</v>
      </c>
      <c r="I1935" s="58" t="s">
        <v>4711</v>
      </c>
      <c r="J1935" s="72">
        <v>8500000</v>
      </c>
      <c r="K1935" s="65"/>
    </row>
    <row r="1936" spans="1:11" ht="62" hidden="1">
      <c r="A1936" s="48"/>
      <c r="B1936" s="57"/>
      <c r="C1936" s="58" t="s">
        <v>249</v>
      </c>
      <c r="D1936" s="57">
        <v>2020</v>
      </c>
      <c r="E1936" s="58" t="s">
        <v>3112</v>
      </c>
      <c r="F1936" s="58" t="s">
        <v>5498</v>
      </c>
      <c r="G1936" s="58" t="s">
        <v>805</v>
      </c>
      <c r="H1936" s="58">
        <v>100</v>
      </c>
      <c r="I1936" s="58" t="s">
        <v>4711</v>
      </c>
      <c r="J1936" s="72">
        <v>12000000</v>
      </c>
      <c r="K1936" s="65"/>
    </row>
    <row r="1937" spans="1:11" ht="77.5" hidden="1">
      <c r="A1937" s="48"/>
      <c r="B1937" s="57"/>
      <c r="C1937" s="58" t="s">
        <v>249</v>
      </c>
      <c r="D1937" s="57">
        <v>2020</v>
      </c>
      <c r="E1937" s="58" t="s">
        <v>3112</v>
      </c>
      <c r="F1937" s="58" t="s">
        <v>5499</v>
      </c>
      <c r="G1937" s="58" t="s">
        <v>805</v>
      </c>
      <c r="H1937" s="58">
        <v>100</v>
      </c>
      <c r="I1937" s="58" t="s">
        <v>4711</v>
      </c>
      <c r="J1937" s="72">
        <v>1750000</v>
      </c>
      <c r="K1937" s="65"/>
    </row>
    <row r="1938" spans="1:11" ht="77.5" hidden="1">
      <c r="A1938" s="48"/>
      <c r="B1938" s="57"/>
      <c r="C1938" s="58" t="s">
        <v>249</v>
      </c>
      <c r="D1938" s="57">
        <v>2020</v>
      </c>
      <c r="E1938" s="58" t="s">
        <v>3112</v>
      </c>
      <c r="F1938" s="58" t="s">
        <v>5500</v>
      </c>
      <c r="G1938" s="58" t="s">
        <v>805</v>
      </c>
      <c r="H1938" s="58">
        <v>100</v>
      </c>
      <c r="I1938" s="58" t="s">
        <v>4711</v>
      </c>
      <c r="J1938" s="72">
        <v>1000000</v>
      </c>
      <c r="K1938" s="65"/>
    </row>
    <row r="1939" spans="1:11" ht="62" hidden="1">
      <c r="A1939" s="48"/>
      <c r="B1939" s="57"/>
      <c r="C1939" s="58" t="s">
        <v>249</v>
      </c>
      <c r="D1939" s="57">
        <v>2020</v>
      </c>
      <c r="E1939" s="58" t="s">
        <v>3112</v>
      </c>
      <c r="F1939" s="58" t="s">
        <v>5501</v>
      </c>
      <c r="G1939" s="58" t="s">
        <v>805</v>
      </c>
      <c r="H1939" s="58">
        <v>100</v>
      </c>
      <c r="I1939" s="58" t="s">
        <v>4711</v>
      </c>
      <c r="J1939" s="72">
        <v>2000000</v>
      </c>
      <c r="K1939" s="65"/>
    </row>
    <row r="1940" spans="1:11" ht="46.5" hidden="1">
      <c r="A1940" s="48"/>
      <c r="B1940" s="57"/>
      <c r="C1940" s="58" t="s">
        <v>249</v>
      </c>
      <c r="D1940" s="57">
        <v>2020</v>
      </c>
      <c r="E1940" s="58" t="s">
        <v>3112</v>
      </c>
      <c r="F1940" s="58" t="s">
        <v>5502</v>
      </c>
      <c r="G1940" s="58" t="s">
        <v>805</v>
      </c>
      <c r="H1940" s="58">
        <v>100</v>
      </c>
      <c r="I1940" s="58" t="s">
        <v>4711</v>
      </c>
      <c r="J1940" s="72">
        <v>5000000</v>
      </c>
      <c r="K1940" s="65"/>
    </row>
    <row r="1941" spans="1:11" ht="46.5" hidden="1">
      <c r="A1941" s="48"/>
      <c r="B1941" s="57"/>
      <c r="C1941" s="58" t="s">
        <v>249</v>
      </c>
      <c r="D1941" s="57">
        <v>2020</v>
      </c>
      <c r="E1941" s="58" t="s">
        <v>3112</v>
      </c>
      <c r="F1941" s="58" t="s">
        <v>5503</v>
      </c>
      <c r="G1941" s="58" t="s">
        <v>805</v>
      </c>
      <c r="H1941" s="58">
        <v>100</v>
      </c>
      <c r="I1941" s="58" t="s">
        <v>4711</v>
      </c>
      <c r="J1941" s="72">
        <v>1500000</v>
      </c>
      <c r="K1941" s="65"/>
    </row>
    <row r="1942" spans="1:11" ht="62" hidden="1">
      <c r="A1942" s="48"/>
      <c r="B1942" s="57"/>
      <c r="C1942" s="58" t="s">
        <v>249</v>
      </c>
      <c r="D1942" s="57">
        <v>2020</v>
      </c>
      <c r="E1942" s="58" t="s">
        <v>3112</v>
      </c>
      <c r="F1942" s="58" t="s">
        <v>5504</v>
      </c>
      <c r="G1942" s="58" t="s">
        <v>805</v>
      </c>
      <c r="H1942" s="58">
        <v>100</v>
      </c>
      <c r="I1942" s="58" t="s">
        <v>4711</v>
      </c>
      <c r="J1942" s="72">
        <v>16700000</v>
      </c>
      <c r="K1942" s="65"/>
    </row>
    <row r="1943" spans="1:11" ht="46.5" hidden="1">
      <c r="A1943" s="48"/>
      <c r="B1943" s="57"/>
      <c r="C1943" s="58" t="s">
        <v>249</v>
      </c>
      <c r="D1943" s="57">
        <v>2020</v>
      </c>
      <c r="E1943" s="58" t="s">
        <v>3112</v>
      </c>
      <c r="F1943" s="58" t="s">
        <v>5505</v>
      </c>
      <c r="G1943" s="58" t="s">
        <v>805</v>
      </c>
      <c r="H1943" s="58">
        <v>100</v>
      </c>
      <c r="I1943" s="58" t="s">
        <v>4711</v>
      </c>
      <c r="J1943" s="72">
        <v>15000000</v>
      </c>
      <c r="K1943" s="65"/>
    </row>
    <row r="1944" spans="1:11" ht="46.5" hidden="1">
      <c r="A1944" s="48"/>
      <c r="B1944" s="57"/>
      <c r="C1944" s="58" t="s">
        <v>249</v>
      </c>
      <c r="D1944" s="57">
        <v>2020</v>
      </c>
      <c r="E1944" s="58" t="s">
        <v>3112</v>
      </c>
      <c r="F1944" s="58" t="s">
        <v>5506</v>
      </c>
      <c r="G1944" s="58" t="s">
        <v>805</v>
      </c>
      <c r="H1944" s="58">
        <v>100</v>
      </c>
      <c r="I1944" s="58" t="s">
        <v>4711</v>
      </c>
      <c r="J1944" s="72">
        <v>13800000</v>
      </c>
      <c r="K1944" s="65"/>
    </row>
    <row r="1945" spans="1:11" ht="62" hidden="1">
      <c r="A1945" s="48"/>
      <c r="B1945" s="57"/>
      <c r="C1945" s="58" t="s">
        <v>249</v>
      </c>
      <c r="D1945" s="57">
        <v>2020</v>
      </c>
      <c r="E1945" s="58" t="s">
        <v>3112</v>
      </c>
      <c r="F1945" s="58" t="s">
        <v>5507</v>
      </c>
      <c r="G1945" s="58" t="s">
        <v>805</v>
      </c>
      <c r="H1945" s="58">
        <v>100</v>
      </c>
      <c r="I1945" s="58" t="s">
        <v>4711</v>
      </c>
      <c r="J1945" s="72">
        <v>13400000</v>
      </c>
      <c r="K1945" s="65"/>
    </row>
    <row r="1946" spans="1:11" ht="46.5" hidden="1">
      <c r="A1946" s="48"/>
      <c r="B1946" s="57"/>
      <c r="C1946" s="58" t="s">
        <v>249</v>
      </c>
      <c r="D1946" s="57">
        <v>2020</v>
      </c>
      <c r="E1946" s="58" t="s">
        <v>3112</v>
      </c>
      <c r="F1946" s="58" t="s">
        <v>5508</v>
      </c>
      <c r="G1946" s="58" t="s">
        <v>805</v>
      </c>
      <c r="H1946" s="58">
        <v>100</v>
      </c>
      <c r="I1946" s="58" t="s">
        <v>4711</v>
      </c>
      <c r="J1946" s="72">
        <v>7500000</v>
      </c>
      <c r="K1946" s="65"/>
    </row>
    <row r="1947" spans="1:11" ht="46.5" hidden="1">
      <c r="A1947" s="48"/>
      <c r="B1947" s="57"/>
      <c r="C1947" s="58" t="s">
        <v>249</v>
      </c>
      <c r="D1947" s="57">
        <v>2020</v>
      </c>
      <c r="E1947" s="58" t="s">
        <v>3112</v>
      </c>
      <c r="F1947" s="58" t="s">
        <v>5509</v>
      </c>
      <c r="G1947" s="58" t="s">
        <v>805</v>
      </c>
      <c r="H1947" s="58">
        <v>100</v>
      </c>
      <c r="I1947" s="58" t="s">
        <v>4711</v>
      </c>
      <c r="J1947" s="72">
        <v>5021500</v>
      </c>
      <c r="K1947" s="65"/>
    </row>
    <row r="1948" spans="1:11" ht="46.5" hidden="1">
      <c r="A1948" s="48"/>
      <c r="B1948" s="57"/>
      <c r="C1948" s="58" t="s">
        <v>249</v>
      </c>
      <c r="D1948" s="57">
        <v>2020</v>
      </c>
      <c r="E1948" s="58" t="s">
        <v>3112</v>
      </c>
      <c r="F1948" s="58" t="s">
        <v>5510</v>
      </c>
      <c r="G1948" s="58" t="s">
        <v>805</v>
      </c>
      <c r="H1948" s="58">
        <v>100</v>
      </c>
      <c r="I1948" s="58" t="s">
        <v>4711</v>
      </c>
      <c r="J1948" s="72">
        <v>5000000</v>
      </c>
      <c r="K1948" s="65"/>
    </row>
    <row r="1949" spans="1:11" ht="46.5" hidden="1">
      <c r="A1949" s="48"/>
      <c r="B1949" s="57"/>
      <c r="C1949" s="58" t="s">
        <v>249</v>
      </c>
      <c r="D1949" s="57">
        <v>2020</v>
      </c>
      <c r="E1949" s="58" t="s">
        <v>3112</v>
      </c>
      <c r="F1949" s="58" t="s">
        <v>5511</v>
      </c>
      <c r="G1949" s="58" t="s">
        <v>805</v>
      </c>
      <c r="H1949" s="58">
        <v>100</v>
      </c>
      <c r="I1949" s="58" t="s">
        <v>4711</v>
      </c>
      <c r="J1949" s="72">
        <v>5000000</v>
      </c>
      <c r="K1949" s="65"/>
    </row>
    <row r="1950" spans="1:11" ht="46.5" hidden="1">
      <c r="A1950" s="48"/>
      <c r="B1950" s="57"/>
      <c r="C1950" s="58" t="s">
        <v>249</v>
      </c>
      <c r="D1950" s="57">
        <v>2020</v>
      </c>
      <c r="E1950" s="58" t="s">
        <v>3112</v>
      </c>
      <c r="F1950" s="58" t="s">
        <v>5512</v>
      </c>
      <c r="G1950" s="58" t="s">
        <v>805</v>
      </c>
      <c r="H1950" s="58">
        <v>100</v>
      </c>
      <c r="I1950" s="58" t="s">
        <v>4711</v>
      </c>
      <c r="J1950" s="72">
        <v>5000000</v>
      </c>
      <c r="K1950" s="65"/>
    </row>
    <row r="1951" spans="1:11" ht="46.5" hidden="1">
      <c r="A1951" s="48"/>
      <c r="B1951" s="57"/>
      <c r="C1951" s="58" t="s">
        <v>249</v>
      </c>
      <c r="D1951" s="57">
        <v>2020</v>
      </c>
      <c r="E1951" s="58" t="s">
        <v>3112</v>
      </c>
      <c r="F1951" s="58" t="s">
        <v>5513</v>
      </c>
      <c r="G1951" s="58" t="s">
        <v>805</v>
      </c>
      <c r="H1951" s="58">
        <v>100</v>
      </c>
      <c r="I1951" s="58" t="s">
        <v>4711</v>
      </c>
      <c r="J1951" s="72">
        <v>1500000</v>
      </c>
      <c r="K1951" s="65"/>
    </row>
    <row r="1952" spans="1:11" ht="108.5" hidden="1">
      <c r="A1952" s="48"/>
      <c r="B1952" s="57"/>
      <c r="C1952" s="58" t="s">
        <v>249</v>
      </c>
      <c r="D1952" s="57">
        <v>2020</v>
      </c>
      <c r="E1952" s="58" t="s">
        <v>3112</v>
      </c>
      <c r="F1952" s="58" t="s">
        <v>5514</v>
      </c>
      <c r="G1952" s="58" t="s">
        <v>805</v>
      </c>
      <c r="H1952" s="58">
        <v>100</v>
      </c>
      <c r="I1952" s="58" t="s">
        <v>4711</v>
      </c>
      <c r="J1952" s="72">
        <v>150000</v>
      </c>
      <c r="K1952" s="65"/>
    </row>
    <row r="1953" spans="1:11" ht="46.5" hidden="1">
      <c r="A1953" s="48"/>
      <c r="B1953" s="57"/>
      <c r="C1953" s="58" t="s">
        <v>249</v>
      </c>
      <c r="D1953" s="57">
        <v>2020</v>
      </c>
      <c r="E1953" s="58" t="s">
        <v>3112</v>
      </c>
      <c r="F1953" s="58" t="s">
        <v>5515</v>
      </c>
      <c r="G1953" s="58" t="s">
        <v>805</v>
      </c>
      <c r="H1953" s="58">
        <v>100</v>
      </c>
      <c r="I1953" s="58" t="s">
        <v>4711</v>
      </c>
      <c r="J1953" s="72">
        <v>750000</v>
      </c>
      <c r="K1953" s="65"/>
    </row>
    <row r="1954" spans="1:11" ht="46.5" hidden="1">
      <c r="A1954" s="48"/>
      <c r="B1954" s="57"/>
      <c r="C1954" s="58" t="s">
        <v>249</v>
      </c>
      <c r="D1954" s="57">
        <v>2020</v>
      </c>
      <c r="E1954" s="58" t="s">
        <v>3112</v>
      </c>
      <c r="F1954" s="58" t="s">
        <v>5516</v>
      </c>
      <c r="G1954" s="58" t="s">
        <v>805</v>
      </c>
      <c r="H1954" s="58">
        <v>100</v>
      </c>
      <c r="I1954" s="58" t="s">
        <v>4711</v>
      </c>
      <c r="J1954" s="72">
        <v>1200000</v>
      </c>
      <c r="K1954" s="65"/>
    </row>
    <row r="1955" spans="1:11" ht="62" hidden="1">
      <c r="A1955" s="48"/>
      <c r="B1955" s="57"/>
      <c r="C1955" s="58" t="s">
        <v>249</v>
      </c>
      <c r="D1955" s="57">
        <v>2020</v>
      </c>
      <c r="E1955" s="58" t="s">
        <v>3112</v>
      </c>
      <c r="F1955" s="58" t="s">
        <v>5517</v>
      </c>
      <c r="G1955" s="58" t="s">
        <v>805</v>
      </c>
      <c r="H1955" s="58">
        <v>100</v>
      </c>
      <c r="I1955" s="58" t="s">
        <v>4711</v>
      </c>
      <c r="J1955" s="72">
        <v>2000000</v>
      </c>
      <c r="K1955" s="65"/>
    </row>
    <row r="1956" spans="1:11" ht="46.5" hidden="1">
      <c r="A1956" s="48"/>
      <c r="B1956" s="57"/>
      <c r="C1956" s="58" t="s">
        <v>249</v>
      </c>
      <c r="D1956" s="57">
        <v>2020</v>
      </c>
      <c r="E1956" s="58" t="s">
        <v>3112</v>
      </c>
      <c r="F1956" s="101" t="s">
        <v>5518</v>
      </c>
      <c r="G1956" s="101" t="s">
        <v>805</v>
      </c>
      <c r="H1956" s="101">
        <v>300</v>
      </c>
      <c r="I1956" s="101" t="s">
        <v>4711</v>
      </c>
      <c r="J1956" s="105">
        <v>1386000000</v>
      </c>
      <c r="K1956" s="65"/>
    </row>
    <row r="1957" spans="1:11" ht="46.5" hidden="1">
      <c r="A1957" s="48"/>
      <c r="B1957" s="57"/>
      <c r="C1957" s="58" t="s">
        <v>249</v>
      </c>
      <c r="D1957" s="57">
        <v>2020</v>
      </c>
      <c r="E1957" s="58" t="s">
        <v>3112</v>
      </c>
      <c r="F1957" s="58" t="s">
        <v>5519</v>
      </c>
      <c r="G1957" s="58" t="s">
        <v>805</v>
      </c>
      <c r="H1957" s="58">
        <v>100</v>
      </c>
      <c r="I1957" s="58" t="s">
        <v>4725</v>
      </c>
      <c r="J1957" s="72">
        <v>1620000</v>
      </c>
      <c r="K1957" s="65"/>
    </row>
    <row r="1958" spans="1:11" ht="46.5" hidden="1">
      <c r="A1958" s="48"/>
      <c r="B1958" s="57"/>
      <c r="C1958" s="58" t="s">
        <v>249</v>
      </c>
      <c r="D1958" s="57">
        <v>2020</v>
      </c>
      <c r="E1958" s="58" t="s">
        <v>3112</v>
      </c>
      <c r="F1958" s="58" t="s">
        <v>5520</v>
      </c>
      <c r="G1958" s="58" t="s">
        <v>805</v>
      </c>
      <c r="H1958" s="58">
        <v>100</v>
      </c>
      <c r="I1958" s="58" t="s">
        <v>4710</v>
      </c>
      <c r="J1958" s="72">
        <v>318500</v>
      </c>
      <c r="K1958" s="65"/>
    </row>
    <row r="1959" spans="1:11" ht="46.5" hidden="1">
      <c r="A1959" s="48"/>
      <c r="B1959" s="57"/>
      <c r="C1959" s="58" t="s">
        <v>249</v>
      </c>
      <c r="D1959" s="57">
        <v>2020</v>
      </c>
      <c r="E1959" s="58" t="s">
        <v>3112</v>
      </c>
      <c r="F1959" s="58" t="s">
        <v>5521</v>
      </c>
      <c r="G1959" s="58" t="s">
        <v>805</v>
      </c>
      <c r="H1959" s="58">
        <v>20</v>
      </c>
      <c r="I1959" s="58" t="s">
        <v>4711</v>
      </c>
      <c r="J1959" s="72">
        <v>693000</v>
      </c>
      <c r="K1959" s="65"/>
    </row>
    <row r="1960" spans="1:11" ht="46.5" hidden="1">
      <c r="A1960" s="48"/>
      <c r="B1960" s="57"/>
      <c r="C1960" s="58" t="s">
        <v>249</v>
      </c>
      <c r="D1960" s="57">
        <v>2020</v>
      </c>
      <c r="E1960" s="58" t="s">
        <v>3112</v>
      </c>
      <c r="F1960" s="58" t="s">
        <v>5522</v>
      </c>
      <c r="G1960" s="58" t="s">
        <v>805</v>
      </c>
      <c r="H1960" s="58">
        <v>100</v>
      </c>
      <c r="I1960" s="58" t="s">
        <v>4711</v>
      </c>
      <c r="J1960" s="72">
        <v>172680000</v>
      </c>
      <c r="K1960" s="65"/>
    </row>
    <row r="1961" spans="1:11" ht="46.5" hidden="1">
      <c r="A1961" s="48"/>
      <c r="B1961" s="57"/>
      <c r="C1961" s="58" t="s">
        <v>249</v>
      </c>
      <c r="D1961" s="57">
        <v>2020</v>
      </c>
      <c r="E1961" s="58" t="s">
        <v>3112</v>
      </c>
      <c r="F1961" s="58" t="s">
        <v>5523</v>
      </c>
      <c r="G1961" s="58" t="s">
        <v>805</v>
      </c>
      <c r="H1961" s="58">
        <v>100</v>
      </c>
      <c r="I1961" s="58" t="s">
        <v>4711</v>
      </c>
      <c r="J1961" s="72">
        <v>1302000</v>
      </c>
      <c r="K1961" s="65"/>
    </row>
    <row r="1962" spans="1:11" ht="46.5" hidden="1">
      <c r="A1962" s="48"/>
      <c r="B1962" s="57"/>
      <c r="C1962" s="58" t="s">
        <v>249</v>
      </c>
      <c r="D1962" s="57">
        <v>2020</v>
      </c>
      <c r="E1962" s="58" t="s">
        <v>3112</v>
      </c>
      <c r="F1962" s="58" t="s">
        <v>5524</v>
      </c>
      <c r="G1962" s="58" t="s">
        <v>805</v>
      </c>
      <c r="H1962" s="58">
        <v>100</v>
      </c>
      <c r="I1962" s="58" t="s">
        <v>4711</v>
      </c>
      <c r="J1962" s="72">
        <v>19275000</v>
      </c>
      <c r="K1962" s="65"/>
    </row>
    <row r="1963" spans="1:11" ht="46.5" hidden="1">
      <c r="A1963" s="48"/>
      <c r="B1963" s="57"/>
      <c r="C1963" s="58" t="s">
        <v>249</v>
      </c>
      <c r="D1963" s="57">
        <v>2020</v>
      </c>
      <c r="E1963" s="58" t="s">
        <v>3112</v>
      </c>
      <c r="F1963" s="58" t="s">
        <v>5525</v>
      </c>
      <c r="G1963" s="58" t="s">
        <v>805</v>
      </c>
      <c r="H1963" s="58">
        <v>100</v>
      </c>
      <c r="I1963" s="58" t="s">
        <v>4711</v>
      </c>
      <c r="J1963" s="72">
        <v>3000000</v>
      </c>
      <c r="K1963" s="65"/>
    </row>
    <row r="1964" spans="1:11" ht="46.5" hidden="1">
      <c r="A1964" s="48"/>
      <c r="B1964" s="57"/>
      <c r="C1964" s="58" t="s">
        <v>249</v>
      </c>
      <c r="D1964" s="57">
        <v>2020</v>
      </c>
      <c r="E1964" s="58" t="s">
        <v>3112</v>
      </c>
      <c r="F1964" s="58" t="s">
        <v>5526</v>
      </c>
      <c r="G1964" s="58" t="s">
        <v>805</v>
      </c>
      <c r="H1964" s="58">
        <v>100</v>
      </c>
      <c r="I1964" s="58" t="s">
        <v>4711</v>
      </c>
      <c r="J1964" s="72">
        <v>19275000</v>
      </c>
      <c r="K1964" s="65"/>
    </row>
    <row r="1965" spans="1:11" ht="46.5" hidden="1">
      <c r="A1965" s="48"/>
      <c r="B1965" s="57"/>
      <c r="C1965" s="58" t="s">
        <v>249</v>
      </c>
      <c r="D1965" s="57">
        <v>2020</v>
      </c>
      <c r="E1965" s="58" t="s">
        <v>3112</v>
      </c>
      <c r="F1965" s="58" t="s">
        <v>5527</v>
      </c>
      <c r="G1965" s="58" t="s">
        <v>805</v>
      </c>
      <c r="H1965" s="58">
        <v>100</v>
      </c>
      <c r="I1965" s="58" t="s">
        <v>4711</v>
      </c>
      <c r="J1965" s="72">
        <v>14600000</v>
      </c>
      <c r="K1965" s="65"/>
    </row>
    <row r="1966" spans="1:11" ht="46.5" hidden="1">
      <c r="A1966" s="48"/>
      <c r="B1966" s="57"/>
      <c r="C1966" s="58" t="s">
        <v>249</v>
      </c>
      <c r="D1966" s="57">
        <v>2020</v>
      </c>
      <c r="E1966" s="58" t="s">
        <v>3112</v>
      </c>
      <c r="F1966" s="58" t="s">
        <v>5528</v>
      </c>
      <c r="G1966" s="58" t="s">
        <v>805</v>
      </c>
      <c r="H1966" s="58">
        <v>100</v>
      </c>
      <c r="I1966" s="58" t="s">
        <v>4711</v>
      </c>
      <c r="J1966" s="72">
        <v>149386000</v>
      </c>
      <c r="K1966" s="65"/>
    </row>
    <row r="1967" spans="1:11" ht="46.5" hidden="1">
      <c r="A1967" s="48"/>
      <c r="B1967" s="57"/>
      <c r="C1967" s="58" t="s">
        <v>249</v>
      </c>
      <c r="D1967" s="57">
        <v>2020</v>
      </c>
      <c r="E1967" s="58" t="s">
        <v>3112</v>
      </c>
      <c r="F1967" s="58" t="s">
        <v>5529</v>
      </c>
      <c r="G1967" s="58" t="s">
        <v>805</v>
      </c>
      <c r="H1967" s="58">
        <v>100</v>
      </c>
      <c r="I1967" s="58" t="s">
        <v>4711</v>
      </c>
      <c r="J1967" s="72">
        <v>4000000</v>
      </c>
      <c r="K1967" s="65"/>
    </row>
    <row r="1968" spans="1:11" ht="46.5" hidden="1">
      <c r="A1968" s="48"/>
      <c r="B1968" s="57"/>
      <c r="C1968" s="58" t="s">
        <v>249</v>
      </c>
      <c r="D1968" s="57">
        <v>2020</v>
      </c>
      <c r="E1968" s="58" t="s">
        <v>3112</v>
      </c>
      <c r="F1968" s="58" t="s">
        <v>5530</v>
      </c>
      <c r="G1968" s="58" t="s">
        <v>805</v>
      </c>
      <c r="H1968" s="58">
        <v>100</v>
      </c>
      <c r="I1968" s="58" t="s">
        <v>4711</v>
      </c>
      <c r="J1968" s="72">
        <v>470000</v>
      </c>
      <c r="K1968" s="65"/>
    </row>
    <row r="1969" spans="1:11" ht="46.5" hidden="1">
      <c r="A1969" s="48"/>
      <c r="B1969" s="57"/>
      <c r="C1969" s="58" t="s">
        <v>249</v>
      </c>
      <c r="D1969" s="57">
        <v>2020</v>
      </c>
      <c r="E1969" s="58" t="s">
        <v>3112</v>
      </c>
      <c r="F1969" s="58" t="s">
        <v>5531</v>
      </c>
      <c r="G1969" s="58" t="s">
        <v>805</v>
      </c>
      <c r="H1969" s="58">
        <v>100</v>
      </c>
      <c r="I1969" s="58" t="s">
        <v>4711</v>
      </c>
      <c r="J1969" s="72">
        <v>2650000</v>
      </c>
      <c r="K1969" s="65"/>
    </row>
    <row r="1970" spans="1:11" ht="93" hidden="1">
      <c r="A1970" s="48"/>
      <c r="B1970" s="57"/>
      <c r="C1970" s="58" t="s">
        <v>249</v>
      </c>
      <c r="D1970" s="57">
        <v>2020</v>
      </c>
      <c r="E1970" s="58" t="s">
        <v>3112</v>
      </c>
      <c r="F1970" s="58" t="s">
        <v>5532</v>
      </c>
      <c r="G1970" s="58" t="s">
        <v>805</v>
      </c>
      <c r="H1970" s="58">
        <v>100</v>
      </c>
      <c r="I1970" s="58" t="s">
        <v>4711</v>
      </c>
      <c r="J1970" s="72">
        <v>2000000</v>
      </c>
      <c r="K1970" s="65"/>
    </row>
    <row r="1971" spans="1:11" ht="46.5" hidden="1">
      <c r="A1971" s="48"/>
      <c r="B1971" s="57"/>
      <c r="C1971" s="58" t="s">
        <v>249</v>
      </c>
      <c r="D1971" s="57">
        <v>2020</v>
      </c>
      <c r="E1971" s="58" t="s">
        <v>3112</v>
      </c>
      <c r="F1971" s="58" t="s">
        <v>5533</v>
      </c>
      <c r="G1971" s="58" t="s">
        <v>805</v>
      </c>
      <c r="H1971" s="58">
        <v>100</v>
      </c>
      <c r="I1971" s="58" t="s">
        <v>4711</v>
      </c>
      <c r="J1971" s="72">
        <v>1000000</v>
      </c>
      <c r="K1971" s="65"/>
    </row>
    <row r="1972" spans="1:11" ht="46.5" hidden="1">
      <c r="A1972" s="48"/>
      <c r="B1972" s="57"/>
      <c r="C1972" s="58" t="s">
        <v>249</v>
      </c>
      <c r="D1972" s="57">
        <v>2020</v>
      </c>
      <c r="E1972" s="58" t="s">
        <v>3112</v>
      </c>
      <c r="F1972" s="58" t="s">
        <v>5534</v>
      </c>
      <c r="G1972" s="58" t="s">
        <v>805</v>
      </c>
      <c r="H1972" s="58">
        <v>100</v>
      </c>
      <c r="I1972" s="58" t="s">
        <v>4711</v>
      </c>
      <c r="J1972" s="72">
        <v>8000000</v>
      </c>
      <c r="K1972" s="65"/>
    </row>
    <row r="1973" spans="1:11" ht="46.5" hidden="1">
      <c r="A1973" s="48"/>
      <c r="B1973" s="57"/>
      <c r="C1973" s="58" t="s">
        <v>249</v>
      </c>
      <c r="D1973" s="57">
        <v>2020</v>
      </c>
      <c r="E1973" s="58" t="s">
        <v>3112</v>
      </c>
      <c r="F1973" s="58" t="s">
        <v>5535</v>
      </c>
      <c r="G1973" s="58" t="s">
        <v>805</v>
      </c>
      <c r="H1973" s="58">
        <v>100</v>
      </c>
      <c r="I1973" s="58" t="s">
        <v>4711</v>
      </c>
      <c r="J1973" s="72">
        <v>70000000</v>
      </c>
      <c r="K1973" s="65"/>
    </row>
    <row r="1974" spans="1:11" ht="46.5" hidden="1">
      <c r="A1974" s="48"/>
      <c r="B1974" s="57"/>
      <c r="C1974" s="58" t="s">
        <v>249</v>
      </c>
      <c r="D1974" s="57">
        <v>2020</v>
      </c>
      <c r="E1974" s="58" t="s">
        <v>3112</v>
      </c>
      <c r="F1974" s="58" t="s">
        <v>5536</v>
      </c>
      <c r="G1974" s="58" t="s">
        <v>805</v>
      </c>
      <c r="H1974" s="58">
        <v>100</v>
      </c>
      <c r="I1974" s="58" t="s">
        <v>4711</v>
      </c>
      <c r="J1974" s="72">
        <v>20000000</v>
      </c>
      <c r="K1974" s="65"/>
    </row>
    <row r="1975" spans="1:11" ht="62" hidden="1">
      <c r="A1975" s="48"/>
      <c r="B1975" s="57"/>
      <c r="C1975" s="58" t="s">
        <v>249</v>
      </c>
      <c r="D1975" s="57">
        <v>2020</v>
      </c>
      <c r="E1975" s="58" t="s">
        <v>3112</v>
      </c>
      <c r="F1975" s="58" t="s">
        <v>5537</v>
      </c>
      <c r="G1975" s="58" t="s">
        <v>805</v>
      </c>
      <c r="H1975" s="58">
        <v>100</v>
      </c>
      <c r="I1975" s="58" t="s">
        <v>4711</v>
      </c>
      <c r="J1975" s="72">
        <v>13200000</v>
      </c>
      <c r="K1975" s="65"/>
    </row>
    <row r="1976" spans="1:11" ht="46.5" hidden="1">
      <c r="A1976" s="48"/>
      <c r="B1976" s="57"/>
      <c r="C1976" s="58" t="s">
        <v>249</v>
      </c>
      <c r="D1976" s="57">
        <v>2020</v>
      </c>
      <c r="E1976" s="58" t="s">
        <v>3112</v>
      </c>
      <c r="F1976" s="58" t="s">
        <v>5538</v>
      </c>
      <c r="G1976" s="58" t="s">
        <v>805</v>
      </c>
      <c r="H1976" s="58">
        <v>100</v>
      </c>
      <c r="I1976" s="58" t="s">
        <v>4711</v>
      </c>
      <c r="J1976" s="72">
        <v>10000000</v>
      </c>
      <c r="K1976" s="65"/>
    </row>
    <row r="1977" spans="1:11" ht="46.5" hidden="1">
      <c r="A1977" s="48"/>
      <c r="B1977" s="57"/>
      <c r="C1977" s="58" t="s">
        <v>249</v>
      </c>
      <c r="D1977" s="57">
        <v>2020</v>
      </c>
      <c r="E1977" s="58" t="s">
        <v>3112</v>
      </c>
      <c r="F1977" s="58" t="s">
        <v>5539</v>
      </c>
      <c r="G1977" s="58" t="s">
        <v>805</v>
      </c>
      <c r="H1977" s="58">
        <v>100</v>
      </c>
      <c r="I1977" s="58" t="s">
        <v>4711</v>
      </c>
      <c r="J1977" s="72">
        <v>8000000</v>
      </c>
      <c r="K1977" s="65"/>
    </row>
    <row r="1978" spans="1:11" ht="46.5" hidden="1">
      <c r="A1978" s="48"/>
      <c r="B1978" s="57"/>
      <c r="C1978" s="58" t="s">
        <v>249</v>
      </c>
      <c r="D1978" s="57">
        <v>2020</v>
      </c>
      <c r="E1978" s="58" t="s">
        <v>3112</v>
      </c>
      <c r="F1978" s="58" t="s">
        <v>5540</v>
      </c>
      <c r="G1978" s="58" t="s">
        <v>805</v>
      </c>
      <c r="H1978" s="104">
        <v>3000</v>
      </c>
      <c r="I1978" s="58" t="s">
        <v>4711</v>
      </c>
      <c r="J1978" s="65">
        <v>500000000</v>
      </c>
      <c r="K1978" s="65"/>
    </row>
    <row r="1979" spans="1:11" ht="62" hidden="1">
      <c r="A1979" s="48"/>
      <c r="B1979" s="57"/>
      <c r="C1979" s="58" t="s">
        <v>249</v>
      </c>
      <c r="D1979" s="57">
        <v>2020</v>
      </c>
      <c r="E1979" s="58" t="s">
        <v>3112</v>
      </c>
      <c r="F1979" s="58" t="s">
        <v>5541</v>
      </c>
      <c r="G1979" s="58" t="s">
        <v>805</v>
      </c>
      <c r="H1979" s="58">
        <v>100</v>
      </c>
      <c r="I1979" s="58" t="s">
        <v>4711</v>
      </c>
      <c r="J1979" s="72">
        <v>20003650</v>
      </c>
      <c r="K1979" s="65"/>
    </row>
    <row r="1980" spans="1:11" ht="15.5" hidden="1">
      <c r="A1980" s="48"/>
      <c r="B1980" s="58">
        <v>38</v>
      </c>
      <c r="C1980" s="58" t="s">
        <v>256</v>
      </c>
      <c r="D1980" s="57">
        <v>2019</v>
      </c>
      <c r="E1980" s="58" t="s">
        <v>84</v>
      </c>
      <c r="F1980" s="58" t="s">
        <v>84</v>
      </c>
      <c r="G1980" s="58" t="s">
        <v>84</v>
      </c>
      <c r="H1980" s="58" t="s">
        <v>84</v>
      </c>
      <c r="I1980" s="58" t="s">
        <v>84</v>
      </c>
      <c r="J1980" s="58" t="s">
        <v>84</v>
      </c>
      <c r="K1980" s="58" t="s">
        <v>84</v>
      </c>
    </row>
    <row r="1981" spans="1:11" ht="15.5" hidden="1">
      <c r="A1981" s="48"/>
      <c r="B1981" s="57"/>
      <c r="C1981" s="58" t="s">
        <v>256</v>
      </c>
      <c r="D1981" s="57">
        <v>2020</v>
      </c>
      <c r="E1981" s="58" t="s">
        <v>84</v>
      </c>
      <c r="F1981" s="58" t="s">
        <v>84</v>
      </c>
      <c r="G1981" s="58" t="s">
        <v>84</v>
      </c>
      <c r="H1981" s="58" t="s">
        <v>84</v>
      </c>
      <c r="I1981" s="58" t="s">
        <v>84</v>
      </c>
      <c r="J1981" s="58" t="s">
        <v>84</v>
      </c>
      <c r="K1981" s="58" t="s">
        <v>84</v>
      </c>
    </row>
    <row r="1982" spans="1:11" ht="46.5" hidden="1">
      <c r="A1982" s="48"/>
      <c r="B1982" s="58">
        <v>39</v>
      </c>
      <c r="C1982" s="58" t="s">
        <v>261</v>
      </c>
      <c r="D1982" s="57">
        <v>2019</v>
      </c>
      <c r="E1982" s="58" t="s">
        <v>3011</v>
      </c>
      <c r="F1982" s="64" t="s">
        <v>5542</v>
      </c>
      <c r="G1982" s="64">
        <v>50</v>
      </c>
      <c r="H1982" s="64"/>
      <c r="I1982" s="64" t="s">
        <v>5543</v>
      </c>
      <c r="J1982" s="99">
        <v>668250000</v>
      </c>
      <c r="K1982" s="65"/>
    </row>
    <row r="1983" spans="1:11" ht="46.5" hidden="1">
      <c r="A1983" s="48"/>
      <c r="B1983" s="57"/>
      <c r="C1983" s="58" t="s">
        <v>261</v>
      </c>
      <c r="D1983" s="57">
        <v>2019</v>
      </c>
      <c r="E1983" s="58" t="s">
        <v>3016</v>
      </c>
      <c r="F1983" s="64" t="s">
        <v>5544</v>
      </c>
      <c r="G1983" s="64">
        <v>15</v>
      </c>
      <c r="H1983" s="64"/>
      <c r="I1983" s="64" t="s">
        <v>5545</v>
      </c>
      <c r="J1983" s="99">
        <v>280730900</v>
      </c>
      <c r="K1983" s="65"/>
    </row>
    <row r="1984" spans="1:11" ht="46.5" hidden="1">
      <c r="A1984" s="48"/>
      <c r="B1984" s="57"/>
      <c r="C1984" s="58" t="s">
        <v>261</v>
      </c>
      <c r="D1984" s="57">
        <v>2019</v>
      </c>
      <c r="E1984" s="58" t="s">
        <v>3070</v>
      </c>
      <c r="F1984" s="64" t="s">
        <v>5546</v>
      </c>
      <c r="G1984" s="64">
        <v>75</v>
      </c>
      <c r="H1984" s="64"/>
      <c r="I1984" s="64" t="s">
        <v>5543</v>
      </c>
      <c r="J1984" s="99">
        <v>1766560000</v>
      </c>
      <c r="K1984" s="65"/>
    </row>
    <row r="1985" spans="1:11" ht="62" hidden="1">
      <c r="A1985" s="48"/>
      <c r="B1985" s="57"/>
      <c r="C1985" s="58" t="s">
        <v>261</v>
      </c>
      <c r="D1985" s="57">
        <v>2019</v>
      </c>
      <c r="E1985" s="58" t="s">
        <v>3096</v>
      </c>
      <c r="F1985" s="64" t="s">
        <v>5547</v>
      </c>
      <c r="G1985" s="64">
        <v>15</v>
      </c>
      <c r="H1985" s="64"/>
      <c r="I1985" s="64" t="s">
        <v>5548</v>
      </c>
      <c r="J1985" s="99">
        <v>208840000</v>
      </c>
      <c r="K1985" s="65"/>
    </row>
    <row r="1986" spans="1:11" ht="46.5" hidden="1">
      <c r="A1986" s="48"/>
      <c r="B1986" s="57"/>
      <c r="C1986" s="58" t="s">
        <v>261</v>
      </c>
      <c r="D1986" s="57">
        <v>2019</v>
      </c>
      <c r="E1986" s="58" t="s">
        <v>3112</v>
      </c>
      <c r="F1986" s="64" t="s">
        <v>5549</v>
      </c>
      <c r="G1986" s="64">
        <v>9</v>
      </c>
      <c r="H1986" s="64"/>
      <c r="I1986" s="64" t="s">
        <v>5550</v>
      </c>
      <c r="J1986" s="99">
        <v>62750000</v>
      </c>
      <c r="K1986" s="65"/>
    </row>
    <row r="1987" spans="1:11" ht="46.5" hidden="1">
      <c r="A1987" s="48"/>
      <c r="B1987" s="57"/>
      <c r="C1987" s="58" t="s">
        <v>261</v>
      </c>
      <c r="D1987" s="57">
        <v>2019</v>
      </c>
      <c r="E1987" s="58" t="s">
        <v>3144</v>
      </c>
      <c r="F1987" s="64" t="s">
        <v>5551</v>
      </c>
      <c r="G1987" s="64">
        <v>12</v>
      </c>
      <c r="H1987" s="64"/>
      <c r="I1987" s="64" t="s">
        <v>5552</v>
      </c>
      <c r="J1987" s="99">
        <v>979380000</v>
      </c>
      <c r="K1987" s="65"/>
    </row>
    <row r="1988" spans="1:11" ht="46.5" hidden="1">
      <c r="A1988" s="48"/>
      <c r="B1988" s="57"/>
      <c r="C1988" s="58" t="s">
        <v>261</v>
      </c>
      <c r="D1988" s="57">
        <v>2020</v>
      </c>
      <c r="E1988" s="58" t="s">
        <v>3011</v>
      </c>
      <c r="F1988" s="64" t="s">
        <v>5542</v>
      </c>
      <c r="G1988" s="64">
        <v>19</v>
      </c>
      <c r="H1988" s="64"/>
      <c r="I1988" s="64" t="s">
        <v>5552</v>
      </c>
      <c r="J1988" s="99">
        <v>149900000</v>
      </c>
      <c r="K1988" s="65"/>
    </row>
    <row r="1989" spans="1:11" ht="46.5" hidden="1">
      <c r="A1989" s="48"/>
      <c r="B1989" s="57"/>
      <c r="C1989" s="58" t="s">
        <v>261</v>
      </c>
      <c r="D1989" s="57">
        <v>2020</v>
      </c>
      <c r="E1989" s="58" t="s">
        <v>3016</v>
      </c>
      <c r="F1989" s="64" t="s">
        <v>5553</v>
      </c>
      <c r="G1989" s="64">
        <v>5</v>
      </c>
      <c r="H1989" s="64"/>
      <c r="I1989" s="64" t="s">
        <v>5554</v>
      </c>
      <c r="J1989" s="99">
        <v>58000000</v>
      </c>
      <c r="K1989" s="65"/>
    </row>
    <row r="1990" spans="1:11" ht="46.5" hidden="1">
      <c r="A1990" s="48"/>
      <c r="B1990" s="57"/>
      <c r="C1990" s="58" t="s">
        <v>261</v>
      </c>
      <c r="D1990" s="57">
        <v>2020</v>
      </c>
      <c r="E1990" s="58" t="s">
        <v>3070</v>
      </c>
      <c r="F1990" s="64" t="s">
        <v>5546</v>
      </c>
      <c r="G1990" s="64">
        <v>52</v>
      </c>
      <c r="H1990" s="64"/>
      <c r="I1990" s="64" t="s">
        <v>5552</v>
      </c>
      <c r="J1990" s="99">
        <v>853806000</v>
      </c>
      <c r="K1990" s="65"/>
    </row>
    <row r="1991" spans="1:11" ht="62" hidden="1">
      <c r="A1991" s="48"/>
      <c r="B1991" s="57"/>
      <c r="C1991" s="58" t="s">
        <v>261</v>
      </c>
      <c r="D1991" s="57">
        <v>2020</v>
      </c>
      <c r="E1991" s="58" t="s">
        <v>3096</v>
      </c>
      <c r="F1991" s="64" t="s">
        <v>5555</v>
      </c>
      <c r="G1991" s="64">
        <v>5</v>
      </c>
      <c r="H1991" s="64"/>
      <c r="I1991" s="64" t="s">
        <v>5556</v>
      </c>
      <c r="J1991" s="99">
        <v>77512000</v>
      </c>
      <c r="K1991" s="65"/>
    </row>
    <row r="1992" spans="1:11" ht="46.5" hidden="1">
      <c r="A1992" s="48"/>
      <c r="B1992" s="57"/>
      <c r="C1992" s="58" t="s">
        <v>261</v>
      </c>
      <c r="D1992" s="57">
        <v>2020</v>
      </c>
      <c r="E1992" s="58" t="s">
        <v>3112</v>
      </c>
      <c r="F1992" s="64" t="s">
        <v>5557</v>
      </c>
      <c r="G1992" s="64">
        <v>7</v>
      </c>
      <c r="H1992" s="64"/>
      <c r="I1992" s="64" t="s">
        <v>5558</v>
      </c>
      <c r="J1992" s="99">
        <v>106475000</v>
      </c>
      <c r="K1992" s="65"/>
    </row>
    <row r="1993" spans="1:11" ht="46.5" hidden="1">
      <c r="A1993" s="48"/>
      <c r="B1993" s="57"/>
      <c r="C1993" s="58" t="s">
        <v>261</v>
      </c>
      <c r="D1993" s="57">
        <v>2020</v>
      </c>
      <c r="E1993" s="58" t="s">
        <v>3144</v>
      </c>
      <c r="F1993" s="64" t="s">
        <v>5551</v>
      </c>
      <c r="G1993" s="64">
        <v>8</v>
      </c>
      <c r="H1993" s="64"/>
      <c r="I1993" s="64" t="s">
        <v>5552</v>
      </c>
      <c r="J1993" s="99">
        <v>636170000</v>
      </c>
      <c r="K1993" s="65"/>
    </row>
    <row r="1994" spans="1:11" ht="15.5" hidden="1">
      <c r="A1994" s="48"/>
      <c r="B1994" s="58">
        <v>40</v>
      </c>
      <c r="C1994" s="58" t="s">
        <v>267</v>
      </c>
      <c r="D1994" s="57">
        <v>2019</v>
      </c>
      <c r="E1994" s="58" t="s">
        <v>84</v>
      </c>
      <c r="F1994" s="58" t="s">
        <v>84</v>
      </c>
      <c r="G1994" s="58" t="s">
        <v>84</v>
      </c>
      <c r="H1994" s="58" t="s">
        <v>84</v>
      </c>
      <c r="I1994" s="58" t="s">
        <v>84</v>
      </c>
      <c r="J1994" s="58" t="s">
        <v>84</v>
      </c>
      <c r="K1994" s="58" t="s">
        <v>84</v>
      </c>
    </row>
    <row r="1995" spans="1:11" ht="15.5" hidden="1">
      <c r="A1995" s="48"/>
      <c r="B1995" s="57"/>
      <c r="C1995" s="58" t="s">
        <v>267</v>
      </c>
      <c r="D1995" s="57">
        <v>2020</v>
      </c>
      <c r="E1995" s="58" t="s">
        <v>84</v>
      </c>
      <c r="F1995" s="58" t="s">
        <v>84</v>
      </c>
      <c r="G1995" s="58" t="s">
        <v>84</v>
      </c>
      <c r="H1995" s="58" t="s">
        <v>84</v>
      </c>
      <c r="I1995" s="58" t="s">
        <v>84</v>
      </c>
      <c r="J1995" s="58" t="s">
        <v>84</v>
      </c>
      <c r="K1995" s="58" t="s">
        <v>84</v>
      </c>
    </row>
    <row r="1996" spans="1:11" ht="31" hidden="1">
      <c r="A1996" s="48"/>
      <c r="B1996" s="58">
        <v>41</v>
      </c>
      <c r="C1996" s="58" t="s">
        <v>271</v>
      </c>
      <c r="D1996" s="57">
        <v>2019</v>
      </c>
      <c r="E1996" s="58" t="s">
        <v>3011</v>
      </c>
      <c r="F1996" s="58" t="s">
        <v>5559</v>
      </c>
      <c r="G1996" s="58" t="s">
        <v>3252</v>
      </c>
      <c r="H1996" s="58" t="s">
        <v>5560</v>
      </c>
      <c r="I1996" s="58" t="s">
        <v>5561</v>
      </c>
      <c r="J1996" s="65"/>
      <c r="K1996" s="65">
        <v>750000000</v>
      </c>
    </row>
    <row r="1997" spans="1:11" ht="46.5" hidden="1">
      <c r="A1997" s="48"/>
      <c r="B1997" s="57"/>
      <c r="C1997" s="58" t="s">
        <v>271</v>
      </c>
      <c r="D1997" s="57">
        <v>2019</v>
      </c>
      <c r="E1997" s="58" t="s">
        <v>3016</v>
      </c>
      <c r="F1997" s="58" t="s">
        <v>5562</v>
      </c>
      <c r="G1997" s="58" t="s">
        <v>3203</v>
      </c>
      <c r="H1997" s="58" t="s">
        <v>5563</v>
      </c>
      <c r="I1997" s="58" t="s">
        <v>5564</v>
      </c>
      <c r="J1997" s="65"/>
      <c r="K1997" s="65">
        <v>650000000</v>
      </c>
    </row>
    <row r="1998" spans="1:11" ht="62" hidden="1">
      <c r="A1998" s="48"/>
      <c r="B1998" s="57"/>
      <c r="C1998" s="58" t="s">
        <v>271</v>
      </c>
      <c r="D1998" s="57">
        <v>2019</v>
      </c>
      <c r="E1998" s="58" t="s">
        <v>3070</v>
      </c>
      <c r="F1998" s="58" t="s">
        <v>5565</v>
      </c>
      <c r="G1998" s="58" t="s">
        <v>3203</v>
      </c>
      <c r="H1998" s="58" t="s">
        <v>5566</v>
      </c>
      <c r="I1998" s="58" t="s">
        <v>5567</v>
      </c>
      <c r="J1998" s="65"/>
      <c r="K1998" s="65">
        <v>350000000</v>
      </c>
    </row>
    <row r="1999" spans="1:11" ht="49.5" hidden="1" customHeight="1">
      <c r="A1999" s="48"/>
      <c r="B1999" s="57"/>
      <c r="C1999" s="58" t="s">
        <v>271</v>
      </c>
      <c r="D1999" s="57">
        <v>2019</v>
      </c>
      <c r="E1999" s="58" t="s">
        <v>3096</v>
      </c>
      <c r="F1999" s="58" t="s">
        <v>5568</v>
      </c>
      <c r="G1999" s="58" t="s">
        <v>3217</v>
      </c>
      <c r="H1999" s="58" t="s">
        <v>5569</v>
      </c>
      <c r="I1999" s="58" t="s">
        <v>5567</v>
      </c>
      <c r="J1999" s="65"/>
      <c r="K1999" s="65">
        <v>365000000</v>
      </c>
    </row>
    <row r="2000" spans="1:11" ht="66" hidden="1" customHeight="1">
      <c r="A2000" s="48"/>
      <c r="B2000" s="57"/>
      <c r="C2000" s="58" t="s">
        <v>271</v>
      </c>
      <c r="D2000" s="57">
        <v>2019</v>
      </c>
      <c r="E2000" s="58" t="s">
        <v>3112</v>
      </c>
      <c r="F2000" s="58" t="s">
        <v>5570</v>
      </c>
      <c r="G2000" s="58" t="s">
        <v>3217</v>
      </c>
      <c r="H2000" s="58" t="s">
        <v>5571</v>
      </c>
      <c r="I2000" s="58" t="s">
        <v>5572</v>
      </c>
      <c r="J2000" s="65"/>
      <c r="K2000" s="65">
        <v>250000000</v>
      </c>
    </row>
    <row r="2001" spans="1:11" ht="31" hidden="1">
      <c r="A2001" s="48"/>
      <c r="B2001" s="57"/>
      <c r="C2001" s="58" t="s">
        <v>271</v>
      </c>
      <c r="D2001" s="57">
        <v>2019</v>
      </c>
      <c r="E2001" s="58" t="s">
        <v>3144</v>
      </c>
      <c r="F2001" s="58" t="s">
        <v>5573</v>
      </c>
      <c r="G2001" s="58" t="s">
        <v>3203</v>
      </c>
      <c r="H2001" s="58" t="s">
        <v>5563</v>
      </c>
      <c r="I2001" s="58" t="s">
        <v>5574</v>
      </c>
      <c r="J2001" s="65"/>
      <c r="K2001" s="65">
        <v>321481251</v>
      </c>
    </row>
    <row r="2002" spans="1:11" ht="31" hidden="1">
      <c r="A2002" s="48"/>
      <c r="B2002" s="57"/>
      <c r="C2002" s="58" t="s">
        <v>271</v>
      </c>
      <c r="D2002" s="57">
        <v>2020</v>
      </c>
      <c r="E2002" s="58" t="s">
        <v>3011</v>
      </c>
      <c r="F2002" s="58" t="s">
        <v>5559</v>
      </c>
      <c r="G2002" s="58" t="s">
        <v>3252</v>
      </c>
      <c r="H2002" s="58" t="s">
        <v>5560</v>
      </c>
      <c r="I2002" s="58" t="s">
        <v>5561</v>
      </c>
      <c r="J2002" s="65"/>
      <c r="K2002" s="65">
        <v>450000000</v>
      </c>
    </row>
    <row r="2003" spans="1:11" ht="46.5" hidden="1">
      <c r="A2003" s="48"/>
      <c r="B2003" s="57"/>
      <c r="C2003" s="58" t="s">
        <v>271</v>
      </c>
      <c r="D2003" s="57">
        <v>2020</v>
      </c>
      <c r="E2003" s="58" t="s">
        <v>3016</v>
      </c>
      <c r="F2003" s="58" t="s">
        <v>5562</v>
      </c>
      <c r="G2003" s="58" t="s">
        <v>3203</v>
      </c>
      <c r="H2003" s="58" t="s">
        <v>5563</v>
      </c>
      <c r="I2003" s="58" t="s">
        <v>5564</v>
      </c>
      <c r="J2003" s="65"/>
      <c r="K2003" s="65">
        <v>450000000</v>
      </c>
    </row>
    <row r="2004" spans="1:11" ht="62" hidden="1">
      <c r="A2004" s="48"/>
      <c r="B2004" s="57"/>
      <c r="C2004" s="58" t="s">
        <v>271</v>
      </c>
      <c r="D2004" s="57">
        <v>2020</v>
      </c>
      <c r="E2004" s="58" t="s">
        <v>3070</v>
      </c>
      <c r="F2004" s="58" t="s">
        <v>5565</v>
      </c>
      <c r="G2004" s="58" t="s">
        <v>3203</v>
      </c>
      <c r="H2004" s="58" t="s">
        <v>5566</v>
      </c>
      <c r="I2004" s="58" t="s">
        <v>5567</v>
      </c>
      <c r="J2004" s="65"/>
      <c r="K2004" s="65">
        <v>275000000</v>
      </c>
    </row>
    <row r="2005" spans="1:11" ht="62" hidden="1">
      <c r="A2005" s="48"/>
      <c r="B2005" s="57"/>
      <c r="C2005" s="58" t="s">
        <v>271</v>
      </c>
      <c r="D2005" s="57">
        <v>2020</v>
      </c>
      <c r="E2005" s="58" t="s">
        <v>3096</v>
      </c>
      <c r="F2005" s="58" t="s">
        <v>5568</v>
      </c>
      <c r="G2005" s="58" t="s">
        <v>3217</v>
      </c>
      <c r="H2005" s="58" t="s">
        <v>5569</v>
      </c>
      <c r="I2005" s="58" t="s">
        <v>5567</v>
      </c>
      <c r="J2005" s="65"/>
      <c r="K2005" s="65">
        <v>365000000</v>
      </c>
    </row>
    <row r="2006" spans="1:11" ht="46.5" hidden="1">
      <c r="A2006" s="48"/>
      <c r="B2006" s="57"/>
      <c r="C2006" s="58" t="s">
        <v>271</v>
      </c>
      <c r="D2006" s="57">
        <v>2020</v>
      </c>
      <c r="E2006" s="58" t="s">
        <v>3112</v>
      </c>
      <c r="F2006" s="58" t="s">
        <v>5570</v>
      </c>
      <c r="G2006" s="58" t="s">
        <v>3217</v>
      </c>
      <c r="H2006" s="58" t="s">
        <v>5571</v>
      </c>
      <c r="I2006" s="58" t="s">
        <v>5572</v>
      </c>
      <c r="J2006" s="65"/>
      <c r="K2006" s="65">
        <v>254189283</v>
      </c>
    </row>
    <row r="2007" spans="1:11" ht="31" hidden="1">
      <c r="A2007" s="48"/>
      <c r="B2007" s="57"/>
      <c r="C2007" s="58" t="s">
        <v>271</v>
      </c>
      <c r="D2007" s="57">
        <v>2020</v>
      </c>
      <c r="E2007" s="58" t="s">
        <v>3144</v>
      </c>
      <c r="F2007" s="58" t="s">
        <v>5573</v>
      </c>
      <c r="G2007" s="58" t="s">
        <v>3203</v>
      </c>
      <c r="H2007" s="58" t="s">
        <v>5563</v>
      </c>
      <c r="I2007" s="58" t="s">
        <v>5574</v>
      </c>
      <c r="J2007" s="65"/>
      <c r="K2007" s="65">
        <v>321481251</v>
      </c>
    </row>
    <row r="2008" spans="1:11" ht="31" hidden="1">
      <c r="A2008" s="48"/>
      <c r="B2008" s="58">
        <v>42</v>
      </c>
      <c r="C2008" s="58" t="s">
        <v>276</v>
      </c>
      <c r="D2008" s="57">
        <v>2019</v>
      </c>
      <c r="E2008" s="58" t="s">
        <v>3011</v>
      </c>
      <c r="F2008" s="58"/>
      <c r="G2008" s="58"/>
      <c r="H2008" s="58"/>
      <c r="I2008" s="58"/>
      <c r="J2008" s="65"/>
      <c r="K2008" s="65"/>
    </row>
    <row r="2009" spans="1:11" ht="77.5" hidden="1">
      <c r="A2009" s="48"/>
      <c r="B2009" s="57"/>
      <c r="C2009" s="58" t="s">
        <v>276</v>
      </c>
      <c r="D2009" s="57">
        <v>2019</v>
      </c>
      <c r="E2009" s="58" t="s">
        <v>3016</v>
      </c>
      <c r="F2009" s="58" t="s">
        <v>5575</v>
      </c>
      <c r="G2009" s="58" t="s">
        <v>5576</v>
      </c>
      <c r="H2009" s="58" t="s">
        <v>5577</v>
      </c>
      <c r="I2009" s="58" t="s">
        <v>5578</v>
      </c>
      <c r="J2009" s="65">
        <v>568788815</v>
      </c>
      <c r="K2009" s="65"/>
    </row>
    <row r="2010" spans="1:11" ht="62" hidden="1">
      <c r="A2010" s="48"/>
      <c r="B2010" s="57"/>
      <c r="C2010" s="58" t="s">
        <v>276</v>
      </c>
      <c r="D2010" s="57">
        <v>2019</v>
      </c>
      <c r="E2010" s="58" t="s">
        <v>3070</v>
      </c>
      <c r="F2010" s="58" t="s">
        <v>5579</v>
      </c>
      <c r="G2010" s="58" t="s">
        <v>5580</v>
      </c>
      <c r="H2010" s="58" t="s">
        <v>5577</v>
      </c>
      <c r="I2010" s="58" t="s">
        <v>5581</v>
      </c>
      <c r="J2010" s="65">
        <v>583740250</v>
      </c>
      <c r="K2010" s="65"/>
    </row>
    <row r="2011" spans="1:11" ht="108.5" hidden="1">
      <c r="A2011" s="48"/>
      <c r="B2011" s="57"/>
      <c r="C2011" s="58" t="s">
        <v>276</v>
      </c>
      <c r="D2011" s="57">
        <v>2019</v>
      </c>
      <c r="E2011" s="58" t="s">
        <v>3096</v>
      </c>
      <c r="F2011" s="58" t="s">
        <v>5582</v>
      </c>
      <c r="G2011" s="58" t="s">
        <v>5583</v>
      </c>
      <c r="H2011" s="58" t="s">
        <v>5584</v>
      </c>
      <c r="I2011" s="58" t="s">
        <v>5585</v>
      </c>
      <c r="J2011" s="65">
        <v>495261500</v>
      </c>
      <c r="K2011" s="65"/>
    </row>
    <row r="2012" spans="1:11" ht="186" hidden="1">
      <c r="A2012" s="48"/>
      <c r="B2012" s="57"/>
      <c r="C2012" s="58" t="s">
        <v>276</v>
      </c>
      <c r="D2012" s="57">
        <v>2019</v>
      </c>
      <c r="E2012" s="58" t="s">
        <v>3112</v>
      </c>
      <c r="F2012" s="58" t="s">
        <v>5586</v>
      </c>
      <c r="G2012" s="58" t="s">
        <v>5580</v>
      </c>
      <c r="H2012" s="58" t="s">
        <v>5577</v>
      </c>
      <c r="I2012" s="58" t="s">
        <v>5587</v>
      </c>
      <c r="J2012" s="65">
        <v>1012633300</v>
      </c>
      <c r="K2012" s="65"/>
    </row>
    <row r="2013" spans="1:11" ht="15.5" hidden="1">
      <c r="A2013" s="48"/>
      <c r="B2013" s="57"/>
      <c r="C2013" s="58" t="s">
        <v>276</v>
      </c>
      <c r="D2013" s="57">
        <v>2019</v>
      </c>
      <c r="E2013" s="58" t="s">
        <v>3144</v>
      </c>
      <c r="F2013" s="58"/>
      <c r="G2013" s="58"/>
      <c r="H2013" s="58"/>
      <c r="I2013" s="58"/>
      <c r="J2013" s="65"/>
      <c r="K2013" s="65"/>
    </row>
    <row r="2014" spans="1:11" ht="31" hidden="1">
      <c r="A2014" s="48"/>
      <c r="B2014" s="57"/>
      <c r="C2014" s="58" t="s">
        <v>276</v>
      </c>
      <c r="D2014" s="57">
        <v>2020</v>
      </c>
      <c r="E2014" s="58" t="s">
        <v>3011</v>
      </c>
      <c r="F2014" s="58"/>
      <c r="G2014" s="58"/>
      <c r="H2014" s="58"/>
      <c r="I2014" s="58"/>
      <c r="J2014" s="65"/>
      <c r="K2014" s="65"/>
    </row>
    <row r="2015" spans="1:11" ht="77.5" hidden="1">
      <c r="A2015" s="48"/>
      <c r="B2015" s="57"/>
      <c r="C2015" s="58" t="s">
        <v>276</v>
      </c>
      <c r="D2015" s="57">
        <v>2020</v>
      </c>
      <c r="E2015" s="58" t="s">
        <v>3016</v>
      </c>
      <c r="F2015" s="58" t="s">
        <v>5588</v>
      </c>
      <c r="G2015" s="58" t="s">
        <v>5589</v>
      </c>
      <c r="H2015" s="58" t="s">
        <v>5590</v>
      </c>
      <c r="I2015" s="58" t="s">
        <v>5591</v>
      </c>
      <c r="J2015" s="65">
        <v>78135000</v>
      </c>
      <c r="K2015" s="65"/>
    </row>
    <row r="2016" spans="1:11" ht="62" hidden="1">
      <c r="A2016" s="48"/>
      <c r="B2016" s="57"/>
      <c r="C2016" s="58" t="s">
        <v>276</v>
      </c>
      <c r="D2016" s="57">
        <v>2020</v>
      </c>
      <c r="E2016" s="58" t="s">
        <v>3070</v>
      </c>
      <c r="F2016" s="58" t="s">
        <v>5592</v>
      </c>
      <c r="G2016" s="58" t="s">
        <v>5580</v>
      </c>
      <c r="H2016" s="58" t="s">
        <v>5577</v>
      </c>
      <c r="I2016" s="58" t="s">
        <v>5581</v>
      </c>
      <c r="J2016" s="65">
        <v>786163000</v>
      </c>
      <c r="K2016" s="65"/>
    </row>
    <row r="2017" spans="1:11" ht="108.5" hidden="1">
      <c r="A2017" s="48"/>
      <c r="B2017" s="57"/>
      <c r="C2017" s="58" t="s">
        <v>276</v>
      </c>
      <c r="D2017" s="57">
        <v>2020</v>
      </c>
      <c r="E2017" s="58" t="s">
        <v>3096</v>
      </c>
      <c r="F2017" s="58" t="s">
        <v>5593</v>
      </c>
      <c r="G2017" s="58" t="s">
        <v>5594</v>
      </c>
      <c r="H2017" s="58" t="s">
        <v>5595</v>
      </c>
      <c r="I2017" s="58" t="s">
        <v>5585</v>
      </c>
      <c r="J2017" s="65">
        <v>186491900</v>
      </c>
      <c r="K2017" s="65"/>
    </row>
    <row r="2018" spans="1:11" ht="387.5" hidden="1">
      <c r="A2018" s="48"/>
      <c r="B2018" s="57"/>
      <c r="C2018" s="58" t="s">
        <v>276</v>
      </c>
      <c r="D2018" s="57">
        <v>2020</v>
      </c>
      <c r="E2018" s="58" t="s">
        <v>3112</v>
      </c>
      <c r="F2018" s="58" t="s">
        <v>5596</v>
      </c>
      <c r="G2018" s="58" t="s">
        <v>5597</v>
      </c>
      <c r="H2018" s="58" t="s">
        <v>5577</v>
      </c>
      <c r="I2018" s="58" t="s">
        <v>5587</v>
      </c>
      <c r="J2018" s="65">
        <v>1050309383.3333334</v>
      </c>
      <c r="K2018" s="65"/>
    </row>
    <row r="2019" spans="1:11" ht="15.5" hidden="1">
      <c r="A2019" s="48"/>
      <c r="B2019" s="57"/>
      <c r="C2019" s="58" t="s">
        <v>276</v>
      </c>
      <c r="D2019" s="57">
        <v>2020</v>
      </c>
      <c r="E2019" s="58" t="s">
        <v>3144</v>
      </c>
      <c r="F2019" s="58"/>
      <c r="G2019" s="58"/>
      <c r="H2019" s="58"/>
      <c r="I2019" s="58"/>
      <c r="J2019" s="65"/>
      <c r="K2019" s="65"/>
    </row>
    <row r="2020" spans="1:11" ht="46.5" hidden="1">
      <c r="A2020" s="48"/>
      <c r="B2020" s="58">
        <v>43</v>
      </c>
      <c r="C2020" s="58" t="s">
        <v>281</v>
      </c>
      <c r="D2020" s="57">
        <v>2019</v>
      </c>
      <c r="E2020" s="58" t="s">
        <v>3011</v>
      </c>
      <c r="F2020" s="73" t="s">
        <v>5598</v>
      </c>
      <c r="G2020" s="58" t="s">
        <v>805</v>
      </c>
      <c r="H2020" s="58"/>
      <c r="I2020" s="73" t="s">
        <v>5599</v>
      </c>
      <c r="J2020" s="65"/>
      <c r="K2020" s="65">
        <v>943383191.92942858</v>
      </c>
    </row>
    <row r="2021" spans="1:11" ht="108.5" hidden="1">
      <c r="A2021" s="48"/>
      <c r="B2021" s="57"/>
      <c r="C2021" s="58" t="s">
        <v>281</v>
      </c>
      <c r="D2021" s="57">
        <v>2019</v>
      </c>
      <c r="E2021" s="58" t="s">
        <v>3016</v>
      </c>
      <c r="F2021" s="58" t="s">
        <v>5600</v>
      </c>
      <c r="G2021" s="58" t="s">
        <v>805</v>
      </c>
      <c r="H2021" s="58"/>
      <c r="I2021" s="58" t="s">
        <v>5601</v>
      </c>
      <c r="J2021" s="65"/>
      <c r="K2021" s="65">
        <v>175622399.99999988</v>
      </c>
    </row>
    <row r="2022" spans="1:11" ht="62" hidden="1">
      <c r="A2022" s="48"/>
      <c r="B2022" s="57"/>
      <c r="C2022" s="58" t="s">
        <v>281</v>
      </c>
      <c r="D2022" s="57">
        <v>2019</v>
      </c>
      <c r="E2022" s="58" t="s">
        <v>3070</v>
      </c>
      <c r="F2022" s="58" t="s">
        <v>5602</v>
      </c>
      <c r="G2022" s="58" t="s">
        <v>805</v>
      </c>
      <c r="H2022" s="58"/>
      <c r="I2022" s="58" t="s">
        <v>5603</v>
      </c>
      <c r="J2022" s="65"/>
      <c r="K2022" s="65">
        <v>90750000</v>
      </c>
    </row>
    <row r="2023" spans="1:11" ht="62" hidden="1">
      <c r="A2023" s="48"/>
      <c r="B2023" s="57"/>
      <c r="C2023" s="58" t="s">
        <v>281</v>
      </c>
      <c r="D2023" s="57">
        <v>2019</v>
      </c>
      <c r="E2023" s="58" t="s">
        <v>3096</v>
      </c>
      <c r="F2023" s="73" t="s">
        <v>5604</v>
      </c>
      <c r="G2023" s="58" t="s">
        <v>5605</v>
      </c>
      <c r="H2023" s="58"/>
      <c r="I2023" s="58" t="s">
        <v>5606</v>
      </c>
      <c r="J2023" s="65"/>
      <c r="K2023" s="65">
        <v>229773357</v>
      </c>
    </row>
    <row r="2024" spans="1:11" ht="46.5" hidden="1">
      <c r="A2024" s="48"/>
      <c r="B2024" s="57"/>
      <c r="C2024" s="58" t="s">
        <v>281</v>
      </c>
      <c r="D2024" s="57">
        <v>2019</v>
      </c>
      <c r="E2024" s="58" t="s">
        <v>3112</v>
      </c>
      <c r="F2024" s="58" t="s">
        <v>5607</v>
      </c>
      <c r="G2024" s="58" t="s">
        <v>805</v>
      </c>
      <c r="H2024" s="58"/>
      <c r="I2024" s="106" t="s">
        <v>5608</v>
      </c>
      <c r="J2024" s="65"/>
      <c r="K2024" s="65">
        <v>50000000</v>
      </c>
    </row>
    <row r="2025" spans="1:11" ht="15.5" hidden="1">
      <c r="A2025" s="48"/>
      <c r="B2025" s="57"/>
      <c r="C2025" s="58" t="s">
        <v>281</v>
      </c>
      <c r="D2025" s="57">
        <v>2019</v>
      </c>
      <c r="E2025" s="58" t="s">
        <v>3144</v>
      </c>
      <c r="F2025" s="58" t="s">
        <v>749</v>
      </c>
      <c r="G2025" s="58" t="s">
        <v>749</v>
      </c>
      <c r="H2025" s="58"/>
      <c r="I2025" s="58" t="s">
        <v>749</v>
      </c>
      <c r="J2025" s="65"/>
      <c r="K2025" s="72" t="s">
        <v>749</v>
      </c>
    </row>
    <row r="2026" spans="1:11" ht="46.5" hidden="1">
      <c r="A2026" s="48"/>
      <c r="B2026" s="57"/>
      <c r="C2026" s="58" t="s">
        <v>281</v>
      </c>
      <c r="D2026" s="57">
        <v>2020</v>
      </c>
      <c r="E2026" s="58" t="s">
        <v>3011</v>
      </c>
      <c r="F2026" s="73" t="s">
        <v>5598</v>
      </c>
      <c r="G2026" s="58" t="s">
        <v>805</v>
      </c>
      <c r="H2026" s="58"/>
      <c r="I2026" s="73" t="s">
        <v>5599</v>
      </c>
      <c r="J2026" s="65"/>
      <c r="K2026" s="65">
        <v>610160129.20700002</v>
      </c>
    </row>
    <row r="2027" spans="1:11" ht="62" hidden="1">
      <c r="A2027" s="48"/>
      <c r="B2027" s="57"/>
      <c r="C2027" s="58" t="s">
        <v>281</v>
      </c>
      <c r="D2027" s="57">
        <v>2020</v>
      </c>
      <c r="E2027" s="58" t="s">
        <v>3016</v>
      </c>
      <c r="F2027" s="58" t="s">
        <v>5609</v>
      </c>
      <c r="G2027" s="58" t="s">
        <v>805</v>
      </c>
      <c r="H2027" s="58"/>
      <c r="I2027" s="58" t="s">
        <v>5610</v>
      </c>
      <c r="J2027" s="65"/>
      <c r="K2027" s="65">
        <v>129532540</v>
      </c>
    </row>
    <row r="2028" spans="1:11" ht="108.5" hidden="1">
      <c r="A2028" s="48"/>
      <c r="B2028" s="57"/>
      <c r="C2028" s="58" t="s">
        <v>281</v>
      </c>
      <c r="D2028" s="57">
        <v>2020</v>
      </c>
      <c r="E2028" s="58" t="s">
        <v>3070</v>
      </c>
      <c r="F2028" s="58" t="s">
        <v>5611</v>
      </c>
      <c r="G2028" s="58" t="s">
        <v>805</v>
      </c>
      <c r="H2028" s="58"/>
      <c r="I2028" s="58" t="s">
        <v>5612</v>
      </c>
      <c r="J2028" s="65"/>
      <c r="K2028" s="65">
        <v>612285500</v>
      </c>
    </row>
    <row r="2029" spans="1:11" ht="77.5" hidden="1">
      <c r="A2029" s="48"/>
      <c r="B2029" s="57"/>
      <c r="C2029" s="58" t="s">
        <v>281</v>
      </c>
      <c r="D2029" s="57">
        <v>2020</v>
      </c>
      <c r="E2029" s="58" t="s">
        <v>3096</v>
      </c>
      <c r="F2029" s="73" t="s">
        <v>5613</v>
      </c>
      <c r="G2029" s="58" t="s">
        <v>5605</v>
      </c>
      <c r="H2029" s="58"/>
      <c r="I2029" s="58" t="s">
        <v>5614</v>
      </c>
      <c r="J2029" s="65"/>
      <c r="K2029" s="65">
        <v>208093264.542</v>
      </c>
    </row>
    <row r="2030" spans="1:11" ht="46.5" hidden="1">
      <c r="A2030" s="48"/>
      <c r="B2030" s="57"/>
      <c r="C2030" s="58" t="s">
        <v>281</v>
      </c>
      <c r="D2030" s="57">
        <v>2020</v>
      </c>
      <c r="E2030" s="58" t="s">
        <v>3112</v>
      </c>
      <c r="F2030" s="58" t="s">
        <v>5615</v>
      </c>
      <c r="G2030" s="58" t="s">
        <v>805</v>
      </c>
      <c r="H2030" s="58"/>
      <c r="I2030" s="106" t="s">
        <v>5608</v>
      </c>
      <c r="J2030" s="65"/>
      <c r="K2030" s="65">
        <v>341807000</v>
      </c>
    </row>
    <row r="2031" spans="1:11" ht="15.5" hidden="1">
      <c r="A2031" s="48"/>
      <c r="B2031" s="57"/>
      <c r="C2031" s="58" t="s">
        <v>281</v>
      </c>
      <c r="D2031" s="57">
        <v>2020</v>
      </c>
      <c r="E2031" s="58" t="s">
        <v>3144</v>
      </c>
      <c r="F2031" s="58" t="s">
        <v>749</v>
      </c>
      <c r="G2031" s="58" t="s">
        <v>749</v>
      </c>
      <c r="H2031" s="58"/>
      <c r="I2031" s="58" t="s">
        <v>749</v>
      </c>
      <c r="J2031" s="65"/>
      <c r="K2031" s="72" t="s">
        <v>749</v>
      </c>
    </row>
    <row r="2032" spans="1:11" ht="31" hidden="1">
      <c r="A2032" s="48"/>
      <c r="B2032" s="58">
        <v>44</v>
      </c>
      <c r="C2032" s="58" t="s">
        <v>287</v>
      </c>
      <c r="D2032" s="57">
        <v>2019</v>
      </c>
      <c r="E2032" s="58" t="s">
        <v>3011</v>
      </c>
      <c r="F2032" s="58"/>
      <c r="G2032" s="58"/>
      <c r="H2032" s="58"/>
      <c r="I2032" s="58"/>
      <c r="J2032" s="65"/>
      <c r="K2032" s="65"/>
    </row>
    <row r="2033" spans="1:11" ht="31" hidden="1">
      <c r="A2033" s="48"/>
      <c r="B2033" s="57"/>
      <c r="C2033" s="58" t="s">
        <v>287</v>
      </c>
      <c r="D2033" s="57">
        <v>2019</v>
      </c>
      <c r="E2033" s="58" t="s">
        <v>3016</v>
      </c>
      <c r="F2033" s="58"/>
      <c r="G2033" s="58"/>
      <c r="H2033" s="58"/>
      <c r="I2033" s="58"/>
      <c r="J2033" s="65"/>
      <c r="K2033" s="65"/>
    </row>
    <row r="2034" spans="1:11" ht="77.5" hidden="1">
      <c r="A2034" s="48"/>
      <c r="B2034" s="57"/>
      <c r="C2034" s="58" t="s">
        <v>287</v>
      </c>
      <c r="D2034" s="57">
        <v>2019</v>
      </c>
      <c r="E2034" s="58" t="s">
        <v>3070</v>
      </c>
      <c r="F2034" s="58" t="s">
        <v>5616</v>
      </c>
      <c r="G2034" s="58"/>
      <c r="H2034" s="58" t="s">
        <v>5617</v>
      </c>
      <c r="I2034" s="58" t="s">
        <v>5618</v>
      </c>
      <c r="J2034" s="65"/>
      <c r="K2034" s="65">
        <v>69875000</v>
      </c>
    </row>
    <row r="2035" spans="1:11" ht="77.5" hidden="1">
      <c r="A2035" s="48"/>
      <c r="B2035" s="57"/>
      <c r="C2035" s="58" t="s">
        <v>287</v>
      </c>
      <c r="D2035" s="57">
        <v>2019</v>
      </c>
      <c r="E2035" s="58" t="s">
        <v>3070</v>
      </c>
      <c r="F2035" s="58" t="s">
        <v>5619</v>
      </c>
      <c r="G2035" s="58"/>
      <c r="H2035" s="58" t="s">
        <v>5620</v>
      </c>
      <c r="I2035" s="58" t="s">
        <v>5621</v>
      </c>
      <c r="J2035" s="65">
        <v>25050000</v>
      </c>
      <c r="K2035" s="65"/>
    </row>
    <row r="2036" spans="1:11" ht="46.5" hidden="1">
      <c r="A2036" s="48"/>
      <c r="B2036" s="57"/>
      <c r="C2036" s="58" t="s">
        <v>287</v>
      </c>
      <c r="D2036" s="57">
        <v>2019</v>
      </c>
      <c r="E2036" s="58" t="s">
        <v>3070</v>
      </c>
      <c r="F2036" s="58" t="s">
        <v>5622</v>
      </c>
      <c r="G2036" s="58" t="s">
        <v>5623</v>
      </c>
      <c r="H2036" s="58"/>
      <c r="I2036" s="58" t="s">
        <v>5624</v>
      </c>
      <c r="J2036" s="65">
        <v>5000000</v>
      </c>
      <c r="K2036" s="65"/>
    </row>
    <row r="2037" spans="1:11" ht="93" hidden="1">
      <c r="A2037" s="48"/>
      <c r="B2037" s="57"/>
      <c r="C2037" s="58" t="s">
        <v>287</v>
      </c>
      <c r="D2037" s="57">
        <v>2019</v>
      </c>
      <c r="E2037" s="58" t="s">
        <v>3070</v>
      </c>
      <c r="F2037" s="58" t="s">
        <v>5625</v>
      </c>
      <c r="G2037" s="58" t="s">
        <v>5626</v>
      </c>
      <c r="H2037" s="58"/>
      <c r="I2037" s="58" t="s">
        <v>5627</v>
      </c>
      <c r="J2037" s="65"/>
      <c r="K2037" s="65">
        <v>49500000</v>
      </c>
    </row>
    <row r="2038" spans="1:11" ht="31" hidden="1">
      <c r="A2038" s="48"/>
      <c r="B2038" s="57"/>
      <c r="C2038" s="58" t="s">
        <v>287</v>
      </c>
      <c r="D2038" s="57">
        <v>2019</v>
      </c>
      <c r="E2038" s="58" t="s">
        <v>3070</v>
      </c>
      <c r="F2038" s="58" t="s">
        <v>5628</v>
      </c>
      <c r="G2038" s="58"/>
      <c r="H2038" s="58"/>
      <c r="I2038" s="58" t="s">
        <v>5629</v>
      </c>
      <c r="J2038" s="65">
        <v>7500000</v>
      </c>
      <c r="K2038" s="65"/>
    </row>
    <row r="2039" spans="1:11" ht="31" hidden="1">
      <c r="A2039" s="48"/>
      <c r="B2039" s="57"/>
      <c r="C2039" s="58" t="s">
        <v>287</v>
      </c>
      <c r="D2039" s="57">
        <v>2019</v>
      </c>
      <c r="E2039" s="58" t="s">
        <v>3070</v>
      </c>
      <c r="F2039" s="58" t="s">
        <v>5630</v>
      </c>
      <c r="G2039" s="58"/>
      <c r="H2039" s="58"/>
      <c r="I2039" s="58" t="s">
        <v>3603</v>
      </c>
      <c r="J2039" s="65">
        <v>5000000</v>
      </c>
      <c r="K2039" s="65"/>
    </row>
    <row r="2040" spans="1:11" ht="77.5" hidden="1">
      <c r="A2040" s="48"/>
      <c r="B2040" s="57"/>
      <c r="C2040" s="58" t="s">
        <v>287</v>
      </c>
      <c r="D2040" s="57">
        <v>2019</v>
      </c>
      <c r="E2040" s="58" t="s">
        <v>3070</v>
      </c>
      <c r="F2040" s="58" t="s">
        <v>5631</v>
      </c>
      <c r="G2040" s="58" t="s">
        <v>5626</v>
      </c>
      <c r="H2040" s="58"/>
      <c r="I2040" s="58" t="s">
        <v>5632</v>
      </c>
      <c r="J2040" s="65">
        <v>10500000</v>
      </c>
      <c r="K2040" s="65"/>
    </row>
    <row r="2041" spans="1:11" ht="31" hidden="1">
      <c r="A2041" s="48"/>
      <c r="B2041" s="57"/>
      <c r="C2041" s="58" t="s">
        <v>287</v>
      </c>
      <c r="D2041" s="57">
        <v>2019</v>
      </c>
      <c r="E2041" s="58" t="s">
        <v>3070</v>
      </c>
      <c r="F2041" s="58" t="s">
        <v>5633</v>
      </c>
      <c r="G2041" s="58"/>
      <c r="H2041" s="58"/>
      <c r="I2041" s="58" t="s">
        <v>5634</v>
      </c>
      <c r="J2041" s="65">
        <v>250000000</v>
      </c>
      <c r="K2041" s="65"/>
    </row>
    <row r="2042" spans="1:11" ht="31" hidden="1">
      <c r="A2042" s="48"/>
      <c r="B2042" s="57"/>
      <c r="C2042" s="58" t="s">
        <v>287</v>
      </c>
      <c r="D2042" s="57">
        <v>2019</v>
      </c>
      <c r="E2042" s="58" t="s">
        <v>3070</v>
      </c>
      <c r="F2042" s="58" t="s">
        <v>5635</v>
      </c>
      <c r="G2042" s="58"/>
      <c r="H2042" s="58"/>
      <c r="I2042" s="58" t="s">
        <v>5634</v>
      </c>
      <c r="J2042" s="65">
        <v>57750000</v>
      </c>
      <c r="K2042" s="65"/>
    </row>
    <row r="2043" spans="1:11" ht="31" hidden="1">
      <c r="A2043" s="48"/>
      <c r="B2043" s="57"/>
      <c r="C2043" s="58" t="s">
        <v>287</v>
      </c>
      <c r="D2043" s="57">
        <v>2019</v>
      </c>
      <c r="E2043" s="58" t="s">
        <v>3070</v>
      </c>
      <c r="F2043" s="58" t="s">
        <v>5636</v>
      </c>
      <c r="G2043" s="58"/>
      <c r="H2043" s="58"/>
      <c r="I2043" s="58" t="s">
        <v>5637</v>
      </c>
      <c r="J2043" s="65">
        <v>1500000</v>
      </c>
      <c r="K2043" s="65"/>
    </row>
    <row r="2044" spans="1:11" ht="62" hidden="1">
      <c r="A2044" s="48"/>
      <c r="B2044" s="57"/>
      <c r="C2044" s="58" t="s">
        <v>287</v>
      </c>
      <c r="D2044" s="57">
        <v>2019</v>
      </c>
      <c r="E2044" s="58" t="s">
        <v>3096</v>
      </c>
      <c r="F2044" s="58" t="s">
        <v>5638</v>
      </c>
      <c r="G2044" s="58"/>
      <c r="H2044" s="58" t="s">
        <v>5639</v>
      </c>
      <c r="I2044" s="58" t="s">
        <v>5640</v>
      </c>
      <c r="J2044" s="65">
        <v>97498500</v>
      </c>
      <c r="K2044" s="65"/>
    </row>
    <row r="2045" spans="1:11" ht="77.5" hidden="1">
      <c r="A2045" s="48"/>
      <c r="B2045" s="57"/>
      <c r="C2045" s="58" t="s">
        <v>287</v>
      </c>
      <c r="D2045" s="57">
        <v>2019</v>
      </c>
      <c r="E2045" s="58" t="s">
        <v>3096</v>
      </c>
      <c r="F2045" s="58" t="s">
        <v>5641</v>
      </c>
      <c r="G2045" s="58"/>
      <c r="H2045" s="58" t="s">
        <v>5642</v>
      </c>
      <c r="I2045" s="58" t="s">
        <v>5643</v>
      </c>
      <c r="J2045" s="65">
        <v>40250000</v>
      </c>
      <c r="K2045" s="65">
        <v>16834000</v>
      </c>
    </row>
    <row r="2046" spans="1:11" ht="62" hidden="1">
      <c r="A2046" s="48"/>
      <c r="B2046" s="57"/>
      <c r="C2046" s="58" t="s">
        <v>287</v>
      </c>
      <c r="D2046" s="57">
        <v>2019</v>
      </c>
      <c r="E2046" s="58" t="s">
        <v>3096</v>
      </c>
      <c r="F2046" s="58" t="s">
        <v>5644</v>
      </c>
      <c r="G2046" s="1004" t="s">
        <v>5645</v>
      </c>
      <c r="H2046" s="1005"/>
      <c r="I2046" s="58" t="s">
        <v>5645</v>
      </c>
      <c r="J2046" s="65"/>
      <c r="K2046" s="65">
        <v>27852000</v>
      </c>
    </row>
    <row r="2047" spans="1:11" ht="46.5" hidden="1">
      <c r="A2047" s="48"/>
      <c r="B2047" s="57"/>
      <c r="C2047" s="58" t="s">
        <v>287</v>
      </c>
      <c r="D2047" s="57">
        <v>2019</v>
      </c>
      <c r="E2047" s="58" t="s">
        <v>3112</v>
      </c>
      <c r="F2047" s="58" t="s">
        <v>5646</v>
      </c>
      <c r="G2047" s="1006" t="s">
        <v>5647</v>
      </c>
      <c r="H2047" s="1005"/>
      <c r="I2047" s="58" t="s">
        <v>5648</v>
      </c>
      <c r="J2047" s="65"/>
      <c r="K2047" s="65">
        <v>19080000</v>
      </c>
    </row>
    <row r="2048" spans="1:11" ht="46.5" hidden="1">
      <c r="A2048" s="48"/>
      <c r="B2048" s="57"/>
      <c r="C2048" s="58" t="s">
        <v>287</v>
      </c>
      <c r="D2048" s="57">
        <v>2019</v>
      </c>
      <c r="E2048" s="58" t="s">
        <v>3112</v>
      </c>
      <c r="F2048" s="58" t="s">
        <v>5649</v>
      </c>
      <c r="G2048" s="58" t="s">
        <v>5650</v>
      </c>
      <c r="H2048" s="58"/>
      <c r="I2048" s="58" t="s">
        <v>5648</v>
      </c>
      <c r="J2048" s="65">
        <v>3500000</v>
      </c>
      <c r="K2048" s="65"/>
    </row>
    <row r="2049" spans="1:11" ht="46.5" hidden="1">
      <c r="A2049" s="48"/>
      <c r="B2049" s="57"/>
      <c r="C2049" s="58" t="s">
        <v>287</v>
      </c>
      <c r="D2049" s="57">
        <v>2019</v>
      </c>
      <c r="E2049" s="58" t="s">
        <v>3144</v>
      </c>
      <c r="F2049" s="58" t="s">
        <v>5651</v>
      </c>
      <c r="G2049" s="58"/>
      <c r="H2049" s="58"/>
      <c r="I2049" s="58" t="s">
        <v>5652</v>
      </c>
      <c r="J2049" s="65"/>
      <c r="K2049" s="65"/>
    </row>
    <row r="2050" spans="1:11" ht="31" hidden="1">
      <c r="A2050" s="48"/>
      <c r="B2050" s="57"/>
      <c r="C2050" s="58" t="s">
        <v>287</v>
      </c>
      <c r="D2050" s="57">
        <v>2020</v>
      </c>
      <c r="E2050" s="58" t="s">
        <v>3011</v>
      </c>
      <c r="F2050" s="58"/>
      <c r="G2050" s="58"/>
      <c r="H2050" s="58"/>
      <c r="I2050" s="58"/>
      <c r="J2050" s="65"/>
      <c r="K2050" s="65"/>
    </row>
    <row r="2051" spans="1:11" ht="31" hidden="1">
      <c r="A2051" s="48"/>
      <c r="B2051" s="57"/>
      <c r="C2051" s="58" t="s">
        <v>287</v>
      </c>
      <c r="D2051" s="57">
        <v>2020</v>
      </c>
      <c r="E2051" s="58" t="s">
        <v>3016</v>
      </c>
      <c r="F2051" s="58"/>
      <c r="G2051" s="58"/>
      <c r="H2051" s="58"/>
      <c r="I2051" s="58"/>
      <c r="J2051" s="65"/>
      <c r="K2051" s="65"/>
    </row>
    <row r="2052" spans="1:11" ht="31" hidden="1">
      <c r="A2052" s="48"/>
      <c r="B2052" s="57"/>
      <c r="C2052" s="58" t="s">
        <v>287</v>
      </c>
      <c r="D2052" s="57">
        <v>2020</v>
      </c>
      <c r="E2052" s="58" t="s">
        <v>3070</v>
      </c>
      <c r="F2052" s="58" t="s">
        <v>5653</v>
      </c>
      <c r="G2052" s="58"/>
      <c r="H2052" s="58"/>
      <c r="I2052" s="58" t="s">
        <v>5629</v>
      </c>
      <c r="J2052" s="65">
        <v>9195000</v>
      </c>
      <c r="K2052" s="65"/>
    </row>
    <row r="2053" spans="1:11" ht="31" hidden="1">
      <c r="A2053" s="48"/>
      <c r="B2053" s="57"/>
      <c r="C2053" s="58" t="s">
        <v>287</v>
      </c>
      <c r="D2053" s="57">
        <v>2020</v>
      </c>
      <c r="E2053" s="58" t="s">
        <v>3070</v>
      </c>
      <c r="F2053" s="58" t="s">
        <v>5654</v>
      </c>
      <c r="G2053" s="58"/>
      <c r="H2053" s="58"/>
      <c r="I2053" s="58" t="s">
        <v>5655</v>
      </c>
      <c r="J2053" s="65">
        <v>5000000</v>
      </c>
      <c r="K2053" s="65"/>
    </row>
    <row r="2054" spans="1:11" ht="31" hidden="1">
      <c r="A2054" s="48"/>
      <c r="B2054" s="57"/>
      <c r="C2054" s="58" t="s">
        <v>287</v>
      </c>
      <c r="D2054" s="57">
        <v>2020</v>
      </c>
      <c r="E2054" s="58" t="s">
        <v>3070</v>
      </c>
      <c r="F2054" s="58" t="s">
        <v>5656</v>
      </c>
      <c r="G2054" s="58"/>
      <c r="H2054" s="58"/>
      <c r="I2054" s="58" t="s">
        <v>5657</v>
      </c>
      <c r="J2054" s="65">
        <v>2500000</v>
      </c>
      <c r="K2054" s="65"/>
    </row>
    <row r="2055" spans="1:11" ht="31" hidden="1">
      <c r="A2055" s="48"/>
      <c r="B2055" s="57"/>
      <c r="C2055" s="58" t="s">
        <v>287</v>
      </c>
      <c r="D2055" s="57">
        <v>2020</v>
      </c>
      <c r="E2055" s="58" t="s">
        <v>3070</v>
      </c>
      <c r="F2055" s="58" t="s">
        <v>5658</v>
      </c>
      <c r="G2055" s="58"/>
      <c r="H2055" s="58"/>
      <c r="I2055" s="58" t="s">
        <v>5659</v>
      </c>
      <c r="J2055" s="65">
        <v>2000000</v>
      </c>
      <c r="K2055" s="65"/>
    </row>
    <row r="2056" spans="1:11" ht="46.5" hidden="1">
      <c r="A2056" s="48"/>
      <c r="B2056" s="57"/>
      <c r="C2056" s="58" t="s">
        <v>287</v>
      </c>
      <c r="D2056" s="57">
        <v>2020</v>
      </c>
      <c r="E2056" s="58" t="s">
        <v>3070</v>
      </c>
      <c r="F2056" s="58" t="s">
        <v>5660</v>
      </c>
      <c r="G2056" s="58"/>
      <c r="H2056" s="58"/>
      <c r="I2056" s="58" t="s">
        <v>5661</v>
      </c>
      <c r="J2056" s="65"/>
      <c r="K2056" s="65">
        <v>14800000</v>
      </c>
    </row>
    <row r="2057" spans="1:11" ht="31" hidden="1">
      <c r="A2057" s="48"/>
      <c r="B2057" s="57"/>
      <c r="C2057" s="58" t="s">
        <v>287</v>
      </c>
      <c r="D2057" s="57">
        <v>2020</v>
      </c>
      <c r="E2057" s="58" t="s">
        <v>3070</v>
      </c>
      <c r="F2057" s="58" t="s">
        <v>5662</v>
      </c>
      <c r="G2057" s="58"/>
      <c r="H2057" s="58"/>
      <c r="I2057" s="58" t="s">
        <v>765</v>
      </c>
      <c r="J2057" s="65">
        <v>7500000</v>
      </c>
      <c r="K2057" s="65"/>
    </row>
    <row r="2058" spans="1:11" ht="31" hidden="1">
      <c r="A2058" s="48"/>
      <c r="B2058" s="57"/>
      <c r="C2058" s="58" t="s">
        <v>287</v>
      </c>
      <c r="D2058" s="57">
        <v>2020</v>
      </c>
      <c r="E2058" s="58" t="s">
        <v>3070</v>
      </c>
      <c r="F2058" s="58" t="s">
        <v>5663</v>
      </c>
      <c r="G2058" s="58"/>
      <c r="H2058" s="58"/>
      <c r="I2058" s="58" t="s">
        <v>5629</v>
      </c>
      <c r="J2058" s="65">
        <v>10000000</v>
      </c>
      <c r="K2058" s="65"/>
    </row>
    <row r="2059" spans="1:11" ht="31" hidden="1">
      <c r="A2059" s="48"/>
      <c r="B2059" s="57"/>
      <c r="C2059" s="58" t="s">
        <v>287</v>
      </c>
      <c r="D2059" s="57">
        <v>2020</v>
      </c>
      <c r="E2059" s="58" t="s">
        <v>3070</v>
      </c>
      <c r="F2059" s="58" t="s">
        <v>5664</v>
      </c>
      <c r="G2059" s="58"/>
      <c r="H2059" s="58"/>
      <c r="I2059" s="58" t="s">
        <v>5659</v>
      </c>
      <c r="J2059" s="65">
        <v>4350000</v>
      </c>
      <c r="K2059" s="65"/>
    </row>
    <row r="2060" spans="1:11" ht="62" hidden="1">
      <c r="A2060" s="48"/>
      <c r="B2060" s="57"/>
      <c r="C2060" s="58" t="s">
        <v>287</v>
      </c>
      <c r="D2060" s="57">
        <v>2020</v>
      </c>
      <c r="E2060" s="58" t="s">
        <v>3096</v>
      </c>
      <c r="F2060" s="58"/>
      <c r="G2060" s="58"/>
      <c r="H2060" s="58"/>
      <c r="I2060" s="58"/>
      <c r="J2060" s="65"/>
      <c r="K2060" s="65"/>
    </row>
    <row r="2061" spans="1:11" ht="46.5" hidden="1">
      <c r="A2061" s="48"/>
      <c r="B2061" s="57"/>
      <c r="C2061" s="58" t="s">
        <v>287</v>
      </c>
      <c r="D2061" s="57">
        <v>2020</v>
      </c>
      <c r="E2061" s="58" t="s">
        <v>3112</v>
      </c>
      <c r="F2061" s="58" t="s">
        <v>5665</v>
      </c>
      <c r="G2061" s="1004" t="s">
        <v>5666</v>
      </c>
      <c r="H2061" s="1005"/>
      <c r="I2061" s="58" t="s">
        <v>5667</v>
      </c>
      <c r="J2061" s="65"/>
      <c r="K2061" s="65">
        <v>135000000</v>
      </c>
    </row>
    <row r="2062" spans="1:11" ht="46.5" hidden="1">
      <c r="A2062" s="48"/>
      <c r="B2062" s="57"/>
      <c r="C2062" s="58" t="s">
        <v>287</v>
      </c>
      <c r="D2062" s="57">
        <v>2020</v>
      </c>
      <c r="E2062" s="58" t="s">
        <v>3112</v>
      </c>
      <c r="F2062" s="58" t="s">
        <v>5668</v>
      </c>
      <c r="G2062" s="1004" t="s">
        <v>5666</v>
      </c>
      <c r="H2062" s="1005"/>
      <c r="I2062" s="58" t="s">
        <v>5667</v>
      </c>
      <c r="J2062" s="65">
        <v>75000000</v>
      </c>
      <c r="K2062" s="65"/>
    </row>
    <row r="2063" spans="1:11" ht="46.5" hidden="1">
      <c r="A2063" s="48"/>
      <c r="B2063" s="57"/>
      <c r="C2063" s="58" t="s">
        <v>287</v>
      </c>
      <c r="D2063" s="57">
        <v>2020</v>
      </c>
      <c r="E2063" s="58" t="s">
        <v>3112</v>
      </c>
      <c r="F2063" s="58" t="s">
        <v>5669</v>
      </c>
      <c r="G2063" s="1004" t="s">
        <v>5666</v>
      </c>
      <c r="H2063" s="1005"/>
      <c r="I2063" s="58" t="s">
        <v>5667</v>
      </c>
      <c r="J2063" s="65">
        <v>50000000</v>
      </c>
      <c r="K2063" s="65"/>
    </row>
    <row r="2064" spans="1:11" ht="15.5" hidden="1">
      <c r="A2064" s="48"/>
      <c r="B2064" s="57"/>
      <c r="C2064" s="58" t="s">
        <v>287</v>
      </c>
      <c r="D2064" s="57">
        <v>2020</v>
      </c>
      <c r="E2064" s="58" t="s">
        <v>3144</v>
      </c>
      <c r="F2064" s="58"/>
      <c r="G2064" s="58"/>
      <c r="H2064" s="58"/>
      <c r="I2064" s="58"/>
      <c r="J2064" s="65"/>
      <c r="K2064" s="65"/>
    </row>
    <row r="2065" spans="1:11" ht="31" hidden="1">
      <c r="A2065" s="48"/>
      <c r="B2065" s="58">
        <v>45</v>
      </c>
      <c r="C2065" s="58" t="s">
        <v>294</v>
      </c>
      <c r="D2065" s="57">
        <v>2019</v>
      </c>
      <c r="E2065" s="58" t="s">
        <v>3011</v>
      </c>
      <c r="F2065" s="58"/>
      <c r="G2065" s="80" t="s">
        <v>749</v>
      </c>
      <c r="H2065" s="80" t="s">
        <v>749</v>
      </c>
      <c r="I2065" s="80" t="s">
        <v>749</v>
      </c>
      <c r="J2065" s="81" t="s">
        <v>749</v>
      </c>
      <c r="K2065" s="65"/>
    </row>
    <row r="2066" spans="1:11" ht="45" hidden="1" customHeight="1">
      <c r="A2066" s="48"/>
      <c r="B2066" s="57"/>
      <c r="C2066" s="58" t="s">
        <v>294</v>
      </c>
      <c r="D2066" s="57">
        <v>2019</v>
      </c>
      <c r="E2066" s="58" t="s">
        <v>3016</v>
      </c>
      <c r="F2066" s="58" t="s">
        <v>5670</v>
      </c>
      <c r="G2066" s="58" t="s">
        <v>5671</v>
      </c>
      <c r="H2066" s="58">
        <v>33</v>
      </c>
      <c r="I2066" s="58" t="s">
        <v>5672</v>
      </c>
      <c r="J2066" s="65">
        <v>52000000</v>
      </c>
      <c r="K2066" s="65"/>
    </row>
    <row r="2067" spans="1:11" ht="31" hidden="1">
      <c r="A2067" s="48"/>
      <c r="B2067" s="57"/>
      <c r="C2067" s="58" t="s">
        <v>294</v>
      </c>
      <c r="D2067" s="57">
        <v>2019</v>
      </c>
      <c r="E2067" s="58" t="s">
        <v>3016</v>
      </c>
      <c r="F2067" s="58" t="s">
        <v>5673</v>
      </c>
      <c r="G2067" s="58" t="s">
        <v>5674</v>
      </c>
      <c r="H2067" s="58" t="s">
        <v>5675</v>
      </c>
      <c r="I2067" s="58" t="s">
        <v>5676</v>
      </c>
      <c r="J2067" s="65">
        <v>50000000</v>
      </c>
      <c r="K2067" s="65"/>
    </row>
    <row r="2068" spans="1:11" ht="31" hidden="1">
      <c r="A2068" s="48"/>
      <c r="B2068" s="57"/>
      <c r="C2068" s="58" t="s">
        <v>294</v>
      </c>
      <c r="D2068" s="57">
        <v>2019</v>
      </c>
      <c r="E2068" s="58" t="s">
        <v>3016</v>
      </c>
      <c r="F2068" s="58" t="s">
        <v>5677</v>
      </c>
      <c r="G2068" s="58" t="s">
        <v>5672</v>
      </c>
      <c r="H2068" s="58" t="s">
        <v>5678</v>
      </c>
      <c r="I2068" s="58" t="s">
        <v>5676</v>
      </c>
      <c r="J2068" s="65">
        <v>57000000</v>
      </c>
      <c r="K2068" s="65"/>
    </row>
    <row r="2069" spans="1:11" ht="31" hidden="1">
      <c r="A2069" s="48"/>
      <c r="B2069" s="57"/>
      <c r="C2069" s="58" t="s">
        <v>294</v>
      </c>
      <c r="D2069" s="57">
        <v>2019</v>
      </c>
      <c r="E2069" s="58" t="s">
        <v>3016</v>
      </c>
      <c r="F2069" s="58" t="s">
        <v>5679</v>
      </c>
      <c r="G2069" s="58" t="s">
        <v>5672</v>
      </c>
      <c r="H2069" s="58" t="s">
        <v>5680</v>
      </c>
      <c r="I2069" s="58" t="s">
        <v>5672</v>
      </c>
      <c r="J2069" s="65">
        <v>50000000</v>
      </c>
      <c r="K2069" s="65"/>
    </row>
    <row r="2070" spans="1:11" ht="31" hidden="1">
      <c r="A2070" s="48"/>
      <c r="B2070" s="57"/>
      <c r="C2070" s="58" t="s">
        <v>294</v>
      </c>
      <c r="D2070" s="57">
        <v>2019</v>
      </c>
      <c r="E2070" s="58" t="s">
        <v>3016</v>
      </c>
      <c r="F2070" s="58" t="s">
        <v>5681</v>
      </c>
      <c r="G2070" s="58" t="s">
        <v>5682</v>
      </c>
      <c r="H2070" s="58" t="s">
        <v>3866</v>
      </c>
      <c r="I2070" s="58" t="s">
        <v>5672</v>
      </c>
      <c r="J2070" s="65">
        <v>50000000</v>
      </c>
      <c r="K2070" s="65"/>
    </row>
    <row r="2071" spans="1:11" ht="31" hidden="1">
      <c r="A2071" s="48"/>
      <c r="B2071" s="57"/>
      <c r="C2071" s="58" t="s">
        <v>294</v>
      </c>
      <c r="D2071" s="57">
        <v>2019</v>
      </c>
      <c r="E2071" s="58" t="s">
        <v>3016</v>
      </c>
      <c r="F2071" s="58" t="s">
        <v>5683</v>
      </c>
      <c r="G2071" s="58" t="s">
        <v>5676</v>
      </c>
      <c r="H2071" s="58" t="s">
        <v>5680</v>
      </c>
      <c r="I2071" s="58" t="s">
        <v>5676</v>
      </c>
      <c r="J2071" s="65">
        <v>250000000</v>
      </c>
      <c r="K2071" s="65"/>
    </row>
    <row r="2072" spans="1:11" ht="62" hidden="1">
      <c r="A2072" s="48"/>
      <c r="B2072" s="57"/>
      <c r="C2072" s="58" t="s">
        <v>294</v>
      </c>
      <c r="D2072" s="57">
        <v>2019</v>
      </c>
      <c r="E2072" s="58" t="s">
        <v>3016</v>
      </c>
      <c r="F2072" s="58" t="s">
        <v>5684</v>
      </c>
      <c r="G2072" s="58" t="s">
        <v>5676</v>
      </c>
      <c r="H2072" s="58" t="s">
        <v>5675</v>
      </c>
      <c r="I2072" s="58" t="s">
        <v>5676</v>
      </c>
      <c r="J2072" s="65">
        <v>700000000</v>
      </c>
      <c r="K2072" s="65"/>
    </row>
    <row r="2073" spans="1:11" ht="46.5" hidden="1">
      <c r="A2073" s="48"/>
      <c r="B2073" s="57"/>
      <c r="C2073" s="58" t="s">
        <v>294</v>
      </c>
      <c r="D2073" s="57">
        <v>2019</v>
      </c>
      <c r="E2073" s="58" t="s">
        <v>3070</v>
      </c>
      <c r="F2073" s="58" t="s">
        <v>5685</v>
      </c>
      <c r="G2073" s="58" t="s">
        <v>5686</v>
      </c>
      <c r="H2073" s="58" t="s">
        <v>5680</v>
      </c>
      <c r="I2073" s="58" t="s">
        <v>5687</v>
      </c>
      <c r="J2073" s="65">
        <v>85000000</v>
      </c>
      <c r="K2073" s="65"/>
    </row>
    <row r="2074" spans="1:11" ht="46.5" hidden="1">
      <c r="A2074" s="48"/>
      <c r="B2074" s="57"/>
      <c r="C2074" s="58" t="s">
        <v>294</v>
      </c>
      <c r="D2074" s="57">
        <v>2019</v>
      </c>
      <c r="E2074" s="58" t="s">
        <v>3070</v>
      </c>
      <c r="F2074" s="58" t="s">
        <v>5688</v>
      </c>
      <c r="G2074" s="58" t="s">
        <v>5689</v>
      </c>
      <c r="H2074" s="58" t="s">
        <v>5690</v>
      </c>
      <c r="I2074" s="58" t="s">
        <v>5691</v>
      </c>
      <c r="J2074" s="65">
        <v>301000000</v>
      </c>
      <c r="K2074" s="65"/>
    </row>
    <row r="2075" spans="1:11" ht="31" hidden="1">
      <c r="A2075" s="48"/>
      <c r="B2075" s="57"/>
      <c r="C2075" s="58" t="s">
        <v>294</v>
      </c>
      <c r="D2075" s="57">
        <v>2019</v>
      </c>
      <c r="E2075" s="58" t="s">
        <v>3070</v>
      </c>
      <c r="F2075" s="58" t="s">
        <v>5692</v>
      </c>
      <c r="G2075" s="58" t="s">
        <v>5693</v>
      </c>
      <c r="H2075" s="58" t="s">
        <v>3866</v>
      </c>
      <c r="I2075" s="58" t="s">
        <v>5694</v>
      </c>
      <c r="J2075" s="65">
        <v>10000000</v>
      </c>
      <c r="K2075" s="65"/>
    </row>
    <row r="2076" spans="1:11" ht="77.5" hidden="1">
      <c r="A2076" s="48"/>
      <c r="B2076" s="57"/>
      <c r="C2076" s="58" t="s">
        <v>294</v>
      </c>
      <c r="D2076" s="57">
        <v>2019</v>
      </c>
      <c r="E2076" s="58" t="s">
        <v>3070</v>
      </c>
      <c r="F2076" s="58" t="s">
        <v>5695</v>
      </c>
      <c r="G2076" s="58" t="s">
        <v>5696</v>
      </c>
      <c r="H2076" s="58" t="s">
        <v>5675</v>
      </c>
      <c r="I2076" s="58" t="s">
        <v>5697</v>
      </c>
      <c r="J2076" s="65">
        <v>41000000</v>
      </c>
      <c r="K2076" s="65"/>
    </row>
    <row r="2077" spans="1:11" ht="45" hidden="1" customHeight="1">
      <c r="A2077" s="48"/>
      <c r="B2077" s="57"/>
      <c r="C2077" s="58" t="s">
        <v>294</v>
      </c>
      <c r="D2077" s="57">
        <v>2019</v>
      </c>
      <c r="E2077" s="58" t="s">
        <v>3096</v>
      </c>
      <c r="F2077" s="58" t="s">
        <v>5698</v>
      </c>
      <c r="G2077" s="58" t="s">
        <v>5699</v>
      </c>
      <c r="H2077" s="58">
        <v>50</v>
      </c>
      <c r="I2077" s="58" t="s">
        <v>5700</v>
      </c>
      <c r="J2077" s="65">
        <v>3000000</v>
      </c>
      <c r="K2077" s="65"/>
    </row>
    <row r="2078" spans="1:11" ht="62" hidden="1">
      <c r="A2078" s="48"/>
      <c r="B2078" s="57"/>
      <c r="C2078" s="58" t="s">
        <v>294</v>
      </c>
      <c r="D2078" s="57">
        <v>2019</v>
      </c>
      <c r="E2078" s="58" t="s">
        <v>3096</v>
      </c>
      <c r="F2078" s="58" t="s">
        <v>5701</v>
      </c>
      <c r="G2078" s="58" t="s">
        <v>5702</v>
      </c>
      <c r="H2078" s="58">
        <v>50</v>
      </c>
      <c r="I2078" s="58" t="s">
        <v>5672</v>
      </c>
      <c r="J2078" s="65">
        <v>150000000</v>
      </c>
      <c r="K2078" s="65"/>
    </row>
    <row r="2079" spans="1:11" ht="62" hidden="1">
      <c r="A2079" s="48"/>
      <c r="B2079" s="57"/>
      <c r="C2079" s="58" t="s">
        <v>294</v>
      </c>
      <c r="D2079" s="57">
        <v>2019</v>
      </c>
      <c r="E2079" s="58" t="s">
        <v>3096</v>
      </c>
      <c r="F2079" s="58" t="s">
        <v>5703</v>
      </c>
      <c r="G2079" s="58" t="s">
        <v>5704</v>
      </c>
      <c r="H2079" s="58" t="s">
        <v>5705</v>
      </c>
      <c r="I2079" s="58" t="s">
        <v>5694</v>
      </c>
      <c r="J2079" s="65">
        <v>2000000</v>
      </c>
      <c r="K2079" s="65"/>
    </row>
    <row r="2080" spans="1:11" ht="62" hidden="1">
      <c r="A2080" s="48"/>
      <c r="B2080" s="57"/>
      <c r="C2080" s="58" t="s">
        <v>294</v>
      </c>
      <c r="D2080" s="57">
        <v>2019</v>
      </c>
      <c r="E2080" s="58" t="s">
        <v>3096</v>
      </c>
      <c r="F2080" s="58" t="s">
        <v>5706</v>
      </c>
      <c r="G2080" s="58" t="s">
        <v>5707</v>
      </c>
      <c r="H2080" s="58" t="s">
        <v>5678</v>
      </c>
      <c r="I2080" s="58" t="s">
        <v>5708</v>
      </c>
      <c r="J2080" s="65">
        <v>116000000</v>
      </c>
      <c r="K2080" s="65"/>
    </row>
    <row r="2081" spans="1:11" ht="62" hidden="1">
      <c r="A2081" s="48"/>
      <c r="B2081" s="57"/>
      <c r="C2081" s="58" t="s">
        <v>294</v>
      </c>
      <c r="D2081" s="57">
        <v>2019</v>
      </c>
      <c r="E2081" s="58" t="s">
        <v>3096</v>
      </c>
      <c r="F2081" s="58" t="s">
        <v>5709</v>
      </c>
      <c r="G2081" s="58" t="s">
        <v>5672</v>
      </c>
      <c r="H2081" s="58" t="s">
        <v>5680</v>
      </c>
      <c r="I2081" s="58" t="s">
        <v>5672</v>
      </c>
      <c r="J2081" s="65">
        <v>152000000</v>
      </c>
      <c r="K2081" s="65"/>
    </row>
    <row r="2082" spans="1:11" ht="46.5" hidden="1">
      <c r="A2082" s="48"/>
      <c r="B2082" s="57"/>
      <c r="C2082" s="58" t="s">
        <v>294</v>
      </c>
      <c r="D2082" s="57">
        <v>2019</v>
      </c>
      <c r="E2082" s="58" t="s">
        <v>3112</v>
      </c>
      <c r="F2082" s="58" t="s">
        <v>5710</v>
      </c>
      <c r="G2082" s="58" t="s">
        <v>5676</v>
      </c>
      <c r="H2082" s="58" t="s">
        <v>5675</v>
      </c>
      <c r="I2082" s="58" t="s">
        <v>5676</v>
      </c>
      <c r="J2082" s="65">
        <v>15000000</v>
      </c>
      <c r="K2082" s="65"/>
    </row>
    <row r="2083" spans="1:11" ht="31" hidden="1">
      <c r="A2083" s="48"/>
      <c r="B2083" s="57"/>
      <c r="C2083" s="58" t="s">
        <v>294</v>
      </c>
      <c r="D2083" s="57">
        <v>2019</v>
      </c>
      <c r="E2083" s="58" t="s">
        <v>3144</v>
      </c>
      <c r="F2083" s="58" t="s">
        <v>5711</v>
      </c>
      <c r="G2083" s="58" t="s">
        <v>5712</v>
      </c>
      <c r="H2083" s="58" t="s">
        <v>5690</v>
      </c>
      <c r="I2083" s="58" t="s">
        <v>5672</v>
      </c>
      <c r="J2083" s="65">
        <v>35000000</v>
      </c>
      <c r="K2083" s="65"/>
    </row>
    <row r="2084" spans="1:11" ht="31" hidden="1">
      <c r="A2084" s="48"/>
      <c r="B2084" s="57"/>
      <c r="C2084" s="58" t="s">
        <v>294</v>
      </c>
      <c r="D2084" s="57">
        <v>2020</v>
      </c>
      <c r="E2084" s="58" t="s">
        <v>3011</v>
      </c>
      <c r="F2084" s="80" t="s">
        <v>749</v>
      </c>
      <c r="G2084" s="80" t="s">
        <v>749</v>
      </c>
      <c r="H2084" s="80" t="s">
        <v>749</v>
      </c>
      <c r="I2084" s="80" t="s">
        <v>749</v>
      </c>
      <c r="J2084" s="81" t="s">
        <v>749</v>
      </c>
      <c r="K2084" s="65"/>
    </row>
    <row r="2085" spans="1:11" ht="31" hidden="1">
      <c r="A2085" s="48"/>
      <c r="B2085" s="57"/>
      <c r="C2085" s="58" t="s">
        <v>294</v>
      </c>
      <c r="D2085" s="57">
        <v>2020</v>
      </c>
      <c r="E2085" s="58" t="s">
        <v>3016</v>
      </c>
      <c r="F2085" s="80" t="s">
        <v>749</v>
      </c>
      <c r="G2085" s="80" t="s">
        <v>749</v>
      </c>
      <c r="H2085" s="80" t="s">
        <v>749</v>
      </c>
      <c r="I2085" s="80" t="s">
        <v>749</v>
      </c>
      <c r="J2085" s="81" t="s">
        <v>749</v>
      </c>
      <c r="K2085" s="65"/>
    </row>
    <row r="2086" spans="1:11" ht="46.5" hidden="1">
      <c r="A2086" s="48"/>
      <c r="B2086" s="57"/>
      <c r="C2086" s="58" t="s">
        <v>294</v>
      </c>
      <c r="D2086" s="57">
        <v>2020</v>
      </c>
      <c r="E2086" s="58" t="s">
        <v>3070</v>
      </c>
      <c r="F2086" s="58" t="s">
        <v>5685</v>
      </c>
      <c r="G2086" s="58" t="s">
        <v>5686</v>
      </c>
      <c r="H2086" s="58" t="s">
        <v>5680</v>
      </c>
      <c r="I2086" s="58" t="s">
        <v>5687</v>
      </c>
      <c r="J2086" s="65">
        <v>85000000</v>
      </c>
      <c r="K2086" s="65"/>
    </row>
    <row r="2087" spans="1:11" ht="31" hidden="1">
      <c r="A2087" s="48"/>
      <c r="B2087" s="57"/>
      <c r="C2087" s="58" t="s">
        <v>294</v>
      </c>
      <c r="D2087" s="57">
        <v>2020</v>
      </c>
      <c r="E2087" s="58" t="s">
        <v>3070</v>
      </c>
      <c r="F2087" s="58" t="s">
        <v>5713</v>
      </c>
      <c r="G2087" s="58" t="s">
        <v>5714</v>
      </c>
      <c r="H2087" s="58" t="s">
        <v>3866</v>
      </c>
      <c r="I2087" s="58" t="s">
        <v>5694</v>
      </c>
      <c r="J2087" s="65">
        <v>5000000</v>
      </c>
      <c r="K2087" s="65"/>
    </row>
    <row r="2088" spans="1:11" ht="31" hidden="1">
      <c r="A2088" s="48"/>
      <c r="B2088" s="57"/>
      <c r="C2088" s="58" t="s">
        <v>294</v>
      </c>
      <c r="D2088" s="57">
        <v>2020</v>
      </c>
      <c r="E2088" s="58" t="s">
        <v>3070</v>
      </c>
      <c r="F2088" s="58" t="s">
        <v>5715</v>
      </c>
      <c r="G2088" s="58" t="s">
        <v>5716</v>
      </c>
      <c r="H2088" s="58" t="s">
        <v>5680</v>
      </c>
      <c r="I2088" s="58" t="s">
        <v>5694</v>
      </c>
      <c r="J2088" s="65">
        <v>5000000</v>
      </c>
      <c r="K2088" s="65"/>
    </row>
    <row r="2089" spans="1:11" ht="31" hidden="1">
      <c r="A2089" s="48"/>
      <c r="B2089" s="57"/>
      <c r="C2089" s="58" t="s">
        <v>294</v>
      </c>
      <c r="D2089" s="57">
        <v>2020</v>
      </c>
      <c r="E2089" s="58" t="s">
        <v>3070</v>
      </c>
      <c r="F2089" s="58" t="s">
        <v>5717</v>
      </c>
      <c r="G2089" s="58" t="s">
        <v>5682</v>
      </c>
      <c r="H2089" s="58" t="s">
        <v>3871</v>
      </c>
      <c r="I2089" s="58" t="s">
        <v>5672</v>
      </c>
      <c r="J2089" s="65">
        <v>10000000</v>
      </c>
      <c r="K2089" s="65"/>
    </row>
    <row r="2090" spans="1:11" ht="31" hidden="1">
      <c r="A2090" s="48"/>
      <c r="B2090" s="57"/>
      <c r="C2090" s="58" t="s">
        <v>294</v>
      </c>
      <c r="D2090" s="57">
        <v>2020</v>
      </c>
      <c r="E2090" s="58" t="s">
        <v>3070</v>
      </c>
      <c r="F2090" s="58" t="s">
        <v>5718</v>
      </c>
      <c r="G2090" s="58" t="s">
        <v>5708</v>
      </c>
      <c r="H2090" s="58" t="s">
        <v>5690</v>
      </c>
      <c r="I2090" s="58" t="s">
        <v>5708</v>
      </c>
      <c r="J2090" s="65">
        <v>20500000</v>
      </c>
      <c r="K2090" s="65"/>
    </row>
    <row r="2091" spans="1:11" ht="62" hidden="1">
      <c r="A2091" s="48"/>
      <c r="B2091" s="57"/>
      <c r="C2091" s="58" t="s">
        <v>294</v>
      </c>
      <c r="D2091" s="57">
        <v>2020</v>
      </c>
      <c r="E2091" s="58" t="s">
        <v>3096</v>
      </c>
      <c r="F2091" s="58" t="s">
        <v>5719</v>
      </c>
      <c r="G2091" s="58" t="s">
        <v>5720</v>
      </c>
      <c r="H2091" s="58">
        <v>50</v>
      </c>
      <c r="I2091" s="58" t="s">
        <v>5672</v>
      </c>
      <c r="J2091" s="65">
        <v>155000000</v>
      </c>
      <c r="K2091" s="65"/>
    </row>
    <row r="2092" spans="1:11" ht="30" hidden="1" customHeight="1">
      <c r="A2092" s="48"/>
      <c r="B2092" s="57"/>
      <c r="C2092" s="58" t="s">
        <v>294</v>
      </c>
      <c r="D2092" s="57">
        <v>2020</v>
      </c>
      <c r="E2092" s="58" t="s">
        <v>3112</v>
      </c>
      <c r="F2092" s="58" t="s">
        <v>3873</v>
      </c>
      <c r="G2092" s="58" t="s">
        <v>5721</v>
      </c>
      <c r="H2092" s="58" t="s">
        <v>5675</v>
      </c>
      <c r="I2092" s="58" t="s">
        <v>5722</v>
      </c>
      <c r="J2092" s="65">
        <v>155000000</v>
      </c>
      <c r="K2092" s="65"/>
    </row>
    <row r="2093" spans="1:11" ht="46.5" hidden="1">
      <c r="A2093" s="48"/>
      <c r="B2093" s="57"/>
      <c r="C2093" s="58" t="s">
        <v>294</v>
      </c>
      <c r="D2093" s="57">
        <v>2020</v>
      </c>
      <c r="E2093" s="58" t="s">
        <v>3112</v>
      </c>
      <c r="F2093" s="58" t="s">
        <v>5723</v>
      </c>
      <c r="G2093" s="58" t="s">
        <v>5724</v>
      </c>
      <c r="H2093" s="58">
        <v>1000</v>
      </c>
      <c r="I2093" s="58" t="s">
        <v>5725</v>
      </c>
      <c r="J2093" s="65">
        <v>10000000</v>
      </c>
      <c r="K2093" s="65"/>
    </row>
    <row r="2094" spans="1:11" ht="46.5" hidden="1">
      <c r="A2094" s="48"/>
      <c r="B2094" s="57"/>
      <c r="C2094" s="58" t="s">
        <v>294</v>
      </c>
      <c r="D2094" s="57">
        <v>2020</v>
      </c>
      <c r="E2094" s="58" t="s">
        <v>3112</v>
      </c>
      <c r="F2094" s="58" t="s">
        <v>5726</v>
      </c>
      <c r="G2094" s="58" t="s">
        <v>5727</v>
      </c>
      <c r="H2094" s="58" t="s">
        <v>5675</v>
      </c>
      <c r="I2094" s="58" t="s">
        <v>5727</v>
      </c>
      <c r="J2094" s="65">
        <v>150000000</v>
      </c>
      <c r="K2094" s="65"/>
    </row>
    <row r="2095" spans="1:11" ht="31" hidden="1">
      <c r="A2095" s="48"/>
      <c r="B2095" s="57"/>
      <c r="C2095" s="58" t="s">
        <v>294</v>
      </c>
      <c r="D2095" s="57">
        <v>2020</v>
      </c>
      <c r="E2095" s="58" t="s">
        <v>3144</v>
      </c>
      <c r="F2095" s="58" t="s">
        <v>5728</v>
      </c>
      <c r="G2095" s="58" t="s">
        <v>5729</v>
      </c>
      <c r="H2095" s="58" t="s">
        <v>5675</v>
      </c>
      <c r="I2095" s="58" t="s">
        <v>5730</v>
      </c>
      <c r="J2095" s="65">
        <v>25000000</v>
      </c>
      <c r="K2095" s="65"/>
    </row>
    <row r="2096" spans="1:11" ht="31" hidden="1">
      <c r="A2096" s="48"/>
      <c r="B2096" s="58">
        <v>46</v>
      </c>
      <c r="C2096" s="58" t="s">
        <v>301</v>
      </c>
      <c r="D2096" s="57">
        <v>2019</v>
      </c>
      <c r="E2096" s="58" t="s">
        <v>3011</v>
      </c>
      <c r="F2096" s="80" t="s">
        <v>749</v>
      </c>
      <c r="G2096" s="80" t="s">
        <v>749</v>
      </c>
      <c r="H2096" s="80" t="s">
        <v>749</v>
      </c>
      <c r="I2096" s="80" t="s">
        <v>749</v>
      </c>
      <c r="J2096" s="65">
        <v>0</v>
      </c>
      <c r="K2096" s="65"/>
    </row>
    <row r="2097" spans="1:11" ht="77.5" hidden="1">
      <c r="A2097" s="48"/>
      <c r="B2097" s="57"/>
      <c r="C2097" s="58" t="s">
        <v>301</v>
      </c>
      <c r="D2097" s="57">
        <v>2019</v>
      </c>
      <c r="E2097" s="58" t="s">
        <v>5731</v>
      </c>
      <c r="F2097" s="58" t="s">
        <v>5732</v>
      </c>
      <c r="G2097" s="58" t="s">
        <v>5733</v>
      </c>
      <c r="H2097" s="58"/>
      <c r="I2097" s="58" t="s">
        <v>5734</v>
      </c>
      <c r="J2097" s="65">
        <f>9000000+80000000</f>
        <v>89000000</v>
      </c>
      <c r="K2097" s="65"/>
    </row>
    <row r="2098" spans="1:11" ht="77.5" hidden="1">
      <c r="A2098" s="48"/>
      <c r="B2098" s="57"/>
      <c r="C2098" s="58" t="s">
        <v>301</v>
      </c>
      <c r="D2098" s="57">
        <v>2019</v>
      </c>
      <c r="E2098" s="58" t="s">
        <v>3070</v>
      </c>
      <c r="F2098" s="58" t="s">
        <v>5735</v>
      </c>
      <c r="G2098" s="58" t="s">
        <v>5733</v>
      </c>
      <c r="H2098" s="58"/>
      <c r="I2098" s="58" t="s">
        <v>5734</v>
      </c>
      <c r="J2098" s="65">
        <f>175500000+67000000+17000000</f>
        <v>259500000</v>
      </c>
      <c r="K2098" s="65"/>
    </row>
    <row r="2099" spans="1:11" ht="77.5" hidden="1">
      <c r="A2099" s="48"/>
      <c r="B2099" s="57"/>
      <c r="C2099" s="58" t="s">
        <v>301</v>
      </c>
      <c r="D2099" s="57">
        <v>2019</v>
      </c>
      <c r="E2099" s="58" t="s">
        <v>3096</v>
      </c>
      <c r="F2099" s="58" t="s">
        <v>5736</v>
      </c>
      <c r="G2099" s="58" t="s">
        <v>5733</v>
      </c>
      <c r="H2099" s="58"/>
      <c r="I2099" s="58" t="s">
        <v>5734</v>
      </c>
      <c r="J2099" s="65">
        <v>73500000</v>
      </c>
      <c r="K2099" s="65"/>
    </row>
    <row r="2100" spans="1:11" ht="77.5" hidden="1">
      <c r="A2100" s="48"/>
      <c r="B2100" s="57"/>
      <c r="C2100" s="58" t="s">
        <v>301</v>
      </c>
      <c r="D2100" s="57">
        <v>2019</v>
      </c>
      <c r="E2100" s="58" t="s">
        <v>3112</v>
      </c>
      <c r="F2100" s="58" t="s">
        <v>5737</v>
      </c>
      <c r="G2100" s="58" t="s">
        <v>5733</v>
      </c>
      <c r="H2100" s="58"/>
      <c r="I2100" s="58" t="s">
        <v>5734</v>
      </c>
      <c r="J2100" s="65">
        <v>168000000</v>
      </c>
      <c r="K2100" s="65"/>
    </row>
    <row r="2101" spans="1:11" ht="46.5" hidden="1">
      <c r="A2101" s="48"/>
      <c r="B2101" s="57"/>
      <c r="C2101" s="58" t="s">
        <v>301</v>
      </c>
      <c r="D2101" s="57">
        <v>2019</v>
      </c>
      <c r="E2101" s="58" t="s">
        <v>3144</v>
      </c>
      <c r="F2101" s="58" t="s">
        <v>5738</v>
      </c>
      <c r="G2101" s="58" t="s">
        <v>5733</v>
      </c>
      <c r="H2101" s="58"/>
      <c r="I2101" s="58" t="s">
        <v>5739</v>
      </c>
      <c r="J2101" s="65">
        <v>10000000</v>
      </c>
      <c r="K2101" s="65"/>
    </row>
    <row r="2102" spans="1:11" ht="31" hidden="1">
      <c r="A2102" s="48"/>
      <c r="B2102" s="57"/>
      <c r="C2102" s="58" t="s">
        <v>301</v>
      </c>
      <c r="D2102" s="57">
        <v>2020</v>
      </c>
      <c r="E2102" s="58" t="s">
        <v>3011</v>
      </c>
      <c r="F2102" s="58"/>
      <c r="G2102" s="58"/>
      <c r="H2102" s="58"/>
      <c r="I2102" s="58"/>
      <c r="J2102" s="65"/>
      <c r="K2102" s="65"/>
    </row>
    <row r="2103" spans="1:11" ht="77.5" hidden="1">
      <c r="A2103" s="48"/>
      <c r="B2103" s="57"/>
      <c r="C2103" s="58" t="s">
        <v>301</v>
      </c>
      <c r="D2103" s="57">
        <v>2020</v>
      </c>
      <c r="E2103" s="58" t="s">
        <v>3016</v>
      </c>
      <c r="F2103" s="58" t="s">
        <v>5732</v>
      </c>
      <c r="G2103" s="58" t="s">
        <v>5733</v>
      </c>
      <c r="H2103" s="58"/>
      <c r="I2103" s="58" t="s">
        <v>5734</v>
      </c>
      <c r="J2103" s="65">
        <v>51000000</v>
      </c>
      <c r="K2103" s="65"/>
    </row>
    <row r="2104" spans="1:11" ht="77.5" hidden="1">
      <c r="A2104" s="48"/>
      <c r="B2104" s="57"/>
      <c r="C2104" s="58" t="s">
        <v>301</v>
      </c>
      <c r="D2104" s="57">
        <v>2020</v>
      </c>
      <c r="E2104" s="58" t="s">
        <v>3070</v>
      </c>
      <c r="F2104" s="58" t="s">
        <v>5735</v>
      </c>
      <c r="G2104" s="58" t="s">
        <v>5733</v>
      </c>
      <c r="H2104" s="58"/>
      <c r="I2104" s="58" t="s">
        <v>5734</v>
      </c>
      <c r="J2104" s="65">
        <v>55000000</v>
      </c>
      <c r="K2104" s="65"/>
    </row>
    <row r="2105" spans="1:11" ht="77.5" hidden="1">
      <c r="A2105" s="48"/>
      <c r="B2105" s="57"/>
      <c r="C2105" s="58" t="s">
        <v>301</v>
      </c>
      <c r="D2105" s="57">
        <v>2020</v>
      </c>
      <c r="E2105" s="58" t="s">
        <v>3096</v>
      </c>
      <c r="F2105" s="58" t="s">
        <v>5736</v>
      </c>
      <c r="G2105" s="58" t="s">
        <v>5733</v>
      </c>
      <c r="H2105" s="58"/>
      <c r="I2105" s="58" t="s">
        <v>5734</v>
      </c>
      <c r="J2105" s="65">
        <v>54500000</v>
      </c>
      <c r="K2105" s="65"/>
    </row>
    <row r="2106" spans="1:11" ht="77.5" hidden="1">
      <c r="A2106" s="48"/>
      <c r="B2106" s="57"/>
      <c r="C2106" s="58" t="s">
        <v>301</v>
      </c>
      <c r="D2106" s="57">
        <v>2020</v>
      </c>
      <c r="E2106" s="58" t="s">
        <v>3112</v>
      </c>
      <c r="F2106" s="58" t="s">
        <v>5737</v>
      </c>
      <c r="G2106" s="58" t="s">
        <v>5733</v>
      </c>
      <c r="H2106" s="58"/>
      <c r="I2106" s="58" t="s">
        <v>5734</v>
      </c>
      <c r="J2106" s="65">
        <v>45000000</v>
      </c>
      <c r="K2106" s="65"/>
    </row>
    <row r="2107" spans="1:11" ht="77.5" hidden="1">
      <c r="A2107" s="48"/>
      <c r="B2107" s="57"/>
      <c r="C2107" s="58" t="s">
        <v>301</v>
      </c>
      <c r="D2107" s="57">
        <v>2020</v>
      </c>
      <c r="E2107" s="58" t="s">
        <v>3144</v>
      </c>
      <c r="F2107" s="58" t="s">
        <v>5740</v>
      </c>
      <c r="G2107" s="58" t="s">
        <v>5733</v>
      </c>
      <c r="H2107" s="58"/>
      <c r="I2107" s="58" t="s">
        <v>5734</v>
      </c>
      <c r="J2107" s="65">
        <v>7000000</v>
      </c>
      <c r="K2107" s="65"/>
    </row>
    <row r="2108" spans="1:11" ht="31" hidden="1">
      <c r="A2108" s="48"/>
      <c r="B2108" s="83">
        <v>47</v>
      </c>
      <c r="C2108" s="107" t="s">
        <v>306</v>
      </c>
      <c r="D2108" s="57">
        <v>2019</v>
      </c>
      <c r="E2108" s="58" t="s">
        <v>3011</v>
      </c>
      <c r="F2108" s="60" t="s">
        <v>5741</v>
      </c>
      <c r="G2108" s="59"/>
      <c r="H2108" s="59"/>
      <c r="I2108" s="60" t="s">
        <v>4339</v>
      </c>
      <c r="J2108" s="61"/>
      <c r="K2108" s="61">
        <v>24000000</v>
      </c>
    </row>
    <row r="2109" spans="1:11" ht="31" hidden="1">
      <c r="A2109" s="48"/>
      <c r="B2109" s="58"/>
      <c r="C2109" s="107" t="s">
        <v>306</v>
      </c>
      <c r="D2109" s="57">
        <v>2019</v>
      </c>
      <c r="E2109" s="58" t="s">
        <v>3011</v>
      </c>
      <c r="F2109" s="60" t="s">
        <v>5742</v>
      </c>
      <c r="G2109" s="59"/>
      <c r="H2109" s="59"/>
      <c r="I2109" s="60" t="s">
        <v>4339</v>
      </c>
      <c r="J2109" s="61"/>
      <c r="K2109" s="61">
        <v>8240000</v>
      </c>
    </row>
    <row r="2110" spans="1:11" ht="31" hidden="1">
      <c r="A2110" s="48"/>
      <c r="B2110" s="58"/>
      <c r="C2110" s="107" t="s">
        <v>306</v>
      </c>
      <c r="D2110" s="57">
        <v>2019</v>
      </c>
      <c r="E2110" s="58" t="s">
        <v>3011</v>
      </c>
      <c r="F2110" s="60" t="s">
        <v>5743</v>
      </c>
      <c r="G2110" s="59"/>
      <c r="H2110" s="59"/>
      <c r="I2110" s="60" t="s">
        <v>4339</v>
      </c>
      <c r="J2110" s="61"/>
      <c r="K2110" s="61">
        <v>21260000</v>
      </c>
    </row>
    <row r="2111" spans="1:11" ht="31" hidden="1">
      <c r="A2111" s="48"/>
      <c r="B2111" s="58"/>
      <c r="C2111" s="107" t="s">
        <v>306</v>
      </c>
      <c r="D2111" s="57">
        <v>2019</v>
      </c>
      <c r="E2111" s="58" t="s">
        <v>3011</v>
      </c>
      <c r="F2111" s="60" t="s">
        <v>5744</v>
      </c>
      <c r="G2111" s="59"/>
      <c r="H2111" s="59"/>
      <c r="I2111" s="60" t="s">
        <v>4339</v>
      </c>
      <c r="J2111" s="61"/>
      <c r="K2111" s="61">
        <v>3500000</v>
      </c>
    </row>
    <row r="2112" spans="1:11" ht="31" hidden="1">
      <c r="A2112" s="48"/>
      <c r="B2112" s="58"/>
      <c r="C2112" s="107" t="s">
        <v>306</v>
      </c>
      <c r="D2112" s="57">
        <v>2019</v>
      </c>
      <c r="E2112" s="58" t="s">
        <v>3011</v>
      </c>
      <c r="F2112" s="60" t="s">
        <v>5745</v>
      </c>
      <c r="G2112" s="59"/>
      <c r="H2112" s="59"/>
      <c r="I2112" s="60" t="s">
        <v>5746</v>
      </c>
      <c r="J2112" s="61"/>
      <c r="K2112" s="61">
        <v>12000000</v>
      </c>
    </row>
    <row r="2113" spans="1:11" ht="31" hidden="1">
      <c r="A2113" s="48"/>
      <c r="B2113" s="58"/>
      <c r="C2113" s="107" t="s">
        <v>306</v>
      </c>
      <c r="D2113" s="57">
        <v>2019</v>
      </c>
      <c r="E2113" s="58" t="s">
        <v>3011</v>
      </c>
      <c r="F2113" s="60" t="s">
        <v>5747</v>
      </c>
      <c r="G2113" s="59"/>
      <c r="H2113" s="59"/>
      <c r="I2113" s="60" t="s">
        <v>5746</v>
      </c>
      <c r="J2113" s="61"/>
      <c r="K2113" s="61">
        <v>12000000</v>
      </c>
    </row>
    <row r="2114" spans="1:11" ht="31" hidden="1">
      <c r="A2114" s="48"/>
      <c r="B2114" s="58"/>
      <c r="C2114" s="107" t="s">
        <v>306</v>
      </c>
      <c r="D2114" s="57">
        <v>2019</v>
      </c>
      <c r="E2114" s="58" t="s">
        <v>3011</v>
      </c>
      <c r="F2114" s="60" t="s">
        <v>5748</v>
      </c>
      <c r="G2114" s="59"/>
      <c r="H2114" s="59"/>
      <c r="I2114" s="60" t="s">
        <v>5746</v>
      </c>
      <c r="J2114" s="61"/>
      <c r="K2114" s="61">
        <v>12000000</v>
      </c>
    </row>
    <row r="2115" spans="1:11" ht="46.5" hidden="1">
      <c r="A2115" s="48"/>
      <c r="B2115" s="58"/>
      <c r="C2115" s="107" t="s">
        <v>306</v>
      </c>
      <c r="D2115" s="57">
        <v>2019</v>
      </c>
      <c r="E2115" s="58" t="s">
        <v>3011</v>
      </c>
      <c r="F2115" s="60" t="s">
        <v>5749</v>
      </c>
      <c r="G2115" s="59"/>
      <c r="H2115" s="59"/>
      <c r="I2115" s="60" t="s">
        <v>5750</v>
      </c>
      <c r="J2115" s="61"/>
      <c r="K2115" s="61">
        <v>15000000</v>
      </c>
    </row>
    <row r="2116" spans="1:11" ht="46.5" hidden="1">
      <c r="A2116" s="48"/>
      <c r="B2116" s="58"/>
      <c r="C2116" s="107" t="s">
        <v>306</v>
      </c>
      <c r="D2116" s="57">
        <v>2019</v>
      </c>
      <c r="E2116" s="58" t="s">
        <v>3011</v>
      </c>
      <c r="F2116" s="60" t="s">
        <v>5751</v>
      </c>
      <c r="G2116" s="59"/>
      <c r="H2116" s="59"/>
      <c r="I2116" s="60" t="s">
        <v>5750</v>
      </c>
      <c r="J2116" s="61"/>
      <c r="K2116" s="61">
        <v>10000000</v>
      </c>
    </row>
    <row r="2117" spans="1:11" ht="46.5" hidden="1">
      <c r="A2117" s="48"/>
      <c r="B2117" s="58"/>
      <c r="C2117" s="107" t="s">
        <v>306</v>
      </c>
      <c r="D2117" s="57">
        <v>2019</v>
      </c>
      <c r="E2117" s="58" t="s">
        <v>3011</v>
      </c>
      <c r="F2117" s="60" t="s">
        <v>5752</v>
      </c>
      <c r="G2117" s="59"/>
      <c r="H2117" s="59"/>
      <c r="I2117" s="60" t="s">
        <v>5750</v>
      </c>
      <c r="J2117" s="61"/>
      <c r="K2117" s="61">
        <v>20000000</v>
      </c>
    </row>
    <row r="2118" spans="1:11" ht="31" hidden="1">
      <c r="A2118" s="48"/>
      <c r="B2118" s="58"/>
      <c r="C2118" s="107" t="s">
        <v>306</v>
      </c>
      <c r="D2118" s="57">
        <v>2019</v>
      </c>
      <c r="E2118" s="58" t="s">
        <v>3011</v>
      </c>
      <c r="F2118" s="60" t="s">
        <v>5753</v>
      </c>
      <c r="G2118" s="59"/>
      <c r="H2118" s="59"/>
      <c r="I2118" s="60" t="s">
        <v>5746</v>
      </c>
      <c r="J2118" s="61"/>
      <c r="K2118" s="61">
        <v>12000000</v>
      </c>
    </row>
    <row r="2119" spans="1:11" ht="31" hidden="1">
      <c r="A2119" s="48"/>
      <c r="B2119" s="58"/>
      <c r="C2119" s="107" t="s">
        <v>306</v>
      </c>
      <c r="D2119" s="57">
        <v>2019</v>
      </c>
      <c r="E2119" s="58" t="s">
        <v>3011</v>
      </c>
      <c r="F2119" s="93" t="s">
        <v>5754</v>
      </c>
      <c r="G2119" s="59"/>
      <c r="H2119" s="59"/>
      <c r="I2119" s="60" t="s">
        <v>5755</v>
      </c>
      <c r="J2119" s="61"/>
      <c r="K2119" s="61">
        <v>10000000</v>
      </c>
    </row>
    <row r="2120" spans="1:11" ht="31" hidden="1">
      <c r="A2120" s="48"/>
      <c r="B2120" s="58"/>
      <c r="C2120" s="107" t="s">
        <v>306</v>
      </c>
      <c r="D2120" s="57">
        <v>2019</v>
      </c>
      <c r="E2120" s="58" t="s">
        <v>3011</v>
      </c>
      <c r="F2120" s="93" t="s">
        <v>5756</v>
      </c>
      <c r="G2120" s="59"/>
      <c r="H2120" s="59"/>
      <c r="I2120" s="60" t="s">
        <v>5755</v>
      </c>
      <c r="J2120" s="61"/>
      <c r="K2120" s="61">
        <v>30000000</v>
      </c>
    </row>
    <row r="2121" spans="1:11" ht="31" hidden="1">
      <c r="A2121" s="48"/>
      <c r="B2121" s="58"/>
      <c r="C2121" s="107" t="s">
        <v>306</v>
      </c>
      <c r="D2121" s="57">
        <v>2019</v>
      </c>
      <c r="E2121" s="58" t="s">
        <v>3011</v>
      </c>
      <c r="F2121" s="60" t="s">
        <v>5757</v>
      </c>
      <c r="G2121" s="59"/>
      <c r="H2121" s="59"/>
      <c r="I2121" s="60" t="s">
        <v>5758</v>
      </c>
      <c r="J2121" s="61"/>
      <c r="K2121" s="61">
        <v>14000000</v>
      </c>
    </row>
    <row r="2122" spans="1:11" ht="31" hidden="1">
      <c r="A2122" s="48"/>
      <c r="B2122" s="58"/>
      <c r="C2122" s="107" t="s">
        <v>306</v>
      </c>
      <c r="D2122" s="57">
        <v>2019</v>
      </c>
      <c r="E2122" s="58" t="s">
        <v>3011</v>
      </c>
      <c r="F2122" s="60" t="s">
        <v>5759</v>
      </c>
      <c r="G2122" s="59"/>
      <c r="H2122" s="59"/>
      <c r="I2122" s="60" t="s">
        <v>5760</v>
      </c>
      <c r="J2122" s="61"/>
      <c r="K2122" s="61">
        <v>32678000</v>
      </c>
    </row>
    <row r="2123" spans="1:11" ht="31" hidden="1">
      <c r="A2123" s="48"/>
      <c r="B2123" s="58"/>
      <c r="C2123" s="107" t="s">
        <v>306</v>
      </c>
      <c r="D2123" s="57">
        <v>2019</v>
      </c>
      <c r="E2123" s="58" t="s">
        <v>3011</v>
      </c>
      <c r="F2123" s="60" t="s">
        <v>5761</v>
      </c>
      <c r="G2123" s="59"/>
      <c r="H2123" s="59"/>
      <c r="I2123" s="60" t="s">
        <v>5755</v>
      </c>
      <c r="J2123" s="61"/>
      <c r="K2123" s="61">
        <v>30000000</v>
      </c>
    </row>
    <row r="2124" spans="1:11" ht="31" hidden="1">
      <c r="A2124" s="48"/>
      <c r="B2124" s="58"/>
      <c r="C2124" s="107" t="s">
        <v>306</v>
      </c>
      <c r="D2124" s="57">
        <v>2019</v>
      </c>
      <c r="E2124" s="58" t="s">
        <v>3011</v>
      </c>
      <c r="F2124" s="60" t="s">
        <v>5762</v>
      </c>
      <c r="G2124" s="59"/>
      <c r="H2124" s="59"/>
      <c r="I2124" s="60" t="s">
        <v>5763</v>
      </c>
      <c r="J2124" s="61"/>
      <c r="K2124" s="61">
        <v>35000000</v>
      </c>
    </row>
    <row r="2125" spans="1:11" ht="31" hidden="1">
      <c r="A2125" s="48"/>
      <c r="B2125" s="58"/>
      <c r="C2125" s="107" t="s">
        <v>306</v>
      </c>
      <c r="D2125" s="57">
        <v>2019</v>
      </c>
      <c r="E2125" s="58" t="s">
        <v>3011</v>
      </c>
      <c r="F2125" s="60" t="s">
        <v>5764</v>
      </c>
      <c r="G2125" s="59"/>
      <c r="H2125" s="59"/>
      <c r="I2125" s="60" t="s">
        <v>3763</v>
      </c>
      <c r="J2125" s="61"/>
      <c r="K2125" s="61">
        <v>24500000</v>
      </c>
    </row>
    <row r="2126" spans="1:11" ht="31" hidden="1">
      <c r="A2126" s="48"/>
      <c r="B2126" s="58"/>
      <c r="C2126" s="107" t="s">
        <v>306</v>
      </c>
      <c r="D2126" s="57">
        <v>2019</v>
      </c>
      <c r="E2126" s="58" t="s">
        <v>3011</v>
      </c>
      <c r="F2126" s="60" t="s">
        <v>5765</v>
      </c>
      <c r="G2126" s="59"/>
      <c r="H2126" s="59"/>
      <c r="I2126" s="60" t="s">
        <v>5766</v>
      </c>
      <c r="J2126" s="61"/>
      <c r="K2126" s="61">
        <v>81000000</v>
      </c>
    </row>
    <row r="2127" spans="1:11" ht="31" hidden="1">
      <c r="A2127" s="48"/>
      <c r="B2127" s="58"/>
      <c r="C2127" s="107" t="s">
        <v>306</v>
      </c>
      <c r="D2127" s="57">
        <v>2019</v>
      </c>
      <c r="E2127" s="58" t="s">
        <v>3011</v>
      </c>
      <c r="F2127" s="60" t="s">
        <v>5767</v>
      </c>
      <c r="G2127" s="59"/>
      <c r="H2127" s="59"/>
      <c r="I2127" s="60" t="s">
        <v>5768</v>
      </c>
      <c r="J2127" s="61"/>
      <c r="K2127" s="61">
        <v>28500000</v>
      </c>
    </row>
    <row r="2128" spans="1:11" ht="31" hidden="1">
      <c r="A2128" s="48"/>
      <c r="B2128" s="58"/>
      <c r="C2128" s="107" t="s">
        <v>306</v>
      </c>
      <c r="D2128" s="57">
        <v>2019</v>
      </c>
      <c r="E2128" s="58" t="s">
        <v>3011</v>
      </c>
      <c r="F2128" s="60" t="s">
        <v>5769</v>
      </c>
      <c r="G2128" s="59"/>
      <c r="H2128" s="59"/>
      <c r="I2128" s="60" t="s">
        <v>5770</v>
      </c>
      <c r="J2128" s="61"/>
      <c r="K2128" s="61">
        <v>7000000</v>
      </c>
    </row>
    <row r="2129" spans="1:11" ht="31" hidden="1">
      <c r="A2129" s="48"/>
      <c r="B2129" s="58"/>
      <c r="C2129" s="107" t="s">
        <v>306</v>
      </c>
      <c r="D2129" s="57">
        <v>2019</v>
      </c>
      <c r="E2129" s="58" t="s">
        <v>3011</v>
      </c>
      <c r="F2129" s="60" t="s">
        <v>5771</v>
      </c>
      <c r="G2129" s="59"/>
      <c r="H2129" s="59"/>
      <c r="I2129" s="60" t="s">
        <v>5758</v>
      </c>
      <c r="J2129" s="61"/>
      <c r="K2129" s="61">
        <v>10900000</v>
      </c>
    </row>
    <row r="2130" spans="1:11" ht="31" hidden="1">
      <c r="A2130" s="48"/>
      <c r="B2130" s="58"/>
      <c r="C2130" s="107" t="s">
        <v>306</v>
      </c>
      <c r="D2130" s="57">
        <v>2019</v>
      </c>
      <c r="E2130" s="58" t="s">
        <v>3011</v>
      </c>
      <c r="F2130" s="60" t="s">
        <v>5772</v>
      </c>
      <c r="G2130" s="59"/>
      <c r="H2130" s="59"/>
      <c r="I2130" s="60" t="s">
        <v>5758</v>
      </c>
      <c r="J2130" s="61"/>
      <c r="K2130" s="61">
        <v>15000000</v>
      </c>
    </row>
    <row r="2131" spans="1:11" ht="31" hidden="1">
      <c r="A2131" s="48"/>
      <c r="B2131" s="58"/>
      <c r="C2131" s="107" t="s">
        <v>306</v>
      </c>
      <c r="D2131" s="57">
        <v>2019</v>
      </c>
      <c r="E2131" s="58" t="s">
        <v>3011</v>
      </c>
      <c r="F2131" s="60" t="s">
        <v>5773</v>
      </c>
      <c r="G2131" s="59"/>
      <c r="H2131" s="59"/>
      <c r="I2131" s="60" t="s">
        <v>5755</v>
      </c>
      <c r="J2131" s="61"/>
      <c r="K2131" s="61">
        <v>10000000</v>
      </c>
    </row>
    <row r="2132" spans="1:11" ht="31" hidden="1">
      <c r="A2132" s="48"/>
      <c r="B2132" s="58"/>
      <c r="C2132" s="107" t="s">
        <v>306</v>
      </c>
      <c r="D2132" s="57">
        <v>2019</v>
      </c>
      <c r="E2132" s="58" t="s">
        <v>3016</v>
      </c>
      <c r="F2132" s="60" t="s">
        <v>5774</v>
      </c>
      <c r="G2132" s="60"/>
      <c r="H2132" s="93"/>
      <c r="I2132" s="60" t="s">
        <v>5775</v>
      </c>
      <c r="J2132" s="61"/>
      <c r="K2132" s="61">
        <v>15000000</v>
      </c>
    </row>
    <row r="2133" spans="1:11" ht="31" hidden="1">
      <c r="A2133" s="48"/>
      <c r="B2133" s="58"/>
      <c r="C2133" s="107" t="s">
        <v>306</v>
      </c>
      <c r="D2133" s="57">
        <v>2019</v>
      </c>
      <c r="E2133" s="58" t="s">
        <v>3016</v>
      </c>
      <c r="F2133" s="60" t="s">
        <v>5776</v>
      </c>
      <c r="G2133" s="59"/>
      <c r="H2133" s="59"/>
      <c r="I2133" s="60" t="s">
        <v>5777</v>
      </c>
      <c r="J2133" s="61"/>
      <c r="K2133" s="61">
        <v>53720000</v>
      </c>
    </row>
    <row r="2134" spans="1:11" ht="31" hidden="1">
      <c r="A2134" s="48"/>
      <c r="B2134" s="58"/>
      <c r="C2134" s="107" t="s">
        <v>306</v>
      </c>
      <c r="D2134" s="57">
        <v>2019</v>
      </c>
      <c r="E2134" s="58" t="s">
        <v>3016</v>
      </c>
      <c r="F2134" s="60" t="s">
        <v>5778</v>
      </c>
      <c r="G2134" s="59"/>
      <c r="H2134" s="59"/>
      <c r="I2134" s="60" t="s">
        <v>5777</v>
      </c>
      <c r="J2134" s="61"/>
      <c r="K2134" s="61">
        <v>57000000</v>
      </c>
    </row>
    <row r="2135" spans="1:11" ht="31" hidden="1">
      <c r="A2135" s="48"/>
      <c r="B2135" s="58"/>
      <c r="C2135" s="107" t="s">
        <v>306</v>
      </c>
      <c r="D2135" s="57">
        <v>2019</v>
      </c>
      <c r="E2135" s="58" t="s">
        <v>3016</v>
      </c>
      <c r="F2135" s="60" t="s">
        <v>5779</v>
      </c>
      <c r="G2135" s="59"/>
      <c r="H2135" s="59"/>
      <c r="I2135" s="60" t="s">
        <v>5780</v>
      </c>
      <c r="J2135" s="61"/>
      <c r="K2135" s="61">
        <v>45550000</v>
      </c>
    </row>
    <row r="2136" spans="1:11" ht="31" hidden="1">
      <c r="A2136" s="48"/>
      <c r="B2136" s="58"/>
      <c r="C2136" s="107" t="s">
        <v>306</v>
      </c>
      <c r="D2136" s="57">
        <v>2019</v>
      </c>
      <c r="E2136" s="58" t="s">
        <v>3016</v>
      </c>
      <c r="F2136" s="60" t="s">
        <v>5781</v>
      </c>
      <c r="G2136" s="59"/>
      <c r="H2136" s="59"/>
      <c r="I2136" s="60" t="s">
        <v>5782</v>
      </c>
      <c r="J2136" s="61"/>
      <c r="K2136" s="61">
        <v>45000000</v>
      </c>
    </row>
    <row r="2137" spans="1:11" ht="31" hidden="1">
      <c r="A2137" s="48"/>
      <c r="B2137" s="58"/>
      <c r="C2137" s="107" t="s">
        <v>306</v>
      </c>
      <c r="D2137" s="57">
        <v>2019</v>
      </c>
      <c r="E2137" s="58" t="s">
        <v>3016</v>
      </c>
      <c r="F2137" s="60" t="s">
        <v>5783</v>
      </c>
      <c r="G2137" s="59"/>
      <c r="H2137" s="59"/>
      <c r="I2137" s="60" t="s">
        <v>5784</v>
      </c>
      <c r="J2137" s="61"/>
      <c r="K2137" s="61">
        <v>45000000</v>
      </c>
    </row>
    <row r="2138" spans="1:11" ht="15.75" hidden="1" customHeight="1">
      <c r="A2138" s="48"/>
      <c r="B2138" s="58"/>
      <c r="C2138" s="107" t="s">
        <v>306</v>
      </c>
      <c r="D2138" s="57">
        <v>2019</v>
      </c>
      <c r="E2138" s="58" t="s">
        <v>3070</v>
      </c>
      <c r="F2138" s="60" t="s">
        <v>5785</v>
      </c>
      <c r="G2138" s="60"/>
      <c r="H2138" s="60"/>
      <c r="I2138" s="60" t="s">
        <v>229</v>
      </c>
      <c r="J2138" s="108">
        <v>10000000</v>
      </c>
      <c r="K2138" s="108"/>
    </row>
    <row r="2139" spans="1:11" ht="15.75" hidden="1" customHeight="1">
      <c r="A2139" s="48"/>
      <c r="B2139" s="58"/>
      <c r="C2139" s="107" t="s">
        <v>306</v>
      </c>
      <c r="D2139" s="57">
        <v>2019</v>
      </c>
      <c r="E2139" s="58" t="s">
        <v>3070</v>
      </c>
      <c r="F2139" s="60" t="s">
        <v>5786</v>
      </c>
      <c r="G2139" s="60"/>
      <c r="H2139" s="60"/>
      <c r="I2139" s="60" t="s">
        <v>5768</v>
      </c>
      <c r="J2139" s="108">
        <v>9000000</v>
      </c>
      <c r="K2139" s="108"/>
    </row>
    <row r="2140" spans="1:11" ht="15.75" hidden="1" customHeight="1">
      <c r="A2140" s="48"/>
      <c r="B2140" s="58"/>
      <c r="C2140" s="107" t="s">
        <v>306</v>
      </c>
      <c r="D2140" s="57">
        <v>2019</v>
      </c>
      <c r="E2140" s="58" t="s">
        <v>3070</v>
      </c>
      <c r="F2140" s="60" t="s">
        <v>5787</v>
      </c>
      <c r="G2140" s="60"/>
      <c r="H2140" s="60"/>
      <c r="I2140" s="60" t="s">
        <v>5768</v>
      </c>
      <c r="J2140" s="108">
        <v>3670000</v>
      </c>
      <c r="K2140" s="108"/>
    </row>
    <row r="2141" spans="1:11" ht="15.75" hidden="1" customHeight="1">
      <c r="A2141" s="48"/>
      <c r="B2141" s="58"/>
      <c r="C2141" s="107" t="s">
        <v>306</v>
      </c>
      <c r="D2141" s="57">
        <v>2019</v>
      </c>
      <c r="E2141" s="58" t="s">
        <v>3070</v>
      </c>
      <c r="F2141" s="60" t="s">
        <v>5788</v>
      </c>
      <c r="G2141" s="60"/>
      <c r="H2141" s="60"/>
      <c r="I2141" s="60" t="s">
        <v>3801</v>
      </c>
      <c r="J2141" s="108">
        <v>2500000</v>
      </c>
      <c r="K2141" s="108"/>
    </row>
    <row r="2142" spans="1:11" ht="15.75" hidden="1" customHeight="1">
      <c r="A2142" s="48"/>
      <c r="B2142" s="58"/>
      <c r="C2142" s="107" t="s">
        <v>306</v>
      </c>
      <c r="D2142" s="57">
        <v>2019</v>
      </c>
      <c r="E2142" s="58" t="s">
        <v>3070</v>
      </c>
      <c r="F2142" s="60" t="s">
        <v>5789</v>
      </c>
      <c r="G2142" s="60"/>
      <c r="H2142" s="60"/>
      <c r="I2142" s="60" t="s">
        <v>5768</v>
      </c>
      <c r="J2142" s="108">
        <v>5000000</v>
      </c>
      <c r="K2142" s="108"/>
    </row>
    <row r="2143" spans="1:11" ht="15.75" hidden="1" customHeight="1">
      <c r="A2143" s="48"/>
      <c r="B2143" s="58"/>
      <c r="C2143" s="107" t="s">
        <v>306</v>
      </c>
      <c r="D2143" s="57">
        <v>2019</v>
      </c>
      <c r="E2143" s="58" t="s">
        <v>3070</v>
      </c>
      <c r="F2143" s="60" t="s">
        <v>5790</v>
      </c>
      <c r="G2143" s="60"/>
      <c r="H2143" s="60"/>
      <c r="I2143" s="60" t="s">
        <v>4467</v>
      </c>
      <c r="J2143" s="108">
        <v>5000000</v>
      </c>
      <c r="K2143" s="108"/>
    </row>
    <row r="2144" spans="1:11" ht="15.75" hidden="1" customHeight="1">
      <c r="A2144" s="48"/>
      <c r="B2144" s="58"/>
      <c r="C2144" s="107" t="s">
        <v>306</v>
      </c>
      <c r="D2144" s="57">
        <v>2019</v>
      </c>
      <c r="E2144" s="58" t="s">
        <v>3070</v>
      </c>
      <c r="F2144" s="60" t="s">
        <v>5791</v>
      </c>
      <c r="G2144" s="60"/>
      <c r="H2144" s="60"/>
      <c r="I2144" s="60" t="s">
        <v>5792</v>
      </c>
      <c r="J2144" s="108">
        <v>25000000</v>
      </c>
      <c r="K2144" s="108"/>
    </row>
    <row r="2145" spans="1:11" ht="15.75" hidden="1" customHeight="1">
      <c r="A2145" s="48"/>
      <c r="B2145" s="58"/>
      <c r="C2145" s="107" t="s">
        <v>306</v>
      </c>
      <c r="D2145" s="57">
        <v>2019</v>
      </c>
      <c r="E2145" s="58" t="s">
        <v>3070</v>
      </c>
      <c r="F2145" s="60" t="s">
        <v>5793</v>
      </c>
      <c r="G2145" s="60"/>
      <c r="H2145" s="60"/>
      <c r="I2145" s="60" t="s">
        <v>3801</v>
      </c>
      <c r="J2145" s="108">
        <v>4000000</v>
      </c>
      <c r="K2145" s="108"/>
    </row>
    <row r="2146" spans="1:11" ht="15.75" hidden="1" customHeight="1">
      <c r="A2146" s="48"/>
      <c r="B2146" s="58"/>
      <c r="C2146" s="107" t="s">
        <v>306</v>
      </c>
      <c r="D2146" s="57">
        <v>2019</v>
      </c>
      <c r="E2146" s="58" t="s">
        <v>3070</v>
      </c>
      <c r="F2146" s="60" t="s">
        <v>5794</v>
      </c>
      <c r="G2146" s="60"/>
      <c r="H2146" s="60"/>
      <c r="I2146" s="60" t="s">
        <v>5770</v>
      </c>
      <c r="J2146" s="108">
        <v>2000000</v>
      </c>
      <c r="K2146" s="108"/>
    </row>
    <row r="2147" spans="1:11" ht="15.75" hidden="1" customHeight="1">
      <c r="A2147" s="48"/>
      <c r="B2147" s="58"/>
      <c r="C2147" s="107" t="s">
        <v>306</v>
      </c>
      <c r="D2147" s="57">
        <v>2019</v>
      </c>
      <c r="E2147" s="58" t="s">
        <v>3070</v>
      </c>
      <c r="F2147" s="60" t="s">
        <v>5795</v>
      </c>
      <c r="G2147" s="60"/>
      <c r="H2147" s="60"/>
      <c r="I2147" s="60" t="s">
        <v>5796</v>
      </c>
      <c r="J2147" s="108">
        <v>3000000</v>
      </c>
      <c r="K2147" s="108"/>
    </row>
    <row r="2148" spans="1:11" ht="15.75" hidden="1" customHeight="1">
      <c r="A2148" s="48"/>
      <c r="B2148" s="58"/>
      <c r="C2148" s="107" t="s">
        <v>306</v>
      </c>
      <c r="D2148" s="57">
        <v>2019</v>
      </c>
      <c r="E2148" s="58" t="s">
        <v>3070</v>
      </c>
      <c r="F2148" s="60" t="s">
        <v>5797</v>
      </c>
      <c r="G2148" s="60"/>
      <c r="H2148" s="60"/>
      <c r="I2148" s="60" t="s">
        <v>2045</v>
      </c>
      <c r="J2148" s="108">
        <v>95000000</v>
      </c>
      <c r="K2148" s="108"/>
    </row>
    <row r="2149" spans="1:11" ht="15.75" hidden="1" customHeight="1">
      <c r="A2149" s="48"/>
      <c r="B2149" s="58"/>
      <c r="C2149" s="107" t="s">
        <v>306</v>
      </c>
      <c r="D2149" s="57">
        <v>2019</v>
      </c>
      <c r="E2149" s="58" t="s">
        <v>3070</v>
      </c>
      <c r="F2149" s="60" t="s">
        <v>5798</v>
      </c>
      <c r="G2149" s="60"/>
      <c r="H2149" s="60"/>
      <c r="I2149" s="60" t="s">
        <v>229</v>
      </c>
      <c r="J2149" s="108">
        <v>25000000</v>
      </c>
      <c r="K2149" s="108"/>
    </row>
    <row r="2150" spans="1:11" ht="15.75" hidden="1" customHeight="1">
      <c r="A2150" s="48"/>
      <c r="B2150" s="58"/>
      <c r="C2150" s="107" t="s">
        <v>306</v>
      </c>
      <c r="D2150" s="57">
        <v>2019</v>
      </c>
      <c r="E2150" s="58" t="s">
        <v>3070</v>
      </c>
      <c r="F2150" s="60" t="s">
        <v>5799</v>
      </c>
      <c r="G2150" s="60"/>
      <c r="H2150" s="60"/>
      <c r="I2150" s="60" t="s">
        <v>229</v>
      </c>
      <c r="J2150" s="108">
        <v>15000000</v>
      </c>
      <c r="K2150" s="108"/>
    </row>
    <row r="2151" spans="1:11" ht="15.75" hidden="1" customHeight="1">
      <c r="A2151" s="48"/>
      <c r="B2151" s="58"/>
      <c r="C2151" s="107" t="s">
        <v>306</v>
      </c>
      <c r="D2151" s="57">
        <v>2019</v>
      </c>
      <c r="E2151" s="58" t="s">
        <v>3070</v>
      </c>
      <c r="F2151" s="60" t="s">
        <v>5800</v>
      </c>
      <c r="G2151" s="60"/>
      <c r="H2151" s="60"/>
      <c r="I2151" s="60" t="s">
        <v>5801</v>
      </c>
      <c r="J2151" s="108">
        <v>3000000</v>
      </c>
      <c r="K2151" s="108"/>
    </row>
    <row r="2152" spans="1:11" ht="15.75" hidden="1" customHeight="1">
      <c r="A2152" s="48"/>
      <c r="B2152" s="58"/>
      <c r="C2152" s="107" t="s">
        <v>306</v>
      </c>
      <c r="D2152" s="57">
        <v>2019</v>
      </c>
      <c r="E2152" s="58" t="s">
        <v>3070</v>
      </c>
      <c r="F2152" s="60" t="s">
        <v>5800</v>
      </c>
      <c r="G2152" s="60"/>
      <c r="H2152" s="60"/>
      <c r="I2152" s="60" t="s">
        <v>5802</v>
      </c>
      <c r="J2152" s="108">
        <v>3000000</v>
      </c>
      <c r="K2152" s="108"/>
    </row>
    <row r="2153" spans="1:11" ht="15.75" hidden="1" customHeight="1">
      <c r="A2153" s="48"/>
      <c r="B2153" s="58"/>
      <c r="C2153" s="107" t="s">
        <v>306</v>
      </c>
      <c r="D2153" s="57">
        <v>2019</v>
      </c>
      <c r="E2153" s="58" t="s">
        <v>3070</v>
      </c>
      <c r="F2153" s="60" t="s">
        <v>5800</v>
      </c>
      <c r="G2153" s="60"/>
      <c r="H2153" s="60"/>
      <c r="I2153" s="60" t="s">
        <v>5792</v>
      </c>
      <c r="J2153" s="108">
        <v>3000000</v>
      </c>
      <c r="K2153" s="108"/>
    </row>
    <row r="2154" spans="1:11" ht="15.75" hidden="1" customHeight="1">
      <c r="A2154" s="48"/>
      <c r="B2154" s="58"/>
      <c r="C2154" s="107" t="s">
        <v>306</v>
      </c>
      <c r="D2154" s="57">
        <v>2019</v>
      </c>
      <c r="E2154" s="58" t="s">
        <v>3070</v>
      </c>
      <c r="F2154" s="60" t="s">
        <v>5800</v>
      </c>
      <c r="G2154" s="60"/>
      <c r="H2154" s="60"/>
      <c r="I2154" s="60" t="s">
        <v>5758</v>
      </c>
      <c r="J2154" s="108">
        <v>3000000</v>
      </c>
      <c r="K2154" s="108"/>
    </row>
    <row r="2155" spans="1:11" ht="15.75" hidden="1" customHeight="1">
      <c r="A2155" s="48"/>
      <c r="B2155" s="58"/>
      <c r="C2155" s="107" t="s">
        <v>306</v>
      </c>
      <c r="D2155" s="57">
        <v>2019</v>
      </c>
      <c r="E2155" s="58" t="s">
        <v>3070</v>
      </c>
      <c r="F2155" s="60" t="s">
        <v>5800</v>
      </c>
      <c r="G2155" s="60"/>
      <c r="H2155" s="60"/>
      <c r="I2155" s="60" t="s">
        <v>5784</v>
      </c>
      <c r="J2155" s="108">
        <v>3000000</v>
      </c>
      <c r="K2155" s="108"/>
    </row>
    <row r="2156" spans="1:11" ht="15.75" hidden="1" customHeight="1">
      <c r="A2156" s="48"/>
      <c r="B2156" s="58"/>
      <c r="C2156" s="107" t="s">
        <v>306</v>
      </c>
      <c r="D2156" s="57">
        <v>2019</v>
      </c>
      <c r="E2156" s="58" t="s">
        <v>3070</v>
      </c>
      <c r="F2156" s="60" t="s">
        <v>5803</v>
      </c>
      <c r="G2156" s="60"/>
      <c r="H2156" s="60"/>
      <c r="I2156" s="60" t="s">
        <v>5768</v>
      </c>
      <c r="J2156" s="108">
        <v>10000000</v>
      </c>
      <c r="K2156" s="108"/>
    </row>
    <row r="2157" spans="1:11" ht="15.75" hidden="1" customHeight="1">
      <c r="A2157" s="48"/>
      <c r="B2157" s="58"/>
      <c r="C2157" s="107" t="s">
        <v>306</v>
      </c>
      <c r="D2157" s="57">
        <v>2019</v>
      </c>
      <c r="E2157" s="58" t="s">
        <v>3070</v>
      </c>
      <c r="F2157" s="60" t="s">
        <v>5804</v>
      </c>
      <c r="G2157" s="60"/>
      <c r="H2157" s="60"/>
      <c r="I2157" s="60" t="s">
        <v>5792</v>
      </c>
      <c r="J2157" s="108">
        <v>15000000</v>
      </c>
      <c r="K2157" s="108"/>
    </row>
    <row r="2158" spans="1:11" ht="15.75" hidden="1" customHeight="1">
      <c r="A2158" s="48"/>
      <c r="B2158" s="58"/>
      <c r="C2158" s="107" t="s">
        <v>306</v>
      </c>
      <c r="D2158" s="57">
        <v>2019</v>
      </c>
      <c r="E2158" s="58" t="s">
        <v>3070</v>
      </c>
      <c r="F2158" s="60" t="s">
        <v>5805</v>
      </c>
      <c r="G2158" s="60"/>
      <c r="H2158" s="60"/>
      <c r="I2158" s="60" t="s">
        <v>5768</v>
      </c>
      <c r="J2158" s="108">
        <v>5000000</v>
      </c>
      <c r="K2158" s="108"/>
    </row>
    <row r="2159" spans="1:11" ht="15.75" hidden="1" customHeight="1">
      <c r="A2159" s="48"/>
      <c r="B2159" s="58"/>
      <c r="C2159" s="107" t="s">
        <v>306</v>
      </c>
      <c r="D2159" s="57">
        <v>2019</v>
      </c>
      <c r="E2159" s="58" t="s">
        <v>3070</v>
      </c>
      <c r="F2159" s="60" t="s">
        <v>5806</v>
      </c>
      <c r="G2159" s="60"/>
      <c r="H2159" s="60"/>
      <c r="I2159" s="60" t="s">
        <v>5770</v>
      </c>
      <c r="J2159" s="108">
        <v>6000000</v>
      </c>
      <c r="K2159" s="108"/>
    </row>
    <row r="2160" spans="1:11" ht="31" hidden="1">
      <c r="A2160" s="48"/>
      <c r="B2160" s="58"/>
      <c r="C2160" s="107" t="s">
        <v>306</v>
      </c>
      <c r="D2160" s="57">
        <v>2019</v>
      </c>
      <c r="E2160" s="58" t="s">
        <v>3070</v>
      </c>
      <c r="F2160" s="60" t="s">
        <v>5807</v>
      </c>
      <c r="G2160" s="60"/>
      <c r="H2160" s="60"/>
      <c r="I2160" s="60" t="s">
        <v>2686</v>
      </c>
      <c r="J2160" s="108">
        <v>20000000</v>
      </c>
      <c r="K2160" s="108"/>
    </row>
    <row r="2161" spans="1:11" ht="15.75" hidden="1" customHeight="1">
      <c r="A2161" s="48"/>
      <c r="B2161" s="58"/>
      <c r="C2161" s="107" t="s">
        <v>306</v>
      </c>
      <c r="D2161" s="57">
        <v>2019</v>
      </c>
      <c r="E2161" s="58" t="s">
        <v>3070</v>
      </c>
      <c r="F2161" s="60" t="s">
        <v>5808</v>
      </c>
      <c r="G2161" s="60"/>
      <c r="H2161" s="60"/>
      <c r="I2161" s="60" t="s">
        <v>5768</v>
      </c>
      <c r="J2161" s="108">
        <v>5000000</v>
      </c>
      <c r="K2161" s="108"/>
    </row>
    <row r="2162" spans="1:11" ht="15.75" hidden="1" customHeight="1">
      <c r="A2162" s="48"/>
      <c r="B2162" s="58"/>
      <c r="C2162" s="107" t="s">
        <v>306</v>
      </c>
      <c r="D2162" s="57">
        <v>2019</v>
      </c>
      <c r="E2162" s="58" t="s">
        <v>3070</v>
      </c>
      <c r="F2162" s="60" t="s">
        <v>5809</v>
      </c>
      <c r="G2162" s="60"/>
      <c r="H2162" s="60"/>
      <c r="I2162" s="60" t="s">
        <v>5768</v>
      </c>
      <c r="J2162" s="108">
        <v>2500000</v>
      </c>
      <c r="K2162" s="108"/>
    </row>
    <row r="2163" spans="1:11" ht="15.75" hidden="1" customHeight="1">
      <c r="A2163" s="48"/>
      <c r="B2163" s="58"/>
      <c r="C2163" s="107" t="s">
        <v>306</v>
      </c>
      <c r="D2163" s="57">
        <v>2019</v>
      </c>
      <c r="E2163" s="58" t="s">
        <v>3070</v>
      </c>
      <c r="F2163" s="60" t="s">
        <v>5810</v>
      </c>
      <c r="G2163" s="60"/>
      <c r="H2163" s="60"/>
      <c r="I2163" s="60" t="s">
        <v>5770</v>
      </c>
      <c r="J2163" s="108">
        <v>4680000</v>
      </c>
      <c r="K2163" s="108"/>
    </row>
    <row r="2164" spans="1:11" ht="15.75" hidden="1" customHeight="1">
      <c r="A2164" s="48"/>
      <c r="B2164" s="58"/>
      <c r="C2164" s="107" t="s">
        <v>306</v>
      </c>
      <c r="D2164" s="57">
        <v>2019</v>
      </c>
      <c r="E2164" s="58" t="s">
        <v>3070</v>
      </c>
      <c r="F2164" s="60" t="s">
        <v>5811</v>
      </c>
      <c r="G2164" s="60"/>
      <c r="H2164" s="60"/>
      <c r="I2164" s="60" t="s">
        <v>229</v>
      </c>
      <c r="J2164" s="108">
        <v>25000000</v>
      </c>
      <c r="K2164" s="108"/>
    </row>
    <row r="2165" spans="1:11" ht="15.75" hidden="1" customHeight="1">
      <c r="A2165" s="48"/>
      <c r="B2165" s="58"/>
      <c r="C2165" s="107" t="s">
        <v>306</v>
      </c>
      <c r="D2165" s="57">
        <v>2019</v>
      </c>
      <c r="E2165" s="58" t="s">
        <v>3070</v>
      </c>
      <c r="F2165" s="60" t="s">
        <v>5812</v>
      </c>
      <c r="G2165" s="60"/>
      <c r="H2165" s="60"/>
      <c r="I2165" s="60" t="s">
        <v>5768</v>
      </c>
      <c r="J2165" s="108">
        <v>100000000</v>
      </c>
      <c r="K2165" s="108"/>
    </row>
    <row r="2166" spans="1:11" ht="15.75" hidden="1" customHeight="1">
      <c r="A2166" s="48"/>
      <c r="B2166" s="58"/>
      <c r="C2166" s="107" t="s">
        <v>306</v>
      </c>
      <c r="D2166" s="57">
        <v>2019</v>
      </c>
      <c r="E2166" s="58" t="s">
        <v>3070</v>
      </c>
      <c r="F2166" s="60" t="s">
        <v>5813</v>
      </c>
      <c r="G2166" s="60"/>
      <c r="H2166" s="60"/>
      <c r="I2166" s="60" t="s">
        <v>5792</v>
      </c>
      <c r="J2166" s="108">
        <v>5000000</v>
      </c>
      <c r="K2166" s="108"/>
    </row>
    <row r="2167" spans="1:11" ht="15.75" hidden="1" customHeight="1">
      <c r="A2167" s="48"/>
      <c r="B2167" s="58"/>
      <c r="C2167" s="107" t="s">
        <v>306</v>
      </c>
      <c r="D2167" s="57">
        <v>2019</v>
      </c>
      <c r="E2167" s="58" t="s">
        <v>3070</v>
      </c>
      <c r="F2167" s="60" t="s">
        <v>5813</v>
      </c>
      <c r="G2167" s="60"/>
      <c r="H2167" s="60"/>
      <c r="I2167" s="60" t="s">
        <v>5814</v>
      </c>
      <c r="J2167" s="108">
        <v>5000000</v>
      </c>
      <c r="K2167" s="108"/>
    </row>
    <row r="2168" spans="1:11" ht="15.75" hidden="1" customHeight="1">
      <c r="A2168" s="48"/>
      <c r="B2168" s="58"/>
      <c r="C2168" s="107" t="s">
        <v>306</v>
      </c>
      <c r="D2168" s="57">
        <v>2019</v>
      </c>
      <c r="E2168" s="58" t="s">
        <v>3070</v>
      </c>
      <c r="F2168" s="60" t="s">
        <v>5813</v>
      </c>
      <c r="G2168" s="60"/>
      <c r="H2168" s="60"/>
      <c r="I2168" s="60" t="s">
        <v>5802</v>
      </c>
      <c r="J2168" s="108">
        <v>5000000</v>
      </c>
      <c r="K2168" s="108"/>
    </row>
    <row r="2169" spans="1:11" ht="15.75" hidden="1" customHeight="1">
      <c r="A2169" s="48"/>
      <c r="B2169" s="58"/>
      <c r="C2169" s="107" t="s">
        <v>306</v>
      </c>
      <c r="D2169" s="57">
        <v>2019</v>
      </c>
      <c r="E2169" s="58" t="s">
        <v>3070</v>
      </c>
      <c r="F2169" s="60" t="s">
        <v>5813</v>
      </c>
      <c r="G2169" s="60"/>
      <c r="H2169" s="60"/>
      <c r="I2169" s="60" t="s">
        <v>5815</v>
      </c>
      <c r="J2169" s="108">
        <v>5000000</v>
      </c>
      <c r="K2169" s="108"/>
    </row>
    <row r="2170" spans="1:11" ht="15.75" hidden="1" customHeight="1">
      <c r="A2170" s="48"/>
      <c r="B2170" s="58"/>
      <c r="C2170" s="107" t="s">
        <v>306</v>
      </c>
      <c r="D2170" s="57">
        <v>2019</v>
      </c>
      <c r="E2170" s="58" t="s">
        <v>3070</v>
      </c>
      <c r="F2170" s="60" t="s">
        <v>5813</v>
      </c>
      <c r="G2170" s="60"/>
      <c r="H2170" s="60"/>
      <c r="I2170" s="60" t="s">
        <v>5766</v>
      </c>
      <c r="J2170" s="108">
        <v>5000000</v>
      </c>
      <c r="K2170" s="108"/>
    </row>
    <row r="2171" spans="1:11" ht="15.75" hidden="1" customHeight="1">
      <c r="A2171" s="48"/>
      <c r="B2171" s="58"/>
      <c r="C2171" s="107" t="s">
        <v>306</v>
      </c>
      <c r="D2171" s="57">
        <v>2019</v>
      </c>
      <c r="E2171" s="58" t="s">
        <v>3070</v>
      </c>
      <c r="F2171" s="60" t="s">
        <v>5813</v>
      </c>
      <c r="G2171" s="60"/>
      <c r="H2171" s="60"/>
      <c r="I2171" s="60" t="s">
        <v>4339</v>
      </c>
      <c r="J2171" s="108">
        <v>5000000</v>
      </c>
      <c r="K2171" s="108"/>
    </row>
    <row r="2172" spans="1:11" ht="15.75" hidden="1" customHeight="1">
      <c r="A2172" s="48"/>
      <c r="B2172" s="58"/>
      <c r="C2172" s="107" t="s">
        <v>306</v>
      </c>
      <c r="D2172" s="57">
        <v>2019</v>
      </c>
      <c r="E2172" s="58" t="s">
        <v>3070</v>
      </c>
      <c r="F2172" s="60" t="s">
        <v>5813</v>
      </c>
      <c r="G2172" s="60"/>
      <c r="H2172" s="60"/>
      <c r="I2172" s="60" t="s">
        <v>5782</v>
      </c>
      <c r="J2172" s="108">
        <v>5000000</v>
      </c>
      <c r="K2172" s="108"/>
    </row>
    <row r="2173" spans="1:11" ht="15.75" hidden="1" customHeight="1">
      <c r="A2173" s="48"/>
      <c r="B2173" s="58"/>
      <c r="C2173" s="107" t="s">
        <v>306</v>
      </c>
      <c r="D2173" s="57">
        <v>2019</v>
      </c>
      <c r="E2173" s="58" t="s">
        <v>3070</v>
      </c>
      <c r="F2173" s="60" t="s">
        <v>5813</v>
      </c>
      <c r="G2173" s="60"/>
      <c r="H2173" s="60"/>
      <c r="I2173" s="60" t="s">
        <v>5816</v>
      </c>
      <c r="J2173" s="108">
        <v>5000000</v>
      </c>
      <c r="K2173" s="108"/>
    </row>
    <row r="2174" spans="1:11" ht="15.75" hidden="1" customHeight="1">
      <c r="A2174" s="48"/>
      <c r="B2174" s="58"/>
      <c r="C2174" s="107" t="s">
        <v>306</v>
      </c>
      <c r="D2174" s="57">
        <v>2019</v>
      </c>
      <c r="E2174" s="58" t="s">
        <v>3070</v>
      </c>
      <c r="F2174" s="60" t="s">
        <v>5813</v>
      </c>
      <c r="G2174" s="60"/>
      <c r="H2174" s="60"/>
      <c r="I2174" s="60" t="s">
        <v>5796</v>
      </c>
      <c r="J2174" s="108">
        <v>5000000</v>
      </c>
      <c r="K2174" s="108"/>
    </row>
    <row r="2175" spans="1:11" ht="15.75" hidden="1" customHeight="1">
      <c r="A2175" s="48"/>
      <c r="B2175" s="58"/>
      <c r="C2175" s="107" t="s">
        <v>306</v>
      </c>
      <c r="D2175" s="57">
        <v>2019</v>
      </c>
      <c r="E2175" s="58" t="s">
        <v>3070</v>
      </c>
      <c r="F2175" s="60" t="s">
        <v>5813</v>
      </c>
      <c r="G2175" s="60"/>
      <c r="H2175" s="60"/>
      <c r="I2175" s="60" t="s">
        <v>5758</v>
      </c>
      <c r="J2175" s="108">
        <v>5000000</v>
      </c>
      <c r="K2175" s="108"/>
    </row>
    <row r="2176" spans="1:11" ht="15.75" hidden="1" customHeight="1">
      <c r="A2176" s="48"/>
      <c r="B2176" s="58"/>
      <c r="C2176" s="107" t="s">
        <v>306</v>
      </c>
      <c r="D2176" s="57">
        <v>2019</v>
      </c>
      <c r="E2176" s="58" t="s">
        <v>3070</v>
      </c>
      <c r="F2176" s="60" t="s">
        <v>5813</v>
      </c>
      <c r="G2176" s="60"/>
      <c r="H2176" s="60"/>
      <c r="I2176" s="60" t="s">
        <v>5746</v>
      </c>
      <c r="J2176" s="108">
        <v>5000000</v>
      </c>
      <c r="K2176" s="108"/>
    </row>
    <row r="2177" spans="1:11" ht="15.75" hidden="1" customHeight="1">
      <c r="A2177" s="48"/>
      <c r="B2177" s="58"/>
      <c r="C2177" s="107" t="s">
        <v>306</v>
      </c>
      <c r="D2177" s="57">
        <v>2019</v>
      </c>
      <c r="E2177" s="58" t="s">
        <v>3070</v>
      </c>
      <c r="F2177" s="60" t="s">
        <v>5813</v>
      </c>
      <c r="G2177" s="60"/>
      <c r="H2177" s="60"/>
      <c r="I2177" s="60" t="s">
        <v>5755</v>
      </c>
      <c r="J2177" s="108">
        <v>5000000</v>
      </c>
      <c r="K2177" s="108"/>
    </row>
    <row r="2178" spans="1:11" ht="15.75" hidden="1" customHeight="1">
      <c r="A2178" s="48"/>
      <c r="B2178" s="58"/>
      <c r="C2178" s="107" t="s">
        <v>306</v>
      </c>
      <c r="D2178" s="57">
        <v>2019</v>
      </c>
      <c r="E2178" s="58" t="s">
        <v>3070</v>
      </c>
      <c r="F2178" s="60" t="s">
        <v>5813</v>
      </c>
      <c r="G2178" s="60"/>
      <c r="H2178" s="60"/>
      <c r="I2178" s="60" t="s">
        <v>5817</v>
      </c>
      <c r="J2178" s="108">
        <v>5000000</v>
      </c>
      <c r="K2178" s="108"/>
    </row>
    <row r="2179" spans="1:11" ht="15.75" hidden="1" customHeight="1">
      <c r="A2179" s="48"/>
      <c r="B2179" s="58"/>
      <c r="C2179" s="107" t="s">
        <v>306</v>
      </c>
      <c r="D2179" s="57">
        <v>2019</v>
      </c>
      <c r="E2179" s="58" t="s">
        <v>3070</v>
      </c>
      <c r="F2179" s="60" t="s">
        <v>5813</v>
      </c>
      <c r="G2179" s="60"/>
      <c r="H2179" s="60"/>
      <c r="I2179" s="60" t="s">
        <v>5760</v>
      </c>
      <c r="J2179" s="108">
        <v>5000000</v>
      </c>
      <c r="K2179" s="108"/>
    </row>
    <row r="2180" spans="1:11" ht="15.75" hidden="1" customHeight="1">
      <c r="A2180" s="48"/>
      <c r="B2180" s="58"/>
      <c r="C2180" s="107" t="s">
        <v>306</v>
      </c>
      <c r="D2180" s="57">
        <v>2019</v>
      </c>
      <c r="E2180" s="58" t="s">
        <v>3070</v>
      </c>
      <c r="F2180" s="60" t="s">
        <v>5813</v>
      </c>
      <c r="G2180" s="60"/>
      <c r="H2180" s="60"/>
      <c r="I2180" s="60" t="s">
        <v>5818</v>
      </c>
      <c r="J2180" s="108">
        <v>5000000</v>
      </c>
      <c r="K2180" s="108"/>
    </row>
    <row r="2181" spans="1:11" ht="15.75" hidden="1" customHeight="1">
      <c r="A2181" s="48"/>
      <c r="B2181" s="58"/>
      <c r="C2181" s="107" t="s">
        <v>306</v>
      </c>
      <c r="D2181" s="57">
        <v>2019</v>
      </c>
      <c r="E2181" s="58" t="s">
        <v>3070</v>
      </c>
      <c r="F2181" s="60" t="s">
        <v>5813</v>
      </c>
      <c r="G2181" s="60"/>
      <c r="H2181" s="60"/>
      <c r="I2181" s="60" t="s">
        <v>5784</v>
      </c>
      <c r="J2181" s="108">
        <v>5000000</v>
      </c>
      <c r="K2181" s="108"/>
    </row>
    <row r="2182" spans="1:11" ht="15.75" hidden="1" customHeight="1">
      <c r="A2182" s="48"/>
      <c r="B2182" s="58"/>
      <c r="C2182" s="107" t="s">
        <v>306</v>
      </c>
      <c r="D2182" s="57">
        <v>2019</v>
      </c>
      <c r="E2182" s="58" t="s">
        <v>3070</v>
      </c>
      <c r="F2182" s="60" t="s">
        <v>5813</v>
      </c>
      <c r="G2182" s="60"/>
      <c r="H2182" s="60"/>
      <c r="I2182" s="60" t="s">
        <v>5819</v>
      </c>
      <c r="J2182" s="108">
        <v>5000000</v>
      </c>
      <c r="K2182" s="108"/>
    </row>
    <row r="2183" spans="1:11" ht="15.75" hidden="1" customHeight="1">
      <c r="A2183" s="48"/>
      <c r="B2183" s="58"/>
      <c r="C2183" s="107" t="s">
        <v>306</v>
      </c>
      <c r="D2183" s="57">
        <v>2019</v>
      </c>
      <c r="E2183" s="58" t="s">
        <v>3070</v>
      </c>
      <c r="F2183" s="60" t="s">
        <v>5813</v>
      </c>
      <c r="G2183" s="60"/>
      <c r="H2183" s="60"/>
      <c r="I2183" s="60" t="s">
        <v>5820</v>
      </c>
      <c r="J2183" s="108">
        <v>5000000</v>
      </c>
      <c r="K2183" s="108"/>
    </row>
    <row r="2184" spans="1:11" ht="15.75" hidden="1" customHeight="1">
      <c r="A2184" s="48"/>
      <c r="B2184" s="58"/>
      <c r="C2184" s="107" t="s">
        <v>306</v>
      </c>
      <c r="D2184" s="57">
        <v>2019</v>
      </c>
      <c r="E2184" s="58" t="s">
        <v>3070</v>
      </c>
      <c r="F2184" s="60" t="s">
        <v>5813</v>
      </c>
      <c r="G2184" s="60"/>
      <c r="H2184" s="60"/>
      <c r="I2184" s="60" t="s">
        <v>5821</v>
      </c>
      <c r="J2184" s="108">
        <v>2500000</v>
      </c>
      <c r="K2184" s="108"/>
    </row>
    <row r="2185" spans="1:11" ht="15.75" hidden="1" customHeight="1">
      <c r="A2185" s="48"/>
      <c r="B2185" s="58"/>
      <c r="C2185" s="107" t="s">
        <v>306</v>
      </c>
      <c r="D2185" s="57">
        <v>2019</v>
      </c>
      <c r="E2185" s="58" t="s">
        <v>3070</v>
      </c>
      <c r="F2185" s="60" t="s">
        <v>5813</v>
      </c>
      <c r="G2185" s="60"/>
      <c r="H2185" s="60"/>
      <c r="I2185" s="60" t="s">
        <v>5822</v>
      </c>
      <c r="J2185" s="108">
        <v>2500000</v>
      </c>
      <c r="K2185" s="108"/>
    </row>
    <row r="2186" spans="1:11" ht="15.75" hidden="1" customHeight="1">
      <c r="A2186" s="48"/>
      <c r="B2186" s="58"/>
      <c r="C2186" s="107" t="s">
        <v>306</v>
      </c>
      <c r="D2186" s="57">
        <v>2019</v>
      </c>
      <c r="E2186" s="58" t="s">
        <v>3070</v>
      </c>
      <c r="F2186" s="60" t="s">
        <v>5823</v>
      </c>
      <c r="G2186" s="60"/>
      <c r="H2186" s="60"/>
      <c r="I2186" s="60" t="s">
        <v>5766</v>
      </c>
      <c r="J2186" s="94"/>
      <c r="K2186" s="94"/>
    </row>
    <row r="2187" spans="1:11" ht="15.75" hidden="1" customHeight="1">
      <c r="A2187" s="48"/>
      <c r="B2187" s="58"/>
      <c r="C2187" s="107" t="s">
        <v>306</v>
      </c>
      <c r="D2187" s="57">
        <v>2019</v>
      </c>
      <c r="E2187" s="58" t="s">
        <v>3070</v>
      </c>
      <c r="F2187" s="60" t="s">
        <v>5823</v>
      </c>
      <c r="G2187" s="60"/>
      <c r="H2187" s="60"/>
      <c r="I2187" s="60" t="s">
        <v>4339</v>
      </c>
      <c r="J2187" s="94"/>
      <c r="K2187" s="94"/>
    </row>
    <row r="2188" spans="1:11" ht="15.75" hidden="1" customHeight="1">
      <c r="A2188" s="48"/>
      <c r="B2188" s="58"/>
      <c r="C2188" s="107" t="s">
        <v>306</v>
      </c>
      <c r="D2188" s="57">
        <v>2019</v>
      </c>
      <c r="E2188" s="58" t="s">
        <v>3070</v>
      </c>
      <c r="F2188" s="60" t="s">
        <v>5823</v>
      </c>
      <c r="G2188" s="60"/>
      <c r="H2188" s="60"/>
      <c r="I2188" s="60" t="s">
        <v>5792</v>
      </c>
      <c r="J2188" s="94"/>
      <c r="K2188" s="94"/>
    </row>
    <row r="2189" spans="1:11" ht="15.75" hidden="1" customHeight="1">
      <c r="A2189" s="48"/>
      <c r="B2189" s="58"/>
      <c r="C2189" s="107" t="s">
        <v>306</v>
      </c>
      <c r="D2189" s="57">
        <v>2019</v>
      </c>
      <c r="E2189" s="58" t="s">
        <v>3070</v>
      </c>
      <c r="F2189" s="60" t="s">
        <v>5823</v>
      </c>
      <c r="G2189" s="60"/>
      <c r="H2189" s="60"/>
      <c r="I2189" s="60" t="s">
        <v>3801</v>
      </c>
      <c r="J2189" s="94"/>
      <c r="K2189" s="94"/>
    </row>
    <row r="2190" spans="1:11" ht="15.75" hidden="1" customHeight="1">
      <c r="A2190" s="48"/>
      <c r="B2190" s="58"/>
      <c r="C2190" s="107" t="s">
        <v>306</v>
      </c>
      <c r="D2190" s="57">
        <v>2019</v>
      </c>
      <c r="E2190" s="58" t="s">
        <v>3070</v>
      </c>
      <c r="F2190" s="60" t="s">
        <v>5824</v>
      </c>
      <c r="G2190" s="60"/>
      <c r="H2190" s="60"/>
      <c r="I2190" s="60" t="s">
        <v>5820</v>
      </c>
      <c r="J2190" s="108">
        <v>5000000</v>
      </c>
      <c r="K2190" s="108"/>
    </row>
    <row r="2191" spans="1:11" ht="31" hidden="1">
      <c r="A2191" s="48"/>
      <c r="B2191" s="58"/>
      <c r="C2191" s="107" t="s">
        <v>306</v>
      </c>
      <c r="D2191" s="57">
        <v>2019</v>
      </c>
      <c r="E2191" s="58" t="s">
        <v>3070</v>
      </c>
      <c r="F2191" s="60" t="s">
        <v>5825</v>
      </c>
      <c r="G2191" s="60"/>
      <c r="H2191" s="60"/>
      <c r="I2191" s="60" t="s">
        <v>5770</v>
      </c>
      <c r="J2191" s="108">
        <v>2500000</v>
      </c>
      <c r="K2191" s="108"/>
    </row>
    <row r="2192" spans="1:11" ht="31" hidden="1">
      <c r="A2192" s="48"/>
      <c r="B2192" s="58"/>
      <c r="C2192" s="107" t="s">
        <v>306</v>
      </c>
      <c r="D2192" s="57">
        <v>2019</v>
      </c>
      <c r="E2192" s="58" t="s">
        <v>3070</v>
      </c>
      <c r="F2192" s="60" t="s">
        <v>5826</v>
      </c>
      <c r="G2192" s="60"/>
      <c r="H2192" s="60"/>
      <c r="I2192" s="60" t="s">
        <v>5770</v>
      </c>
      <c r="J2192" s="108">
        <v>5000000</v>
      </c>
      <c r="K2192" s="108"/>
    </row>
    <row r="2193" spans="1:11" ht="15.75" hidden="1" customHeight="1">
      <c r="A2193" s="48"/>
      <c r="B2193" s="58"/>
      <c r="C2193" s="107" t="s">
        <v>306</v>
      </c>
      <c r="D2193" s="57">
        <v>2019</v>
      </c>
      <c r="E2193" s="58" t="s">
        <v>3070</v>
      </c>
      <c r="F2193" s="60" t="s">
        <v>5827</v>
      </c>
      <c r="G2193" s="60"/>
      <c r="H2193" s="60"/>
      <c r="I2193" s="60" t="s">
        <v>3801</v>
      </c>
      <c r="J2193" s="108">
        <v>5000000</v>
      </c>
      <c r="K2193" s="108"/>
    </row>
    <row r="2194" spans="1:11" ht="15.75" hidden="1" customHeight="1">
      <c r="A2194" s="48"/>
      <c r="B2194" s="58"/>
      <c r="C2194" s="107" t="s">
        <v>306</v>
      </c>
      <c r="D2194" s="57">
        <v>2019</v>
      </c>
      <c r="E2194" s="58" t="s">
        <v>3070</v>
      </c>
      <c r="F2194" s="60" t="s">
        <v>5828</v>
      </c>
      <c r="G2194" s="60"/>
      <c r="H2194" s="60"/>
      <c r="I2194" s="60" t="s">
        <v>229</v>
      </c>
      <c r="J2194" s="108">
        <v>7500000</v>
      </c>
      <c r="K2194" s="108"/>
    </row>
    <row r="2195" spans="1:11" ht="15.75" hidden="1" customHeight="1">
      <c r="A2195" s="48"/>
      <c r="B2195" s="58"/>
      <c r="C2195" s="107" t="s">
        <v>306</v>
      </c>
      <c r="D2195" s="57">
        <v>2019</v>
      </c>
      <c r="E2195" s="58" t="s">
        <v>3070</v>
      </c>
      <c r="F2195" s="60" t="s">
        <v>5829</v>
      </c>
      <c r="G2195" s="60"/>
      <c r="H2195" s="60"/>
      <c r="I2195" s="60" t="s">
        <v>5768</v>
      </c>
      <c r="J2195" s="108">
        <v>3500000</v>
      </c>
      <c r="K2195" s="108"/>
    </row>
    <row r="2196" spans="1:11" ht="15.75" hidden="1" customHeight="1">
      <c r="A2196" s="48"/>
      <c r="B2196" s="58"/>
      <c r="C2196" s="107" t="s">
        <v>306</v>
      </c>
      <c r="D2196" s="57">
        <v>2019</v>
      </c>
      <c r="E2196" s="58" t="s">
        <v>3070</v>
      </c>
      <c r="F2196" s="60" t="s">
        <v>5830</v>
      </c>
      <c r="G2196" s="60"/>
      <c r="H2196" s="60"/>
      <c r="I2196" s="60" t="s">
        <v>5768</v>
      </c>
      <c r="J2196" s="108">
        <v>19500000</v>
      </c>
      <c r="K2196" s="108"/>
    </row>
    <row r="2197" spans="1:11" ht="15.75" hidden="1" customHeight="1">
      <c r="A2197" s="48"/>
      <c r="B2197" s="58"/>
      <c r="C2197" s="107" t="s">
        <v>306</v>
      </c>
      <c r="D2197" s="57">
        <v>2019</v>
      </c>
      <c r="E2197" s="58" t="s">
        <v>3070</v>
      </c>
      <c r="F2197" s="60" t="s">
        <v>5831</v>
      </c>
      <c r="G2197" s="60"/>
      <c r="H2197" s="60"/>
      <c r="I2197" s="60" t="s">
        <v>5768</v>
      </c>
      <c r="J2197" s="108">
        <v>10000000</v>
      </c>
      <c r="K2197" s="108"/>
    </row>
    <row r="2198" spans="1:11" ht="15.75" hidden="1" customHeight="1">
      <c r="A2198" s="48"/>
      <c r="B2198" s="58"/>
      <c r="C2198" s="107" t="s">
        <v>306</v>
      </c>
      <c r="D2198" s="57">
        <v>2019</v>
      </c>
      <c r="E2198" s="58" t="s">
        <v>3070</v>
      </c>
      <c r="F2198" s="60" t="s">
        <v>5832</v>
      </c>
      <c r="G2198" s="60"/>
      <c r="H2198" s="60"/>
      <c r="I2198" s="60" t="s">
        <v>5758</v>
      </c>
      <c r="J2198" s="108">
        <v>2000000</v>
      </c>
      <c r="K2198" s="108"/>
    </row>
    <row r="2199" spans="1:11" ht="15.75" hidden="1" customHeight="1">
      <c r="A2199" s="48"/>
      <c r="B2199" s="58"/>
      <c r="C2199" s="107" t="s">
        <v>306</v>
      </c>
      <c r="D2199" s="57">
        <v>2019</v>
      </c>
      <c r="E2199" s="58" t="s">
        <v>3070</v>
      </c>
      <c r="F2199" s="60" t="s">
        <v>5833</v>
      </c>
      <c r="G2199" s="60"/>
      <c r="H2199" s="60"/>
      <c r="I2199" s="60" t="s">
        <v>5770</v>
      </c>
      <c r="J2199" s="108">
        <v>2000000</v>
      </c>
      <c r="K2199" s="108"/>
    </row>
    <row r="2200" spans="1:11" ht="15.75" hidden="1" customHeight="1">
      <c r="A2200" s="48"/>
      <c r="B2200" s="58"/>
      <c r="C2200" s="107" t="s">
        <v>306</v>
      </c>
      <c r="D2200" s="57">
        <v>2019</v>
      </c>
      <c r="E2200" s="58" t="s">
        <v>3070</v>
      </c>
      <c r="F2200" s="60" t="s">
        <v>5834</v>
      </c>
      <c r="G2200" s="60"/>
      <c r="H2200" s="60"/>
      <c r="I2200" s="60" t="s">
        <v>5768</v>
      </c>
      <c r="J2200" s="108">
        <v>5000000</v>
      </c>
      <c r="K2200" s="108"/>
    </row>
    <row r="2201" spans="1:11" ht="15.75" hidden="1" customHeight="1">
      <c r="A2201" s="48"/>
      <c r="B2201" s="58"/>
      <c r="C2201" s="107" t="s">
        <v>306</v>
      </c>
      <c r="D2201" s="57">
        <v>2019</v>
      </c>
      <c r="E2201" s="58" t="s">
        <v>3070</v>
      </c>
      <c r="F2201" s="60" t="s">
        <v>5835</v>
      </c>
      <c r="G2201" s="60"/>
      <c r="H2201" s="60"/>
      <c r="I2201" s="60" t="s">
        <v>5768</v>
      </c>
      <c r="J2201" s="108">
        <v>10000000</v>
      </c>
      <c r="K2201" s="108"/>
    </row>
    <row r="2202" spans="1:11" ht="15.75" hidden="1" customHeight="1">
      <c r="A2202" s="48"/>
      <c r="B2202" s="58"/>
      <c r="C2202" s="107" t="s">
        <v>306</v>
      </c>
      <c r="D2202" s="57">
        <v>2019</v>
      </c>
      <c r="E2202" s="58" t="s">
        <v>3070</v>
      </c>
      <c r="F2202" s="60" t="s">
        <v>5836</v>
      </c>
      <c r="G2202" s="60"/>
      <c r="H2202" s="60"/>
      <c r="I2202" s="60" t="s">
        <v>5768</v>
      </c>
      <c r="J2202" s="108">
        <v>9000000</v>
      </c>
      <c r="K2202" s="108"/>
    </row>
    <row r="2203" spans="1:11" ht="15.75" hidden="1" customHeight="1">
      <c r="A2203" s="48"/>
      <c r="B2203" s="58"/>
      <c r="C2203" s="107" t="s">
        <v>306</v>
      </c>
      <c r="D2203" s="57">
        <v>2019</v>
      </c>
      <c r="E2203" s="58" t="s">
        <v>3070</v>
      </c>
      <c r="F2203" s="60" t="s">
        <v>5837</v>
      </c>
      <c r="G2203" s="60"/>
      <c r="H2203" s="60"/>
      <c r="I2203" s="60" t="s">
        <v>5770</v>
      </c>
      <c r="J2203" s="108">
        <v>2500000</v>
      </c>
      <c r="K2203" s="108"/>
    </row>
    <row r="2204" spans="1:11" ht="15.75" hidden="1" customHeight="1">
      <c r="A2204" s="48"/>
      <c r="B2204" s="58"/>
      <c r="C2204" s="107" t="s">
        <v>306</v>
      </c>
      <c r="D2204" s="57">
        <v>2019</v>
      </c>
      <c r="E2204" s="58" t="s">
        <v>3070</v>
      </c>
      <c r="F2204" s="60" t="s">
        <v>5838</v>
      </c>
      <c r="G2204" s="60"/>
      <c r="H2204" s="60"/>
      <c r="I2204" s="60" t="s">
        <v>5768</v>
      </c>
      <c r="J2204" s="108">
        <v>2200000</v>
      </c>
      <c r="K2204" s="108"/>
    </row>
    <row r="2205" spans="1:11" ht="15.75" hidden="1" customHeight="1">
      <c r="A2205" s="48"/>
      <c r="B2205" s="58"/>
      <c r="C2205" s="107" t="s">
        <v>306</v>
      </c>
      <c r="D2205" s="57">
        <v>2019</v>
      </c>
      <c r="E2205" s="58" t="s">
        <v>3070</v>
      </c>
      <c r="F2205" s="60" t="s">
        <v>5839</v>
      </c>
      <c r="G2205" s="60"/>
      <c r="H2205" s="60"/>
      <c r="I2205" s="60" t="s">
        <v>3801</v>
      </c>
      <c r="J2205" s="108">
        <v>2500000</v>
      </c>
      <c r="K2205" s="108"/>
    </row>
    <row r="2206" spans="1:11" ht="15.75" hidden="1" customHeight="1">
      <c r="A2206" s="48"/>
      <c r="B2206" s="58"/>
      <c r="C2206" s="107" t="s">
        <v>306</v>
      </c>
      <c r="D2206" s="57">
        <v>2019</v>
      </c>
      <c r="E2206" s="58" t="s">
        <v>3070</v>
      </c>
      <c r="F2206" s="60" t="s">
        <v>5840</v>
      </c>
      <c r="G2206" s="60"/>
      <c r="H2206" s="60"/>
      <c r="I2206" s="60" t="s">
        <v>5768</v>
      </c>
      <c r="J2206" s="108">
        <v>5000000</v>
      </c>
      <c r="K2206" s="108"/>
    </row>
    <row r="2207" spans="1:11" ht="15.75" hidden="1" customHeight="1">
      <c r="A2207" s="48"/>
      <c r="B2207" s="58"/>
      <c r="C2207" s="107" t="s">
        <v>306</v>
      </c>
      <c r="D2207" s="57">
        <v>2019</v>
      </c>
      <c r="E2207" s="58" t="s">
        <v>3070</v>
      </c>
      <c r="F2207" s="60" t="s">
        <v>5841</v>
      </c>
      <c r="G2207" s="60"/>
      <c r="H2207" s="60"/>
      <c r="I2207" s="60" t="s">
        <v>5770</v>
      </c>
      <c r="J2207" s="108">
        <v>2500000</v>
      </c>
      <c r="K2207" s="108"/>
    </row>
    <row r="2208" spans="1:11" ht="15.75" hidden="1" customHeight="1">
      <c r="A2208" s="48"/>
      <c r="B2208" s="58"/>
      <c r="C2208" s="107" t="s">
        <v>306</v>
      </c>
      <c r="D2208" s="57">
        <v>2019</v>
      </c>
      <c r="E2208" s="58" t="s">
        <v>3070</v>
      </c>
      <c r="F2208" s="60" t="s">
        <v>5842</v>
      </c>
      <c r="G2208" s="60"/>
      <c r="H2208" s="60"/>
      <c r="I2208" s="60" t="s">
        <v>5770</v>
      </c>
      <c r="J2208" s="108">
        <v>2500000</v>
      </c>
      <c r="K2208" s="108"/>
    </row>
    <row r="2209" spans="1:11" ht="15.75" hidden="1" customHeight="1">
      <c r="A2209" s="48"/>
      <c r="B2209" s="58"/>
      <c r="C2209" s="107" t="s">
        <v>306</v>
      </c>
      <c r="D2209" s="57">
        <v>2019</v>
      </c>
      <c r="E2209" s="58" t="s">
        <v>3070</v>
      </c>
      <c r="F2209" s="60" t="s">
        <v>5843</v>
      </c>
      <c r="G2209" s="60"/>
      <c r="H2209" s="60"/>
      <c r="I2209" s="60" t="s">
        <v>5770</v>
      </c>
      <c r="J2209" s="108">
        <v>9900000</v>
      </c>
      <c r="K2209" s="108"/>
    </row>
    <row r="2210" spans="1:11" ht="15.75" hidden="1" customHeight="1">
      <c r="A2210" s="48"/>
      <c r="B2210" s="58"/>
      <c r="C2210" s="107" t="s">
        <v>306</v>
      </c>
      <c r="D2210" s="57">
        <v>2019</v>
      </c>
      <c r="E2210" s="58" t="s">
        <v>3070</v>
      </c>
      <c r="F2210" s="60" t="s">
        <v>5844</v>
      </c>
      <c r="G2210" s="60"/>
      <c r="H2210" s="60"/>
      <c r="I2210" s="60" t="s">
        <v>5750</v>
      </c>
      <c r="J2210" s="108">
        <v>3000000</v>
      </c>
      <c r="K2210" s="108"/>
    </row>
    <row r="2211" spans="1:11" ht="15.75" hidden="1" customHeight="1">
      <c r="A2211" s="48"/>
      <c r="B2211" s="58"/>
      <c r="C2211" s="107" t="s">
        <v>306</v>
      </c>
      <c r="D2211" s="57">
        <v>2019</v>
      </c>
      <c r="E2211" s="58" t="s">
        <v>3070</v>
      </c>
      <c r="F2211" s="60" t="s">
        <v>5845</v>
      </c>
      <c r="G2211" s="60"/>
      <c r="H2211" s="60"/>
      <c r="I2211" s="60" t="s">
        <v>4339</v>
      </c>
      <c r="J2211" s="108">
        <v>20000000</v>
      </c>
      <c r="K2211" s="108"/>
    </row>
    <row r="2212" spans="1:11" ht="15.75" hidden="1" customHeight="1">
      <c r="A2212" s="48"/>
      <c r="B2212" s="58"/>
      <c r="C2212" s="107" t="s">
        <v>306</v>
      </c>
      <c r="D2212" s="57">
        <v>2019</v>
      </c>
      <c r="E2212" s="58" t="s">
        <v>3070</v>
      </c>
      <c r="F2212" s="60" t="s">
        <v>5846</v>
      </c>
      <c r="G2212" s="60"/>
      <c r="H2212" s="60"/>
      <c r="I2212" s="60" t="s">
        <v>5770</v>
      </c>
      <c r="J2212" s="108">
        <v>7500000</v>
      </c>
      <c r="K2212" s="108"/>
    </row>
    <row r="2213" spans="1:11" ht="15.75" hidden="1" customHeight="1">
      <c r="A2213" s="48"/>
      <c r="B2213" s="58"/>
      <c r="C2213" s="107" t="s">
        <v>306</v>
      </c>
      <c r="D2213" s="57">
        <v>2019</v>
      </c>
      <c r="E2213" s="58" t="s">
        <v>3070</v>
      </c>
      <c r="F2213" s="60" t="s">
        <v>5847</v>
      </c>
      <c r="G2213" s="60"/>
      <c r="H2213" s="60"/>
      <c r="I2213" s="60" t="s">
        <v>5770</v>
      </c>
      <c r="J2213" s="108">
        <v>2000000</v>
      </c>
      <c r="K2213" s="108"/>
    </row>
    <row r="2214" spans="1:11" ht="15.75" hidden="1" customHeight="1">
      <c r="A2214" s="48"/>
      <c r="B2214" s="58"/>
      <c r="C2214" s="107" t="s">
        <v>306</v>
      </c>
      <c r="D2214" s="57">
        <v>2019</v>
      </c>
      <c r="E2214" s="58" t="s">
        <v>3070</v>
      </c>
      <c r="F2214" s="60" t="s">
        <v>5848</v>
      </c>
      <c r="G2214" s="60"/>
      <c r="H2214" s="60"/>
      <c r="I2214" s="60" t="s">
        <v>5770</v>
      </c>
      <c r="J2214" s="108">
        <v>2000000</v>
      </c>
      <c r="K2214" s="108"/>
    </row>
    <row r="2215" spans="1:11" ht="15.75" hidden="1" customHeight="1">
      <c r="A2215" s="48"/>
      <c r="B2215" s="58"/>
      <c r="C2215" s="107" t="s">
        <v>306</v>
      </c>
      <c r="D2215" s="57">
        <v>2019</v>
      </c>
      <c r="E2215" s="58" t="s">
        <v>3070</v>
      </c>
      <c r="F2215" s="60" t="s">
        <v>5849</v>
      </c>
      <c r="G2215" s="60"/>
      <c r="H2215" s="60"/>
      <c r="I2215" s="60" t="s">
        <v>3801</v>
      </c>
      <c r="J2215" s="108">
        <v>10000000</v>
      </c>
      <c r="K2215" s="108"/>
    </row>
    <row r="2216" spans="1:11" ht="15.75" hidden="1" customHeight="1">
      <c r="A2216" s="48"/>
      <c r="B2216" s="58"/>
      <c r="C2216" s="107" t="s">
        <v>306</v>
      </c>
      <c r="D2216" s="57">
        <v>2019</v>
      </c>
      <c r="E2216" s="58" t="s">
        <v>3070</v>
      </c>
      <c r="F2216" s="60" t="s">
        <v>5850</v>
      </c>
      <c r="G2216" s="60"/>
      <c r="H2216" s="60"/>
      <c r="I2216" s="60" t="s">
        <v>765</v>
      </c>
      <c r="J2216" s="108">
        <v>10000000</v>
      </c>
      <c r="K2216" s="108"/>
    </row>
    <row r="2217" spans="1:11" ht="15.75" hidden="1" customHeight="1">
      <c r="A2217" s="48"/>
      <c r="B2217" s="58"/>
      <c r="C2217" s="107" t="s">
        <v>306</v>
      </c>
      <c r="D2217" s="57">
        <v>2019</v>
      </c>
      <c r="E2217" s="58" t="s">
        <v>3070</v>
      </c>
      <c r="F2217" s="60" t="s">
        <v>5851</v>
      </c>
      <c r="G2217" s="60"/>
      <c r="H2217" s="60"/>
      <c r="I2217" s="60" t="s">
        <v>5768</v>
      </c>
      <c r="J2217" s="108">
        <v>2000000</v>
      </c>
      <c r="K2217" s="108"/>
    </row>
    <row r="2218" spans="1:11" ht="15.75" hidden="1" customHeight="1">
      <c r="A2218" s="48"/>
      <c r="B2218" s="58"/>
      <c r="C2218" s="107" t="s">
        <v>306</v>
      </c>
      <c r="D2218" s="57">
        <v>2019</v>
      </c>
      <c r="E2218" s="58" t="s">
        <v>3070</v>
      </c>
      <c r="F2218" s="60" t="s">
        <v>5852</v>
      </c>
      <c r="G2218" s="60"/>
      <c r="H2218" s="60"/>
      <c r="I2218" s="60" t="s">
        <v>5768</v>
      </c>
      <c r="J2218" s="108">
        <v>10000000</v>
      </c>
      <c r="K2218" s="108"/>
    </row>
    <row r="2219" spans="1:11" ht="31" hidden="1">
      <c r="A2219" s="48"/>
      <c r="B2219" s="58"/>
      <c r="C2219" s="107" t="s">
        <v>306</v>
      </c>
      <c r="D2219" s="57">
        <v>2019</v>
      </c>
      <c r="E2219" s="58" t="s">
        <v>3070</v>
      </c>
      <c r="F2219" s="60" t="s">
        <v>5853</v>
      </c>
      <c r="G2219" s="60"/>
      <c r="H2219" s="60"/>
      <c r="I2219" s="60" t="s">
        <v>5854</v>
      </c>
      <c r="J2219" s="108">
        <v>2000000</v>
      </c>
      <c r="K2219" s="108"/>
    </row>
    <row r="2220" spans="1:11" ht="31" hidden="1">
      <c r="A2220" s="48"/>
      <c r="B2220" s="58"/>
      <c r="C2220" s="107" t="s">
        <v>306</v>
      </c>
      <c r="D2220" s="57">
        <v>2019</v>
      </c>
      <c r="E2220" s="58" t="s">
        <v>3070</v>
      </c>
      <c r="F2220" s="60" t="s">
        <v>5855</v>
      </c>
      <c r="G2220" s="60"/>
      <c r="H2220" s="60"/>
      <c r="I2220" s="60" t="s">
        <v>5768</v>
      </c>
      <c r="J2220" s="108">
        <v>5000000</v>
      </c>
      <c r="K2220" s="108"/>
    </row>
    <row r="2221" spans="1:11" ht="15.75" hidden="1" customHeight="1">
      <c r="A2221" s="48"/>
      <c r="B2221" s="58"/>
      <c r="C2221" s="107" t="s">
        <v>306</v>
      </c>
      <c r="D2221" s="57">
        <v>2019</v>
      </c>
      <c r="E2221" s="58" t="s">
        <v>3070</v>
      </c>
      <c r="F2221" s="60" t="s">
        <v>5856</v>
      </c>
      <c r="G2221" s="60"/>
      <c r="H2221" s="60"/>
      <c r="I2221" s="60" t="s">
        <v>5770</v>
      </c>
      <c r="J2221" s="108">
        <v>7500000</v>
      </c>
      <c r="K2221" s="108"/>
    </row>
    <row r="2222" spans="1:11" ht="15.75" hidden="1" customHeight="1">
      <c r="A2222" s="48"/>
      <c r="B2222" s="58"/>
      <c r="C2222" s="107" t="s">
        <v>306</v>
      </c>
      <c r="D2222" s="57">
        <v>2019</v>
      </c>
      <c r="E2222" s="58" t="s">
        <v>3070</v>
      </c>
      <c r="F2222" s="60" t="s">
        <v>5857</v>
      </c>
      <c r="G2222" s="60"/>
      <c r="H2222" s="60"/>
      <c r="I2222" s="60" t="s">
        <v>5780</v>
      </c>
      <c r="J2222" s="108">
        <v>5000000</v>
      </c>
      <c r="K2222" s="108"/>
    </row>
    <row r="2223" spans="1:11" ht="15.75" hidden="1" customHeight="1">
      <c r="A2223" s="48"/>
      <c r="B2223" s="58"/>
      <c r="C2223" s="107" t="s">
        <v>306</v>
      </c>
      <c r="D2223" s="57">
        <v>2019</v>
      </c>
      <c r="E2223" s="58" t="s">
        <v>5858</v>
      </c>
      <c r="F2223" s="60" t="s">
        <v>5859</v>
      </c>
      <c r="G2223" s="60"/>
      <c r="H2223" s="60"/>
      <c r="I2223" s="60" t="s">
        <v>229</v>
      </c>
      <c r="J2223" s="108">
        <v>2500000</v>
      </c>
      <c r="K2223" s="108"/>
    </row>
    <row r="2224" spans="1:11" ht="62" hidden="1">
      <c r="A2224" s="48"/>
      <c r="B2224" s="58"/>
      <c r="C2224" s="107" t="s">
        <v>306</v>
      </c>
      <c r="D2224" s="57">
        <v>2019</v>
      </c>
      <c r="E2224" s="58" t="s">
        <v>5858</v>
      </c>
      <c r="F2224" s="60" t="s">
        <v>5860</v>
      </c>
      <c r="G2224" s="60"/>
      <c r="H2224" s="60"/>
      <c r="I2224" s="60" t="s">
        <v>5770</v>
      </c>
      <c r="J2224" s="94"/>
      <c r="K2224" s="94">
        <v>5000000</v>
      </c>
    </row>
    <row r="2225" spans="1:11" ht="15.75" hidden="1" customHeight="1">
      <c r="A2225" s="48"/>
      <c r="B2225" s="58"/>
      <c r="C2225" s="107" t="s">
        <v>306</v>
      </c>
      <c r="D2225" s="57">
        <v>2019</v>
      </c>
      <c r="E2225" s="58" t="s">
        <v>5858</v>
      </c>
      <c r="F2225" s="60" t="s">
        <v>5861</v>
      </c>
      <c r="G2225" s="60"/>
      <c r="H2225" s="60"/>
      <c r="I2225" s="60" t="s">
        <v>5768</v>
      </c>
      <c r="J2225" s="108">
        <v>11800000</v>
      </c>
      <c r="K2225" s="108"/>
    </row>
    <row r="2226" spans="1:11" ht="15.75" hidden="1" customHeight="1">
      <c r="A2226" s="48"/>
      <c r="B2226" s="58"/>
      <c r="C2226" s="107" t="s">
        <v>306</v>
      </c>
      <c r="D2226" s="57">
        <v>2019</v>
      </c>
      <c r="E2226" s="58" t="s">
        <v>5858</v>
      </c>
      <c r="F2226" s="60" t="s">
        <v>5862</v>
      </c>
      <c r="G2226" s="60"/>
      <c r="H2226" s="60"/>
      <c r="I2226" s="60" t="s">
        <v>765</v>
      </c>
      <c r="J2226" s="108">
        <v>15000000</v>
      </c>
      <c r="K2226" s="108"/>
    </row>
    <row r="2227" spans="1:11" ht="62" hidden="1">
      <c r="A2227" s="48"/>
      <c r="B2227" s="58"/>
      <c r="C2227" s="107" t="s">
        <v>306</v>
      </c>
      <c r="D2227" s="57">
        <v>2019</v>
      </c>
      <c r="E2227" s="58" t="s">
        <v>5858</v>
      </c>
      <c r="F2227" s="60" t="s">
        <v>5863</v>
      </c>
      <c r="G2227" s="60"/>
      <c r="H2227" s="60"/>
      <c r="I2227" s="60" t="s">
        <v>5768</v>
      </c>
      <c r="J2227" s="108">
        <v>80000000</v>
      </c>
      <c r="K2227" s="108"/>
    </row>
    <row r="2228" spans="1:11" ht="15.75" hidden="1" customHeight="1">
      <c r="A2228" s="48"/>
      <c r="B2228" s="58"/>
      <c r="C2228" s="107" t="s">
        <v>306</v>
      </c>
      <c r="D2228" s="57">
        <v>2019</v>
      </c>
      <c r="E2228" s="58" t="s">
        <v>5858</v>
      </c>
      <c r="F2228" s="60" t="s">
        <v>5864</v>
      </c>
      <c r="G2228" s="60"/>
      <c r="H2228" s="60"/>
      <c r="I2228" s="60" t="s">
        <v>5816</v>
      </c>
      <c r="J2228" s="94"/>
      <c r="K2228" s="94">
        <v>18000000</v>
      </c>
    </row>
    <row r="2229" spans="1:11" ht="15.75" hidden="1" customHeight="1">
      <c r="A2229" s="48"/>
      <c r="B2229" s="58"/>
      <c r="C2229" s="107" t="s">
        <v>306</v>
      </c>
      <c r="D2229" s="57">
        <v>2019</v>
      </c>
      <c r="E2229" s="58" t="s">
        <v>5858</v>
      </c>
      <c r="F2229" s="60" t="s">
        <v>5865</v>
      </c>
      <c r="G2229" s="60"/>
      <c r="H2229" s="60"/>
      <c r="I2229" s="60" t="s">
        <v>5768</v>
      </c>
      <c r="J2229" s="94"/>
      <c r="K2229" s="94">
        <v>285757080</v>
      </c>
    </row>
    <row r="2230" spans="1:11" ht="15.75" hidden="1" customHeight="1">
      <c r="A2230" s="48"/>
      <c r="B2230" s="58"/>
      <c r="C2230" s="107" t="s">
        <v>306</v>
      </c>
      <c r="D2230" s="57">
        <v>2019</v>
      </c>
      <c r="E2230" s="58" t="s">
        <v>5858</v>
      </c>
      <c r="F2230" s="60" t="s">
        <v>5866</v>
      </c>
      <c r="G2230" s="60"/>
      <c r="H2230" s="60"/>
      <c r="I2230" s="60" t="s">
        <v>5782</v>
      </c>
      <c r="J2230" s="94"/>
      <c r="K2230" s="94">
        <v>5000000</v>
      </c>
    </row>
    <row r="2231" spans="1:11" ht="15.75" hidden="1" customHeight="1">
      <c r="A2231" s="48"/>
      <c r="B2231" s="58"/>
      <c r="C2231" s="107" t="s">
        <v>306</v>
      </c>
      <c r="D2231" s="57">
        <v>2019</v>
      </c>
      <c r="E2231" s="58" t="s">
        <v>3112</v>
      </c>
      <c r="F2231" s="60" t="s">
        <v>5867</v>
      </c>
      <c r="G2231" s="60"/>
      <c r="H2231" s="60"/>
      <c r="I2231" s="60" t="s">
        <v>5817</v>
      </c>
      <c r="J2231" s="94"/>
      <c r="K2231" s="94">
        <v>39400000</v>
      </c>
    </row>
    <row r="2232" spans="1:11" ht="15.75" hidden="1" customHeight="1">
      <c r="A2232" s="48"/>
      <c r="B2232" s="58"/>
      <c r="C2232" s="107" t="s">
        <v>306</v>
      </c>
      <c r="D2232" s="57">
        <v>2019</v>
      </c>
      <c r="E2232" s="58" t="s">
        <v>3112</v>
      </c>
      <c r="F2232" s="60" t="s">
        <v>5868</v>
      </c>
      <c r="G2232" s="60"/>
      <c r="H2232" s="60"/>
      <c r="I2232" s="60" t="s">
        <v>5801</v>
      </c>
      <c r="J2232" s="94"/>
      <c r="K2232" s="94">
        <v>41000000</v>
      </c>
    </row>
    <row r="2233" spans="1:11" ht="15.75" hidden="1" customHeight="1">
      <c r="A2233" s="48"/>
      <c r="B2233" s="58"/>
      <c r="C2233" s="107" t="s">
        <v>306</v>
      </c>
      <c r="D2233" s="57">
        <v>2019</v>
      </c>
      <c r="E2233" s="58" t="s">
        <v>3112</v>
      </c>
      <c r="F2233" s="60" t="s">
        <v>5869</v>
      </c>
      <c r="G2233" s="60"/>
      <c r="H2233" s="60"/>
      <c r="I2233" s="60" t="s">
        <v>5801</v>
      </c>
      <c r="J2233" s="94"/>
      <c r="K2233" s="94">
        <v>9000000</v>
      </c>
    </row>
    <row r="2234" spans="1:11" ht="46.5" hidden="1">
      <c r="A2234" s="48"/>
      <c r="B2234" s="58"/>
      <c r="C2234" s="107" t="s">
        <v>306</v>
      </c>
      <c r="D2234" s="57">
        <v>2019</v>
      </c>
      <c r="E2234" s="58" t="s">
        <v>3112</v>
      </c>
      <c r="F2234" s="60" t="s">
        <v>5870</v>
      </c>
      <c r="G2234" s="60"/>
      <c r="H2234" s="60"/>
      <c r="I2234" s="60" t="s">
        <v>5796</v>
      </c>
      <c r="J2234" s="94"/>
      <c r="K2234" s="94">
        <v>5000000</v>
      </c>
    </row>
    <row r="2235" spans="1:11" ht="15.75" hidden="1" customHeight="1">
      <c r="A2235" s="48"/>
      <c r="B2235" s="58"/>
      <c r="C2235" s="107" t="s">
        <v>306</v>
      </c>
      <c r="D2235" s="57">
        <v>2019</v>
      </c>
      <c r="E2235" s="58" t="s">
        <v>3112</v>
      </c>
      <c r="F2235" s="60" t="s">
        <v>5871</v>
      </c>
      <c r="G2235" s="60"/>
      <c r="H2235" s="60"/>
      <c r="I2235" s="60" t="s">
        <v>3763</v>
      </c>
      <c r="J2235" s="94"/>
      <c r="K2235" s="94">
        <v>28500000</v>
      </c>
    </row>
    <row r="2236" spans="1:11" ht="15.75" hidden="1" customHeight="1">
      <c r="A2236" s="48"/>
      <c r="B2236" s="58"/>
      <c r="C2236" s="107" t="s">
        <v>306</v>
      </c>
      <c r="D2236" s="57">
        <v>2019</v>
      </c>
      <c r="E2236" s="58" t="s">
        <v>3112</v>
      </c>
      <c r="F2236" s="60" t="s">
        <v>5872</v>
      </c>
      <c r="G2236" s="60"/>
      <c r="H2236" s="60"/>
      <c r="I2236" s="60" t="s">
        <v>5873</v>
      </c>
      <c r="J2236" s="94"/>
      <c r="K2236" s="94">
        <v>10900000</v>
      </c>
    </row>
    <row r="2237" spans="1:11" ht="15.75" hidden="1" customHeight="1">
      <c r="A2237" s="48"/>
      <c r="B2237" s="58"/>
      <c r="C2237" s="107" t="s">
        <v>306</v>
      </c>
      <c r="D2237" s="57">
        <v>2019</v>
      </c>
      <c r="E2237" s="58" t="s">
        <v>3112</v>
      </c>
      <c r="F2237" s="60" t="s">
        <v>5872</v>
      </c>
      <c r="G2237" s="60"/>
      <c r="H2237" s="60"/>
      <c r="I2237" s="60" t="s">
        <v>5780</v>
      </c>
      <c r="J2237" s="94"/>
      <c r="K2237" s="94">
        <v>14450000</v>
      </c>
    </row>
    <row r="2238" spans="1:11" ht="15.75" hidden="1" customHeight="1">
      <c r="A2238" s="48"/>
      <c r="B2238" s="58"/>
      <c r="C2238" s="107" t="s">
        <v>306</v>
      </c>
      <c r="D2238" s="57">
        <v>2019</v>
      </c>
      <c r="E2238" s="58" t="s">
        <v>3112</v>
      </c>
      <c r="F2238" s="60" t="s">
        <v>5872</v>
      </c>
      <c r="G2238" s="60"/>
      <c r="H2238" s="60"/>
      <c r="I2238" s="60" t="s">
        <v>5782</v>
      </c>
      <c r="J2238" s="94"/>
      <c r="K2238" s="94">
        <v>15000000</v>
      </c>
    </row>
    <row r="2239" spans="1:11" ht="15.75" hidden="1" customHeight="1">
      <c r="A2239" s="48"/>
      <c r="B2239" s="58"/>
      <c r="C2239" s="107" t="s">
        <v>306</v>
      </c>
      <c r="D2239" s="57">
        <v>2019</v>
      </c>
      <c r="E2239" s="58" t="s">
        <v>3112</v>
      </c>
      <c r="F2239" s="60" t="s">
        <v>5874</v>
      </c>
      <c r="G2239" s="60"/>
      <c r="H2239" s="60"/>
      <c r="I2239" s="60" t="s">
        <v>5760</v>
      </c>
      <c r="J2239" s="94"/>
      <c r="K2239" s="94">
        <v>18000000</v>
      </c>
    </row>
    <row r="2240" spans="1:11" ht="15.75" hidden="1" customHeight="1">
      <c r="A2240" s="48"/>
      <c r="B2240" s="58"/>
      <c r="C2240" s="107" t="s">
        <v>306</v>
      </c>
      <c r="D2240" s="57">
        <v>2019</v>
      </c>
      <c r="E2240" s="58" t="s">
        <v>3144</v>
      </c>
      <c r="F2240" s="60" t="s">
        <v>5875</v>
      </c>
      <c r="G2240" s="60"/>
      <c r="H2240" s="60"/>
      <c r="I2240" s="60" t="s">
        <v>5766</v>
      </c>
      <c r="J2240" s="94"/>
      <c r="K2240" s="94">
        <v>56000000</v>
      </c>
    </row>
    <row r="2241" spans="1:11" ht="15.75" hidden="1" customHeight="1">
      <c r="A2241" s="48"/>
      <c r="B2241" s="58"/>
      <c r="C2241" s="107" t="s">
        <v>306</v>
      </c>
      <c r="D2241" s="57">
        <v>2019</v>
      </c>
      <c r="E2241" s="58" t="s">
        <v>3144</v>
      </c>
      <c r="F2241" s="60" t="s">
        <v>5876</v>
      </c>
      <c r="G2241" s="60"/>
      <c r="H2241" s="60"/>
      <c r="I2241" s="60" t="s">
        <v>5768</v>
      </c>
      <c r="J2241" s="94"/>
      <c r="K2241" s="94">
        <v>34342888</v>
      </c>
    </row>
    <row r="2242" spans="1:11" ht="15.5" hidden="1">
      <c r="A2242" s="48"/>
      <c r="B2242" s="58"/>
      <c r="C2242" s="107" t="s">
        <v>306</v>
      </c>
      <c r="D2242" s="57">
        <v>2019</v>
      </c>
      <c r="E2242" s="58" t="s">
        <v>3144</v>
      </c>
      <c r="F2242" s="60" t="s">
        <v>5877</v>
      </c>
      <c r="G2242" s="60"/>
      <c r="H2242" s="60"/>
      <c r="I2242" s="60" t="s">
        <v>5782</v>
      </c>
      <c r="J2242" s="94"/>
      <c r="K2242" s="94">
        <v>3000000</v>
      </c>
    </row>
    <row r="2243" spans="1:11" ht="15.75" hidden="1" customHeight="1">
      <c r="A2243" s="48"/>
      <c r="B2243" s="58"/>
      <c r="C2243" s="107" t="s">
        <v>306</v>
      </c>
      <c r="D2243" s="57">
        <v>2019</v>
      </c>
      <c r="E2243" s="58" t="s">
        <v>3144</v>
      </c>
      <c r="F2243" s="60" t="s">
        <v>5878</v>
      </c>
      <c r="G2243" s="60"/>
      <c r="H2243" s="60"/>
      <c r="I2243" s="60" t="s">
        <v>5768</v>
      </c>
      <c r="J2243" s="94"/>
      <c r="K2243" s="94">
        <v>240000000</v>
      </c>
    </row>
    <row r="2244" spans="1:11" ht="15.75" hidden="1" customHeight="1">
      <c r="A2244" s="48"/>
      <c r="B2244" s="58"/>
      <c r="C2244" s="107" t="s">
        <v>306</v>
      </c>
      <c r="D2244" s="57">
        <v>2019</v>
      </c>
      <c r="E2244" s="58" t="s">
        <v>3144</v>
      </c>
      <c r="F2244" s="60" t="s">
        <v>5879</v>
      </c>
      <c r="G2244" s="60"/>
      <c r="H2244" s="60"/>
      <c r="I2244" s="60" t="s">
        <v>5816</v>
      </c>
      <c r="J2244" s="94"/>
      <c r="K2244" s="94">
        <v>15000000</v>
      </c>
    </row>
    <row r="2245" spans="1:11" ht="15.75" hidden="1" customHeight="1">
      <c r="A2245" s="48"/>
      <c r="B2245" s="58"/>
      <c r="C2245" s="107" t="s">
        <v>306</v>
      </c>
      <c r="D2245" s="57">
        <v>2019</v>
      </c>
      <c r="E2245" s="58" t="s">
        <v>3144</v>
      </c>
      <c r="F2245" s="60" t="s">
        <v>5880</v>
      </c>
      <c r="G2245" s="60"/>
      <c r="H2245" s="60"/>
      <c r="I2245" s="60" t="s">
        <v>5817</v>
      </c>
      <c r="J2245" s="94"/>
      <c r="K2245" s="94">
        <v>23750000</v>
      </c>
    </row>
    <row r="2246" spans="1:11" ht="15.75" hidden="1" customHeight="1">
      <c r="A2246" s="48"/>
      <c r="B2246" s="58"/>
      <c r="C2246" s="107" t="s">
        <v>306</v>
      </c>
      <c r="D2246" s="57">
        <v>2019</v>
      </c>
      <c r="E2246" s="58" t="s">
        <v>3144</v>
      </c>
      <c r="F2246" s="60" t="s">
        <v>5881</v>
      </c>
      <c r="G2246" s="60"/>
      <c r="H2246" s="60"/>
      <c r="I2246" s="60" t="s">
        <v>5766</v>
      </c>
      <c r="J2246" s="94"/>
      <c r="K2246" s="94">
        <v>32200000</v>
      </c>
    </row>
    <row r="2247" spans="1:11" ht="15.5" hidden="1">
      <c r="A2247" s="48"/>
      <c r="B2247" s="58"/>
      <c r="C2247" s="107" t="s">
        <v>306</v>
      </c>
      <c r="D2247" s="57">
        <v>2019</v>
      </c>
      <c r="E2247" s="58" t="s">
        <v>3144</v>
      </c>
      <c r="F2247" s="60" t="s">
        <v>5882</v>
      </c>
      <c r="G2247" s="60"/>
      <c r="H2247" s="60"/>
      <c r="I2247" s="60" t="s">
        <v>5768</v>
      </c>
      <c r="J2247" s="94"/>
      <c r="K2247" s="94">
        <v>12714170</v>
      </c>
    </row>
    <row r="2248" spans="1:11" ht="15.75" hidden="1" customHeight="1">
      <c r="A2248" s="48"/>
      <c r="B2248" s="58"/>
      <c r="C2248" s="107" t="s">
        <v>306</v>
      </c>
      <c r="D2248" s="57">
        <v>2019</v>
      </c>
      <c r="E2248" s="58" t="s">
        <v>3144</v>
      </c>
      <c r="F2248" s="60" t="s">
        <v>5883</v>
      </c>
      <c r="G2248" s="60"/>
      <c r="H2248" s="60"/>
      <c r="I2248" s="60" t="s">
        <v>5758</v>
      </c>
      <c r="J2248" s="94"/>
      <c r="K2248" s="94">
        <v>12600000</v>
      </c>
    </row>
    <row r="2249" spans="1:11" ht="15.75" hidden="1" customHeight="1">
      <c r="A2249" s="48"/>
      <c r="B2249" s="58"/>
      <c r="C2249" s="107" t="s">
        <v>306</v>
      </c>
      <c r="D2249" s="57">
        <v>2019</v>
      </c>
      <c r="E2249" s="58" t="s">
        <v>3144</v>
      </c>
      <c r="F2249" s="60" t="s">
        <v>5884</v>
      </c>
      <c r="G2249" s="60"/>
      <c r="H2249" s="60"/>
      <c r="I2249" s="60" t="s">
        <v>5755</v>
      </c>
      <c r="J2249" s="94"/>
      <c r="K2249" s="94">
        <v>15000000</v>
      </c>
    </row>
    <row r="2250" spans="1:11" ht="15.75" hidden="1" customHeight="1">
      <c r="A2250" s="48"/>
      <c r="B2250" s="58"/>
      <c r="C2250" s="107" t="s">
        <v>306</v>
      </c>
      <c r="D2250" s="57">
        <v>2019</v>
      </c>
      <c r="E2250" s="58" t="s">
        <v>3144</v>
      </c>
      <c r="F2250" s="60" t="s">
        <v>5885</v>
      </c>
      <c r="G2250" s="60"/>
      <c r="H2250" s="60"/>
      <c r="I2250" s="60" t="s">
        <v>5792</v>
      </c>
      <c r="J2250" s="94"/>
      <c r="K2250" s="94">
        <v>5000000</v>
      </c>
    </row>
    <row r="2251" spans="1:11" ht="31" hidden="1">
      <c r="A2251" s="48"/>
      <c r="B2251" s="58"/>
      <c r="C2251" s="107" t="s">
        <v>306</v>
      </c>
      <c r="D2251" s="57">
        <v>2019</v>
      </c>
      <c r="E2251" s="58" t="s">
        <v>3144</v>
      </c>
      <c r="F2251" s="60" t="s">
        <v>5886</v>
      </c>
      <c r="G2251" s="60"/>
      <c r="H2251" s="60"/>
      <c r="I2251" s="60" t="s">
        <v>5873</v>
      </c>
      <c r="J2251" s="94"/>
      <c r="K2251" s="94">
        <v>28380000</v>
      </c>
    </row>
    <row r="2252" spans="1:11" ht="15.75" hidden="1" customHeight="1">
      <c r="A2252" s="48"/>
      <c r="B2252" s="58"/>
      <c r="C2252" s="107" t="s">
        <v>306</v>
      </c>
      <c r="D2252" s="57">
        <v>2019</v>
      </c>
      <c r="E2252" s="58" t="s">
        <v>3144</v>
      </c>
      <c r="F2252" s="60" t="s">
        <v>5886</v>
      </c>
      <c r="G2252" s="60"/>
      <c r="H2252" s="60"/>
      <c r="I2252" s="60" t="s">
        <v>5792</v>
      </c>
      <c r="J2252" s="94"/>
      <c r="K2252" s="94">
        <v>75000000</v>
      </c>
    </row>
    <row r="2253" spans="1:11" ht="15.75" hidden="1" customHeight="1">
      <c r="A2253" s="48"/>
      <c r="B2253" s="58"/>
      <c r="C2253" s="107" t="s">
        <v>306</v>
      </c>
      <c r="D2253" s="57">
        <v>2019</v>
      </c>
      <c r="E2253" s="58" t="s">
        <v>3144</v>
      </c>
      <c r="F2253" s="60" t="s">
        <v>5887</v>
      </c>
      <c r="G2253" s="60"/>
      <c r="H2253" s="60"/>
      <c r="I2253" s="60" t="s">
        <v>5817</v>
      </c>
      <c r="J2253" s="94"/>
      <c r="K2253" s="94">
        <v>31850000</v>
      </c>
    </row>
    <row r="2254" spans="1:11" ht="31" hidden="1">
      <c r="A2254" s="48"/>
      <c r="B2254" s="58"/>
      <c r="C2254" s="107" t="s">
        <v>306</v>
      </c>
      <c r="D2254" s="57">
        <v>2020</v>
      </c>
      <c r="E2254" s="58" t="s">
        <v>3011</v>
      </c>
      <c r="F2254" s="60" t="s">
        <v>5888</v>
      </c>
      <c r="G2254" s="60"/>
      <c r="H2254" s="93"/>
      <c r="I2254" s="60" t="s">
        <v>5889</v>
      </c>
      <c r="J2254" s="79">
        <v>25000000</v>
      </c>
      <c r="K2254" s="79"/>
    </row>
    <row r="2255" spans="1:11" ht="31" hidden="1">
      <c r="A2255" s="48"/>
      <c r="B2255" s="58"/>
      <c r="C2255" s="107" t="s">
        <v>306</v>
      </c>
      <c r="D2255" s="57">
        <v>2020</v>
      </c>
      <c r="E2255" s="58" t="s">
        <v>3011</v>
      </c>
      <c r="F2255" s="60" t="s">
        <v>5890</v>
      </c>
      <c r="G2255" s="60"/>
      <c r="H2255" s="93"/>
      <c r="I2255" s="60" t="s">
        <v>5770</v>
      </c>
      <c r="J2255" s="79">
        <v>10000000</v>
      </c>
      <c r="K2255" s="79"/>
    </row>
    <row r="2256" spans="1:11" ht="31" hidden="1">
      <c r="A2256" s="48"/>
      <c r="B2256" s="58"/>
      <c r="C2256" s="107" t="s">
        <v>306</v>
      </c>
      <c r="D2256" s="57">
        <v>2020</v>
      </c>
      <c r="E2256" s="58" t="s">
        <v>3011</v>
      </c>
      <c r="F2256" s="60" t="s">
        <v>5891</v>
      </c>
      <c r="G2256" s="60"/>
      <c r="H2256" s="93"/>
      <c r="I2256" s="60" t="s">
        <v>765</v>
      </c>
      <c r="J2256" s="79">
        <v>40000000</v>
      </c>
      <c r="K2256" s="79"/>
    </row>
    <row r="2257" spans="1:11" ht="31" hidden="1">
      <c r="A2257" s="48"/>
      <c r="B2257" s="58"/>
      <c r="C2257" s="107" t="s">
        <v>306</v>
      </c>
      <c r="D2257" s="57">
        <v>2020</v>
      </c>
      <c r="E2257" s="58" t="s">
        <v>3011</v>
      </c>
      <c r="F2257" s="60" t="s">
        <v>5892</v>
      </c>
      <c r="G2257" s="60"/>
      <c r="H2257" s="93"/>
      <c r="I2257" s="60" t="s">
        <v>5768</v>
      </c>
      <c r="J2257" s="79">
        <v>10000000</v>
      </c>
      <c r="K2257" s="79"/>
    </row>
    <row r="2258" spans="1:11" ht="31" hidden="1">
      <c r="A2258" s="48"/>
      <c r="B2258" s="58"/>
      <c r="C2258" s="107" t="s">
        <v>306</v>
      </c>
      <c r="D2258" s="57">
        <v>2020</v>
      </c>
      <c r="E2258" s="58" t="s">
        <v>3011</v>
      </c>
      <c r="F2258" s="60" t="s">
        <v>5893</v>
      </c>
      <c r="G2258" s="60"/>
      <c r="H2258" s="93"/>
      <c r="I2258" s="60" t="s">
        <v>3438</v>
      </c>
      <c r="J2258" s="79">
        <v>3000000</v>
      </c>
      <c r="K2258" s="79"/>
    </row>
    <row r="2259" spans="1:11" ht="31" hidden="1">
      <c r="A2259" s="48"/>
      <c r="B2259" s="58"/>
      <c r="C2259" s="107" t="s">
        <v>306</v>
      </c>
      <c r="D2259" s="57">
        <v>2020</v>
      </c>
      <c r="E2259" s="58" t="s">
        <v>3011</v>
      </c>
      <c r="F2259" s="60" t="s">
        <v>5894</v>
      </c>
      <c r="G2259" s="60"/>
      <c r="H2259" s="93"/>
      <c r="I2259" s="60" t="s">
        <v>5770</v>
      </c>
      <c r="J2259" s="79">
        <v>2500000</v>
      </c>
      <c r="K2259" s="79"/>
    </row>
    <row r="2260" spans="1:11" ht="31" hidden="1">
      <c r="A2260" s="48"/>
      <c r="B2260" s="58"/>
      <c r="C2260" s="107" t="s">
        <v>306</v>
      </c>
      <c r="D2260" s="57">
        <v>2020</v>
      </c>
      <c r="E2260" s="58" t="s">
        <v>3011</v>
      </c>
      <c r="F2260" s="60" t="s">
        <v>5895</v>
      </c>
      <c r="G2260" s="60"/>
      <c r="H2260" s="93"/>
      <c r="I2260" s="60" t="s">
        <v>5770</v>
      </c>
      <c r="J2260" s="79">
        <v>5000000</v>
      </c>
      <c r="K2260" s="79"/>
    </row>
    <row r="2261" spans="1:11" ht="31" hidden="1">
      <c r="A2261" s="48"/>
      <c r="B2261" s="58"/>
      <c r="C2261" s="107" t="s">
        <v>306</v>
      </c>
      <c r="D2261" s="57">
        <v>2020</v>
      </c>
      <c r="E2261" s="58" t="s">
        <v>3011</v>
      </c>
      <c r="F2261" s="60" t="s">
        <v>5896</v>
      </c>
      <c r="G2261" s="60"/>
      <c r="H2261" s="93"/>
      <c r="I2261" s="60" t="s">
        <v>3438</v>
      </c>
      <c r="J2261" s="79">
        <v>7686000</v>
      </c>
      <c r="K2261" s="79"/>
    </row>
    <row r="2262" spans="1:11" ht="31" hidden="1">
      <c r="A2262" s="48"/>
      <c r="B2262" s="58"/>
      <c r="C2262" s="107" t="s">
        <v>306</v>
      </c>
      <c r="D2262" s="57">
        <v>2020</v>
      </c>
      <c r="E2262" s="58" t="s">
        <v>3011</v>
      </c>
      <c r="F2262" s="60" t="s">
        <v>5897</v>
      </c>
      <c r="G2262" s="60"/>
      <c r="H2262" s="93"/>
      <c r="I2262" s="60" t="s">
        <v>5782</v>
      </c>
      <c r="J2262" s="79">
        <v>5000000</v>
      </c>
      <c r="K2262" s="79"/>
    </row>
    <row r="2263" spans="1:11" ht="31" hidden="1">
      <c r="A2263" s="48"/>
      <c r="B2263" s="58"/>
      <c r="C2263" s="107" t="s">
        <v>306</v>
      </c>
      <c r="D2263" s="57">
        <v>2020</v>
      </c>
      <c r="E2263" s="58" t="s">
        <v>3011</v>
      </c>
      <c r="F2263" s="60" t="s">
        <v>5898</v>
      </c>
      <c r="G2263" s="60"/>
      <c r="H2263" s="93"/>
      <c r="I2263" s="60" t="s">
        <v>5766</v>
      </c>
      <c r="J2263" s="79">
        <v>10000000</v>
      </c>
      <c r="K2263" s="79"/>
    </row>
    <row r="2264" spans="1:11" ht="31" hidden="1">
      <c r="A2264" s="48"/>
      <c r="B2264" s="58"/>
      <c r="C2264" s="107" t="s">
        <v>306</v>
      </c>
      <c r="D2264" s="57">
        <v>2020</v>
      </c>
      <c r="E2264" s="58" t="s">
        <v>3011</v>
      </c>
      <c r="F2264" s="60" t="s">
        <v>5899</v>
      </c>
      <c r="G2264" s="60"/>
      <c r="H2264" s="93"/>
      <c r="I2264" s="60" t="s">
        <v>5768</v>
      </c>
      <c r="J2264" s="79">
        <v>9000000</v>
      </c>
      <c r="K2264" s="79"/>
    </row>
    <row r="2265" spans="1:11" ht="31" hidden="1">
      <c r="A2265" s="48"/>
      <c r="B2265" s="58"/>
      <c r="C2265" s="107" t="s">
        <v>306</v>
      </c>
      <c r="D2265" s="57">
        <v>2020</v>
      </c>
      <c r="E2265" s="58" t="s">
        <v>3011</v>
      </c>
      <c r="F2265" s="60" t="s">
        <v>5900</v>
      </c>
      <c r="G2265" s="60"/>
      <c r="H2265" s="93"/>
      <c r="I2265" s="60" t="s">
        <v>5796</v>
      </c>
      <c r="J2265" s="79">
        <v>3000000</v>
      </c>
      <c r="K2265" s="79"/>
    </row>
    <row r="2266" spans="1:11" ht="31" hidden="1">
      <c r="A2266" s="48"/>
      <c r="B2266" s="58"/>
      <c r="C2266" s="107" t="s">
        <v>306</v>
      </c>
      <c r="D2266" s="57">
        <v>2020</v>
      </c>
      <c r="E2266" s="58" t="s">
        <v>3011</v>
      </c>
      <c r="F2266" s="60" t="s">
        <v>5899</v>
      </c>
      <c r="G2266" s="60"/>
      <c r="H2266" s="93"/>
      <c r="I2266" s="60" t="s">
        <v>5770</v>
      </c>
      <c r="J2266" s="79">
        <v>5400000</v>
      </c>
      <c r="K2266" s="79"/>
    </row>
    <row r="2267" spans="1:11" ht="31" hidden="1">
      <c r="A2267" s="48"/>
      <c r="B2267" s="58"/>
      <c r="C2267" s="107" t="s">
        <v>306</v>
      </c>
      <c r="D2267" s="57">
        <v>2020</v>
      </c>
      <c r="E2267" s="58" t="s">
        <v>3011</v>
      </c>
      <c r="F2267" s="60" t="s">
        <v>5901</v>
      </c>
      <c r="G2267" s="60"/>
      <c r="H2267" s="93"/>
      <c r="I2267" s="60" t="s">
        <v>5770</v>
      </c>
      <c r="J2267" s="79">
        <v>280260000</v>
      </c>
      <c r="K2267" s="79"/>
    </row>
    <row r="2268" spans="1:11" ht="31" hidden="1">
      <c r="A2268" s="48"/>
      <c r="B2268" s="58"/>
      <c r="C2268" s="107" t="s">
        <v>306</v>
      </c>
      <c r="D2268" s="57">
        <v>2020</v>
      </c>
      <c r="E2268" s="58" t="s">
        <v>3011</v>
      </c>
      <c r="F2268" s="60" t="s">
        <v>5902</v>
      </c>
      <c r="G2268" s="60"/>
      <c r="H2268" s="93"/>
      <c r="I2268" s="60" t="s">
        <v>5782</v>
      </c>
      <c r="J2268" s="79"/>
      <c r="K2268" s="79">
        <v>18000000</v>
      </c>
    </row>
    <row r="2269" spans="1:11" ht="31" hidden="1">
      <c r="A2269" s="48"/>
      <c r="B2269" s="58"/>
      <c r="C2269" s="107" t="s">
        <v>306</v>
      </c>
      <c r="D2269" s="57">
        <v>2020</v>
      </c>
      <c r="E2269" s="58" t="s">
        <v>3011</v>
      </c>
      <c r="F2269" s="60" t="s">
        <v>5902</v>
      </c>
      <c r="G2269" s="60"/>
      <c r="H2269" s="93"/>
      <c r="I2269" s="60" t="s">
        <v>5792</v>
      </c>
      <c r="J2269" s="79"/>
      <c r="K2269" s="79">
        <v>18000000</v>
      </c>
    </row>
    <row r="2270" spans="1:11" ht="31" hidden="1">
      <c r="A2270" s="48"/>
      <c r="B2270" s="58"/>
      <c r="C2270" s="107" t="s">
        <v>306</v>
      </c>
      <c r="D2270" s="57">
        <v>2020</v>
      </c>
      <c r="E2270" s="58" t="s">
        <v>3011</v>
      </c>
      <c r="F2270" s="60" t="s">
        <v>5902</v>
      </c>
      <c r="G2270" s="60"/>
      <c r="H2270" s="93"/>
      <c r="I2270" s="60" t="s">
        <v>5817</v>
      </c>
      <c r="J2270" s="79"/>
      <c r="K2270" s="79">
        <v>18000000</v>
      </c>
    </row>
    <row r="2271" spans="1:11" ht="31" hidden="1">
      <c r="A2271" s="48"/>
      <c r="B2271" s="58"/>
      <c r="C2271" s="107" t="s">
        <v>306</v>
      </c>
      <c r="D2271" s="57">
        <v>2020</v>
      </c>
      <c r="E2271" s="58" t="s">
        <v>3011</v>
      </c>
      <c r="F2271" s="60" t="s">
        <v>5902</v>
      </c>
      <c r="G2271" s="60"/>
      <c r="H2271" s="93"/>
      <c r="I2271" s="60" t="s">
        <v>5873</v>
      </c>
      <c r="J2271" s="79"/>
      <c r="K2271" s="79">
        <v>18000000</v>
      </c>
    </row>
    <row r="2272" spans="1:11" ht="31" hidden="1">
      <c r="A2272" s="48"/>
      <c r="B2272" s="58"/>
      <c r="C2272" s="107" t="s">
        <v>306</v>
      </c>
      <c r="D2272" s="57">
        <v>2020</v>
      </c>
      <c r="E2272" s="58" t="s">
        <v>3011</v>
      </c>
      <c r="F2272" s="60" t="s">
        <v>5902</v>
      </c>
      <c r="G2272" s="60"/>
      <c r="H2272" s="93"/>
      <c r="I2272" s="60" t="s">
        <v>5766</v>
      </c>
      <c r="J2272" s="79"/>
      <c r="K2272" s="79">
        <v>18000000</v>
      </c>
    </row>
    <row r="2273" spans="1:11" ht="31" hidden="1">
      <c r="A2273" s="48"/>
      <c r="B2273" s="58"/>
      <c r="C2273" s="107" t="s">
        <v>306</v>
      </c>
      <c r="D2273" s="57">
        <v>2020</v>
      </c>
      <c r="E2273" s="58" t="s">
        <v>3011</v>
      </c>
      <c r="F2273" s="60" t="s">
        <v>5902</v>
      </c>
      <c r="G2273" s="60"/>
      <c r="H2273" s="93"/>
      <c r="I2273" s="60" t="s">
        <v>4339</v>
      </c>
      <c r="J2273" s="79"/>
      <c r="K2273" s="79">
        <v>18000000</v>
      </c>
    </row>
    <row r="2274" spans="1:11" ht="31" hidden="1">
      <c r="A2274" s="48"/>
      <c r="B2274" s="58"/>
      <c r="C2274" s="107" t="s">
        <v>306</v>
      </c>
      <c r="D2274" s="57">
        <v>2020</v>
      </c>
      <c r="E2274" s="58" t="s">
        <v>3011</v>
      </c>
      <c r="F2274" s="60" t="s">
        <v>5902</v>
      </c>
      <c r="G2274" s="60"/>
      <c r="H2274" s="93"/>
      <c r="I2274" s="60" t="s">
        <v>3801</v>
      </c>
      <c r="J2274" s="79"/>
      <c r="K2274" s="79">
        <v>18000000</v>
      </c>
    </row>
    <row r="2275" spans="1:11" ht="31" hidden="1">
      <c r="A2275" s="48"/>
      <c r="B2275" s="58"/>
      <c r="C2275" s="107" t="s">
        <v>306</v>
      </c>
      <c r="D2275" s="57">
        <v>2020</v>
      </c>
      <c r="E2275" s="58" t="s">
        <v>3011</v>
      </c>
      <c r="F2275" s="60" t="s">
        <v>5903</v>
      </c>
      <c r="G2275" s="60"/>
      <c r="H2275" s="93"/>
      <c r="I2275" s="60" t="s">
        <v>229</v>
      </c>
      <c r="J2275" s="79">
        <v>10000000</v>
      </c>
      <c r="K2275" s="79"/>
    </row>
    <row r="2276" spans="1:11" ht="31" hidden="1">
      <c r="A2276" s="48"/>
      <c r="B2276" s="58"/>
      <c r="C2276" s="107" t="s">
        <v>306</v>
      </c>
      <c r="D2276" s="57">
        <v>2020</v>
      </c>
      <c r="E2276" s="58" t="s">
        <v>3011</v>
      </c>
      <c r="F2276" s="60" t="s">
        <v>5904</v>
      </c>
      <c r="G2276" s="60"/>
      <c r="H2276" s="93"/>
      <c r="I2276" s="60" t="s">
        <v>5768</v>
      </c>
      <c r="J2276" s="79">
        <v>3500000</v>
      </c>
      <c r="K2276" s="79"/>
    </row>
    <row r="2277" spans="1:11" ht="31" hidden="1">
      <c r="A2277" s="48"/>
      <c r="B2277" s="58"/>
      <c r="C2277" s="107" t="s">
        <v>306</v>
      </c>
      <c r="D2277" s="57">
        <v>2020</v>
      </c>
      <c r="E2277" s="58" t="s">
        <v>3011</v>
      </c>
      <c r="F2277" s="60" t="s">
        <v>5905</v>
      </c>
      <c r="G2277" s="60"/>
      <c r="H2277" s="93"/>
      <c r="I2277" s="60" t="s">
        <v>5770</v>
      </c>
      <c r="J2277" s="79">
        <v>5000000</v>
      </c>
      <c r="K2277" s="79"/>
    </row>
    <row r="2278" spans="1:11" ht="46.5" hidden="1">
      <c r="A2278" s="48"/>
      <c r="B2278" s="58"/>
      <c r="C2278" s="107" t="s">
        <v>306</v>
      </c>
      <c r="D2278" s="57">
        <v>2020</v>
      </c>
      <c r="E2278" s="58" t="s">
        <v>3011</v>
      </c>
      <c r="F2278" s="60" t="s">
        <v>5906</v>
      </c>
      <c r="G2278" s="60"/>
      <c r="H2278" s="93"/>
      <c r="I2278" s="60" t="s">
        <v>5768</v>
      </c>
      <c r="J2278" s="79">
        <v>13400000</v>
      </c>
      <c r="K2278" s="79"/>
    </row>
    <row r="2279" spans="1:11" ht="31" hidden="1">
      <c r="A2279" s="48"/>
      <c r="B2279" s="58"/>
      <c r="C2279" s="107" t="s">
        <v>306</v>
      </c>
      <c r="D2279" s="57">
        <v>2020</v>
      </c>
      <c r="E2279" s="58" t="s">
        <v>3011</v>
      </c>
      <c r="F2279" s="60" t="s">
        <v>5907</v>
      </c>
      <c r="G2279" s="60"/>
      <c r="H2279" s="93"/>
      <c r="I2279" s="60" t="s">
        <v>4339</v>
      </c>
      <c r="J2279" s="79">
        <v>2500000</v>
      </c>
      <c r="K2279" s="79"/>
    </row>
    <row r="2280" spans="1:11" ht="31" hidden="1">
      <c r="A2280" s="48"/>
      <c r="B2280" s="58"/>
      <c r="C2280" s="107" t="s">
        <v>306</v>
      </c>
      <c r="D2280" s="57">
        <v>2020</v>
      </c>
      <c r="E2280" s="58" t="s">
        <v>3011</v>
      </c>
      <c r="F2280" s="60" t="s">
        <v>5908</v>
      </c>
      <c r="G2280" s="60"/>
      <c r="H2280" s="93"/>
      <c r="I2280" s="60" t="s">
        <v>5755</v>
      </c>
      <c r="J2280" s="79"/>
      <c r="K2280" s="79">
        <v>20000000</v>
      </c>
    </row>
    <row r="2281" spans="1:11" ht="31" hidden="1">
      <c r="A2281" s="48"/>
      <c r="B2281" s="58"/>
      <c r="C2281" s="107" t="s">
        <v>306</v>
      </c>
      <c r="D2281" s="57">
        <v>2020</v>
      </c>
      <c r="E2281" s="58" t="s">
        <v>3011</v>
      </c>
      <c r="F2281" s="60" t="s">
        <v>5893</v>
      </c>
      <c r="G2281" s="60"/>
      <c r="H2281" s="93"/>
      <c r="I2281" s="60" t="s">
        <v>3801</v>
      </c>
      <c r="J2281" s="79">
        <v>3000000</v>
      </c>
      <c r="K2281" s="79"/>
    </row>
    <row r="2282" spans="1:11" ht="31" hidden="1">
      <c r="A2282" s="48"/>
      <c r="B2282" s="58"/>
      <c r="C2282" s="107" t="s">
        <v>306</v>
      </c>
      <c r="D2282" s="57">
        <v>2020</v>
      </c>
      <c r="E2282" s="58" t="s">
        <v>3011</v>
      </c>
      <c r="F2282" s="60" t="s">
        <v>5909</v>
      </c>
      <c r="G2282" s="60"/>
      <c r="H2282" s="93"/>
      <c r="I2282" s="60" t="s">
        <v>5755</v>
      </c>
      <c r="J2282" s="79">
        <v>5000000</v>
      </c>
      <c r="K2282" s="79"/>
    </row>
    <row r="2283" spans="1:11" ht="31" hidden="1">
      <c r="A2283" s="48"/>
      <c r="B2283" s="58"/>
      <c r="C2283" s="107" t="s">
        <v>306</v>
      </c>
      <c r="D2283" s="57">
        <v>2020</v>
      </c>
      <c r="E2283" s="58" t="s">
        <v>3011</v>
      </c>
      <c r="F2283" s="60" t="s">
        <v>5910</v>
      </c>
      <c r="G2283" s="60"/>
      <c r="H2283" s="93"/>
      <c r="I2283" s="60" t="s">
        <v>5760</v>
      </c>
      <c r="J2283" s="79"/>
      <c r="K2283" s="79">
        <v>20500000</v>
      </c>
    </row>
    <row r="2284" spans="1:11" ht="31" hidden="1">
      <c r="A2284" s="48"/>
      <c r="B2284" s="58"/>
      <c r="C2284" s="107" t="s">
        <v>306</v>
      </c>
      <c r="D2284" s="57">
        <v>2020</v>
      </c>
      <c r="E2284" s="58" t="s">
        <v>3011</v>
      </c>
      <c r="F2284" s="60" t="s">
        <v>5910</v>
      </c>
      <c r="G2284" s="60"/>
      <c r="H2284" s="93"/>
      <c r="I2284" s="60" t="s">
        <v>5755</v>
      </c>
      <c r="J2284" s="79"/>
      <c r="K2284" s="79">
        <v>10000000</v>
      </c>
    </row>
    <row r="2285" spans="1:11" ht="31" hidden="1">
      <c r="A2285" s="48"/>
      <c r="B2285" s="58"/>
      <c r="C2285" s="107" t="s">
        <v>306</v>
      </c>
      <c r="D2285" s="57">
        <v>2020</v>
      </c>
      <c r="E2285" s="58" t="s">
        <v>3016</v>
      </c>
      <c r="F2285" s="60" t="s">
        <v>5911</v>
      </c>
      <c r="G2285" s="60"/>
      <c r="H2285" s="93"/>
      <c r="I2285" s="60" t="s">
        <v>5912</v>
      </c>
      <c r="J2285" s="79"/>
      <c r="K2285" s="79">
        <v>15500000</v>
      </c>
    </row>
    <row r="2286" spans="1:11" ht="31" hidden="1">
      <c r="A2286" s="48"/>
      <c r="B2286" s="58"/>
      <c r="C2286" s="107" t="s">
        <v>306</v>
      </c>
      <c r="D2286" s="57">
        <v>2020</v>
      </c>
      <c r="E2286" s="58" t="s">
        <v>3016</v>
      </c>
      <c r="F2286" s="60" t="s">
        <v>5913</v>
      </c>
      <c r="G2286" s="60"/>
      <c r="H2286" s="93"/>
      <c r="I2286" s="60" t="s">
        <v>5817</v>
      </c>
      <c r="J2286" s="79"/>
      <c r="K2286" s="79">
        <v>57953000</v>
      </c>
    </row>
    <row r="2287" spans="1:11" ht="31" hidden="1">
      <c r="A2287" s="48"/>
      <c r="B2287" s="58"/>
      <c r="C2287" s="107" t="s">
        <v>306</v>
      </c>
      <c r="D2287" s="57">
        <v>2020</v>
      </c>
      <c r="E2287" s="58" t="s">
        <v>3016</v>
      </c>
      <c r="F2287" s="60" t="s">
        <v>5914</v>
      </c>
      <c r="G2287" s="60"/>
      <c r="H2287" s="93"/>
      <c r="I2287" s="60" t="s">
        <v>5782</v>
      </c>
      <c r="J2287" s="79"/>
      <c r="K2287" s="79">
        <v>64500000</v>
      </c>
    </row>
    <row r="2288" spans="1:11" ht="31" hidden="1">
      <c r="A2288" s="48"/>
      <c r="B2288" s="58"/>
      <c r="C2288" s="107" t="s">
        <v>306</v>
      </c>
      <c r="D2288" s="57">
        <v>2020</v>
      </c>
      <c r="E2288" s="58" t="s">
        <v>3016</v>
      </c>
      <c r="F2288" s="60" t="s">
        <v>5915</v>
      </c>
      <c r="G2288" s="60"/>
      <c r="H2288" s="93"/>
      <c r="I2288" s="60" t="s">
        <v>5873</v>
      </c>
      <c r="J2288" s="79"/>
      <c r="K2288" s="79">
        <v>50000000</v>
      </c>
    </row>
    <row r="2289" spans="1:11" ht="31" hidden="1">
      <c r="A2289" s="48"/>
      <c r="B2289" s="58"/>
      <c r="C2289" s="107" t="s">
        <v>306</v>
      </c>
      <c r="D2289" s="57">
        <v>2020</v>
      </c>
      <c r="E2289" s="58" t="s">
        <v>3016</v>
      </c>
      <c r="F2289" s="60" t="s">
        <v>5916</v>
      </c>
      <c r="G2289" s="60"/>
      <c r="H2289" s="93"/>
      <c r="I2289" s="60" t="s">
        <v>5816</v>
      </c>
      <c r="J2289" s="79"/>
      <c r="K2289" s="79">
        <v>105000000</v>
      </c>
    </row>
    <row r="2290" spans="1:11" ht="46.5" hidden="1">
      <c r="A2290" s="48"/>
      <c r="B2290" s="58"/>
      <c r="C2290" s="107" t="s">
        <v>306</v>
      </c>
      <c r="D2290" s="57">
        <v>2020</v>
      </c>
      <c r="E2290" s="58" t="s">
        <v>3016</v>
      </c>
      <c r="F2290" s="60" t="s">
        <v>5917</v>
      </c>
      <c r="G2290" s="60"/>
      <c r="H2290" s="93"/>
      <c r="I2290" s="60" t="s">
        <v>5746</v>
      </c>
      <c r="J2290" s="79"/>
      <c r="K2290" s="79">
        <v>40000000</v>
      </c>
    </row>
    <row r="2291" spans="1:11" ht="31" hidden="1">
      <c r="A2291" s="48"/>
      <c r="B2291" s="58"/>
      <c r="C2291" s="107" t="s">
        <v>306</v>
      </c>
      <c r="D2291" s="57">
        <v>2020</v>
      </c>
      <c r="E2291" s="58" t="s">
        <v>3016</v>
      </c>
      <c r="F2291" s="60" t="s">
        <v>5918</v>
      </c>
      <c r="G2291" s="60"/>
      <c r="H2291" s="93"/>
      <c r="I2291" s="60" t="s">
        <v>5760</v>
      </c>
      <c r="J2291" s="79"/>
      <c r="K2291" s="79">
        <v>3750000</v>
      </c>
    </row>
    <row r="2292" spans="1:11" ht="31" hidden="1">
      <c r="A2292" s="48"/>
      <c r="B2292" s="58"/>
      <c r="C2292" s="107" t="s">
        <v>306</v>
      </c>
      <c r="D2292" s="57">
        <v>2020</v>
      </c>
      <c r="E2292" s="58" t="s">
        <v>3016</v>
      </c>
      <c r="F2292" s="60" t="s">
        <v>5919</v>
      </c>
      <c r="G2292" s="60"/>
      <c r="H2292" s="93"/>
      <c r="I2292" s="60" t="s">
        <v>5760</v>
      </c>
      <c r="J2292" s="79"/>
      <c r="K2292" s="79">
        <v>60000000</v>
      </c>
    </row>
    <row r="2293" spans="1:11" ht="31" hidden="1">
      <c r="A2293" s="48"/>
      <c r="B2293" s="58"/>
      <c r="C2293" s="107" t="s">
        <v>306</v>
      </c>
      <c r="D2293" s="57">
        <v>2020</v>
      </c>
      <c r="E2293" s="58" t="s">
        <v>3016</v>
      </c>
      <c r="F2293" s="60" t="s">
        <v>5920</v>
      </c>
      <c r="G2293" s="60"/>
      <c r="H2293" s="93"/>
      <c r="I2293" s="60" t="s">
        <v>5921</v>
      </c>
      <c r="J2293" s="79"/>
      <c r="K2293" s="79">
        <v>60000000</v>
      </c>
    </row>
    <row r="2294" spans="1:11" ht="31" hidden="1">
      <c r="A2294" s="48"/>
      <c r="B2294" s="58"/>
      <c r="C2294" s="107" t="s">
        <v>306</v>
      </c>
      <c r="D2294" s="57">
        <v>2020</v>
      </c>
      <c r="E2294" s="58" t="s">
        <v>3016</v>
      </c>
      <c r="F2294" s="60" t="s">
        <v>5922</v>
      </c>
      <c r="G2294" s="60"/>
      <c r="H2294" s="93"/>
      <c r="I2294" s="60" t="s">
        <v>3763</v>
      </c>
      <c r="J2294" s="79"/>
      <c r="K2294" s="79">
        <v>50000000</v>
      </c>
    </row>
    <row r="2295" spans="1:11" ht="31" hidden="1">
      <c r="A2295" s="48"/>
      <c r="B2295" s="58"/>
      <c r="C2295" s="107" t="s">
        <v>306</v>
      </c>
      <c r="D2295" s="57">
        <v>2020</v>
      </c>
      <c r="E2295" s="58" t="s">
        <v>3016</v>
      </c>
      <c r="F2295" s="60" t="s">
        <v>5923</v>
      </c>
      <c r="G2295" s="60"/>
      <c r="H2295" s="93"/>
      <c r="I2295" s="60" t="s">
        <v>5758</v>
      </c>
      <c r="J2295" s="79"/>
      <c r="K2295" s="79">
        <v>40000000</v>
      </c>
    </row>
    <row r="2296" spans="1:11" ht="31" hidden="1">
      <c r="A2296" s="48"/>
      <c r="B2296" s="58"/>
      <c r="C2296" s="107" t="s">
        <v>306</v>
      </c>
      <c r="D2296" s="57">
        <v>2020</v>
      </c>
      <c r="E2296" s="58" t="s">
        <v>3016</v>
      </c>
      <c r="F2296" s="60" t="s">
        <v>5924</v>
      </c>
      <c r="G2296" s="60"/>
      <c r="H2296" s="93"/>
      <c r="I2296" s="60" t="s">
        <v>5801</v>
      </c>
      <c r="J2296" s="79"/>
      <c r="K2296" s="79">
        <v>21000000</v>
      </c>
    </row>
    <row r="2297" spans="1:11" ht="31" hidden="1">
      <c r="A2297" s="48"/>
      <c r="B2297" s="58"/>
      <c r="C2297" s="107" t="s">
        <v>306</v>
      </c>
      <c r="D2297" s="57">
        <v>2020</v>
      </c>
      <c r="E2297" s="58" t="s">
        <v>3070</v>
      </c>
      <c r="F2297" s="60" t="s">
        <v>5925</v>
      </c>
      <c r="G2297" s="60"/>
      <c r="H2297" s="93"/>
      <c r="I2297" s="60" t="s">
        <v>5873</v>
      </c>
      <c r="J2297" s="79"/>
      <c r="K2297" s="79">
        <v>73000000</v>
      </c>
    </row>
    <row r="2298" spans="1:11" ht="31" hidden="1">
      <c r="A2298" s="48"/>
      <c r="B2298" s="58"/>
      <c r="C2298" s="107" t="s">
        <v>306</v>
      </c>
      <c r="D2298" s="57">
        <v>2020</v>
      </c>
      <c r="E2298" s="58" t="s">
        <v>3070</v>
      </c>
      <c r="F2298" s="60" t="s">
        <v>5926</v>
      </c>
      <c r="G2298" s="60"/>
      <c r="H2298" s="93"/>
      <c r="I2298" s="60" t="s">
        <v>5782</v>
      </c>
      <c r="J2298" s="79"/>
      <c r="K2298" s="79">
        <v>162000000</v>
      </c>
    </row>
    <row r="2299" spans="1:11" ht="31" hidden="1">
      <c r="A2299" s="48"/>
      <c r="B2299" s="58"/>
      <c r="C2299" s="107" t="s">
        <v>306</v>
      </c>
      <c r="D2299" s="57">
        <v>2020</v>
      </c>
      <c r="E2299" s="58" t="s">
        <v>3070</v>
      </c>
      <c r="F2299" s="60" t="s">
        <v>5927</v>
      </c>
      <c r="G2299" s="60"/>
      <c r="H2299" s="93"/>
      <c r="I2299" s="60" t="s">
        <v>5928</v>
      </c>
      <c r="J2299" s="79"/>
      <c r="K2299" s="79">
        <v>38000000</v>
      </c>
    </row>
    <row r="2300" spans="1:11" ht="31" hidden="1">
      <c r="A2300" s="48"/>
      <c r="B2300" s="58"/>
      <c r="C2300" s="107" t="s">
        <v>306</v>
      </c>
      <c r="D2300" s="57">
        <v>2020</v>
      </c>
      <c r="E2300" s="58" t="s">
        <v>3070</v>
      </c>
      <c r="F2300" s="60" t="s">
        <v>5929</v>
      </c>
      <c r="G2300" s="60"/>
      <c r="H2300" s="93"/>
      <c r="I2300" s="60" t="s">
        <v>5760</v>
      </c>
      <c r="J2300" s="79"/>
      <c r="K2300" s="79">
        <v>30000000</v>
      </c>
    </row>
    <row r="2301" spans="1:11" ht="31" hidden="1">
      <c r="A2301" s="48"/>
      <c r="B2301" s="58"/>
      <c r="C2301" s="107" t="s">
        <v>306</v>
      </c>
      <c r="D2301" s="57">
        <v>2020</v>
      </c>
      <c r="E2301" s="58" t="s">
        <v>3070</v>
      </c>
      <c r="F2301" s="60" t="s">
        <v>5930</v>
      </c>
      <c r="G2301" s="60"/>
      <c r="H2301" s="93"/>
      <c r="I2301" s="60" t="s">
        <v>5796</v>
      </c>
      <c r="J2301" s="79"/>
      <c r="K2301" s="79">
        <v>32000000</v>
      </c>
    </row>
    <row r="2302" spans="1:11" ht="31" hidden="1">
      <c r="A2302" s="48"/>
      <c r="B2302" s="58"/>
      <c r="C2302" s="107" t="s">
        <v>306</v>
      </c>
      <c r="D2302" s="57">
        <v>2020</v>
      </c>
      <c r="E2302" s="58" t="s">
        <v>3070</v>
      </c>
      <c r="F2302" s="60" t="s">
        <v>5931</v>
      </c>
      <c r="G2302" s="60"/>
      <c r="H2302" s="93"/>
      <c r="I2302" s="60" t="s">
        <v>5796</v>
      </c>
      <c r="J2302" s="79"/>
      <c r="K2302" s="79">
        <v>5000000</v>
      </c>
    </row>
    <row r="2303" spans="1:11" ht="31" hidden="1">
      <c r="A2303" s="48"/>
      <c r="B2303" s="58"/>
      <c r="C2303" s="107" t="s">
        <v>306</v>
      </c>
      <c r="D2303" s="57">
        <v>2020</v>
      </c>
      <c r="E2303" s="58" t="s">
        <v>3070</v>
      </c>
      <c r="F2303" s="60" t="s">
        <v>5932</v>
      </c>
      <c r="G2303" s="60"/>
      <c r="H2303" s="93"/>
      <c r="I2303" s="60" t="s">
        <v>5802</v>
      </c>
      <c r="J2303" s="79"/>
      <c r="K2303" s="79">
        <v>45000000</v>
      </c>
    </row>
    <row r="2304" spans="1:11" ht="31" hidden="1">
      <c r="A2304" s="48"/>
      <c r="B2304" s="58"/>
      <c r="C2304" s="107" t="s">
        <v>306</v>
      </c>
      <c r="D2304" s="57">
        <v>2020</v>
      </c>
      <c r="E2304" s="58" t="s">
        <v>3070</v>
      </c>
      <c r="F2304" s="60" t="s">
        <v>5933</v>
      </c>
      <c r="G2304" s="60"/>
      <c r="H2304" s="93"/>
      <c r="I2304" s="60" t="s">
        <v>5755</v>
      </c>
      <c r="J2304" s="79"/>
      <c r="K2304" s="79">
        <v>120000000</v>
      </c>
    </row>
    <row r="2305" spans="1:11" ht="31" hidden="1">
      <c r="A2305" s="48"/>
      <c r="B2305" s="58"/>
      <c r="C2305" s="107" t="s">
        <v>306</v>
      </c>
      <c r="D2305" s="57">
        <v>2020</v>
      </c>
      <c r="E2305" s="58" t="s">
        <v>3070</v>
      </c>
      <c r="F2305" s="60" t="s">
        <v>5934</v>
      </c>
      <c r="G2305" s="60"/>
      <c r="H2305" s="93"/>
      <c r="I2305" s="60" t="s">
        <v>5801</v>
      </c>
      <c r="J2305" s="79"/>
      <c r="K2305" s="79">
        <v>177000000</v>
      </c>
    </row>
    <row r="2306" spans="1:11" ht="31" hidden="1">
      <c r="A2306" s="48"/>
      <c r="B2306" s="58"/>
      <c r="C2306" s="107" t="s">
        <v>306</v>
      </c>
      <c r="D2306" s="57">
        <v>2020</v>
      </c>
      <c r="E2306" s="58" t="s">
        <v>3070</v>
      </c>
      <c r="F2306" s="60" t="s">
        <v>5935</v>
      </c>
      <c r="G2306" s="60"/>
      <c r="H2306" s="93"/>
      <c r="I2306" s="60" t="s">
        <v>5760</v>
      </c>
      <c r="J2306" s="79"/>
      <c r="K2306" s="79">
        <v>42450000</v>
      </c>
    </row>
    <row r="2307" spans="1:11" ht="31" hidden="1">
      <c r="A2307" s="48"/>
      <c r="B2307" s="58"/>
      <c r="C2307" s="107" t="s">
        <v>306</v>
      </c>
      <c r="D2307" s="57">
        <v>2020</v>
      </c>
      <c r="E2307" s="58" t="s">
        <v>3070</v>
      </c>
      <c r="F2307" s="60" t="s">
        <v>5936</v>
      </c>
      <c r="G2307" s="60"/>
      <c r="H2307" s="93"/>
      <c r="I2307" s="60" t="s">
        <v>5817</v>
      </c>
      <c r="J2307" s="79"/>
      <c r="K2307" s="79">
        <v>55000000</v>
      </c>
    </row>
    <row r="2308" spans="1:11" ht="31" hidden="1">
      <c r="A2308" s="48"/>
      <c r="B2308" s="58"/>
      <c r="C2308" s="107" t="s">
        <v>306</v>
      </c>
      <c r="D2308" s="57">
        <v>2020</v>
      </c>
      <c r="E2308" s="58" t="s">
        <v>3070</v>
      </c>
      <c r="F2308" s="60" t="s">
        <v>5937</v>
      </c>
      <c r="G2308" s="60"/>
      <c r="H2308" s="93"/>
      <c r="I2308" s="60" t="s">
        <v>5817</v>
      </c>
      <c r="J2308" s="79"/>
      <c r="K2308" s="79">
        <v>62000000</v>
      </c>
    </row>
    <row r="2309" spans="1:11" ht="31" hidden="1">
      <c r="A2309" s="48"/>
      <c r="B2309" s="58"/>
      <c r="C2309" s="107" t="s">
        <v>306</v>
      </c>
      <c r="D2309" s="57">
        <v>2020</v>
      </c>
      <c r="E2309" s="58" t="s">
        <v>3070</v>
      </c>
      <c r="F2309" s="60" t="s">
        <v>5938</v>
      </c>
      <c r="G2309" s="60"/>
      <c r="H2309" s="93"/>
      <c r="I2309" s="60" t="s">
        <v>4339</v>
      </c>
      <c r="J2309" s="79"/>
      <c r="K2309" s="79">
        <v>44500000</v>
      </c>
    </row>
    <row r="2310" spans="1:11" ht="31" hidden="1">
      <c r="A2310" s="48"/>
      <c r="B2310" s="58"/>
      <c r="C2310" s="107" t="s">
        <v>306</v>
      </c>
      <c r="D2310" s="57">
        <v>2020</v>
      </c>
      <c r="E2310" s="58" t="s">
        <v>3070</v>
      </c>
      <c r="F2310" s="60" t="s">
        <v>5939</v>
      </c>
      <c r="G2310" s="60"/>
      <c r="H2310" s="93"/>
      <c r="I2310" s="60" t="s">
        <v>5750</v>
      </c>
      <c r="J2310" s="79"/>
      <c r="K2310" s="79">
        <v>32500000</v>
      </c>
    </row>
    <row r="2311" spans="1:11" ht="46.5" hidden="1">
      <c r="A2311" s="48"/>
      <c r="B2311" s="58"/>
      <c r="C2311" s="107" t="s">
        <v>306</v>
      </c>
      <c r="D2311" s="57">
        <v>2020</v>
      </c>
      <c r="E2311" s="58" t="s">
        <v>3070</v>
      </c>
      <c r="F2311" s="60" t="s">
        <v>5940</v>
      </c>
      <c r="G2311" s="60"/>
      <c r="H2311" s="93"/>
      <c r="I2311" s="60" t="s">
        <v>5750</v>
      </c>
      <c r="J2311" s="79"/>
      <c r="K2311" s="79">
        <v>27500000</v>
      </c>
    </row>
    <row r="2312" spans="1:11" ht="31" hidden="1">
      <c r="A2312" s="48"/>
      <c r="B2312" s="58"/>
      <c r="C2312" s="107" t="s">
        <v>306</v>
      </c>
      <c r="D2312" s="57">
        <v>2020</v>
      </c>
      <c r="E2312" s="58" t="s">
        <v>3070</v>
      </c>
      <c r="F2312" s="60" t="s">
        <v>5941</v>
      </c>
      <c r="G2312" s="60"/>
      <c r="H2312" s="93"/>
      <c r="I2312" s="60" t="s">
        <v>5755</v>
      </c>
      <c r="J2312" s="79"/>
      <c r="K2312" s="79">
        <v>14900000</v>
      </c>
    </row>
    <row r="2313" spans="1:11" ht="31" hidden="1">
      <c r="A2313" s="48"/>
      <c r="B2313" s="58"/>
      <c r="C2313" s="107" t="s">
        <v>306</v>
      </c>
      <c r="D2313" s="57">
        <v>2020</v>
      </c>
      <c r="E2313" s="58" t="s">
        <v>3070</v>
      </c>
      <c r="F2313" s="60" t="s">
        <v>5942</v>
      </c>
      <c r="G2313" s="60"/>
      <c r="H2313" s="93"/>
      <c r="I2313" s="60" t="s">
        <v>5817</v>
      </c>
      <c r="J2313" s="79"/>
      <c r="K2313" s="79">
        <v>40500000</v>
      </c>
    </row>
    <row r="2314" spans="1:11" ht="31" hidden="1">
      <c r="A2314" s="48"/>
      <c r="B2314" s="58"/>
      <c r="C2314" s="107" t="s">
        <v>306</v>
      </c>
      <c r="D2314" s="57">
        <v>2020</v>
      </c>
      <c r="E2314" s="58" t="s">
        <v>3070</v>
      </c>
      <c r="F2314" s="60" t="s">
        <v>5943</v>
      </c>
      <c r="G2314" s="60"/>
      <c r="H2314" s="93"/>
      <c r="I2314" s="60" t="s">
        <v>5768</v>
      </c>
      <c r="J2314" s="79"/>
      <c r="K2314" s="79">
        <v>11000000</v>
      </c>
    </row>
    <row r="2315" spans="1:11" ht="31" hidden="1">
      <c r="A2315" s="48"/>
      <c r="B2315" s="58"/>
      <c r="C2315" s="107" t="s">
        <v>306</v>
      </c>
      <c r="D2315" s="57">
        <v>2020</v>
      </c>
      <c r="E2315" s="58" t="s">
        <v>3070</v>
      </c>
      <c r="F2315" s="60" t="s">
        <v>5944</v>
      </c>
      <c r="G2315" s="60"/>
      <c r="H2315" s="93"/>
      <c r="I2315" s="60" t="s">
        <v>5792</v>
      </c>
      <c r="J2315" s="79"/>
      <c r="K2315" s="79">
        <v>14735000</v>
      </c>
    </row>
    <row r="2316" spans="1:11" ht="31" hidden="1">
      <c r="A2316" s="48"/>
      <c r="B2316" s="58"/>
      <c r="C2316" s="107" t="s">
        <v>306</v>
      </c>
      <c r="D2316" s="57">
        <v>2020</v>
      </c>
      <c r="E2316" s="58" t="s">
        <v>3070</v>
      </c>
      <c r="F2316" s="60" t="s">
        <v>5945</v>
      </c>
      <c r="G2316" s="60"/>
      <c r="H2316" s="93"/>
      <c r="I2316" s="60" t="s">
        <v>5755</v>
      </c>
      <c r="J2316" s="79"/>
      <c r="K2316" s="79">
        <v>4605000</v>
      </c>
    </row>
    <row r="2317" spans="1:11" ht="31" hidden="1">
      <c r="A2317" s="48"/>
      <c r="B2317" s="58"/>
      <c r="C2317" s="107" t="s">
        <v>306</v>
      </c>
      <c r="D2317" s="57">
        <v>2020</v>
      </c>
      <c r="E2317" s="58" t="s">
        <v>3070</v>
      </c>
      <c r="F2317" s="60" t="s">
        <v>5946</v>
      </c>
      <c r="G2317" s="60"/>
      <c r="H2317" s="93"/>
      <c r="I2317" s="60" t="s">
        <v>5815</v>
      </c>
      <c r="J2317" s="79"/>
      <c r="K2317" s="79">
        <v>32500000</v>
      </c>
    </row>
    <row r="2318" spans="1:11" ht="31" hidden="1">
      <c r="A2318" s="48"/>
      <c r="B2318" s="58"/>
      <c r="C2318" s="107" t="s">
        <v>306</v>
      </c>
      <c r="D2318" s="57">
        <v>2020</v>
      </c>
      <c r="E2318" s="58" t="s">
        <v>3070</v>
      </c>
      <c r="F2318" s="60" t="s">
        <v>5947</v>
      </c>
      <c r="G2318" s="60"/>
      <c r="H2318" s="93"/>
      <c r="I2318" s="60" t="s">
        <v>5815</v>
      </c>
      <c r="J2318" s="79"/>
      <c r="K2318" s="79">
        <v>16250000</v>
      </c>
    </row>
    <row r="2319" spans="1:11" ht="31" hidden="1">
      <c r="A2319" s="48"/>
      <c r="B2319" s="58"/>
      <c r="C2319" s="107" t="s">
        <v>306</v>
      </c>
      <c r="D2319" s="57">
        <v>2020</v>
      </c>
      <c r="E2319" s="58" t="s">
        <v>3070</v>
      </c>
      <c r="F2319" s="60" t="s">
        <v>5948</v>
      </c>
      <c r="G2319" s="60"/>
      <c r="H2319" s="93"/>
      <c r="I2319" s="60" t="s">
        <v>5760</v>
      </c>
      <c r="J2319" s="79"/>
      <c r="K2319" s="79">
        <v>14322000</v>
      </c>
    </row>
    <row r="2320" spans="1:11" ht="31" hidden="1">
      <c r="A2320" s="48"/>
      <c r="B2320" s="58"/>
      <c r="C2320" s="107" t="s">
        <v>306</v>
      </c>
      <c r="D2320" s="57">
        <v>2020</v>
      </c>
      <c r="E2320" s="58" t="s">
        <v>3070</v>
      </c>
      <c r="F2320" s="60" t="s">
        <v>5949</v>
      </c>
      <c r="G2320" s="60"/>
      <c r="H2320" s="93"/>
      <c r="I2320" s="60" t="s">
        <v>5782</v>
      </c>
      <c r="J2320" s="79"/>
      <c r="K2320" s="79">
        <v>15000000</v>
      </c>
    </row>
    <row r="2321" spans="1:11" ht="31" hidden="1">
      <c r="A2321" s="48"/>
      <c r="B2321" s="58"/>
      <c r="C2321" s="107" t="s">
        <v>306</v>
      </c>
      <c r="D2321" s="57">
        <v>2020</v>
      </c>
      <c r="E2321" s="58" t="s">
        <v>3070</v>
      </c>
      <c r="F2321" s="60" t="s">
        <v>5950</v>
      </c>
      <c r="G2321" s="60"/>
      <c r="H2321" s="93"/>
      <c r="I2321" s="60" t="s">
        <v>5817</v>
      </c>
      <c r="J2321" s="79"/>
      <c r="K2321" s="79">
        <v>34000000</v>
      </c>
    </row>
    <row r="2322" spans="1:11" ht="31" hidden="1">
      <c r="A2322" s="48"/>
      <c r="B2322" s="58"/>
      <c r="C2322" s="107" t="s">
        <v>306</v>
      </c>
      <c r="D2322" s="57">
        <v>2020</v>
      </c>
      <c r="E2322" s="58" t="s">
        <v>3070</v>
      </c>
      <c r="F2322" s="60" t="s">
        <v>5951</v>
      </c>
      <c r="G2322" s="60"/>
      <c r="H2322" s="93"/>
      <c r="I2322" s="60" t="s">
        <v>5815</v>
      </c>
      <c r="J2322" s="79"/>
      <c r="K2322" s="79">
        <v>12500000</v>
      </c>
    </row>
    <row r="2323" spans="1:11" ht="31" hidden="1">
      <c r="A2323" s="48"/>
      <c r="B2323" s="58"/>
      <c r="C2323" s="107" t="s">
        <v>306</v>
      </c>
      <c r="D2323" s="57">
        <v>2020</v>
      </c>
      <c r="E2323" s="58" t="s">
        <v>3070</v>
      </c>
      <c r="F2323" s="60" t="s">
        <v>5952</v>
      </c>
      <c r="G2323" s="60"/>
      <c r="H2323" s="93"/>
      <c r="I2323" s="60" t="s">
        <v>5755</v>
      </c>
      <c r="J2323" s="79"/>
      <c r="K2323" s="79">
        <v>35000000</v>
      </c>
    </row>
    <row r="2324" spans="1:11" ht="31" hidden="1">
      <c r="A2324" s="48"/>
      <c r="B2324" s="58"/>
      <c r="C2324" s="107" t="s">
        <v>306</v>
      </c>
      <c r="D2324" s="57">
        <v>2020</v>
      </c>
      <c r="E2324" s="58" t="s">
        <v>3070</v>
      </c>
      <c r="F2324" s="60" t="s">
        <v>5953</v>
      </c>
      <c r="G2324" s="60"/>
      <c r="H2324" s="93"/>
      <c r="I2324" s="60" t="s">
        <v>5817</v>
      </c>
      <c r="J2324" s="79"/>
      <c r="K2324" s="79">
        <v>20000000</v>
      </c>
    </row>
    <row r="2325" spans="1:11" ht="31" hidden="1">
      <c r="A2325" s="48"/>
      <c r="B2325" s="58"/>
      <c r="C2325" s="107" t="s">
        <v>306</v>
      </c>
      <c r="D2325" s="57">
        <v>2020</v>
      </c>
      <c r="E2325" s="58" t="s">
        <v>3070</v>
      </c>
      <c r="F2325" s="60" t="s">
        <v>5954</v>
      </c>
      <c r="G2325" s="60"/>
      <c r="H2325" s="93"/>
      <c r="I2325" s="60" t="s">
        <v>5817</v>
      </c>
      <c r="J2325" s="79"/>
      <c r="K2325" s="79">
        <v>6000000</v>
      </c>
    </row>
    <row r="2326" spans="1:11" ht="31" hidden="1">
      <c r="A2326" s="48"/>
      <c r="B2326" s="58"/>
      <c r="C2326" s="107" t="s">
        <v>306</v>
      </c>
      <c r="D2326" s="57">
        <v>2020</v>
      </c>
      <c r="E2326" s="58" t="s">
        <v>3070</v>
      </c>
      <c r="F2326" s="60" t="s">
        <v>5955</v>
      </c>
      <c r="G2326" s="60"/>
      <c r="H2326" s="93"/>
      <c r="I2326" s="60" t="s">
        <v>5760</v>
      </c>
      <c r="J2326" s="79"/>
      <c r="K2326" s="79">
        <v>20000000</v>
      </c>
    </row>
    <row r="2327" spans="1:11" ht="31" hidden="1">
      <c r="A2327" s="48"/>
      <c r="B2327" s="58"/>
      <c r="C2327" s="107" t="s">
        <v>306</v>
      </c>
      <c r="D2327" s="57">
        <v>2020</v>
      </c>
      <c r="E2327" s="58" t="s">
        <v>3070</v>
      </c>
      <c r="F2327" s="60" t="s">
        <v>5956</v>
      </c>
      <c r="G2327" s="60"/>
      <c r="H2327" s="93"/>
      <c r="I2327" s="60" t="s">
        <v>5815</v>
      </c>
      <c r="J2327" s="79"/>
      <c r="K2327" s="79">
        <v>37500000</v>
      </c>
    </row>
    <row r="2328" spans="1:11" ht="31" hidden="1">
      <c r="A2328" s="48"/>
      <c r="B2328" s="58"/>
      <c r="C2328" s="107" t="s">
        <v>306</v>
      </c>
      <c r="D2328" s="57">
        <v>2020</v>
      </c>
      <c r="E2328" s="58" t="s">
        <v>3070</v>
      </c>
      <c r="F2328" s="60" t="s">
        <v>5957</v>
      </c>
      <c r="G2328" s="60"/>
      <c r="H2328" s="93"/>
      <c r="I2328" s="60" t="s">
        <v>5755</v>
      </c>
      <c r="J2328" s="79"/>
      <c r="K2328" s="79">
        <v>68289925</v>
      </c>
    </row>
    <row r="2329" spans="1:11" ht="31" hidden="1">
      <c r="A2329" s="48"/>
      <c r="B2329" s="58"/>
      <c r="C2329" s="107" t="s">
        <v>306</v>
      </c>
      <c r="D2329" s="57">
        <v>2020</v>
      </c>
      <c r="E2329" s="58" t="s">
        <v>3070</v>
      </c>
      <c r="F2329" s="60" t="s">
        <v>5958</v>
      </c>
      <c r="G2329" s="60"/>
      <c r="H2329" s="93"/>
      <c r="I2329" s="60" t="s">
        <v>5770</v>
      </c>
      <c r="J2329" s="79"/>
      <c r="K2329" s="79">
        <v>20000000</v>
      </c>
    </row>
    <row r="2330" spans="1:11" ht="62" hidden="1">
      <c r="A2330" s="48"/>
      <c r="B2330" s="58"/>
      <c r="C2330" s="107" t="s">
        <v>306</v>
      </c>
      <c r="D2330" s="57">
        <v>2020</v>
      </c>
      <c r="E2330" s="58" t="s">
        <v>5858</v>
      </c>
      <c r="F2330" s="60" t="s">
        <v>5959</v>
      </c>
      <c r="G2330" s="60"/>
      <c r="H2330" s="93"/>
      <c r="I2330" s="60" t="s">
        <v>5770</v>
      </c>
      <c r="J2330" s="79">
        <v>9000000</v>
      </c>
      <c r="K2330" s="79"/>
    </row>
    <row r="2331" spans="1:11" ht="62" hidden="1">
      <c r="A2331" s="48"/>
      <c r="B2331" s="58"/>
      <c r="C2331" s="107" t="s">
        <v>306</v>
      </c>
      <c r="D2331" s="57">
        <v>2020</v>
      </c>
      <c r="E2331" s="58" t="s">
        <v>5858</v>
      </c>
      <c r="F2331" s="60" t="s">
        <v>5960</v>
      </c>
      <c r="G2331" s="60"/>
      <c r="H2331" s="93"/>
      <c r="I2331" s="60" t="s">
        <v>5770</v>
      </c>
      <c r="J2331" s="79">
        <v>5000000</v>
      </c>
      <c r="K2331" s="79"/>
    </row>
    <row r="2332" spans="1:11" ht="62" hidden="1">
      <c r="A2332" s="48"/>
      <c r="B2332" s="58"/>
      <c r="C2332" s="107" t="s">
        <v>306</v>
      </c>
      <c r="D2332" s="57">
        <v>2020</v>
      </c>
      <c r="E2332" s="58" t="s">
        <v>5858</v>
      </c>
      <c r="F2332" s="60" t="s">
        <v>5961</v>
      </c>
      <c r="G2332" s="60"/>
      <c r="H2332" s="93"/>
      <c r="I2332" s="60" t="s">
        <v>5873</v>
      </c>
      <c r="J2332" s="79"/>
      <c r="K2332" s="79">
        <v>29000000</v>
      </c>
    </row>
    <row r="2333" spans="1:11" ht="62" hidden="1">
      <c r="A2333" s="48"/>
      <c r="B2333" s="58"/>
      <c r="C2333" s="107" t="s">
        <v>306</v>
      </c>
      <c r="D2333" s="57">
        <v>2020</v>
      </c>
      <c r="E2333" s="58" t="s">
        <v>5858</v>
      </c>
      <c r="F2333" s="60" t="s">
        <v>5962</v>
      </c>
      <c r="G2333" s="60"/>
      <c r="H2333" s="93"/>
      <c r="I2333" s="60" t="s">
        <v>765</v>
      </c>
      <c r="J2333" s="79">
        <v>30000000</v>
      </c>
      <c r="K2333" s="79"/>
    </row>
    <row r="2334" spans="1:11" ht="62" hidden="1">
      <c r="A2334" s="48"/>
      <c r="B2334" s="58"/>
      <c r="C2334" s="107" t="s">
        <v>306</v>
      </c>
      <c r="D2334" s="57">
        <v>2020</v>
      </c>
      <c r="E2334" s="58" t="s">
        <v>5858</v>
      </c>
      <c r="F2334" s="60" t="s">
        <v>5963</v>
      </c>
      <c r="G2334" s="60"/>
      <c r="H2334" s="93"/>
      <c r="I2334" s="60" t="s">
        <v>5792</v>
      </c>
      <c r="J2334" s="79"/>
      <c r="K2334" s="79">
        <v>50000000</v>
      </c>
    </row>
    <row r="2335" spans="1:11" ht="62" hidden="1">
      <c r="A2335" s="48"/>
      <c r="B2335" s="58"/>
      <c r="C2335" s="107" t="s">
        <v>306</v>
      </c>
      <c r="D2335" s="57">
        <v>2020</v>
      </c>
      <c r="E2335" s="58" t="s">
        <v>5858</v>
      </c>
      <c r="F2335" s="60" t="s">
        <v>5964</v>
      </c>
      <c r="G2335" s="60"/>
      <c r="H2335" s="93"/>
      <c r="I2335" s="60" t="s">
        <v>5796</v>
      </c>
      <c r="J2335" s="79"/>
      <c r="K2335" s="79">
        <v>5000000</v>
      </c>
    </row>
    <row r="2336" spans="1:11" ht="46.5" hidden="1">
      <c r="A2336" s="48"/>
      <c r="B2336" s="58"/>
      <c r="C2336" s="107" t="s">
        <v>306</v>
      </c>
      <c r="D2336" s="57">
        <v>2020</v>
      </c>
      <c r="E2336" s="58" t="s">
        <v>3112</v>
      </c>
      <c r="F2336" s="60" t="s">
        <v>5965</v>
      </c>
      <c r="G2336" s="60"/>
      <c r="H2336" s="93"/>
      <c r="I2336" s="60" t="s">
        <v>5770</v>
      </c>
      <c r="J2336" s="79"/>
      <c r="K2336" s="79">
        <v>3000000</v>
      </c>
    </row>
    <row r="2337" spans="1:11" ht="46.5" hidden="1">
      <c r="A2337" s="48"/>
      <c r="B2337" s="58"/>
      <c r="C2337" s="107" t="s">
        <v>306</v>
      </c>
      <c r="D2337" s="57">
        <v>2020</v>
      </c>
      <c r="E2337" s="58" t="s">
        <v>3112</v>
      </c>
      <c r="F2337" s="60" t="s">
        <v>5965</v>
      </c>
      <c r="G2337" s="60"/>
      <c r="H2337" s="93"/>
      <c r="I2337" s="60" t="s">
        <v>5815</v>
      </c>
      <c r="J2337" s="79"/>
      <c r="K2337" s="79">
        <v>5000000</v>
      </c>
    </row>
    <row r="2338" spans="1:11" ht="46.5" hidden="1">
      <c r="A2338" s="48"/>
      <c r="B2338" s="58"/>
      <c r="C2338" s="107" t="s">
        <v>306</v>
      </c>
      <c r="D2338" s="57">
        <v>2020</v>
      </c>
      <c r="E2338" s="58" t="s">
        <v>3112</v>
      </c>
      <c r="F2338" s="60" t="s">
        <v>5965</v>
      </c>
      <c r="G2338" s="60"/>
      <c r="H2338" s="93"/>
      <c r="I2338" s="60" t="s">
        <v>765</v>
      </c>
      <c r="J2338" s="79"/>
      <c r="K2338" s="79">
        <v>20000000</v>
      </c>
    </row>
    <row r="2339" spans="1:11" ht="46.5" hidden="1">
      <c r="A2339" s="48"/>
      <c r="B2339" s="58"/>
      <c r="C2339" s="107" t="s">
        <v>306</v>
      </c>
      <c r="D2339" s="57">
        <v>2020</v>
      </c>
      <c r="E2339" s="58" t="s">
        <v>3112</v>
      </c>
      <c r="F2339" s="60" t="s">
        <v>5965</v>
      </c>
      <c r="G2339" s="60"/>
      <c r="H2339" s="93"/>
      <c r="I2339" s="60" t="s">
        <v>5768</v>
      </c>
      <c r="J2339" s="79"/>
      <c r="K2339" s="79">
        <v>16200000</v>
      </c>
    </row>
    <row r="2340" spans="1:11" ht="46.5" hidden="1">
      <c r="A2340" s="48"/>
      <c r="B2340" s="58"/>
      <c r="C2340" s="107" t="s">
        <v>306</v>
      </c>
      <c r="D2340" s="57">
        <v>2020</v>
      </c>
      <c r="E2340" s="58" t="s">
        <v>3112</v>
      </c>
      <c r="F2340" s="60" t="s">
        <v>5965</v>
      </c>
      <c r="G2340" s="60"/>
      <c r="H2340" s="93"/>
      <c r="I2340" s="60" t="s">
        <v>5817</v>
      </c>
      <c r="J2340" s="79"/>
      <c r="K2340" s="79">
        <v>17500000</v>
      </c>
    </row>
    <row r="2341" spans="1:11" ht="46.5" hidden="1">
      <c r="A2341" s="48"/>
      <c r="B2341" s="58"/>
      <c r="C2341" s="107" t="s">
        <v>306</v>
      </c>
      <c r="D2341" s="57">
        <v>2020</v>
      </c>
      <c r="E2341" s="58" t="s">
        <v>3112</v>
      </c>
      <c r="F2341" s="60" t="s">
        <v>5965</v>
      </c>
      <c r="G2341" s="60"/>
      <c r="H2341" s="93"/>
      <c r="I2341" s="60" t="s">
        <v>229</v>
      </c>
      <c r="J2341" s="79"/>
      <c r="K2341" s="79">
        <v>50000000</v>
      </c>
    </row>
    <row r="2342" spans="1:11" ht="46.5" hidden="1">
      <c r="A2342" s="48"/>
      <c r="B2342" s="58"/>
      <c r="C2342" s="107" t="s">
        <v>306</v>
      </c>
      <c r="D2342" s="57">
        <v>2020</v>
      </c>
      <c r="E2342" s="58" t="s">
        <v>3112</v>
      </c>
      <c r="F2342" s="60" t="s">
        <v>5965</v>
      </c>
      <c r="G2342" s="60"/>
      <c r="H2342" s="93"/>
      <c r="I2342" s="60" t="s">
        <v>5873</v>
      </c>
      <c r="J2342" s="79"/>
      <c r="K2342" s="79">
        <v>30000000</v>
      </c>
    </row>
    <row r="2343" spans="1:11" ht="46.5" hidden="1">
      <c r="A2343" s="48"/>
      <c r="B2343" s="58"/>
      <c r="C2343" s="107" t="s">
        <v>306</v>
      </c>
      <c r="D2343" s="57">
        <v>2020</v>
      </c>
      <c r="E2343" s="58" t="s">
        <v>3112</v>
      </c>
      <c r="F2343" s="60" t="s">
        <v>5965</v>
      </c>
      <c r="G2343" s="60"/>
      <c r="H2343" s="93"/>
      <c r="I2343" s="60" t="s">
        <v>4339</v>
      </c>
      <c r="J2343" s="79"/>
      <c r="K2343" s="79">
        <v>40000000</v>
      </c>
    </row>
    <row r="2344" spans="1:11" ht="46.5" hidden="1">
      <c r="A2344" s="48"/>
      <c r="B2344" s="58"/>
      <c r="C2344" s="107" t="s">
        <v>306</v>
      </c>
      <c r="D2344" s="57">
        <v>2020</v>
      </c>
      <c r="E2344" s="58" t="s">
        <v>3112</v>
      </c>
      <c r="F2344" s="60" t="s">
        <v>5965</v>
      </c>
      <c r="G2344" s="60"/>
      <c r="H2344" s="93"/>
      <c r="I2344" s="60" t="s">
        <v>5766</v>
      </c>
      <c r="J2344" s="79"/>
      <c r="K2344" s="79">
        <v>25500000</v>
      </c>
    </row>
    <row r="2345" spans="1:11" ht="46.5" hidden="1">
      <c r="A2345" s="48"/>
      <c r="B2345" s="58"/>
      <c r="C2345" s="107" t="s">
        <v>306</v>
      </c>
      <c r="D2345" s="57">
        <v>2020</v>
      </c>
      <c r="E2345" s="58" t="s">
        <v>3112</v>
      </c>
      <c r="F2345" s="60" t="s">
        <v>5965</v>
      </c>
      <c r="G2345" s="60"/>
      <c r="H2345" s="93"/>
      <c r="I2345" s="60" t="s">
        <v>5755</v>
      </c>
      <c r="J2345" s="79"/>
      <c r="K2345" s="79">
        <v>15000000</v>
      </c>
    </row>
    <row r="2346" spans="1:11" ht="46.5" hidden="1">
      <c r="A2346" s="48"/>
      <c r="B2346" s="58"/>
      <c r="C2346" s="107" t="s">
        <v>306</v>
      </c>
      <c r="D2346" s="57">
        <v>2020</v>
      </c>
      <c r="E2346" s="58" t="s">
        <v>3112</v>
      </c>
      <c r="F2346" s="60" t="s">
        <v>5966</v>
      </c>
      <c r="G2346" s="60"/>
      <c r="H2346" s="93"/>
      <c r="I2346" s="60" t="s">
        <v>5815</v>
      </c>
      <c r="J2346" s="79"/>
      <c r="K2346" s="79">
        <v>16250000</v>
      </c>
    </row>
    <row r="2347" spans="1:11" ht="46.5" hidden="1">
      <c r="A2347" s="48"/>
      <c r="B2347" s="58"/>
      <c r="C2347" s="107" t="s">
        <v>306</v>
      </c>
      <c r="D2347" s="57">
        <v>2020</v>
      </c>
      <c r="E2347" s="58" t="s">
        <v>3112</v>
      </c>
      <c r="F2347" s="60" t="s">
        <v>5965</v>
      </c>
      <c r="G2347" s="60"/>
      <c r="H2347" s="93"/>
      <c r="I2347" s="60" t="s">
        <v>5770</v>
      </c>
      <c r="J2347" s="79"/>
      <c r="K2347" s="79">
        <v>62500000</v>
      </c>
    </row>
    <row r="2348" spans="1:11" ht="46.5" hidden="1">
      <c r="A2348" s="48"/>
      <c r="B2348" s="58"/>
      <c r="C2348" s="107" t="s">
        <v>306</v>
      </c>
      <c r="D2348" s="57">
        <v>2020</v>
      </c>
      <c r="E2348" s="58" t="s">
        <v>3112</v>
      </c>
      <c r="F2348" s="60" t="s">
        <v>5967</v>
      </c>
      <c r="G2348" s="60"/>
      <c r="H2348" s="93"/>
      <c r="I2348" s="60" t="s">
        <v>5760</v>
      </c>
      <c r="J2348" s="79"/>
      <c r="K2348" s="79">
        <v>10000000</v>
      </c>
    </row>
    <row r="2349" spans="1:11" ht="46.5" hidden="1">
      <c r="A2349" s="48"/>
      <c r="B2349" s="58"/>
      <c r="C2349" s="107" t="s">
        <v>306</v>
      </c>
      <c r="D2349" s="57">
        <v>2020</v>
      </c>
      <c r="E2349" s="58" t="s">
        <v>3112</v>
      </c>
      <c r="F2349" s="60" t="s">
        <v>5968</v>
      </c>
      <c r="G2349" s="60"/>
      <c r="H2349" s="93"/>
      <c r="I2349" s="60" t="s">
        <v>5766</v>
      </c>
      <c r="J2349" s="79"/>
      <c r="K2349" s="79">
        <v>182000000</v>
      </c>
    </row>
    <row r="2350" spans="1:11" ht="46.5" hidden="1">
      <c r="A2350" s="48"/>
      <c r="B2350" s="58"/>
      <c r="C2350" s="107" t="s">
        <v>306</v>
      </c>
      <c r="D2350" s="57">
        <v>2020</v>
      </c>
      <c r="E2350" s="58" t="s">
        <v>3112</v>
      </c>
      <c r="F2350" s="60" t="s">
        <v>5969</v>
      </c>
      <c r="G2350" s="60"/>
      <c r="H2350" s="93"/>
      <c r="I2350" s="60" t="s">
        <v>3763</v>
      </c>
      <c r="J2350" s="79"/>
      <c r="K2350" s="79">
        <v>10000000</v>
      </c>
    </row>
    <row r="2351" spans="1:11" ht="46.5" hidden="1">
      <c r="A2351" s="48"/>
      <c r="B2351" s="58"/>
      <c r="C2351" s="107" t="s">
        <v>306</v>
      </c>
      <c r="D2351" s="57">
        <v>2020</v>
      </c>
      <c r="E2351" s="58" t="s">
        <v>3112</v>
      </c>
      <c r="F2351" s="60" t="s">
        <v>5970</v>
      </c>
      <c r="G2351" s="60"/>
      <c r="H2351" s="93"/>
      <c r="I2351" s="60" t="s">
        <v>5802</v>
      </c>
      <c r="J2351" s="79"/>
      <c r="K2351" s="79">
        <v>40000000</v>
      </c>
    </row>
    <row r="2352" spans="1:11" ht="46.5" hidden="1">
      <c r="A2352" s="48"/>
      <c r="B2352" s="58"/>
      <c r="C2352" s="107" t="s">
        <v>306</v>
      </c>
      <c r="D2352" s="57">
        <v>2020</v>
      </c>
      <c r="E2352" s="58" t="s">
        <v>3112</v>
      </c>
      <c r="F2352" s="60" t="s">
        <v>5970</v>
      </c>
      <c r="G2352" s="60"/>
      <c r="H2352" s="93"/>
      <c r="I2352" s="60" t="s">
        <v>5801</v>
      </c>
      <c r="J2352" s="79"/>
      <c r="K2352" s="79">
        <v>2000000</v>
      </c>
    </row>
    <row r="2353" spans="1:11" ht="46.5" hidden="1">
      <c r="A2353" s="48"/>
      <c r="B2353" s="58"/>
      <c r="C2353" s="107" t="s">
        <v>306</v>
      </c>
      <c r="D2353" s="57">
        <v>2020</v>
      </c>
      <c r="E2353" s="58" t="s">
        <v>3112</v>
      </c>
      <c r="F2353" s="60" t="s">
        <v>5971</v>
      </c>
      <c r="G2353" s="60"/>
      <c r="H2353" s="93"/>
      <c r="I2353" s="60" t="s">
        <v>5760</v>
      </c>
      <c r="J2353" s="79"/>
      <c r="K2353" s="79">
        <v>18000000</v>
      </c>
    </row>
    <row r="2354" spans="1:11" ht="46.5" hidden="1">
      <c r="A2354" s="48"/>
      <c r="B2354" s="58"/>
      <c r="C2354" s="107" t="s">
        <v>306</v>
      </c>
      <c r="D2354" s="57">
        <v>2020</v>
      </c>
      <c r="E2354" s="58" t="s">
        <v>3112</v>
      </c>
      <c r="F2354" s="60" t="s">
        <v>5970</v>
      </c>
      <c r="G2354" s="60"/>
      <c r="H2354" s="93"/>
      <c r="I2354" s="60" t="s">
        <v>5760</v>
      </c>
      <c r="J2354" s="79"/>
      <c r="K2354" s="79">
        <v>7800000</v>
      </c>
    </row>
    <row r="2355" spans="1:11" ht="46.5" hidden="1">
      <c r="A2355" s="48"/>
      <c r="B2355" s="58"/>
      <c r="C2355" s="107" t="s">
        <v>306</v>
      </c>
      <c r="D2355" s="57">
        <v>2020</v>
      </c>
      <c r="E2355" s="58" t="s">
        <v>3144</v>
      </c>
      <c r="F2355" s="60" t="s">
        <v>5972</v>
      </c>
      <c r="G2355" s="60"/>
      <c r="H2355" s="93"/>
      <c r="I2355" s="60" t="s">
        <v>5768</v>
      </c>
      <c r="J2355" s="79"/>
      <c r="K2355" s="79">
        <v>15000000</v>
      </c>
    </row>
    <row r="2356" spans="1:11" ht="31" hidden="1">
      <c r="A2356" s="48"/>
      <c r="B2356" s="58"/>
      <c r="C2356" s="107" t="s">
        <v>306</v>
      </c>
      <c r="D2356" s="57">
        <v>2020</v>
      </c>
      <c r="E2356" s="58" t="s">
        <v>3144</v>
      </c>
      <c r="F2356" s="60" t="s">
        <v>5973</v>
      </c>
      <c r="G2356" s="60"/>
      <c r="H2356" s="93"/>
      <c r="I2356" s="60" t="s">
        <v>5814</v>
      </c>
      <c r="J2356" s="79"/>
      <c r="K2356" s="79">
        <v>50000000</v>
      </c>
    </row>
    <row r="2357" spans="1:11" ht="46.5" hidden="1">
      <c r="A2357" s="48"/>
      <c r="B2357" s="58"/>
      <c r="C2357" s="107" t="s">
        <v>306</v>
      </c>
      <c r="D2357" s="57">
        <v>2020</v>
      </c>
      <c r="E2357" s="58" t="s">
        <v>3144</v>
      </c>
      <c r="F2357" s="60" t="s">
        <v>5974</v>
      </c>
      <c r="G2357" s="60"/>
      <c r="H2357" s="93"/>
      <c r="I2357" s="60" t="s">
        <v>3438</v>
      </c>
      <c r="J2357" s="79"/>
      <c r="K2357" s="79">
        <v>8500000</v>
      </c>
    </row>
    <row r="2358" spans="1:11" ht="31" hidden="1">
      <c r="A2358" s="48"/>
      <c r="B2358" s="58"/>
      <c r="C2358" s="107" t="s">
        <v>306</v>
      </c>
      <c r="D2358" s="57">
        <v>2020</v>
      </c>
      <c r="E2358" s="58" t="s">
        <v>3144</v>
      </c>
      <c r="F2358" s="60" t="s">
        <v>5975</v>
      </c>
      <c r="G2358" s="60"/>
      <c r="H2358" s="93"/>
      <c r="I2358" s="60" t="s">
        <v>5768</v>
      </c>
      <c r="J2358" s="79"/>
      <c r="K2358" s="79">
        <v>7500000</v>
      </c>
    </row>
    <row r="2359" spans="1:11" ht="46.5" hidden="1">
      <c r="A2359" s="48"/>
      <c r="B2359" s="58"/>
      <c r="C2359" s="107" t="s">
        <v>306</v>
      </c>
      <c r="D2359" s="57">
        <v>2020</v>
      </c>
      <c r="E2359" s="58" t="s">
        <v>3144</v>
      </c>
      <c r="F2359" s="60" t="s">
        <v>5976</v>
      </c>
      <c r="G2359" s="60"/>
      <c r="H2359" s="93"/>
      <c r="I2359" s="60" t="s">
        <v>5770</v>
      </c>
      <c r="J2359" s="79"/>
      <c r="K2359" s="79">
        <v>8500000</v>
      </c>
    </row>
    <row r="2360" spans="1:11" ht="31" hidden="1">
      <c r="A2360" s="48"/>
      <c r="B2360" s="58"/>
      <c r="C2360" s="107" t="s">
        <v>306</v>
      </c>
      <c r="D2360" s="57">
        <v>2020</v>
      </c>
      <c r="E2360" s="58" t="s">
        <v>3144</v>
      </c>
      <c r="F2360" s="60" t="s">
        <v>5977</v>
      </c>
      <c r="G2360" s="60"/>
      <c r="H2360" s="93"/>
      <c r="I2360" s="60" t="s">
        <v>5766</v>
      </c>
      <c r="J2360" s="79"/>
      <c r="K2360" s="79">
        <v>20000000</v>
      </c>
    </row>
    <row r="2361" spans="1:11" ht="31" hidden="1">
      <c r="A2361" s="48"/>
      <c r="B2361" s="58"/>
      <c r="C2361" s="107" t="s">
        <v>306</v>
      </c>
      <c r="D2361" s="57">
        <v>2020</v>
      </c>
      <c r="E2361" s="58" t="s">
        <v>3144</v>
      </c>
      <c r="F2361" s="60" t="s">
        <v>5978</v>
      </c>
      <c r="G2361" s="60"/>
      <c r="H2361" s="93"/>
      <c r="I2361" s="60" t="s">
        <v>5817</v>
      </c>
      <c r="J2361" s="79"/>
      <c r="K2361" s="79">
        <v>14000000</v>
      </c>
    </row>
    <row r="2362" spans="1:11" ht="46.5" hidden="1">
      <c r="A2362" s="48"/>
      <c r="B2362" s="58"/>
      <c r="C2362" s="107" t="s">
        <v>306</v>
      </c>
      <c r="D2362" s="57">
        <v>2020</v>
      </c>
      <c r="E2362" s="58" t="s">
        <v>3144</v>
      </c>
      <c r="F2362" s="60" t="s">
        <v>5979</v>
      </c>
      <c r="G2362" s="60"/>
      <c r="H2362" s="93"/>
      <c r="I2362" s="60" t="s">
        <v>5760</v>
      </c>
      <c r="J2362" s="79"/>
      <c r="K2362" s="79">
        <v>17500000</v>
      </c>
    </row>
    <row r="2363" spans="1:11" ht="46.5" hidden="1">
      <c r="A2363" s="48"/>
      <c r="B2363" s="58"/>
      <c r="C2363" s="107" t="s">
        <v>306</v>
      </c>
      <c r="D2363" s="57">
        <v>2020</v>
      </c>
      <c r="E2363" s="58" t="s">
        <v>3144</v>
      </c>
      <c r="F2363" s="60" t="s">
        <v>5979</v>
      </c>
      <c r="G2363" s="60"/>
      <c r="H2363" s="93"/>
      <c r="I2363" s="60" t="s">
        <v>5817</v>
      </c>
      <c r="J2363" s="79"/>
      <c r="K2363" s="79">
        <v>5000000</v>
      </c>
    </row>
    <row r="2364" spans="1:11" ht="31" hidden="1">
      <c r="A2364" s="48"/>
      <c r="B2364" s="58">
        <v>48</v>
      </c>
      <c r="C2364" s="58" t="s">
        <v>309</v>
      </c>
      <c r="D2364" s="57">
        <v>2019</v>
      </c>
      <c r="E2364" s="58" t="s">
        <v>3011</v>
      </c>
      <c r="F2364" s="58"/>
      <c r="G2364" s="58"/>
      <c r="H2364" s="58"/>
      <c r="I2364" s="58"/>
      <c r="J2364" s="65"/>
      <c r="K2364" s="65"/>
    </row>
    <row r="2365" spans="1:11" ht="15.75" hidden="1" customHeight="1">
      <c r="A2365" s="48"/>
      <c r="B2365" s="57"/>
      <c r="C2365" s="58" t="s">
        <v>309</v>
      </c>
      <c r="D2365" s="57">
        <v>2019</v>
      </c>
      <c r="E2365" s="58" t="s">
        <v>3016</v>
      </c>
      <c r="F2365" s="58" t="s">
        <v>5980</v>
      </c>
      <c r="G2365" s="58" t="s">
        <v>5981</v>
      </c>
      <c r="H2365" s="58">
        <v>1</v>
      </c>
      <c r="I2365" s="58" t="s">
        <v>5982</v>
      </c>
      <c r="J2365" s="65">
        <v>10000000</v>
      </c>
      <c r="K2365" s="65"/>
    </row>
    <row r="2366" spans="1:11" ht="31" hidden="1">
      <c r="A2366" s="48"/>
      <c r="B2366" s="57"/>
      <c r="C2366" s="58" t="s">
        <v>309</v>
      </c>
      <c r="D2366" s="57">
        <v>2019</v>
      </c>
      <c r="E2366" s="58" t="s">
        <v>3016</v>
      </c>
      <c r="F2366" s="58" t="s">
        <v>5983</v>
      </c>
      <c r="G2366" s="58" t="s">
        <v>3320</v>
      </c>
      <c r="H2366" s="58">
        <v>6</v>
      </c>
      <c r="I2366" s="58" t="s">
        <v>5984</v>
      </c>
      <c r="J2366" s="65">
        <v>6040000</v>
      </c>
      <c r="K2366" s="65"/>
    </row>
    <row r="2367" spans="1:11" ht="46.5" hidden="1">
      <c r="A2367" s="48"/>
      <c r="B2367" s="57"/>
      <c r="C2367" s="58" t="s">
        <v>309</v>
      </c>
      <c r="D2367" s="57">
        <v>2019</v>
      </c>
      <c r="E2367" s="58" t="s">
        <v>3070</v>
      </c>
      <c r="F2367" s="64" t="s">
        <v>5985</v>
      </c>
      <c r="G2367" s="58" t="s">
        <v>805</v>
      </c>
      <c r="H2367" s="58">
        <v>148</v>
      </c>
      <c r="I2367" s="64" t="s">
        <v>5986</v>
      </c>
      <c r="J2367" s="65">
        <v>57164108</v>
      </c>
      <c r="K2367" s="65"/>
    </row>
    <row r="2368" spans="1:11" ht="46.5" hidden="1">
      <c r="A2368" s="48"/>
      <c r="B2368" s="57"/>
      <c r="C2368" s="58" t="s">
        <v>309</v>
      </c>
      <c r="D2368" s="57">
        <v>2019</v>
      </c>
      <c r="E2368" s="58" t="s">
        <v>3070</v>
      </c>
      <c r="F2368" s="64" t="s">
        <v>5987</v>
      </c>
      <c r="G2368" s="58" t="s">
        <v>5988</v>
      </c>
      <c r="H2368" s="58">
        <v>300</v>
      </c>
      <c r="I2368" s="64" t="s">
        <v>5986</v>
      </c>
      <c r="J2368" s="65">
        <v>17400000</v>
      </c>
      <c r="K2368" s="65"/>
    </row>
    <row r="2369" spans="1:11" ht="46.5" hidden="1">
      <c r="A2369" s="48"/>
      <c r="B2369" s="57"/>
      <c r="C2369" s="58" t="s">
        <v>309</v>
      </c>
      <c r="D2369" s="57">
        <v>2019</v>
      </c>
      <c r="E2369" s="58" t="s">
        <v>3070</v>
      </c>
      <c r="F2369" s="64" t="s">
        <v>5989</v>
      </c>
      <c r="G2369" s="58" t="s">
        <v>805</v>
      </c>
      <c r="H2369" s="58">
        <v>500</v>
      </c>
      <c r="I2369" s="64" t="s">
        <v>5990</v>
      </c>
      <c r="J2369" s="65">
        <v>15000000</v>
      </c>
      <c r="K2369" s="65"/>
    </row>
    <row r="2370" spans="1:11" ht="46.5" hidden="1">
      <c r="A2370" s="48"/>
      <c r="B2370" s="57"/>
      <c r="C2370" s="58" t="s">
        <v>309</v>
      </c>
      <c r="D2370" s="57">
        <v>2019</v>
      </c>
      <c r="E2370" s="58" t="s">
        <v>3070</v>
      </c>
      <c r="F2370" s="64" t="s">
        <v>5991</v>
      </c>
      <c r="G2370" s="58" t="s">
        <v>5992</v>
      </c>
      <c r="H2370" s="58">
        <v>87</v>
      </c>
      <c r="I2370" s="64" t="s">
        <v>5986</v>
      </c>
      <c r="J2370" s="65">
        <v>31000000</v>
      </c>
      <c r="K2370" s="65"/>
    </row>
    <row r="2371" spans="1:11" ht="46.5" hidden="1">
      <c r="A2371" s="48"/>
      <c r="B2371" s="57"/>
      <c r="C2371" s="58" t="s">
        <v>309</v>
      </c>
      <c r="D2371" s="57">
        <v>2019</v>
      </c>
      <c r="E2371" s="58" t="s">
        <v>3070</v>
      </c>
      <c r="F2371" s="64" t="s">
        <v>5993</v>
      </c>
      <c r="G2371" s="58" t="s">
        <v>5994</v>
      </c>
      <c r="H2371" s="58">
        <v>10</v>
      </c>
      <c r="I2371" s="64" t="s">
        <v>5986</v>
      </c>
      <c r="J2371" s="65">
        <v>126000000</v>
      </c>
      <c r="K2371" s="65"/>
    </row>
    <row r="2372" spans="1:11" ht="46.5" hidden="1">
      <c r="A2372" s="48"/>
      <c r="B2372" s="57"/>
      <c r="C2372" s="58" t="s">
        <v>309</v>
      </c>
      <c r="D2372" s="57">
        <v>2019</v>
      </c>
      <c r="E2372" s="58" t="s">
        <v>3070</v>
      </c>
      <c r="F2372" s="100" t="s">
        <v>5995</v>
      </c>
      <c r="G2372" s="58" t="s">
        <v>5996</v>
      </c>
      <c r="H2372" s="58">
        <v>7</v>
      </c>
      <c r="I2372" s="64" t="s">
        <v>5986</v>
      </c>
      <c r="J2372" s="65">
        <v>100000000</v>
      </c>
      <c r="K2372" s="65"/>
    </row>
    <row r="2373" spans="1:11" ht="46.5" hidden="1">
      <c r="A2373" s="48"/>
      <c r="B2373" s="57"/>
      <c r="C2373" s="58" t="s">
        <v>309</v>
      </c>
      <c r="D2373" s="57">
        <v>2019</v>
      </c>
      <c r="E2373" s="58" t="s">
        <v>3070</v>
      </c>
      <c r="F2373" s="100" t="s">
        <v>3289</v>
      </c>
      <c r="G2373" s="58" t="s">
        <v>5996</v>
      </c>
      <c r="H2373" s="58">
        <v>6</v>
      </c>
      <c r="I2373" s="64" t="s">
        <v>5986</v>
      </c>
      <c r="J2373" s="65">
        <v>22500000</v>
      </c>
      <c r="K2373" s="65"/>
    </row>
    <row r="2374" spans="1:11" ht="46.5" hidden="1">
      <c r="A2374" s="48"/>
      <c r="B2374" s="57"/>
      <c r="C2374" s="58" t="s">
        <v>309</v>
      </c>
      <c r="D2374" s="57">
        <v>2019</v>
      </c>
      <c r="E2374" s="58" t="s">
        <v>3070</v>
      </c>
      <c r="F2374" s="64" t="s">
        <v>5997</v>
      </c>
      <c r="G2374" s="58" t="s">
        <v>5996</v>
      </c>
      <c r="H2374" s="58">
        <v>6</v>
      </c>
      <c r="I2374" s="64" t="s">
        <v>5986</v>
      </c>
      <c r="J2374" s="65">
        <v>81500000</v>
      </c>
      <c r="K2374" s="65"/>
    </row>
    <row r="2375" spans="1:11" ht="46.5" hidden="1">
      <c r="A2375" s="48"/>
      <c r="B2375" s="57"/>
      <c r="C2375" s="58" t="s">
        <v>309</v>
      </c>
      <c r="D2375" s="57">
        <v>2019</v>
      </c>
      <c r="E2375" s="58" t="s">
        <v>3070</v>
      </c>
      <c r="F2375" s="64" t="s">
        <v>5998</v>
      </c>
      <c r="G2375" s="58" t="s">
        <v>5999</v>
      </c>
      <c r="H2375" s="58">
        <v>6</v>
      </c>
      <c r="I2375" s="64" t="s">
        <v>5986</v>
      </c>
      <c r="J2375" s="65">
        <v>147674000</v>
      </c>
      <c r="K2375" s="65"/>
    </row>
    <row r="2376" spans="1:11" ht="75" hidden="1" customHeight="1">
      <c r="A2376" s="48"/>
      <c r="B2376" s="57"/>
      <c r="C2376" s="58" t="s">
        <v>309</v>
      </c>
      <c r="D2376" s="57">
        <v>2019</v>
      </c>
      <c r="E2376" s="58" t="s">
        <v>3096</v>
      </c>
      <c r="F2376" s="58" t="s">
        <v>6000</v>
      </c>
      <c r="G2376" s="58" t="s">
        <v>6001</v>
      </c>
      <c r="H2376" s="58">
        <v>190</v>
      </c>
      <c r="I2376" s="58" t="s">
        <v>6002</v>
      </c>
      <c r="J2376" s="99">
        <v>60000000</v>
      </c>
      <c r="K2376" s="65"/>
    </row>
    <row r="2377" spans="1:11" ht="62" hidden="1">
      <c r="A2377" s="48"/>
      <c r="B2377" s="57"/>
      <c r="C2377" s="58" t="s">
        <v>309</v>
      </c>
      <c r="D2377" s="57">
        <v>2019</v>
      </c>
      <c r="E2377" s="58" t="s">
        <v>3096</v>
      </c>
      <c r="F2377" s="67" t="s">
        <v>6003</v>
      </c>
      <c r="G2377" s="58" t="s">
        <v>6004</v>
      </c>
      <c r="H2377" s="58">
        <v>17</v>
      </c>
      <c r="I2377" s="58" t="s">
        <v>6005</v>
      </c>
      <c r="J2377" s="99">
        <v>8000000</v>
      </c>
      <c r="K2377" s="65"/>
    </row>
    <row r="2378" spans="1:11" ht="93" hidden="1">
      <c r="A2378" s="48"/>
      <c r="B2378" s="57"/>
      <c r="C2378" s="58" t="s">
        <v>309</v>
      </c>
      <c r="D2378" s="57">
        <v>2019</v>
      </c>
      <c r="E2378" s="58" t="s">
        <v>3096</v>
      </c>
      <c r="F2378" s="58" t="s">
        <v>6006</v>
      </c>
      <c r="G2378" s="58" t="s">
        <v>6007</v>
      </c>
      <c r="H2378" s="58">
        <v>40</v>
      </c>
      <c r="I2378" s="58" t="s">
        <v>6002</v>
      </c>
      <c r="J2378" s="99">
        <v>177200000</v>
      </c>
      <c r="K2378" s="65"/>
    </row>
    <row r="2379" spans="1:11" ht="62" hidden="1">
      <c r="A2379" s="48"/>
      <c r="B2379" s="57"/>
      <c r="C2379" s="58" t="s">
        <v>309</v>
      </c>
      <c r="D2379" s="57">
        <v>2019</v>
      </c>
      <c r="E2379" s="58" t="s">
        <v>3096</v>
      </c>
      <c r="F2379" s="58" t="s">
        <v>6008</v>
      </c>
      <c r="G2379" s="58" t="s">
        <v>6009</v>
      </c>
      <c r="H2379" s="58">
        <v>2</v>
      </c>
      <c r="I2379" s="58" t="s">
        <v>6010</v>
      </c>
      <c r="J2379" s="99">
        <v>40000000</v>
      </c>
      <c r="K2379" s="65"/>
    </row>
    <row r="2380" spans="1:11" ht="62" hidden="1">
      <c r="A2380" s="48"/>
      <c r="B2380" s="57"/>
      <c r="C2380" s="58" t="s">
        <v>309</v>
      </c>
      <c r="D2380" s="57">
        <v>2019</v>
      </c>
      <c r="E2380" s="58" t="s">
        <v>3096</v>
      </c>
      <c r="F2380" s="67" t="s">
        <v>6011</v>
      </c>
      <c r="G2380" s="58" t="s">
        <v>6004</v>
      </c>
      <c r="H2380" s="58">
        <v>40</v>
      </c>
      <c r="I2380" s="58" t="s">
        <v>6012</v>
      </c>
      <c r="J2380" s="99">
        <v>15000000</v>
      </c>
      <c r="K2380" s="65"/>
    </row>
    <row r="2381" spans="1:11" ht="60" hidden="1" customHeight="1">
      <c r="A2381" s="48"/>
      <c r="B2381" s="57"/>
      <c r="C2381" s="58" t="s">
        <v>309</v>
      </c>
      <c r="D2381" s="57">
        <v>2019</v>
      </c>
      <c r="E2381" s="58" t="s">
        <v>3112</v>
      </c>
      <c r="F2381" s="64" t="s">
        <v>6013</v>
      </c>
      <c r="G2381" s="58" t="s">
        <v>5996</v>
      </c>
      <c r="H2381" s="58">
        <v>1</v>
      </c>
      <c r="I2381" s="64" t="s">
        <v>6014</v>
      </c>
      <c r="J2381" s="65">
        <v>50000000</v>
      </c>
      <c r="K2381" s="65"/>
    </row>
    <row r="2382" spans="1:11" ht="62" hidden="1">
      <c r="A2382" s="48"/>
      <c r="B2382" s="57"/>
      <c r="C2382" s="58" t="s">
        <v>309</v>
      </c>
      <c r="D2382" s="57">
        <v>2019</v>
      </c>
      <c r="E2382" s="58" t="s">
        <v>3112</v>
      </c>
      <c r="F2382" s="64" t="s">
        <v>6015</v>
      </c>
      <c r="G2382" s="58" t="s">
        <v>6016</v>
      </c>
      <c r="H2382" s="58">
        <v>48</v>
      </c>
      <c r="I2382" s="64" t="s">
        <v>6017</v>
      </c>
      <c r="J2382" s="65">
        <v>516000000</v>
      </c>
      <c r="K2382" s="65"/>
    </row>
    <row r="2383" spans="1:11" ht="62" hidden="1">
      <c r="A2383" s="48"/>
      <c r="B2383" s="57"/>
      <c r="C2383" s="58" t="s">
        <v>309</v>
      </c>
      <c r="D2383" s="57">
        <v>2019</v>
      </c>
      <c r="E2383" s="58" t="s">
        <v>3112</v>
      </c>
      <c r="F2383" s="64" t="s">
        <v>6018</v>
      </c>
      <c r="G2383" s="58" t="s">
        <v>5996</v>
      </c>
      <c r="H2383" s="58">
        <v>1</v>
      </c>
      <c r="I2383" s="64" t="s">
        <v>6017</v>
      </c>
      <c r="J2383" s="65">
        <v>725000000</v>
      </c>
      <c r="K2383" s="65"/>
    </row>
    <row r="2384" spans="1:11" ht="46.5" hidden="1">
      <c r="A2384" s="48"/>
      <c r="B2384" s="57"/>
      <c r="C2384" s="58" t="s">
        <v>309</v>
      </c>
      <c r="D2384" s="57">
        <v>2019</v>
      </c>
      <c r="E2384" s="58" t="s">
        <v>3112</v>
      </c>
      <c r="F2384" s="64" t="s">
        <v>6018</v>
      </c>
      <c r="G2384" s="58" t="s">
        <v>5996</v>
      </c>
      <c r="H2384" s="58">
        <v>1</v>
      </c>
      <c r="I2384" s="64" t="s">
        <v>6019</v>
      </c>
      <c r="J2384" s="65">
        <v>300000000</v>
      </c>
      <c r="K2384" s="65"/>
    </row>
    <row r="2385" spans="1:11" ht="46.5" hidden="1">
      <c r="A2385" s="48"/>
      <c r="B2385" s="57"/>
      <c r="C2385" s="58" t="s">
        <v>309</v>
      </c>
      <c r="D2385" s="57">
        <v>2019</v>
      </c>
      <c r="E2385" s="58" t="s">
        <v>3112</v>
      </c>
      <c r="F2385" s="58" t="s">
        <v>6020</v>
      </c>
      <c r="G2385" s="58" t="s">
        <v>6021</v>
      </c>
      <c r="H2385" s="58">
        <v>1</v>
      </c>
      <c r="I2385" s="58" t="s">
        <v>6022</v>
      </c>
      <c r="J2385" s="65">
        <v>35000000</v>
      </c>
      <c r="K2385" s="65"/>
    </row>
    <row r="2386" spans="1:11" ht="62" hidden="1">
      <c r="A2386" s="48"/>
      <c r="B2386" s="57"/>
      <c r="C2386" s="58" t="s">
        <v>309</v>
      </c>
      <c r="D2386" s="57">
        <v>2019</v>
      </c>
      <c r="E2386" s="58" t="s">
        <v>3112</v>
      </c>
      <c r="F2386" s="64" t="s">
        <v>6023</v>
      </c>
      <c r="G2386" s="58" t="s">
        <v>6024</v>
      </c>
      <c r="H2386" s="58">
        <v>1</v>
      </c>
      <c r="I2386" s="64" t="s">
        <v>6017</v>
      </c>
      <c r="J2386" s="65">
        <v>150000000</v>
      </c>
      <c r="K2386" s="65"/>
    </row>
    <row r="2387" spans="1:11" ht="15.5" hidden="1">
      <c r="A2387" s="48"/>
      <c r="B2387" s="57"/>
      <c r="C2387" s="58" t="s">
        <v>309</v>
      </c>
      <c r="D2387" s="57">
        <v>2019</v>
      </c>
      <c r="E2387" s="58" t="s">
        <v>3144</v>
      </c>
      <c r="F2387" s="58"/>
      <c r="G2387" s="58"/>
      <c r="H2387" s="58"/>
      <c r="I2387" s="58"/>
      <c r="J2387" s="65"/>
      <c r="K2387" s="65"/>
    </row>
    <row r="2388" spans="1:11" ht="31" hidden="1">
      <c r="A2388" s="48"/>
      <c r="B2388" s="57"/>
      <c r="C2388" s="58" t="s">
        <v>309</v>
      </c>
      <c r="D2388" s="57">
        <v>2020</v>
      </c>
      <c r="E2388" s="58" t="s">
        <v>3011</v>
      </c>
      <c r="F2388" s="58"/>
      <c r="G2388" s="58"/>
      <c r="H2388" s="58"/>
      <c r="I2388" s="58"/>
      <c r="J2388" s="65"/>
      <c r="K2388" s="65"/>
    </row>
    <row r="2389" spans="1:11" ht="46.5" hidden="1">
      <c r="A2389" s="48"/>
      <c r="B2389" s="57"/>
      <c r="C2389" s="58" t="s">
        <v>309</v>
      </c>
      <c r="D2389" s="57">
        <v>2020</v>
      </c>
      <c r="E2389" s="58" t="s">
        <v>3016</v>
      </c>
      <c r="F2389" s="64" t="s">
        <v>6025</v>
      </c>
      <c r="G2389" s="58" t="s">
        <v>6026</v>
      </c>
      <c r="H2389" s="58">
        <v>30</v>
      </c>
      <c r="I2389" s="58" t="s">
        <v>6027</v>
      </c>
      <c r="J2389" s="109">
        <v>48600000</v>
      </c>
      <c r="K2389" s="65"/>
    </row>
    <row r="2390" spans="1:11" ht="46.5" hidden="1">
      <c r="A2390" s="48"/>
      <c r="B2390" s="57"/>
      <c r="C2390" s="58" t="s">
        <v>309</v>
      </c>
      <c r="D2390" s="57">
        <v>2020</v>
      </c>
      <c r="E2390" s="58" t="s">
        <v>3016</v>
      </c>
      <c r="F2390" s="64" t="s">
        <v>6028</v>
      </c>
      <c r="G2390" s="58" t="s">
        <v>6029</v>
      </c>
      <c r="H2390" s="58">
        <v>25</v>
      </c>
      <c r="I2390" s="58" t="s">
        <v>6030</v>
      </c>
      <c r="J2390" s="109">
        <v>44380000</v>
      </c>
      <c r="K2390" s="65"/>
    </row>
    <row r="2391" spans="1:11" ht="62" hidden="1">
      <c r="A2391" s="48"/>
      <c r="B2391" s="57"/>
      <c r="C2391" s="58" t="s">
        <v>309</v>
      </c>
      <c r="D2391" s="57">
        <v>2020</v>
      </c>
      <c r="E2391" s="58" t="s">
        <v>3016</v>
      </c>
      <c r="F2391" s="64" t="s">
        <v>6031</v>
      </c>
      <c r="G2391" s="58" t="s">
        <v>6032</v>
      </c>
      <c r="H2391" s="58">
        <v>4</v>
      </c>
      <c r="I2391" s="58" t="s">
        <v>6017</v>
      </c>
      <c r="J2391" s="99">
        <v>2500000</v>
      </c>
      <c r="K2391" s="65"/>
    </row>
    <row r="2392" spans="1:11" ht="62" hidden="1">
      <c r="A2392" s="48"/>
      <c r="B2392" s="57"/>
      <c r="C2392" s="58" t="s">
        <v>309</v>
      </c>
      <c r="D2392" s="57">
        <v>2020</v>
      </c>
      <c r="E2392" s="58" t="s">
        <v>3016</v>
      </c>
      <c r="F2392" s="58" t="s">
        <v>6033</v>
      </c>
      <c r="G2392" s="58" t="s">
        <v>6034</v>
      </c>
      <c r="H2392" s="67">
        <v>40</v>
      </c>
      <c r="I2392" s="58" t="s">
        <v>6017</v>
      </c>
      <c r="J2392" s="99">
        <v>7500000</v>
      </c>
      <c r="K2392" s="65"/>
    </row>
    <row r="2393" spans="1:11" ht="93" hidden="1">
      <c r="A2393" s="48"/>
      <c r="B2393" s="57"/>
      <c r="C2393" s="58" t="s">
        <v>309</v>
      </c>
      <c r="D2393" s="57">
        <v>2020</v>
      </c>
      <c r="E2393" s="58" t="s">
        <v>3070</v>
      </c>
      <c r="F2393" s="58" t="s">
        <v>6035</v>
      </c>
      <c r="G2393" s="58" t="s">
        <v>6036</v>
      </c>
      <c r="H2393" s="58">
        <v>5</v>
      </c>
      <c r="I2393" s="58" t="s">
        <v>6002</v>
      </c>
      <c r="J2393" s="99">
        <v>30000000</v>
      </c>
      <c r="K2393" s="65"/>
    </row>
    <row r="2394" spans="1:11" ht="93" hidden="1">
      <c r="A2394" s="48"/>
      <c r="B2394" s="57"/>
      <c r="C2394" s="58" t="s">
        <v>309</v>
      </c>
      <c r="D2394" s="57">
        <v>2020</v>
      </c>
      <c r="E2394" s="58" t="s">
        <v>3070</v>
      </c>
      <c r="F2394" s="64" t="s">
        <v>6037</v>
      </c>
      <c r="G2394" s="58" t="s">
        <v>5996</v>
      </c>
      <c r="H2394" s="58">
        <v>7</v>
      </c>
      <c r="I2394" s="58" t="s">
        <v>6002</v>
      </c>
      <c r="J2394" s="99">
        <v>217500000</v>
      </c>
      <c r="K2394" s="65"/>
    </row>
    <row r="2395" spans="1:11" ht="93" hidden="1">
      <c r="A2395" s="48"/>
      <c r="B2395" s="57"/>
      <c r="C2395" s="58" t="s">
        <v>309</v>
      </c>
      <c r="D2395" s="57">
        <v>2020</v>
      </c>
      <c r="E2395" s="58" t="s">
        <v>3070</v>
      </c>
      <c r="F2395" s="58" t="s">
        <v>6038</v>
      </c>
      <c r="G2395" s="58" t="s">
        <v>6039</v>
      </c>
      <c r="H2395" s="58">
        <v>10</v>
      </c>
      <c r="I2395" s="58" t="s">
        <v>6002</v>
      </c>
      <c r="J2395" s="99">
        <v>95500000</v>
      </c>
      <c r="K2395" s="65"/>
    </row>
    <row r="2396" spans="1:11" ht="93" hidden="1">
      <c r="A2396" s="48"/>
      <c r="B2396" s="57"/>
      <c r="C2396" s="58" t="s">
        <v>309</v>
      </c>
      <c r="D2396" s="57">
        <v>2020</v>
      </c>
      <c r="E2396" s="58" t="s">
        <v>3070</v>
      </c>
      <c r="F2396" s="58" t="s">
        <v>6040</v>
      </c>
      <c r="G2396" s="58" t="s">
        <v>5996</v>
      </c>
      <c r="H2396" s="58">
        <v>6</v>
      </c>
      <c r="I2396" s="58" t="s">
        <v>6041</v>
      </c>
      <c r="J2396" s="99">
        <v>6000000</v>
      </c>
      <c r="K2396" s="65"/>
    </row>
    <row r="2397" spans="1:11" ht="46.5" hidden="1">
      <c r="A2397" s="48"/>
      <c r="B2397" s="57"/>
      <c r="C2397" s="58" t="s">
        <v>309</v>
      </c>
      <c r="D2397" s="57">
        <v>2020</v>
      </c>
      <c r="E2397" s="58" t="s">
        <v>3070</v>
      </c>
      <c r="F2397" s="58" t="s">
        <v>6042</v>
      </c>
      <c r="G2397" s="58" t="s">
        <v>6043</v>
      </c>
      <c r="H2397" s="58">
        <v>102</v>
      </c>
      <c r="I2397" s="58" t="s">
        <v>6044</v>
      </c>
      <c r="J2397" s="99">
        <v>47200000</v>
      </c>
      <c r="K2397" s="65"/>
    </row>
    <row r="2398" spans="1:11" ht="77.5" hidden="1">
      <c r="A2398" s="48"/>
      <c r="B2398" s="57"/>
      <c r="C2398" s="58" t="s">
        <v>309</v>
      </c>
      <c r="D2398" s="57">
        <v>2020</v>
      </c>
      <c r="E2398" s="58" t="s">
        <v>3070</v>
      </c>
      <c r="F2398" s="60" t="s">
        <v>6045</v>
      </c>
      <c r="G2398" s="58" t="s">
        <v>5996</v>
      </c>
      <c r="H2398" s="58">
        <v>6</v>
      </c>
      <c r="I2398" s="58" t="s">
        <v>6046</v>
      </c>
      <c r="J2398" s="99">
        <v>1236100000</v>
      </c>
      <c r="K2398" s="65"/>
    </row>
    <row r="2399" spans="1:11" ht="31" hidden="1">
      <c r="A2399" s="48"/>
      <c r="B2399" s="57"/>
      <c r="C2399" s="58" t="s">
        <v>309</v>
      </c>
      <c r="D2399" s="57">
        <v>2020</v>
      </c>
      <c r="E2399" s="58" t="s">
        <v>3070</v>
      </c>
      <c r="F2399" s="60" t="s">
        <v>6045</v>
      </c>
      <c r="G2399" s="58" t="s">
        <v>6021</v>
      </c>
      <c r="H2399" s="58">
        <v>1</v>
      </c>
      <c r="I2399" s="58" t="s">
        <v>6047</v>
      </c>
      <c r="J2399" s="99"/>
      <c r="K2399" s="65"/>
    </row>
    <row r="2400" spans="1:11" ht="31" hidden="1">
      <c r="A2400" s="48"/>
      <c r="B2400" s="57"/>
      <c r="C2400" s="58" t="s">
        <v>309</v>
      </c>
      <c r="D2400" s="57">
        <v>2020</v>
      </c>
      <c r="E2400" s="58" t="s">
        <v>3070</v>
      </c>
      <c r="F2400" s="60" t="s">
        <v>6045</v>
      </c>
      <c r="G2400" s="58" t="s">
        <v>6048</v>
      </c>
      <c r="H2400" s="58">
        <v>1</v>
      </c>
      <c r="I2400" s="58" t="s">
        <v>6049</v>
      </c>
      <c r="J2400" s="99"/>
      <c r="K2400" s="65"/>
    </row>
    <row r="2401" spans="1:11" ht="31" hidden="1">
      <c r="A2401" s="48"/>
      <c r="B2401" s="57"/>
      <c r="C2401" s="58" t="s">
        <v>309</v>
      </c>
      <c r="D2401" s="57">
        <v>2020</v>
      </c>
      <c r="E2401" s="58" t="s">
        <v>3070</v>
      </c>
      <c r="F2401" s="60" t="s">
        <v>6045</v>
      </c>
      <c r="G2401" s="58" t="s">
        <v>7</v>
      </c>
      <c r="H2401" s="58">
        <v>1</v>
      </c>
      <c r="I2401" s="58" t="s">
        <v>6050</v>
      </c>
      <c r="J2401" s="99"/>
      <c r="K2401" s="65"/>
    </row>
    <row r="2402" spans="1:11" ht="31" hidden="1">
      <c r="A2402" s="48"/>
      <c r="B2402" s="57"/>
      <c r="C2402" s="58" t="s">
        <v>309</v>
      </c>
      <c r="D2402" s="57">
        <v>2020</v>
      </c>
      <c r="E2402" s="58" t="s">
        <v>3070</v>
      </c>
      <c r="F2402" s="60" t="s">
        <v>6045</v>
      </c>
      <c r="G2402" s="58" t="s">
        <v>4749</v>
      </c>
      <c r="H2402" s="58">
        <v>1</v>
      </c>
      <c r="I2402" s="58" t="s">
        <v>2018</v>
      </c>
      <c r="J2402" s="99"/>
      <c r="K2402" s="65"/>
    </row>
    <row r="2403" spans="1:11" ht="93" hidden="1">
      <c r="A2403" s="48"/>
      <c r="B2403" s="57"/>
      <c r="C2403" s="58" t="s">
        <v>309</v>
      </c>
      <c r="D2403" s="57">
        <v>2020</v>
      </c>
      <c r="E2403" s="58" t="s">
        <v>3070</v>
      </c>
      <c r="F2403" s="58" t="s">
        <v>6051</v>
      </c>
      <c r="G2403" s="58" t="s">
        <v>6052</v>
      </c>
      <c r="H2403" s="58">
        <v>5</v>
      </c>
      <c r="I2403" s="58" t="s">
        <v>6002</v>
      </c>
      <c r="J2403" s="99">
        <v>58500000</v>
      </c>
      <c r="K2403" s="65"/>
    </row>
    <row r="2404" spans="1:11" ht="75" hidden="1" customHeight="1">
      <c r="A2404" s="48"/>
      <c r="B2404" s="57"/>
      <c r="C2404" s="58" t="s">
        <v>309</v>
      </c>
      <c r="D2404" s="57">
        <v>2020</v>
      </c>
      <c r="E2404" s="58" t="s">
        <v>3096</v>
      </c>
      <c r="F2404" s="58" t="s">
        <v>6053</v>
      </c>
      <c r="G2404" s="58" t="s">
        <v>6054</v>
      </c>
      <c r="H2404" s="58">
        <v>40</v>
      </c>
      <c r="I2404" s="58" t="s">
        <v>6002</v>
      </c>
      <c r="J2404" s="99">
        <v>192700000</v>
      </c>
      <c r="K2404" s="65"/>
    </row>
    <row r="2405" spans="1:11" ht="77.5" hidden="1">
      <c r="A2405" s="48"/>
      <c r="B2405" s="57"/>
      <c r="C2405" s="58" t="s">
        <v>309</v>
      </c>
      <c r="D2405" s="57">
        <v>2020</v>
      </c>
      <c r="E2405" s="58" t="s">
        <v>3096</v>
      </c>
      <c r="F2405" s="58" t="s">
        <v>6055</v>
      </c>
      <c r="G2405" s="58" t="s">
        <v>6009</v>
      </c>
      <c r="H2405" s="58">
        <v>1</v>
      </c>
      <c r="I2405" s="58" t="s">
        <v>6056</v>
      </c>
      <c r="J2405" s="99">
        <v>20000000</v>
      </c>
      <c r="K2405" s="65"/>
    </row>
    <row r="2406" spans="1:11" ht="77.5" hidden="1">
      <c r="A2406" s="48"/>
      <c r="B2406" s="57"/>
      <c r="C2406" s="58" t="s">
        <v>309</v>
      </c>
      <c r="D2406" s="57">
        <v>2020</v>
      </c>
      <c r="E2406" s="58" t="s">
        <v>3096</v>
      </c>
      <c r="F2406" s="58" t="s">
        <v>6057</v>
      </c>
      <c r="G2406" s="58" t="s">
        <v>6009</v>
      </c>
      <c r="H2406" s="58">
        <v>2</v>
      </c>
      <c r="I2406" s="58" t="s">
        <v>6058</v>
      </c>
      <c r="J2406" s="99">
        <v>325000000</v>
      </c>
      <c r="K2406" s="65"/>
    </row>
    <row r="2407" spans="1:11" ht="62" hidden="1">
      <c r="A2407" s="48"/>
      <c r="B2407" s="57"/>
      <c r="C2407" s="58" t="s">
        <v>309</v>
      </c>
      <c r="D2407" s="57">
        <v>2020</v>
      </c>
      <c r="E2407" s="58" t="s">
        <v>3096</v>
      </c>
      <c r="F2407" s="58" t="s">
        <v>6059</v>
      </c>
      <c r="G2407" s="58" t="s">
        <v>5626</v>
      </c>
      <c r="H2407" s="58">
        <v>1</v>
      </c>
      <c r="I2407" s="58" t="s">
        <v>6060</v>
      </c>
      <c r="J2407" s="99">
        <v>5500000</v>
      </c>
      <c r="K2407" s="65"/>
    </row>
    <row r="2408" spans="1:11" ht="93" hidden="1">
      <c r="A2408" s="48"/>
      <c r="B2408" s="57"/>
      <c r="C2408" s="58" t="s">
        <v>309</v>
      </c>
      <c r="D2408" s="57">
        <v>2020</v>
      </c>
      <c r="E2408" s="58" t="s">
        <v>3096</v>
      </c>
      <c r="F2408" s="58" t="s">
        <v>6061</v>
      </c>
      <c r="G2408" s="58" t="s">
        <v>6001</v>
      </c>
      <c r="H2408" s="58">
        <v>60</v>
      </c>
      <c r="I2408" s="58" t="s">
        <v>6002</v>
      </c>
      <c r="J2408" s="99">
        <v>20000000</v>
      </c>
      <c r="K2408" s="65"/>
    </row>
    <row r="2409" spans="1:11" ht="45" hidden="1" customHeight="1">
      <c r="A2409" s="48"/>
      <c r="B2409" s="57"/>
      <c r="C2409" s="58" t="s">
        <v>309</v>
      </c>
      <c r="D2409" s="57">
        <v>2020</v>
      </c>
      <c r="E2409" s="58" t="s">
        <v>3112</v>
      </c>
      <c r="F2409" s="58" t="s">
        <v>6062</v>
      </c>
      <c r="G2409" s="58" t="s">
        <v>5626</v>
      </c>
      <c r="H2409" s="58">
        <v>1</v>
      </c>
      <c r="I2409" s="58" t="s">
        <v>6060</v>
      </c>
      <c r="J2409" s="99">
        <v>238000000</v>
      </c>
      <c r="K2409" s="65"/>
    </row>
    <row r="2410" spans="1:11" ht="62" hidden="1">
      <c r="A2410" s="48"/>
      <c r="B2410" s="57"/>
      <c r="C2410" s="58" t="s">
        <v>309</v>
      </c>
      <c r="D2410" s="57">
        <v>2020</v>
      </c>
      <c r="E2410" s="58" t="s">
        <v>3112</v>
      </c>
      <c r="F2410" s="58" t="s">
        <v>6063</v>
      </c>
      <c r="G2410" s="58" t="s">
        <v>5996</v>
      </c>
      <c r="H2410" s="58">
        <v>1</v>
      </c>
      <c r="I2410" s="58" t="s">
        <v>6060</v>
      </c>
      <c r="J2410" s="99">
        <v>269000000</v>
      </c>
      <c r="K2410" s="65"/>
    </row>
    <row r="2411" spans="1:11" ht="46.5" hidden="1">
      <c r="A2411" s="48"/>
      <c r="B2411" s="57"/>
      <c r="C2411" s="58" t="s">
        <v>309</v>
      </c>
      <c r="D2411" s="57">
        <v>2020</v>
      </c>
      <c r="E2411" s="58" t="s">
        <v>3112</v>
      </c>
      <c r="F2411" s="58" t="s">
        <v>6064</v>
      </c>
      <c r="G2411" s="58" t="s">
        <v>6009</v>
      </c>
      <c r="H2411" s="58">
        <v>1</v>
      </c>
      <c r="I2411" s="58" t="s">
        <v>6065</v>
      </c>
      <c r="J2411" s="99">
        <v>57000000</v>
      </c>
      <c r="K2411" s="65"/>
    </row>
    <row r="2412" spans="1:11" ht="62" hidden="1">
      <c r="A2412" s="48"/>
      <c r="B2412" s="57"/>
      <c r="C2412" s="58" t="s">
        <v>309</v>
      </c>
      <c r="D2412" s="57">
        <v>2020</v>
      </c>
      <c r="E2412" s="58" t="s">
        <v>3112</v>
      </c>
      <c r="F2412" s="58" t="s">
        <v>6023</v>
      </c>
      <c r="G2412" s="58" t="s">
        <v>6024</v>
      </c>
      <c r="H2412" s="58">
        <v>1</v>
      </c>
      <c r="I2412" s="58" t="s">
        <v>6017</v>
      </c>
      <c r="J2412" s="99">
        <v>104730000</v>
      </c>
      <c r="K2412" s="65"/>
    </row>
    <row r="2413" spans="1:11" ht="31" hidden="1">
      <c r="A2413" s="48"/>
      <c r="B2413" s="58">
        <v>49</v>
      </c>
      <c r="C2413" s="60" t="s">
        <v>315</v>
      </c>
      <c r="D2413" s="57">
        <v>2019</v>
      </c>
      <c r="E2413" s="58" t="s">
        <v>3011</v>
      </c>
      <c r="F2413" s="58"/>
      <c r="G2413" s="58"/>
      <c r="H2413" s="58"/>
      <c r="I2413" s="58"/>
      <c r="J2413" s="65"/>
      <c r="K2413" s="65"/>
    </row>
    <row r="2414" spans="1:11" ht="108.5" hidden="1">
      <c r="A2414" s="48"/>
      <c r="B2414" s="57"/>
      <c r="C2414" s="60" t="s">
        <v>315</v>
      </c>
      <c r="D2414" s="57">
        <v>2019</v>
      </c>
      <c r="E2414" s="58" t="s">
        <v>3016</v>
      </c>
      <c r="F2414" s="58" t="s">
        <v>6066</v>
      </c>
      <c r="G2414" s="58"/>
      <c r="H2414" s="58"/>
      <c r="I2414" s="58" t="s">
        <v>6067</v>
      </c>
      <c r="J2414" s="65"/>
      <c r="K2414" s="65">
        <f>55100000+32550000+103675000</f>
        <v>191325000</v>
      </c>
    </row>
    <row r="2415" spans="1:11" ht="155" hidden="1">
      <c r="A2415" s="48"/>
      <c r="B2415" s="57"/>
      <c r="C2415" s="60" t="s">
        <v>315</v>
      </c>
      <c r="D2415" s="57">
        <v>2019</v>
      </c>
      <c r="E2415" s="58" t="s">
        <v>3070</v>
      </c>
      <c r="F2415" s="58" t="s">
        <v>6068</v>
      </c>
      <c r="G2415" s="58"/>
      <c r="H2415" s="58"/>
      <c r="I2415" s="58" t="s">
        <v>6069</v>
      </c>
      <c r="J2415" s="65">
        <v>27350000</v>
      </c>
      <c r="K2415" s="65">
        <f>39700000+144125000</f>
        <v>183825000</v>
      </c>
    </row>
    <row r="2416" spans="1:11" ht="93" hidden="1">
      <c r="A2416" s="48"/>
      <c r="B2416" s="57"/>
      <c r="C2416" s="60" t="s">
        <v>315</v>
      </c>
      <c r="D2416" s="57">
        <v>2019</v>
      </c>
      <c r="E2416" s="58" t="s">
        <v>3096</v>
      </c>
      <c r="F2416" s="58" t="s">
        <v>6070</v>
      </c>
      <c r="G2416" s="58" t="s">
        <v>6071</v>
      </c>
      <c r="H2416" s="58"/>
      <c r="I2416" s="58" t="s">
        <v>6072</v>
      </c>
      <c r="J2416" s="65">
        <v>13000000</v>
      </c>
      <c r="K2416" s="65">
        <v>43850000</v>
      </c>
    </row>
    <row r="2417" spans="1:11" ht="186" hidden="1">
      <c r="A2417" s="48"/>
      <c r="B2417" s="57"/>
      <c r="C2417" s="60" t="s">
        <v>315</v>
      </c>
      <c r="D2417" s="57">
        <v>2019</v>
      </c>
      <c r="E2417" s="58" t="s">
        <v>3112</v>
      </c>
      <c r="F2417" s="58" t="s">
        <v>6073</v>
      </c>
      <c r="G2417" s="58"/>
      <c r="H2417" s="58"/>
      <c r="I2417" s="58" t="s">
        <v>6074</v>
      </c>
      <c r="J2417" s="65"/>
      <c r="K2417" s="65">
        <f>52850000+173150000</f>
        <v>226000000</v>
      </c>
    </row>
    <row r="2418" spans="1:11" ht="15.5" hidden="1">
      <c r="A2418" s="48"/>
      <c r="B2418" s="57"/>
      <c r="C2418" s="60" t="s">
        <v>315</v>
      </c>
      <c r="D2418" s="57">
        <v>2019</v>
      </c>
      <c r="E2418" s="58" t="s">
        <v>3144</v>
      </c>
      <c r="F2418" s="58" t="s">
        <v>6075</v>
      </c>
      <c r="G2418" s="58"/>
      <c r="H2418" s="106"/>
      <c r="I2418" s="58" t="s">
        <v>3799</v>
      </c>
      <c r="J2418" s="65"/>
      <c r="K2418" s="65">
        <v>43000000</v>
      </c>
    </row>
    <row r="2419" spans="1:11" ht="31" hidden="1">
      <c r="A2419" s="48"/>
      <c r="B2419" s="57"/>
      <c r="C2419" s="60" t="s">
        <v>315</v>
      </c>
      <c r="D2419" s="57">
        <v>2020</v>
      </c>
      <c r="E2419" s="58" t="s">
        <v>3011</v>
      </c>
      <c r="F2419" s="58"/>
      <c r="G2419" s="58"/>
      <c r="H2419" s="58"/>
      <c r="I2419" s="58"/>
      <c r="J2419" s="65"/>
      <c r="K2419" s="65"/>
    </row>
    <row r="2420" spans="1:11" ht="93" hidden="1">
      <c r="A2420" s="48"/>
      <c r="B2420" s="57"/>
      <c r="C2420" s="60" t="s">
        <v>315</v>
      </c>
      <c r="D2420" s="57">
        <v>2020</v>
      </c>
      <c r="E2420" s="58" t="s">
        <v>3016</v>
      </c>
      <c r="F2420" s="58" t="s">
        <v>6076</v>
      </c>
      <c r="G2420" s="58" t="s">
        <v>6077</v>
      </c>
      <c r="H2420" s="58"/>
      <c r="I2420" s="58" t="s">
        <v>6078</v>
      </c>
      <c r="J2420" s="65">
        <f>94300000+37500000</f>
        <v>131800000</v>
      </c>
      <c r="K2420" s="65">
        <f>148965000</f>
        <v>148965000</v>
      </c>
    </row>
    <row r="2421" spans="1:11" ht="139.5" hidden="1">
      <c r="A2421" s="48"/>
      <c r="B2421" s="57"/>
      <c r="C2421" s="60" t="s">
        <v>315</v>
      </c>
      <c r="D2421" s="57">
        <v>2020</v>
      </c>
      <c r="E2421" s="58" t="s">
        <v>3070</v>
      </c>
      <c r="F2421" s="58" t="s">
        <v>6079</v>
      </c>
      <c r="G2421" s="58"/>
      <c r="H2421" s="58"/>
      <c r="I2421" s="58" t="s">
        <v>6080</v>
      </c>
      <c r="J2421" s="65">
        <v>22400000</v>
      </c>
      <c r="K2421" s="65">
        <v>370189000</v>
      </c>
    </row>
    <row r="2422" spans="1:11" ht="62" hidden="1">
      <c r="A2422" s="48"/>
      <c r="B2422" s="57"/>
      <c r="C2422" s="60" t="s">
        <v>315</v>
      </c>
      <c r="D2422" s="57">
        <v>2020</v>
      </c>
      <c r="E2422" s="58" t="s">
        <v>3096</v>
      </c>
      <c r="F2422" s="58" t="s">
        <v>6081</v>
      </c>
      <c r="G2422" s="58" t="s">
        <v>6082</v>
      </c>
      <c r="H2422" s="58"/>
      <c r="I2422" s="58" t="s">
        <v>6083</v>
      </c>
      <c r="J2422" s="65">
        <v>12000000</v>
      </c>
      <c r="K2422" s="65">
        <v>9000000</v>
      </c>
    </row>
    <row r="2423" spans="1:11" ht="72" hidden="1" customHeight="1">
      <c r="A2423" s="48"/>
      <c r="B2423" s="57"/>
      <c r="C2423" s="60" t="s">
        <v>315</v>
      </c>
      <c r="D2423" s="57">
        <v>2020</v>
      </c>
      <c r="E2423" s="58" t="s">
        <v>3112</v>
      </c>
      <c r="F2423" s="58" t="s">
        <v>6084</v>
      </c>
      <c r="G2423" s="58"/>
      <c r="H2423" s="58"/>
      <c r="I2423" s="58" t="s">
        <v>6085</v>
      </c>
      <c r="J2423" s="65"/>
      <c r="K2423" s="65">
        <f>44150000+154330000</f>
        <v>198480000</v>
      </c>
    </row>
    <row r="2424" spans="1:11" ht="31" hidden="1">
      <c r="A2424" s="48"/>
      <c r="B2424" s="57"/>
      <c r="C2424" s="60" t="s">
        <v>315</v>
      </c>
      <c r="D2424" s="57">
        <v>2020</v>
      </c>
      <c r="E2424" s="58" t="s">
        <v>3144</v>
      </c>
      <c r="F2424" s="58" t="s">
        <v>6086</v>
      </c>
      <c r="G2424" s="58" t="s">
        <v>6087</v>
      </c>
      <c r="H2424" s="58"/>
      <c r="I2424" s="58" t="s">
        <v>6088</v>
      </c>
      <c r="J2424" s="65">
        <v>17500000</v>
      </c>
      <c r="K2424" s="65"/>
    </row>
    <row r="2425" spans="1:11" ht="31" hidden="1">
      <c r="A2425" s="48"/>
      <c r="B2425" s="58">
        <v>50</v>
      </c>
      <c r="C2425" s="60" t="s">
        <v>319</v>
      </c>
      <c r="D2425" s="57">
        <v>2019</v>
      </c>
      <c r="E2425" s="58" t="s">
        <v>3011</v>
      </c>
      <c r="F2425" s="58" t="s">
        <v>3727</v>
      </c>
      <c r="G2425" s="58" t="s">
        <v>805</v>
      </c>
      <c r="H2425" s="58"/>
      <c r="I2425" s="58" t="s">
        <v>6089</v>
      </c>
      <c r="J2425" s="65"/>
      <c r="K2425" s="65">
        <v>164474891</v>
      </c>
    </row>
    <row r="2426" spans="1:11" ht="31" hidden="1">
      <c r="A2426" s="48"/>
      <c r="B2426" s="57"/>
      <c r="C2426" s="60" t="s">
        <v>319</v>
      </c>
      <c r="D2426" s="57">
        <v>2019</v>
      </c>
      <c r="E2426" s="58" t="s">
        <v>3016</v>
      </c>
      <c r="F2426" s="58" t="s">
        <v>6090</v>
      </c>
      <c r="G2426" s="58" t="s">
        <v>805</v>
      </c>
      <c r="H2426" s="58"/>
      <c r="I2426" s="58" t="s">
        <v>6091</v>
      </c>
      <c r="J2426" s="65"/>
      <c r="K2426" s="65">
        <v>480948000</v>
      </c>
    </row>
    <row r="2427" spans="1:11" ht="55.5" hidden="1" customHeight="1">
      <c r="A2427" s="48"/>
      <c r="B2427" s="57"/>
      <c r="C2427" s="60" t="s">
        <v>319</v>
      </c>
      <c r="D2427" s="57">
        <v>2019</v>
      </c>
      <c r="E2427" s="58" t="s">
        <v>3070</v>
      </c>
      <c r="F2427" s="58" t="s">
        <v>6092</v>
      </c>
      <c r="G2427" s="58" t="s">
        <v>805</v>
      </c>
      <c r="H2427" s="58"/>
      <c r="I2427" s="58" t="s">
        <v>6093</v>
      </c>
      <c r="J2427" s="65"/>
      <c r="K2427" s="65">
        <v>231981000</v>
      </c>
    </row>
    <row r="2428" spans="1:11" ht="62" hidden="1">
      <c r="A2428" s="48"/>
      <c r="B2428" s="57"/>
      <c r="C2428" s="60" t="s">
        <v>319</v>
      </c>
      <c r="D2428" s="57">
        <v>2019</v>
      </c>
      <c r="E2428" s="58" t="s">
        <v>3096</v>
      </c>
      <c r="F2428" s="58" t="s">
        <v>6094</v>
      </c>
      <c r="G2428" s="58" t="s">
        <v>6095</v>
      </c>
      <c r="H2428" s="58"/>
      <c r="I2428" s="58" t="s">
        <v>6096</v>
      </c>
      <c r="J2428" s="65"/>
      <c r="K2428" s="65">
        <v>177000000</v>
      </c>
    </row>
    <row r="2429" spans="1:11" ht="46.5" hidden="1">
      <c r="A2429" s="48"/>
      <c r="B2429" s="57"/>
      <c r="C2429" s="60" t="s">
        <v>319</v>
      </c>
      <c r="D2429" s="57">
        <v>2019</v>
      </c>
      <c r="E2429" s="58" t="s">
        <v>3112</v>
      </c>
      <c r="F2429" s="58" t="s">
        <v>6097</v>
      </c>
      <c r="G2429" s="58" t="s">
        <v>805</v>
      </c>
      <c r="H2429" s="58"/>
      <c r="I2429" s="58" t="s">
        <v>6098</v>
      </c>
      <c r="J2429" s="65"/>
      <c r="K2429" s="65">
        <v>146850000</v>
      </c>
    </row>
    <row r="2430" spans="1:11" ht="15.5" hidden="1">
      <c r="A2430" s="48"/>
      <c r="B2430" s="57"/>
      <c r="C2430" s="60" t="s">
        <v>319</v>
      </c>
      <c r="D2430" s="57">
        <v>2019</v>
      </c>
      <c r="E2430" s="58" t="s">
        <v>3144</v>
      </c>
      <c r="F2430" s="58" t="s">
        <v>749</v>
      </c>
      <c r="G2430" s="58" t="s">
        <v>749</v>
      </c>
      <c r="H2430" s="58"/>
      <c r="I2430" s="58" t="s">
        <v>749</v>
      </c>
      <c r="J2430" s="65"/>
      <c r="K2430" s="72" t="s">
        <v>749</v>
      </c>
    </row>
    <row r="2431" spans="1:11" ht="31" hidden="1">
      <c r="A2431" s="48"/>
      <c r="B2431" s="57"/>
      <c r="C2431" s="60" t="s">
        <v>319</v>
      </c>
      <c r="D2431" s="57">
        <v>2020</v>
      </c>
      <c r="E2431" s="58" t="s">
        <v>3011</v>
      </c>
      <c r="F2431" s="58" t="s">
        <v>3727</v>
      </c>
      <c r="G2431" s="58" t="s">
        <v>805</v>
      </c>
      <c r="H2431" s="58"/>
      <c r="I2431" s="58" t="s">
        <v>6099</v>
      </c>
      <c r="J2431" s="65"/>
      <c r="K2431" s="65">
        <v>161056132</v>
      </c>
    </row>
    <row r="2432" spans="1:11" ht="77.5" hidden="1">
      <c r="A2432" s="48"/>
      <c r="B2432" s="57"/>
      <c r="C2432" s="60" t="s">
        <v>319</v>
      </c>
      <c r="D2432" s="57">
        <v>2020</v>
      </c>
      <c r="E2432" s="58" t="s">
        <v>3016</v>
      </c>
      <c r="F2432" s="58" t="s">
        <v>6100</v>
      </c>
      <c r="G2432" s="58" t="s">
        <v>805</v>
      </c>
      <c r="H2432" s="58"/>
      <c r="I2432" s="58" t="s">
        <v>6101</v>
      </c>
      <c r="J2432" s="65"/>
      <c r="K2432" s="65">
        <v>121271000</v>
      </c>
    </row>
    <row r="2433" spans="1:11" ht="108.5" hidden="1">
      <c r="A2433" s="48"/>
      <c r="B2433" s="57"/>
      <c r="C2433" s="60" t="s">
        <v>319</v>
      </c>
      <c r="D2433" s="57">
        <v>2020</v>
      </c>
      <c r="E2433" s="58" t="s">
        <v>3070</v>
      </c>
      <c r="F2433" s="58" t="s">
        <v>6102</v>
      </c>
      <c r="G2433" s="58" t="s">
        <v>805</v>
      </c>
      <c r="H2433" s="58"/>
      <c r="I2433" s="58" t="s">
        <v>6093</v>
      </c>
      <c r="J2433" s="65"/>
      <c r="K2433" s="65">
        <v>493905437</v>
      </c>
    </row>
    <row r="2434" spans="1:11" ht="62" hidden="1">
      <c r="A2434" s="48"/>
      <c r="B2434" s="57"/>
      <c r="C2434" s="60" t="s">
        <v>319</v>
      </c>
      <c r="D2434" s="57">
        <v>2020</v>
      </c>
      <c r="E2434" s="58" t="s">
        <v>3096</v>
      </c>
      <c r="F2434" s="58" t="s">
        <v>6103</v>
      </c>
      <c r="G2434" s="58" t="s">
        <v>3741</v>
      </c>
      <c r="H2434" s="58"/>
      <c r="I2434" s="58" t="s">
        <v>6104</v>
      </c>
      <c r="J2434" s="65"/>
      <c r="K2434" s="65">
        <v>180000000</v>
      </c>
    </row>
    <row r="2435" spans="1:11" ht="77.5" hidden="1">
      <c r="A2435" s="48"/>
      <c r="B2435" s="57"/>
      <c r="C2435" s="60" t="s">
        <v>319</v>
      </c>
      <c r="D2435" s="57">
        <v>2020</v>
      </c>
      <c r="E2435" s="58" t="s">
        <v>3112</v>
      </c>
      <c r="F2435" s="58" t="s">
        <v>6105</v>
      </c>
      <c r="G2435" s="58" t="s">
        <v>805</v>
      </c>
      <c r="H2435" s="58"/>
      <c r="I2435" s="58" t="s">
        <v>6106</v>
      </c>
      <c r="J2435" s="65"/>
      <c r="K2435" s="65">
        <v>540502500</v>
      </c>
    </row>
    <row r="2436" spans="1:11" ht="15.5" hidden="1">
      <c r="A2436" s="48"/>
      <c r="B2436" s="57"/>
      <c r="C2436" s="60" t="s">
        <v>319</v>
      </c>
      <c r="D2436" s="57">
        <v>2020</v>
      </c>
      <c r="E2436" s="58" t="s">
        <v>3144</v>
      </c>
      <c r="F2436" s="58" t="s">
        <v>749</v>
      </c>
      <c r="G2436" s="58" t="s">
        <v>749</v>
      </c>
      <c r="H2436" s="58"/>
      <c r="I2436" s="58" t="s">
        <v>749</v>
      </c>
      <c r="J2436" s="65"/>
      <c r="K2436" s="72" t="s">
        <v>749</v>
      </c>
    </row>
    <row r="2437" spans="1:11" ht="31" hidden="1">
      <c r="A2437" s="48"/>
      <c r="B2437" s="58">
        <v>51</v>
      </c>
      <c r="C2437" s="58" t="s">
        <v>323</v>
      </c>
      <c r="D2437" s="57">
        <v>2019</v>
      </c>
      <c r="E2437" s="58" t="s">
        <v>3011</v>
      </c>
      <c r="F2437" s="58"/>
      <c r="G2437" s="58"/>
      <c r="H2437" s="58"/>
      <c r="I2437" s="58"/>
      <c r="J2437" s="65"/>
      <c r="K2437" s="65"/>
    </row>
    <row r="2438" spans="1:11" ht="77.5" hidden="1">
      <c r="A2438" s="48"/>
      <c r="B2438" s="57"/>
      <c r="C2438" s="58" t="s">
        <v>323</v>
      </c>
      <c r="D2438" s="57">
        <v>2019</v>
      </c>
      <c r="E2438" s="58" t="s">
        <v>3016</v>
      </c>
      <c r="F2438" s="58" t="s">
        <v>6107</v>
      </c>
      <c r="G2438" s="58" t="s">
        <v>6108</v>
      </c>
      <c r="H2438" s="67" t="s">
        <v>6109</v>
      </c>
      <c r="I2438" s="58" t="s">
        <v>6110</v>
      </c>
      <c r="J2438" s="65">
        <v>11269000000</v>
      </c>
      <c r="K2438" s="65"/>
    </row>
    <row r="2439" spans="1:11" ht="93" hidden="1">
      <c r="A2439" s="48"/>
      <c r="B2439" s="57"/>
      <c r="C2439" s="58" t="s">
        <v>323</v>
      </c>
      <c r="D2439" s="57">
        <v>2019</v>
      </c>
      <c r="E2439" s="58" t="s">
        <v>3016</v>
      </c>
      <c r="F2439" s="58" t="s">
        <v>6111</v>
      </c>
      <c r="G2439" s="58" t="s">
        <v>6108</v>
      </c>
      <c r="H2439" s="58"/>
      <c r="I2439" s="58" t="s">
        <v>6112</v>
      </c>
      <c r="J2439" s="65">
        <v>9061570000</v>
      </c>
      <c r="K2439" s="65"/>
    </row>
    <row r="2440" spans="1:11" ht="77.5" hidden="1">
      <c r="A2440" s="48"/>
      <c r="B2440" s="57"/>
      <c r="C2440" s="58" t="s">
        <v>323</v>
      </c>
      <c r="D2440" s="57">
        <v>2019</v>
      </c>
      <c r="E2440" s="58" t="s">
        <v>3016</v>
      </c>
      <c r="F2440" s="58" t="s">
        <v>6113</v>
      </c>
      <c r="G2440" s="58" t="s">
        <v>6108</v>
      </c>
      <c r="H2440" s="58"/>
      <c r="I2440" s="58" t="s">
        <v>6110</v>
      </c>
      <c r="J2440" s="65">
        <v>1374622200</v>
      </c>
      <c r="K2440" s="65"/>
    </row>
    <row r="2441" spans="1:11" ht="77.5" hidden="1">
      <c r="A2441" s="48"/>
      <c r="B2441" s="57"/>
      <c r="C2441" s="58" t="s">
        <v>323</v>
      </c>
      <c r="D2441" s="57">
        <v>2019</v>
      </c>
      <c r="E2441" s="58" t="s">
        <v>3016</v>
      </c>
      <c r="F2441" s="58" t="s">
        <v>6114</v>
      </c>
      <c r="G2441" s="58" t="s">
        <v>6108</v>
      </c>
      <c r="H2441" s="58"/>
      <c r="I2441" s="58" t="s">
        <v>6110</v>
      </c>
      <c r="J2441" s="65">
        <v>876025000</v>
      </c>
      <c r="K2441" s="65"/>
    </row>
    <row r="2442" spans="1:11" ht="77.5" hidden="1">
      <c r="A2442" s="48"/>
      <c r="B2442" s="57"/>
      <c r="C2442" s="58" t="s">
        <v>323</v>
      </c>
      <c r="D2442" s="57">
        <v>2019</v>
      </c>
      <c r="E2442" s="58" t="s">
        <v>3016</v>
      </c>
      <c r="F2442" s="58" t="s">
        <v>6115</v>
      </c>
      <c r="G2442" s="58" t="s">
        <v>6108</v>
      </c>
      <c r="H2442" s="58"/>
      <c r="I2442" s="58" t="s">
        <v>6110</v>
      </c>
      <c r="J2442" s="65">
        <v>2703605000</v>
      </c>
      <c r="K2442" s="65"/>
    </row>
    <row r="2443" spans="1:11" ht="93" hidden="1">
      <c r="A2443" s="48"/>
      <c r="B2443" s="57"/>
      <c r="C2443" s="58" t="s">
        <v>323</v>
      </c>
      <c r="D2443" s="57">
        <v>2019</v>
      </c>
      <c r="E2443" s="58" t="s">
        <v>3070</v>
      </c>
      <c r="F2443" s="58" t="s">
        <v>6116</v>
      </c>
      <c r="G2443" s="58" t="s">
        <v>6108</v>
      </c>
      <c r="H2443" s="58"/>
      <c r="I2443" s="58" t="s">
        <v>6112</v>
      </c>
      <c r="J2443" s="65">
        <v>130000000</v>
      </c>
      <c r="K2443" s="65"/>
    </row>
    <row r="2444" spans="1:11" ht="93" hidden="1">
      <c r="A2444" s="48"/>
      <c r="B2444" s="57"/>
      <c r="C2444" s="58" t="s">
        <v>323</v>
      </c>
      <c r="D2444" s="57">
        <v>2019</v>
      </c>
      <c r="E2444" s="58" t="s">
        <v>3070</v>
      </c>
      <c r="F2444" s="58" t="s">
        <v>6117</v>
      </c>
      <c r="G2444" s="58" t="s">
        <v>6108</v>
      </c>
      <c r="H2444" s="58"/>
      <c r="I2444" s="58" t="s">
        <v>6112</v>
      </c>
      <c r="J2444" s="65">
        <v>12512533288</v>
      </c>
      <c r="K2444" s="65"/>
    </row>
    <row r="2445" spans="1:11" ht="93" hidden="1">
      <c r="A2445" s="48"/>
      <c r="B2445" s="57"/>
      <c r="C2445" s="58" t="s">
        <v>323</v>
      </c>
      <c r="D2445" s="57">
        <v>2019</v>
      </c>
      <c r="E2445" s="58" t="s">
        <v>3096</v>
      </c>
      <c r="F2445" s="58" t="s">
        <v>6118</v>
      </c>
      <c r="G2445" s="58" t="s">
        <v>6108</v>
      </c>
      <c r="H2445" s="58"/>
      <c r="I2445" s="58" t="s">
        <v>6112</v>
      </c>
      <c r="J2445" s="65">
        <v>1111459498</v>
      </c>
      <c r="K2445" s="65"/>
    </row>
    <row r="2446" spans="1:11" ht="77.5" hidden="1">
      <c r="A2446" s="48"/>
      <c r="B2446" s="57"/>
      <c r="C2446" s="58" t="s">
        <v>323</v>
      </c>
      <c r="D2446" s="57">
        <v>2019</v>
      </c>
      <c r="E2446" s="58" t="s">
        <v>3096</v>
      </c>
      <c r="F2446" s="58" t="s">
        <v>6119</v>
      </c>
      <c r="G2446" s="58" t="s">
        <v>6108</v>
      </c>
      <c r="H2446" s="58"/>
      <c r="I2446" s="58" t="s">
        <v>6110</v>
      </c>
      <c r="J2446" s="65">
        <v>7055760091</v>
      </c>
      <c r="K2446" s="65"/>
    </row>
    <row r="2447" spans="1:11" ht="93" hidden="1">
      <c r="A2447" s="48"/>
      <c r="B2447" s="57"/>
      <c r="C2447" s="58" t="s">
        <v>323</v>
      </c>
      <c r="D2447" s="57">
        <v>2019</v>
      </c>
      <c r="E2447" s="58" t="s">
        <v>3112</v>
      </c>
      <c r="F2447" s="58" t="s">
        <v>6120</v>
      </c>
      <c r="G2447" s="58" t="s">
        <v>6108</v>
      </c>
      <c r="H2447" s="58"/>
      <c r="I2447" s="58" t="s">
        <v>6112</v>
      </c>
      <c r="J2447" s="65">
        <v>1334200000</v>
      </c>
      <c r="K2447" s="65"/>
    </row>
    <row r="2448" spans="1:11" ht="93" hidden="1">
      <c r="A2448" s="48"/>
      <c r="B2448" s="57"/>
      <c r="C2448" s="58" t="s">
        <v>323</v>
      </c>
      <c r="D2448" s="57">
        <v>2019</v>
      </c>
      <c r="E2448" s="58" t="s">
        <v>3112</v>
      </c>
      <c r="F2448" s="58" t="s">
        <v>6121</v>
      </c>
      <c r="G2448" s="58" t="s">
        <v>6108</v>
      </c>
      <c r="H2448" s="58"/>
      <c r="I2448" s="58" t="s">
        <v>6112</v>
      </c>
      <c r="J2448" s="65">
        <v>517077000</v>
      </c>
      <c r="K2448" s="65"/>
    </row>
    <row r="2449" spans="1:11" ht="93" hidden="1">
      <c r="A2449" s="48"/>
      <c r="B2449" s="57"/>
      <c r="C2449" s="58" t="s">
        <v>323</v>
      </c>
      <c r="D2449" s="57">
        <v>2019</v>
      </c>
      <c r="E2449" s="58" t="s">
        <v>3112</v>
      </c>
      <c r="F2449" s="58" t="s">
        <v>6122</v>
      </c>
      <c r="G2449" s="58" t="s">
        <v>6108</v>
      </c>
      <c r="H2449" s="58"/>
      <c r="I2449" s="58" t="s">
        <v>6112</v>
      </c>
      <c r="J2449" s="65">
        <v>742785000</v>
      </c>
      <c r="K2449" s="65"/>
    </row>
    <row r="2450" spans="1:11" ht="77.5" hidden="1">
      <c r="A2450" s="48"/>
      <c r="B2450" s="57"/>
      <c r="C2450" s="58" t="s">
        <v>323</v>
      </c>
      <c r="D2450" s="57">
        <v>2019</v>
      </c>
      <c r="E2450" s="58" t="s">
        <v>3112</v>
      </c>
      <c r="F2450" s="58" t="s">
        <v>6123</v>
      </c>
      <c r="G2450" s="58" t="s">
        <v>6108</v>
      </c>
      <c r="H2450" s="58"/>
      <c r="I2450" s="58" t="s">
        <v>6110</v>
      </c>
      <c r="J2450" s="65">
        <v>1500045208</v>
      </c>
      <c r="K2450" s="65"/>
    </row>
    <row r="2451" spans="1:11" ht="77.5" hidden="1">
      <c r="A2451" s="48"/>
      <c r="B2451" s="57"/>
      <c r="C2451" s="58" t="s">
        <v>323</v>
      </c>
      <c r="D2451" s="57">
        <v>2019</v>
      </c>
      <c r="E2451" s="58" t="s">
        <v>3112</v>
      </c>
      <c r="F2451" s="58" t="s">
        <v>6124</v>
      </c>
      <c r="G2451" s="58" t="s">
        <v>6108</v>
      </c>
      <c r="H2451" s="58"/>
      <c r="I2451" s="58" t="s">
        <v>6110</v>
      </c>
      <c r="J2451" s="65">
        <v>7117971348</v>
      </c>
      <c r="K2451" s="65"/>
    </row>
    <row r="2452" spans="1:11" ht="77.5" hidden="1">
      <c r="A2452" s="48"/>
      <c r="B2452" s="57"/>
      <c r="C2452" s="58" t="s">
        <v>323</v>
      </c>
      <c r="D2452" s="57">
        <v>2019</v>
      </c>
      <c r="E2452" s="58" t="s">
        <v>3144</v>
      </c>
      <c r="F2452" s="58" t="s">
        <v>6125</v>
      </c>
      <c r="G2452" s="58" t="s">
        <v>6108</v>
      </c>
      <c r="H2452" s="58"/>
      <c r="I2452" s="58" t="s">
        <v>6110</v>
      </c>
      <c r="J2452" s="65">
        <v>511112500</v>
      </c>
      <c r="K2452" s="65"/>
    </row>
    <row r="2453" spans="1:11" ht="31" hidden="1">
      <c r="A2453" s="48"/>
      <c r="B2453" s="57"/>
      <c r="C2453" s="58" t="s">
        <v>323</v>
      </c>
      <c r="D2453" s="57">
        <v>2020</v>
      </c>
      <c r="E2453" s="58" t="s">
        <v>3011</v>
      </c>
      <c r="F2453" s="58"/>
      <c r="G2453" s="58"/>
      <c r="H2453" s="58"/>
      <c r="I2453" s="58"/>
      <c r="J2453" s="65"/>
      <c r="K2453" s="65"/>
    </row>
    <row r="2454" spans="1:11" ht="77.5" hidden="1">
      <c r="A2454" s="48"/>
      <c r="B2454" s="57"/>
      <c r="C2454" s="58" t="s">
        <v>323</v>
      </c>
      <c r="D2454" s="57">
        <v>2020</v>
      </c>
      <c r="E2454" s="58" t="s">
        <v>3016</v>
      </c>
      <c r="F2454" s="58" t="s">
        <v>6126</v>
      </c>
      <c r="G2454" s="58" t="s">
        <v>6108</v>
      </c>
      <c r="H2454" s="67" t="s">
        <v>6109</v>
      </c>
      <c r="I2454" s="58" t="s">
        <v>6110</v>
      </c>
      <c r="J2454" s="65">
        <v>18855000000</v>
      </c>
      <c r="K2454" s="65"/>
    </row>
    <row r="2455" spans="1:11" ht="93" hidden="1">
      <c r="A2455" s="48"/>
      <c r="B2455" s="57"/>
      <c r="C2455" s="58" t="s">
        <v>323</v>
      </c>
      <c r="D2455" s="57">
        <v>2020</v>
      </c>
      <c r="E2455" s="58" t="s">
        <v>3016</v>
      </c>
      <c r="F2455" s="58" t="s">
        <v>6111</v>
      </c>
      <c r="G2455" s="58" t="s">
        <v>6108</v>
      </c>
      <c r="H2455" s="58"/>
      <c r="I2455" s="58" t="s">
        <v>6112</v>
      </c>
      <c r="J2455" s="65">
        <v>4584157063</v>
      </c>
      <c r="K2455" s="65"/>
    </row>
    <row r="2456" spans="1:11" ht="31" hidden="1">
      <c r="A2456" s="48"/>
      <c r="B2456" s="57"/>
      <c r="C2456" s="58" t="s">
        <v>323</v>
      </c>
      <c r="D2456" s="57">
        <v>2020</v>
      </c>
      <c r="E2456" s="58" t="s">
        <v>3016</v>
      </c>
      <c r="F2456" s="58" t="s">
        <v>6127</v>
      </c>
      <c r="G2456" s="58" t="s">
        <v>6128</v>
      </c>
      <c r="H2456" s="58"/>
      <c r="I2456" s="58" t="s">
        <v>6129</v>
      </c>
      <c r="J2456" s="65">
        <v>35000000</v>
      </c>
      <c r="K2456" s="65"/>
    </row>
    <row r="2457" spans="1:11" ht="77.5" hidden="1">
      <c r="A2457" s="48"/>
      <c r="B2457" s="57"/>
      <c r="C2457" s="58" t="s">
        <v>323</v>
      </c>
      <c r="D2457" s="57">
        <v>2020</v>
      </c>
      <c r="E2457" s="58" t="s">
        <v>3016</v>
      </c>
      <c r="F2457" s="58" t="s">
        <v>6113</v>
      </c>
      <c r="G2457" s="58" t="s">
        <v>6108</v>
      </c>
      <c r="H2457" s="58"/>
      <c r="I2457" s="58" t="s">
        <v>6110</v>
      </c>
      <c r="J2457" s="65">
        <v>511077460</v>
      </c>
      <c r="K2457" s="65"/>
    </row>
    <row r="2458" spans="1:11" ht="77.5" hidden="1">
      <c r="A2458" s="48"/>
      <c r="B2458" s="57"/>
      <c r="C2458" s="58" t="s">
        <v>323</v>
      </c>
      <c r="D2458" s="57">
        <v>2020</v>
      </c>
      <c r="E2458" s="58" t="s">
        <v>3016</v>
      </c>
      <c r="F2458" s="58" t="s">
        <v>6114</v>
      </c>
      <c r="G2458" s="58" t="s">
        <v>6108</v>
      </c>
      <c r="H2458" s="58"/>
      <c r="I2458" s="58" t="s">
        <v>6110</v>
      </c>
      <c r="J2458" s="65">
        <v>1562810000</v>
      </c>
      <c r="K2458" s="65"/>
    </row>
    <row r="2459" spans="1:11" ht="77.5" hidden="1">
      <c r="A2459" s="48"/>
      <c r="B2459" s="57"/>
      <c r="C2459" s="58" t="s">
        <v>323</v>
      </c>
      <c r="D2459" s="57">
        <v>2020</v>
      </c>
      <c r="E2459" s="58" t="s">
        <v>3016</v>
      </c>
      <c r="F2459" s="58" t="s">
        <v>6115</v>
      </c>
      <c r="G2459" s="58" t="s">
        <v>6108</v>
      </c>
      <c r="H2459" s="58"/>
      <c r="I2459" s="58" t="s">
        <v>6110</v>
      </c>
      <c r="J2459" s="65">
        <v>1750870000</v>
      </c>
      <c r="K2459" s="65"/>
    </row>
    <row r="2460" spans="1:11" ht="93" hidden="1">
      <c r="A2460" s="48"/>
      <c r="B2460" s="57"/>
      <c r="C2460" s="58" t="s">
        <v>323</v>
      </c>
      <c r="D2460" s="57">
        <v>2020</v>
      </c>
      <c r="E2460" s="58" t="s">
        <v>3070</v>
      </c>
      <c r="F2460" s="58" t="s">
        <v>6116</v>
      </c>
      <c r="G2460" s="58" t="s">
        <v>6108</v>
      </c>
      <c r="H2460" s="58"/>
      <c r="I2460" s="58" t="s">
        <v>6112</v>
      </c>
      <c r="J2460" s="65">
        <v>996600000</v>
      </c>
      <c r="K2460" s="65"/>
    </row>
    <row r="2461" spans="1:11" ht="93" hidden="1">
      <c r="A2461" s="48"/>
      <c r="B2461" s="57"/>
      <c r="C2461" s="58" t="s">
        <v>323</v>
      </c>
      <c r="D2461" s="57">
        <v>2020</v>
      </c>
      <c r="E2461" s="58" t="s">
        <v>3070</v>
      </c>
      <c r="F2461" s="58" t="s">
        <v>6117</v>
      </c>
      <c r="G2461" s="58" t="s">
        <v>6108</v>
      </c>
      <c r="H2461" s="58"/>
      <c r="I2461" s="58" t="s">
        <v>6112</v>
      </c>
      <c r="J2461" s="65">
        <f>2278643898+1513623141</f>
        <v>3792267039</v>
      </c>
      <c r="K2461" s="65"/>
    </row>
    <row r="2462" spans="1:11" ht="93" hidden="1">
      <c r="A2462" s="48"/>
      <c r="B2462" s="57"/>
      <c r="C2462" s="58" t="s">
        <v>323</v>
      </c>
      <c r="D2462" s="57">
        <v>2020</v>
      </c>
      <c r="E2462" s="58" t="s">
        <v>3096</v>
      </c>
      <c r="F2462" s="58" t="s">
        <v>6118</v>
      </c>
      <c r="G2462" s="58" t="s">
        <v>6108</v>
      </c>
      <c r="H2462" s="58"/>
      <c r="I2462" s="58" t="s">
        <v>6112</v>
      </c>
      <c r="J2462" s="65">
        <v>698775000</v>
      </c>
      <c r="K2462" s="65"/>
    </row>
    <row r="2463" spans="1:11" ht="77.5" hidden="1">
      <c r="A2463" s="48"/>
      <c r="B2463" s="57"/>
      <c r="C2463" s="58" t="s">
        <v>323</v>
      </c>
      <c r="D2463" s="57">
        <v>2020</v>
      </c>
      <c r="E2463" s="58" t="s">
        <v>3096</v>
      </c>
      <c r="F2463" s="58" t="s">
        <v>6119</v>
      </c>
      <c r="G2463" s="58" t="s">
        <v>6108</v>
      </c>
      <c r="H2463" s="58"/>
      <c r="I2463" s="58" t="s">
        <v>6110</v>
      </c>
      <c r="J2463" s="65">
        <v>6323115929</v>
      </c>
      <c r="K2463" s="65"/>
    </row>
    <row r="2464" spans="1:11" ht="93" hidden="1">
      <c r="A2464" s="48"/>
      <c r="B2464" s="57"/>
      <c r="C2464" s="58" t="s">
        <v>323</v>
      </c>
      <c r="D2464" s="57">
        <v>2020</v>
      </c>
      <c r="E2464" s="58" t="s">
        <v>3112</v>
      </c>
      <c r="F2464" s="58" t="s">
        <v>6120</v>
      </c>
      <c r="G2464" s="58" t="s">
        <v>6108</v>
      </c>
      <c r="H2464" s="58"/>
      <c r="I2464" s="58" t="s">
        <v>6112</v>
      </c>
      <c r="J2464" s="65">
        <v>840000000</v>
      </c>
      <c r="K2464" s="65"/>
    </row>
    <row r="2465" spans="1:11" ht="93" hidden="1">
      <c r="A2465" s="48"/>
      <c r="B2465" s="57"/>
      <c r="C2465" s="58" t="s">
        <v>323</v>
      </c>
      <c r="D2465" s="57">
        <v>2020</v>
      </c>
      <c r="E2465" s="58" t="s">
        <v>3112</v>
      </c>
      <c r="F2465" s="58" t="s">
        <v>6121</v>
      </c>
      <c r="G2465" s="58" t="s">
        <v>6108</v>
      </c>
      <c r="H2465" s="58"/>
      <c r="I2465" s="58" t="s">
        <v>6112</v>
      </c>
      <c r="J2465" s="65">
        <v>450000000</v>
      </c>
      <c r="K2465" s="65"/>
    </row>
    <row r="2466" spans="1:11" ht="93" hidden="1">
      <c r="A2466" s="48"/>
      <c r="B2466" s="57"/>
      <c r="C2466" s="58" t="s">
        <v>323</v>
      </c>
      <c r="D2466" s="57">
        <v>2020</v>
      </c>
      <c r="E2466" s="58" t="s">
        <v>3112</v>
      </c>
      <c r="F2466" s="58" t="s">
        <v>6122</v>
      </c>
      <c r="G2466" s="58" t="s">
        <v>6108</v>
      </c>
      <c r="H2466" s="58"/>
      <c r="I2466" s="58" t="s">
        <v>6112</v>
      </c>
      <c r="J2466" s="65">
        <v>1098784900</v>
      </c>
      <c r="K2466" s="65"/>
    </row>
    <row r="2467" spans="1:11" ht="77.5" hidden="1">
      <c r="A2467" s="48"/>
      <c r="B2467" s="57"/>
      <c r="C2467" s="58" t="s">
        <v>323</v>
      </c>
      <c r="D2467" s="57">
        <v>2020</v>
      </c>
      <c r="E2467" s="58" t="s">
        <v>3112</v>
      </c>
      <c r="F2467" s="58" t="s">
        <v>6123</v>
      </c>
      <c r="G2467" s="58" t="s">
        <v>6108</v>
      </c>
      <c r="H2467" s="58"/>
      <c r="I2467" s="58" t="s">
        <v>6110</v>
      </c>
      <c r="J2467" s="65">
        <v>14871068541</v>
      </c>
      <c r="K2467" s="65"/>
    </row>
    <row r="2468" spans="1:11" ht="77.5" hidden="1">
      <c r="A2468" s="48"/>
      <c r="B2468" s="57"/>
      <c r="C2468" s="58" t="s">
        <v>323</v>
      </c>
      <c r="D2468" s="57">
        <v>2020</v>
      </c>
      <c r="E2468" s="58" t="s">
        <v>3112</v>
      </c>
      <c r="F2468" s="58" t="s">
        <v>6124</v>
      </c>
      <c r="G2468" s="58" t="s">
        <v>6108</v>
      </c>
      <c r="H2468" s="58"/>
      <c r="I2468" s="58" t="s">
        <v>6110</v>
      </c>
      <c r="J2468" s="65">
        <v>2693774200</v>
      </c>
      <c r="K2468" s="65"/>
    </row>
    <row r="2469" spans="1:11" ht="77.5" hidden="1">
      <c r="A2469" s="48"/>
      <c r="B2469" s="57"/>
      <c r="C2469" s="58" t="s">
        <v>323</v>
      </c>
      <c r="D2469" s="57">
        <v>2020</v>
      </c>
      <c r="E2469" s="58" t="s">
        <v>3144</v>
      </c>
      <c r="F2469" s="58" t="s">
        <v>6125</v>
      </c>
      <c r="G2469" s="58" t="s">
        <v>6108</v>
      </c>
      <c r="H2469" s="58"/>
      <c r="I2469" s="58" t="s">
        <v>6110</v>
      </c>
      <c r="J2469" s="65">
        <v>250452000</v>
      </c>
      <c r="K2469" s="65"/>
    </row>
    <row r="2470" spans="1:11" ht="31" hidden="1">
      <c r="A2470" s="48"/>
      <c r="B2470" s="58">
        <v>52</v>
      </c>
      <c r="C2470" s="58" t="s">
        <v>326</v>
      </c>
      <c r="D2470" s="57">
        <v>2019</v>
      </c>
      <c r="E2470" s="58" t="s">
        <v>3011</v>
      </c>
      <c r="F2470" s="58"/>
      <c r="G2470" s="58"/>
      <c r="H2470" s="58"/>
      <c r="I2470" s="58"/>
      <c r="J2470" s="65"/>
      <c r="K2470" s="65"/>
    </row>
    <row r="2471" spans="1:11" ht="93" hidden="1">
      <c r="A2471" s="48"/>
      <c r="B2471" s="57"/>
      <c r="C2471" s="58" t="s">
        <v>326</v>
      </c>
      <c r="D2471" s="57">
        <v>2019</v>
      </c>
      <c r="E2471" s="58" t="s">
        <v>3016</v>
      </c>
      <c r="F2471" s="58" t="s">
        <v>6130</v>
      </c>
      <c r="G2471" s="58" t="s">
        <v>3628</v>
      </c>
      <c r="H2471" s="77">
        <f>(2367+1445+1008+908+1063)/4</f>
        <v>1697.75</v>
      </c>
      <c r="I2471" s="58" t="s">
        <v>6131</v>
      </c>
      <c r="J2471" s="65">
        <f>5878650870-K2471</f>
        <v>3988024216</v>
      </c>
      <c r="K2471" s="65">
        <v>1890626654</v>
      </c>
    </row>
    <row r="2472" spans="1:11" ht="201.5" hidden="1">
      <c r="A2472" s="48"/>
      <c r="B2472" s="57"/>
      <c r="C2472" s="58" t="s">
        <v>326</v>
      </c>
      <c r="D2472" s="57">
        <v>2019</v>
      </c>
      <c r="E2472" s="58" t="s">
        <v>3070</v>
      </c>
      <c r="F2472" s="58" t="s">
        <v>6132</v>
      </c>
      <c r="G2472" s="58" t="s">
        <v>3628</v>
      </c>
      <c r="H2472" s="58">
        <f>28+30+17+17+47+70+100+40+50+165+100+70</f>
        <v>734</v>
      </c>
      <c r="I2472" s="58" t="s">
        <v>6133</v>
      </c>
      <c r="J2472" s="65">
        <f>550905839-K2472</f>
        <v>186647489</v>
      </c>
      <c r="K2472" s="65">
        <v>364258350</v>
      </c>
    </row>
    <row r="2473" spans="1:11" ht="155" hidden="1">
      <c r="A2473" s="48"/>
      <c r="B2473" s="57"/>
      <c r="C2473" s="58" t="s">
        <v>326</v>
      </c>
      <c r="D2473" s="57">
        <v>2019</v>
      </c>
      <c r="E2473" s="58" t="s">
        <v>3096</v>
      </c>
      <c r="F2473" s="58" t="s">
        <v>6134</v>
      </c>
      <c r="G2473" s="58" t="s">
        <v>6135</v>
      </c>
      <c r="H2473" s="58">
        <f>15+2+38+36+60</f>
        <v>151</v>
      </c>
      <c r="I2473" s="58" t="s">
        <v>6136</v>
      </c>
      <c r="J2473" s="65">
        <f>123425000-K2473</f>
        <v>51175000</v>
      </c>
      <c r="K2473" s="65">
        <v>72250000</v>
      </c>
    </row>
    <row r="2474" spans="1:11" ht="93" hidden="1">
      <c r="A2474" s="48"/>
      <c r="B2474" s="57"/>
      <c r="C2474" s="58" t="s">
        <v>326</v>
      </c>
      <c r="D2474" s="57">
        <v>2019</v>
      </c>
      <c r="E2474" s="58" t="s">
        <v>3112</v>
      </c>
      <c r="F2474" s="58" t="s">
        <v>6137</v>
      </c>
      <c r="G2474" s="58" t="s">
        <v>3628</v>
      </c>
      <c r="H2474" s="58">
        <f>367+2</f>
        <v>369</v>
      </c>
      <c r="I2474" s="58" t="s">
        <v>6138</v>
      </c>
      <c r="J2474" s="65">
        <f>125000000-K2474</f>
        <v>50000000</v>
      </c>
      <c r="K2474" s="65">
        <v>75000000</v>
      </c>
    </row>
    <row r="2475" spans="1:11" ht="124" hidden="1">
      <c r="A2475" s="48"/>
      <c r="B2475" s="57"/>
      <c r="C2475" s="58" t="s">
        <v>326</v>
      </c>
      <c r="D2475" s="57">
        <v>2019</v>
      </c>
      <c r="E2475" s="58" t="s">
        <v>3144</v>
      </c>
      <c r="F2475" s="58" t="s">
        <v>6139</v>
      </c>
      <c r="G2475" s="58" t="s">
        <v>3628</v>
      </c>
      <c r="H2475" s="58">
        <f>20+150+21</f>
        <v>191</v>
      </c>
      <c r="I2475" s="58" t="s">
        <v>6140</v>
      </c>
      <c r="J2475" s="65">
        <f>111164327-K2475</f>
        <v>61910055</v>
      </c>
      <c r="K2475" s="65">
        <v>49254272</v>
      </c>
    </row>
    <row r="2476" spans="1:11" ht="31" hidden="1">
      <c r="A2476" s="48"/>
      <c r="B2476" s="57"/>
      <c r="C2476" s="58" t="s">
        <v>326</v>
      </c>
      <c r="D2476" s="57">
        <v>2020</v>
      </c>
      <c r="E2476" s="58" t="s">
        <v>3011</v>
      </c>
      <c r="F2476" s="58"/>
      <c r="G2476" s="58"/>
      <c r="H2476" s="58"/>
      <c r="I2476" s="58"/>
      <c r="J2476" s="65"/>
      <c r="K2476" s="65"/>
    </row>
    <row r="2477" spans="1:11" ht="93" hidden="1">
      <c r="A2477" s="48"/>
      <c r="B2477" s="57"/>
      <c r="C2477" s="58" t="s">
        <v>326</v>
      </c>
      <c r="D2477" s="57">
        <v>2020</v>
      </c>
      <c r="E2477" s="58" t="s">
        <v>3016</v>
      </c>
      <c r="F2477" s="58" t="s">
        <v>6130</v>
      </c>
      <c r="G2477" s="58" t="s">
        <v>3628</v>
      </c>
      <c r="H2477" s="77">
        <f>(2367+1445+1008+908+1063)/4</f>
        <v>1697.75</v>
      </c>
      <c r="I2477" s="58" t="s">
        <v>6131</v>
      </c>
      <c r="J2477" s="65">
        <v>4483080492</v>
      </c>
      <c r="K2477" s="65">
        <f>1643552723+11000000</f>
        <v>1654552723</v>
      </c>
    </row>
    <row r="2478" spans="1:11" ht="201.5" hidden="1">
      <c r="A2478" s="48"/>
      <c r="B2478" s="57"/>
      <c r="C2478" s="58" t="s">
        <v>326</v>
      </c>
      <c r="D2478" s="57">
        <v>2020</v>
      </c>
      <c r="E2478" s="58" t="s">
        <v>3070</v>
      </c>
      <c r="F2478" s="58" t="s">
        <v>6132</v>
      </c>
      <c r="G2478" s="58" t="s">
        <v>3628</v>
      </c>
      <c r="H2478" s="58">
        <f>300+50+75+75+75+75+45+45</f>
        <v>740</v>
      </c>
      <c r="I2478" s="58" t="s">
        <v>6133</v>
      </c>
      <c r="J2478" s="65">
        <v>93700000</v>
      </c>
      <c r="K2478" s="65">
        <v>384135000</v>
      </c>
    </row>
    <row r="2479" spans="1:11" ht="139.5" hidden="1">
      <c r="A2479" s="48"/>
      <c r="B2479" s="57"/>
      <c r="C2479" s="58" t="s">
        <v>326</v>
      </c>
      <c r="D2479" s="57">
        <v>2020</v>
      </c>
      <c r="E2479" s="58" t="s">
        <v>3096</v>
      </c>
      <c r="F2479" s="58" t="s">
        <v>6134</v>
      </c>
      <c r="G2479" s="58" t="s">
        <v>6135</v>
      </c>
      <c r="H2479" s="58">
        <f>20+2+60</f>
        <v>82</v>
      </c>
      <c r="I2479" s="58" t="s">
        <v>6141</v>
      </c>
      <c r="J2479" s="65">
        <v>61000000</v>
      </c>
      <c r="K2479" s="65">
        <v>39605000</v>
      </c>
    </row>
    <row r="2480" spans="1:11" ht="108.5" hidden="1">
      <c r="A2480" s="48"/>
      <c r="B2480" s="57"/>
      <c r="C2480" s="58" t="s">
        <v>326</v>
      </c>
      <c r="D2480" s="57">
        <v>2020</v>
      </c>
      <c r="E2480" s="58" t="s">
        <v>3112</v>
      </c>
      <c r="F2480" s="58" t="s">
        <v>6137</v>
      </c>
      <c r="G2480" s="58" t="s">
        <v>3628</v>
      </c>
      <c r="H2480" s="58">
        <f>3+367</f>
        <v>370</v>
      </c>
      <c r="I2480" s="58" t="s">
        <v>6142</v>
      </c>
      <c r="J2480" s="65">
        <v>28150000</v>
      </c>
      <c r="K2480" s="65">
        <v>95500000</v>
      </c>
    </row>
    <row r="2481" spans="1:11" ht="31" hidden="1">
      <c r="A2481" s="48"/>
      <c r="B2481" s="57"/>
      <c r="C2481" s="58" t="s">
        <v>326</v>
      </c>
      <c r="D2481" s="57">
        <v>2020</v>
      </c>
      <c r="E2481" s="58" t="s">
        <v>3144</v>
      </c>
      <c r="F2481" s="58" t="s">
        <v>6139</v>
      </c>
      <c r="G2481" s="58" t="s">
        <v>3628</v>
      </c>
      <c r="H2481" s="58">
        <f>367</f>
        <v>367</v>
      </c>
      <c r="I2481" s="58" t="s">
        <v>6143</v>
      </c>
      <c r="J2481" s="65"/>
      <c r="K2481" s="65">
        <v>84721654</v>
      </c>
    </row>
    <row r="2482" spans="1:11" ht="31" hidden="1">
      <c r="A2482" s="48"/>
      <c r="B2482" s="58">
        <v>53</v>
      </c>
      <c r="C2482" s="58" t="s">
        <v>331</v>
      </c>
      <c r="D2482" s="57">
        <v>2019</v>
      </c>
      <c r="E2482" s="58" t="s">
        <v>3011</v>
      </c>
      <c r="F2482" s="58"/>
      <c r="G2482" s="58"/>
      <c r="H2482" s="58"/>
      <c r="I2482" s="58"/>
      <c r="J2482" s="65"/>
      <c r="K2482" s="65"/>
    </row>
    <row r="2483" spans="1:11" ht="201.5" hidden="1">
      <c r="A2483" s="48"/>
      <c r="B2483" s="57"/>
      <c r="C2483" s="58" t="s">
        <v>331</v>
      </c>
      <c r="D2483" s="57">
        <v>2019</v>
      </c>
      <c r="E2483" s="58" t="s">
        <v>3016</v>
      </c>
      <c r="F2483" s="58" t="s">
        <v>6144</v>
      </c>
      <c r="G2483" s="76">
        <v>25</v>
      </c>
      <c r="H2483" s="76">
        <v>712</v>
      </c>
      <c r="I2483" s="58" t="s">
        <v>6145</v>
      </c>
      <c r="J2483" s="65"/>
      <c r="K2483" s="65">
        <v>633800000</v>
      </c>
    </row>
    <row r="2484" spans="1:11" ht="201.5" hidden="1">
      <c r="A2484" s="48"/>
      <c r="B2484" s="57"/>
      <c r="C2484" s="58" t="s">
        <v>331</v>
      </c>
      <c r="D2484" s="57">
        <v>2019</v>
      </c>
      <c r="E2484" s="58" t="s">
        <v>3070</v>
      </c>
      <c r="F2484" s="58" t="s">
        <v>6146</v>
      </c>
      <c r="G2484" s="76">
        <v>11</v>
      </c>
      <c r="H2484" s="76">
        <v>33015</v>
      </c>
      <c r="I2484" s="58" t="s">
        <v>6145</v>
      </c>
      <c r="J2484" s="65"/>
      <c r="K2484" s="65">
        <v>1227000000</v>
      </c>
    </row>
    <row r="2485" spans="1:11" ht="201.5" hidden="1">
      <c r="A2485" s="48"/>
      <c r="B2485" s="57"/>
      <c r="C2485" s="58" t="s">
        <v>331</v>
      </c>
      <c r="D2485" s="57">
        <v>2019</v>
      </c>
      <c r="E2485" s="58" t="s">
        <v>3096</v>
      </c>
      <c r="F2485" s="58" t="s">
        <v>6147</v>
      </c>
      <c r="G2485" s="76">
        <v>22</v>
      </c>
      <c r="H2485" s="76">
        <v>1329</v>
      </c>
      <c r="I2485" s="58" t="s">
        <v>6145</v>
      </c>
      <c r="J2485" s="65"/>
      <c r="K2485" s="65">
        <v>1200350000</v>
      </c>
    </row>
    <row r="2486" spans="1:11" ht="201.5" hidden="1">
      <c r="A2486" s="48"/>
      <c r="B2486" s="57"/>
      <c r="C2486" s="58" t="s">
        <v>331</v>
      </c>
      <c r="D2486" s="57">
        <v>2019</v>
      </c>
      <c r="E2486" s="58" t="s">
        <v>3112</v>
      </c>
      <c r="F2486" s="58" t="s">
        <v>6148</v>
      </c>
      <c r="G2486" s="76">
        <v>1</v>
      </c>
      <c r="H2486" s="76">
        <v>6997</v>
      </c>
      <c r="I2486" s="58" t="s">
        <v>6145</v>
      </c>
      <c r="J2486" s="65"/>
      <c r="K2486" s="65">
        <v>1074091000</v>
      </c>
    </row>
    <row r="2487" spans="1:11" ht="15.5" hidden="1">
      <c r="A2487" s="48"/>
      <c r="B2487" s="57"/>
      <c r="C2487" s="58" t="s">
        <v>331</v>
      </c>
      <c r="D2487" s="57">
        <v>2019</v>
      </c>
      <c r="E2487" s="58" t="s">
        <v>3144</v>
      </c>
      <c r="F2487" s="58"/>
      <c r="G2487" s="76"/>
      <c r="H2487" s="76"/>
      <c r="I2487" s="58"/>
      <c r="J2487" s="65"/>
      <c r="K2487" s="65"/>
    </row>
    <row r="2488" spans="1:11" ht="31" hidden="1">
      <c r="A2488" s="48"/>
      <c r="B2488" s="57"/>
      <c r="C2488" s="58" t="s">
        <v>331</v>
      </c>
      <c r="D2488" s="57">
        <v>2020</v>
      </c>
      <c r="E2488" s="58" t="s">
        <v>3011</v>
      </c>
      <c r="F2488" s="58"/>
      <c r="G2488" s="58"/>
      <c r="H2488" s="58"/>
      <c r="I2488" s="58"/>
      <c r="J2488" s="65"/>
      <c r="K2488" s="65"/>
    </row>
    <row r="2489" spans="1:11" ht="201.5" hidden="1">
      <c r="A2489" s="48"/>
      <c r="B2489" s="57"/>
      <c r="C2489" s="58" t="s">
        <v>331</v>
      </c>
      <c r="D2489" s="57">
        <v>2020</v>
      </c>
      <c r="E2489" s="58" t="s">
        <v>3016</v>
      </c>
      <c r="F2489" s="58" t="s">
        <v>6144</v>
      </c>
      <c r="G2489" s="58">
        <v>25</v>
      </c>
      <c r="H2489" s="58">
        <v>553</v>
      </c>
      <c r="I2489" s="58" t="s">
        <v>6145</v>
      </c>
      <c r="J2489" s="65"/>
      <c r="K2489" s="65">
        <v>2580000000</v>
      </c>
    </row>
    <row r="2490" spans="1:11" ht="201.5" hidden="1">
      <c r="A2490" s="48"/>
      <c r="B2490" s="57"/>
      <c r="C2490" s="58" t="s">
        <v>331</v>
      </c>
      <c r="D2490" s="57">
        <v>2020</v>
      </c>
      <c r="E2490" s="58" t="s">
        <v>3070</v>
      </c>
      <c r="F2490" s="58" t="s">
        <v>6149</v>
      </c>
      <c r="G2490" s="58">
        <v>11</v>
      </c>
      <c r="H2490" s="76">
        <v>7582</v>
      </c>
      <c r="I2490" s="58" t="s">
        <v>6145</v>
      </c>
      <c r="J2490" s="65"/>
      <c r="K2490" s="65">
        <v>1140000000</v>
      </c>
    </row>
    <row r="2491" spans="1:11" ht="201.5" hidden="1">
      <c r="A2491" s="48"/>
      <c r="B2491" s="57"/>
      <c r="C2491" s="58" t="s">
        <v>331</v>
      </c>
      <c r="D2491" s="57">
        <v>2020</v>
      </c>
      <c r="E2491" s="58" t="s">
        <v>3096</v>
      </c>
      <c r="F2491" s="58" t="s">
        <v>6150</v>
      </c>
      <c r="G2491" s="58">
        <v>22</v>
      </c>
      <c r="H2491" s="58">
        <v>486</v>
      </c>
      <c r="I2491" s="58" t="s">
        <v>6145</v>
      </c>
      <c r="J2491" s="65"/>
      <c r="K2491" s="65">
        <v>1800000000</v>
      </c>
    </row>
    <row r="2492" spans="1:11" ht="201.5" hidden="1">
      <c r="A2492" s="48"/>
      <c r="B2492" s="57"/>
      <c r="C2492" s="58" t="s">
        <v>331</v>
      </c>
      <c r="D2492" s="57">
        <v>2020</v>
      </c>
      <c r="E2492" s="58" t="s">
        <v>3112</v>
      </c>
      <c r="F2492" s="58" t="s">
        <v>6151</v>
      </c>
      <c r="G2492" s="58">
        <v>1</v>
      </c>
      <c r="H2492" s="58">
        <v>50</v>
      </c>
      <c r="I2492" s="58" t="s">
        <v>6145</v>
      </c>
      <c r="J2492" s="65"/>
      <c r="K2492" s="65">
        <v>300000000</v>
      </c>
    </row>
    <row r="2493" spans="1:11" ht="77.5" hidden="1">
      <c r="A2493" s="48"/>
      <c r="B2493" s="110"/>
      <c r="C2493" s="111" t="s">
        <v>331</v>
      </c>
      <c r="D2493" s="110">
        <v>2020</v>
      </c>
      <c r="E2493" s="111" t="s">
        <v>3144</v>
      </c>
      <c r="F2493" s="111" t="s">
        <v>6152</v>
      </c>
      <c r="G2493" s="111" t="s">
        <v>749</v>
      </c>
      <c r="H2493" s="111" t="s">
        <v>749</v>
      </c>
      <c r="I2493" s="111"/>
      <c r="J2493" s="112"/>
      <c r="K2493" s="112">
        <v>180000000</v>
      </c>
    </row>
    <row r="2494" spans="1:11" ht="31">
      <c r="B2494" s="113">
        <v>1</v>
      </c>
      <c r="C2494" s="114" t="s">
        <v>6153</v>
      </c>
      <c r="D2494" s="113">
        <v>2021</v>
      </c>
      <c r="E2494" s="115" t="s">
        <v>3011</v>
      </c>
      <c r="F2494" s="41"/>
      <c r="G2494" s="47"/>
      <c r="H2494" s="41"/>
      <c r="I2494" s="41"/>
      <c r="J2494" s="116"/>
      <c r="K2494" s="117"/>
    </row>
    <row r="2495" spans="1:11" ht="31">
      <c r="B2495" s="113">
        <v>1</v>
      </c>
      <c r="C2495" s="114" t="s">
        <v>6153</v>
      </c>
      <c r="D2495" s="113">
        <v>2021</v>
      </c>
      <c r="E2495" s="115" t="s">
        <v>3016</v>
      </c>
      <c r="F2495" s="41" t="s">
        <v>6154</v>
      </c>
      <c r="G2495" s="47"/>
      <c r="H2495" s="41"/>
      <c r="I2495" s="41" t="s">
        <v>6155</v>
      </c>
      <c r="J2495" s="116">
        <v>41140500</v>
      </c>
      <c r="K2495" s="117"/>
    </row>
    <row r="2496" spans="1:11" ht="31">
      <c r="B2496" s="113">
        <v>1</v>
      </c>
      <c r="C2496" s="114" t="s">
        <v>6153</v>
      </c>
      <c r="D2496" s="113">
        <v>2021</v>
      </c>
      <c r="E2496" s="115" t="s">
        <v>3070</v>
      </c>
      <c r="F2496" s="41" t="s">
        <v>6156</v>
      </c>
      <c r="G2496" s="47"/>
      <c r="H2496" s="41"/>
      <c r="I2496" s="41" t="s">
        <v>6157</v>
      </c>
      <c r="J2496" s="116">
        <v>30000000</v>
      </c>
      <c r="K2496" s="117"/>
    </row>
    <row r="2497" spans="2:11" ht="46.5">
      <c r="B2497" s="113">
        <v>1</v>
      </c>
      <c r="C2497" s="114" t="s">
        <v>6153</v>
      </c>
      <c r="D2497" s="113">
        <v>2021</v>
      </c>
      <c r="E2497" s="115" t="s">
        <v>3096</v>
      </c>
      <c r="F2497" s="41" t="s">
        <v>6158</v>
      </c>
      <c r="G2497" s="47"/>
      <c r="H2497" s="41"/>
      <c r="I2497" s="41" t="s">
        <v>6159</v>
      </c>
      <c r="J2497" s="116">
        <v>57950000</v>
      </c>
      <c r="K2497" s="117"/>
    </row>
    <row r="2498" spans="2:11" ht="31">
      <c r="B2498" s="113">
        <v>1</v>
      </c>
      <c r="C2498" s="114" t="s">
        <v>6153</v>
      </c>
      <c r="D2498" s="113">
        <v>2021</v>
      </c>
      <c r="E2498" s="115" t="s">
        <v>3112</v>
      </c>
      <c r="F2498" s="41" t="s">
        <v>6160</v>
      </c>
      <c r="G2498" s="47"/>
      <c r="H2498" s="41"/>
      <c r="I2498" s="41" t="s">
        <v>6161</v>
      </c>
      <c r="J2498" s="116">
        <v>90175000</v>
      </c>
      <c r="K2498" s="117"/>
    </row>
    <row r="2499" spans="2:11" ht="15.5">
      <c r="B2499" s="113">
        <v>1</v>
      </c>
      <c r="C2499" s="114" t="s">
        <v>6153</v>
      </c>
      <c r="D2499" s="113">
        <v>2021</v>
      </c>
      <c r="E2499" s="115" t="s">
        <v>3144</v>
      </c>
      <c r="F2499" s="41" t="s">
        <v>6162</v>
      </c>
      <c r="G2499" s="47"/>
      <c r="H2499" s="41"/>
      <c r="I2499" s="41"/>
      <c r="J2499" s="116">
        <v>2320000</v>
      </c>
      <c r="K2499" s="117"/>
    </row>
    <row r="2500" spans="2:11" ht="31">
      <c r="B2500" s="113">
        <v>2</v>
      </c>
      <c r="C2500" s="114" t="s">
        <v>2418</v>
      </c>
      <c r="D2500" s="113">
        <v>2021</v>
      </c>
      <c r="E2500" s="115" t="s">
        <v>3011</v>
      </c>
      <c r="F2500" s="41" t="s">
        <v>6163</v>
      </c>
      <c r="G2500" s="43" t="s">
        <v>3203</v>
      </c>
      <c r="H2500" s="117"/>
      <c r="I2500" s="41" t="s">
        <v>6164</v>
      </c>
      <c r="J2500" s="118">
        <v>514622723</v>
      </c>
      <c r="K2500" s="117"/>
    </row>
    <row r="2501" spans="2:11" ht="31">
      <c r="B2501" s="113">
        <v>2</v>
      </c>
      <c r="C2501" s="114" t="s">
        <v>2418</v>
      </c>
      <c r="D2501" s="113">
        <v>2021</v>
      </c>
      <c r="E2501" s="115" t="s">
        <v>3016</v>
      </c>
      <c r="F2501" s="41" t="s">
        <v>6165</v>
      </c>
      <c r="G2501" s="43" t="s">
        <v>3203</v>
      </c>
      <c r="H2501" s="117"/>
      <c r="I2501" s="41" t="s">
        <v>6164</v>
      </c>
      <c r="J2501" s="118">
        <v>149009000</v>
      </c>
      <c r="K2501" s="117"/>
    </row>
    <row r="2502" spans="2:11" ht="31">
      <c r="B2502" s="113">
        <v>2</v>
      </c>
      <c r="C2502" s="114" t="s">
        <v>2418</v>
      </c>
      <c r="D2502" s="113">
        <v>2021</v>
      </c>
      <c r="E2502" s="115" t="s">
        <v>3070</v>
      </c>
      <c r="F2502" s="41" t="s">
        <v>6166</v>
      </c>
      <c r="G2502" s="43" t="s">
        <v>3203</v>
      </c>
      <c r="H2502" s="117"/>
      <c r="I2502" s="41" t="s">
        <v>6164</v>
      </c>
      <c r="J2502" s="118">
        <v>2774684500</v>
      </c>
      <c r="K2502" s="117"/>
    </row>
    <row r="2503" spans="2:11" ht="46.5">
      <c r="B2503" s="113">
        <v>2</v>
      </c>
      <c r="C2503" s="114" t="s">
        <v>2418</v>
      </c>
      <c r="D2503" s="113">
        <v>2021</v>
      </c>
      <c r="E2503" s="115" t="s">
        <v>3096</v>
      </c>
      <c r="F2503" s="41" t="s">
        <v>6167</v>
      </c>
      <c r="G2503" s="43" t="s">
        <v>3203</v>
      </c>
      <c r="H2503" s="117"/>
      <c r="I2503" s="41" t="s">
        <v>6164</v>
      </c>
      <c r="J2503" s="118">
        <v>543603000</v>
      </c>
      <c r="K2503" s="117"/>
    </row>
    <row r="2504" spans="2:11" ht="31">
      <c r="B2504" s="113">
        <v>2</v>
      </c>
      <c r="C2504" s="114" t="s">
        <v>2418</v>
      </c>
      <c r="D2504" s="113">
        <v>2021</v>
      </c>
      <c r="E2504" s="115" t="s">
        <v>3112</v>
      </c>
      <c r="F2504" s="41" t="s">
        <v>6168</v>
      </c>
      <c r="G2504" s="43" t="s">
        <v>3203</v>
      </c>
      <c r="H2504" s="117"/>
      <c r="I2504" s="41" t="s">
        <v>6164</v>
      </c>
      <c r="J2504" s="118">
        <v>444516725</v>
      </c>
      <c r="K2504" s="117"/>
    </row>
    <row r="2505" spans="2:11" ht="42">
      <c r="B2505" s="113">
        <v>2</v>
      </c>
      <c r="C2505" s="114" t="s">
        <v>2418</v>
      </c>
      <c r="D2505" s="113">
        <v>2021</v>
      </c>
      <c r="E2505" s="115" t="s">
        <v>3144</v>
      </c>
      <c r="F2505" s="41" t="s">
        <v>6169</v>
      </c>
      <c r="G2505" s="43" t="s">
        <v>3203</v>
      </c>
      <c r="H2505" s="117"/>
      <c r="I2505" s="41" t="s">
        <v>6164</v>
      </c>
      <c r="J2505" s="118">
        <v>89240000</v>
      </c>
      <c r="K2505" s="117"/>
    </row>
    <row r="2506" spans="2:11" ht="31">
      <c r="B2506" s="113">
        <v>3</v>
      </c>
      <c r="C2506" s="114" t="s">
        <v>2419</v>
      </c>
      <c r="D2506" s="113">
        <v>2021</v>
      </c>
      <c r="E2506" s="115" t="s">
        <v>3011</v>
      </c>
      <c r="F2506" s="41"/>
      <c r="G2506" s="43"/>
      <c r="H2506" s="117"/>
      <c r="I2506" s="44"/>
      <c r="J2506" s="47"/>
      <c r="K2506" s="117"/>
    </row>
    <row r="2507" spans="2:11" ht="31">
      <c r="B2507" s="113">
        <v>3</v>
      </c>
      <c r="C2507" s="114" t="s">
        <v>2419</v>
      </c>
      <c r="D2507" s="113">
        <v>2021</v>
      </c>
      <c r="E2507" s="115" t="s">
        <v>3016</v>
      </c>
      <c r="F2507" s="41"/>
      <c r="G2507" s="43"/>
      <c r="H2507" s="117"/>
      <c r="I2507" s="44" t="s">
        <v>352</v>
      </c>
      <c r="J2507" s="116">
        <v>7232048223</v>
      </c>
      <c r="K2507" s="117"/>
    </row>
    <row r="2508" spans="2:11" ht="31">
      <c r="B2508" s="113">
        <v>3</v>
      </c>
      <c r="C2508" s="114" t="s">
        <v>2419</v>
      </c>
      <c r="D2508" s="113">
        <v>2021</v>
      </c>
      <c r="E2508" s="115" t="s">
        <v>3070</v>
      </c>
      <c r="F2508" s="41"/>
      <c r="G2508" s="43"/>
      <c r="H2508" s="117"/>
      <c r="I2508" s="44" t="s">
        <v>352</v>
      </c>
      <c r="J2508" s="116">
        <v>540863446</v>
      </c>
      <c r="K2508" s="117"/>
    </row>
    <row r="2509" spans="2:11" ht="46.5">
      <c r="B2509" s="113">
        <v>3</v>
      </c>
      <c r="C2509" s="114" t="s">
        <v>2419</v>
      </c>
      <c r="D2509" s="113">
        <v>2021</v>
      </c>
      <c r="E2509" s="115" t="s">
        <v>3096</v>
      </c>
      <c r="F2509" s="41"/>
      <c r="G2509" s="43"/>
      <c r="H2509" s="117"/>
      <c r="I2509" s="44"/>
      <c r="J2509" s="116"/>
      <c r="K2509" s="117"/>
    </row>
    <row r="2510" spans="2:11" ht="31">
      <c r="B2510" s="113">
        <v>3</v>
      </c>
      <c r="C2510" s="114" t="s">
        <v>2419</v>
      </c>
      <c r="D2510" s="113">
        <v>2021</v>
      </c>
      <c r="E2510" s="115" t="s">
        <v>3112</v>
      </c>
      <c r="F2510" s="41"/>
      <c r="G2510" s="43"/>
      <c r="H2510" s="117"/>
      <c r="I2510" s="44" t="s">
        <v>352</v>
      </c>
      <c r="J2510" s="116">
        <v>2740395993</v>
      </c>
      <c r="K2510" s="117"/>
    </row>
    <row r="2511" spans="2:11" ht="15.5">
      <c r="B2511" s="113">
        <v>3</v>
      </c>
      <c r="C2511" s="114" t="s">
        <v>2419</v>
      </c>
      <c r="D2511" s="113">
        <v>2021</v>
      </c>
      <c r="E2511" s="115" t="s">
        <v>3144</v>
      </c>
      <c r="F2511" s="41"/>
      <c r="G2511" s="43"/>
      <c r="H2511" s="117"/>
      <c r="I2511" s="44"/>
      <c r="J2511" s="47"/>
      <c r="K2511" s="117"/>
    </row>
    <row r="2512" spans="2:11" ht="31">
      <c r="B2512" s="113">
        <v>4</v>
      </c>
      <c r="C2512" s="92" t="s">
        <v>756</v>
      </c>
      <c r="D2512" s="113">
        <v>2021</v>
      </c>
      <c r="E2512" s="115" t="s">
        <v>3011</v>
      </c>
      <c r="F2512" s="41" t="s">
        <v>6170</v>
      </c>
      <c r="G2512" s="43" t="s">
        <v>6171</v>
      </c>
      <c r="H2512" s="117">
        <v>4</v>
      </c>
      <c r="I2512" s="41" t="s">
        <v>3277</v>
      </c>
      <c r="J2512" s="118">
        <v>0</v>
      </c>
      <c r="K2512" s="117">
        <v>767000</v>
      </c>
    </row>
    <row r="2513" spans="2:11" ht="31">
      <c r="B2513" s="113">
        <v>4</v>
      </c>
      <c r="C2513" s="92" t="s">
        <v>756</v>
      </c>
      <c r="D2513" s="113">
        <v>2021</v>
      </c>
      <c r="E2513" s="115" t="s">
        <v>3011</v>
      </c>
      <c r="F2513" s="41" t="s">
        <v>6172</v>
      </c>
      <c r="G2513" s="43" t="s">
        <v>6173</v>
      </c>
      <c r="H2513" s="117">
        <v>4</v>
      </c>
      <c r="I2513" s="41" t="s">
        <v>3277</v>
      </c>
      <c r="J2513" s="118">
        <v>0</v>
      </c>
      <c r="K2513" s="117">
        <v>12000000</v>
      </c>
    </row>
    <row r="2514" spans="2:11" ht="31">
      <c r="B2514" s="113">
        <v>4</v>
      </c>
      <c r="C2514" s="92" t="s">
        <v>756</v>
      </c>
      <c r="D2514" s="113">
        <v>2021</v>
      </c>
      <c r="E2514" s="115" t="s">
        <v>3011</v>
      </c>
      <c r="F2514" s="41" t="s">
        <v>6174</v>
      </c>
      <c r="G2514" s="43" t="s">
        <v>6175</v>
      </c>
      <c r="H2514" s="117">
        <v>400</v>
      </c>
      <c r="I2514" s="41" t="s">
        <v>3274</v>
      </c>
      <c r="J2514" s="118">
        <v>0</v>
      </c>
      <c r="K2514" s="117">
        <v>68122500</v>
      </c>
    </row>
    <row r="2515" spans="2:11" ht="31">
      <c r="B2515" s="113">
        <v>4</v>
      </c>
      <c r="C2515" s="92" t="s">
        <v>756</v>
      </c>
      <c r="D2515" s="113">
        <v>2021</v>
      </c>
      <c r="E2515" s="115" t="s">
        <v>3016</v>
      </c>
      <c r="F2515" s="41" t="s">
        <v>3275</v>
      </c>
      <c r="G2515" s="43" t="s">
        <v>3276</v>
      </c>
      <c r="H2515" s="117">
        <v>92</v>
      </c>
      <c r="I2515" s="41" t="s">
        <v>3279</v>
      </c>
      <c r="J2515" s="118">
        <v>21780000</v>
      </c>
      <c r="K2515" s="117">
        <v>79270000</v>
      </c>
    </row>
    <row r="2516" spans="2:11" ht="31">
      <c r="B2516" s="113">
        <v>4</v>
      </c>
      <c r="C2516" s="92" t="s">
        <v>756</v>
      </c>
      <c r="D2516" s="113">
        <v>2021</v>
      </c>
      <c r="E2516" s="115" t="s">
        <v>3016</v>
      </c>
      <c r="F2516" s="41" t="s">
        <v>3278</v>
      </c>
      <c r="G2516" s="43" t="s">
        <v>3276</v>
      </c>
      <c r="H2516" s="117">
        <v>350</v>
      </c>
      <c r="I2516" s="41" t="s">
        <v>3279</v>
      </c>
      <c r="J2516" s="118"/>
      <c r="K2516" s="117">
        <v>135430000</v>
      </c>
    </row>
    <row r="2517" spans="2:11" ht="31">
      <c r="B2517" s="113">
        <v>4</v>
      </c>
      <c r="C2517" s="92" t="s">
        <v>756</v>
      </c>
      <c r="D2517" s="113">
        <v>2021</v>
      </c>
      <c r="E2517" s="115" t="s">
        <v>3016</v>
      </c>
      <c r="F2517" s="41" t="s">
        <v>3280</v>
      </c>
      <c r="G2517" s="43" t="s">
        <v>3281</v>
      </c>
      <c r="H2517" s="117">
        <v>13</v>
      </c>
      <c r="I2517" s="41" t="s">
        <v>3279</v>
      </c>
      <c r="J2517" s="118"/>
      <c r="K2517" s="117">
        <v>93257000</v>
      </c>
    </row>
    <row r="2518" spans="2:11" ht="31">
      <c r="B2518" s="113">
        <v>4</v>
      </c>
      <c r="C2518" s="92" t="s">
        <v>756</v>
      </c>
      <c r="D2518" s="113">
        <v>2021</v>
      </c>
      <c r="E2518" s="115" t="s">
        <v>3016</v>
      </c>
      <c r="F2518" s="41" t="s">
        <v>3319</v>
      </c>
      <c r="G2518" s="43" t="s">
        <v>3320</v>
      </c>
      <c r="H2518" s="117">
        <v>42</v>
      </c>
      <c r="I2518" s="41" t="s">
        <v>3274</v>
      </c>
      <c r="J2518" s="118"/>
      <c r="K2518" s="117">
        <v>115513500</v>
      </c>
    </row>
    <row r="2519" spans="2:11" ht="31">
      <c r="B2519" s="113">
        <v>4</v>
      </c>
      <c r="C2519" s="92" t="s">
        <v>756</v>
      </c>
      <c r="D2519" s="113">
        <v>2021</v>
      </c>
      <c r="E2519" s="115" t="s">
        <v>3016</v>
      </c>
      <c r="F2519" s="41" t="s">
        <v>6176</v>
      </c>
      <c r="G2519" s="43" t="s">
        <v>6177</v>
      </c>
      <c r="H2519" s="117">
        <v>50</v>
      </c>
      <c r="I2519" s="41" t="s">
        <v>3277</v>
      </c>
      <c r="J2519" s="118">
        <v>70000000</v>
      </c>
      <c r="K2519" s="117">
        <v>0</v>
      </c>
    </row>
    <row r="2520" spans="2:11" ht="31">
      <c r="B2520" s="113">
        <v>4</v>
      </c>
      <c r="C2520" s="92" t="s">
        <v>756</v>
      </c>
      <c r="D2520" s="113">
        <v>2021</v>
      </c>
      <c r="E2520" s="115" t="s">
        <v>3016</v>
      </c>
      <c r="F2520" s="41" t="s">
        <v>3272</v>
      </c>
      <c r="G2520" s="43" t="s">
        <v>3491</v>
      </c>
      <c r="H2520" s="117">
        <v>110</v>
      </c>
      <c r="I2520" s="41" t="s">
        <v>3274</v>
      </c>
      <c r="J2520" s="118">
        <v>11000000</v>
      </c>
      <c r="K2520" s="117">
        <v>0</v>
      </c>
    </row>
    <row r="2521" spans="2:11" ht="31">
      <c r="B2521" s="113">
        <v>4</v>
      </c>
      <c r="C2521" s="92" t="s">
        <v>756</v>
      </c>
      <c r="D2521" s="113">
        <v>2021</v>
      </c>
      <c r="E2521" s="115" t="s">
        <v>3016</v>
      </c>
      <c r="F2521" s="41" t="s">
        <v>6178</v>
      </c>
      <c r="G2521" s="43" t="s">
        <v>6179</v>
      </c>
      <c r="H2521" s="117">
        <v>42</v>
      </c>
      <c r="I2521" s="41" t="s">
        <v>3279</v>
      </c>
      <c r="J2521" s="118">
        <v>0</v>
      </c>
      <c r="K2521" s="117">
        <v>430700000</v>
      </c>
    </row>
    <row r="2522" spans="2:11" ht="31">
      <c r="B2522" s="113">
        <v>4</v>
      </c>
      <c r="C2522" s="92" t="s">
        <v>756</v>
      </c>
      <c r="D2522" s="113">
        <v>2021</v>
      </c>
      <c r="E2522" s="115" t="s">
        <v>3016</v>
      </c>
      <c r="F2522" s="41" t="s">
        <v>6180</v>
      </c>
      <c r="G2522" s="43" t="s">
        <v>6181</v>
      </c>
      <c r="H2522" s="117">
        <v>10</v>
      </c>
      <c r="I2522" s="41" t="s">
        <v>3277</v>
      </c>
      <c r="J2522" s="118">
        <v>48500000</v>
      </c>
      <c r="K2522" s="117">
        <v>0</v>
      </c>
    </row>
    <row r="2523" spans="2:11" ht="31">
      <c r="B2523" s="113">
        <v>4</v>
      </c>
      <c r="C2523" s="92" t="s">
        <v>756</v>
      </c>
      <c r="D2523" s="113">
        <v>2021</v>
      </c>
      <c r="E2523" s="115" t="s">
        <v>3070</v>
      </c>
      <c r="F2523" s="41" t="s">
        <v>3286</v>
      </c>
      <c r="G2523" s="43" t="s">
        <v>3322</v>
      </c>
      <c r="H2523" s="117">
        <v>8197</v>
      </c>
      <c r="I2523" s="41" t="s">
        <v>3327</v>
      </c>
      <c r="J2523" s="118">
        <v>75500400</v>
      </c>
      <c r="K2523" s="117">
        <v>977792860</v>
      </c>
    </row>
    <row r="2524" spans="2:11" ht="42">
      <c r="B2524" s="113">
        <v>4</v>
      </c>
      <c r="C2524" s="92" t="s">
        <v>756</v>
      </c>
      <c r="D2524" s="113">
        <v>2021</v>
      </c>
      <c r="E2524" s="115" t="s">
        <v>3070</v>
      </c>
      <c r="F2524" s="41" t="s">
        <v>3289</v>
      </c>
      <c r="G2524" s="43" t="s">
        <v>3324</v>
      </c>
      <c r="H2524" s="117">
        <v>323</v>
      </c>
      <c r="I2524" s="41" t="s">
        <v>6182</v>
      </c>
      <c r="J2524" s="118">
        <v>23750000</v>
      </c>
      <c r="K2524" s="117">
        <v>124871630</v>
      </c>
    </row>
    <row r="2525" spans="2:11" ht="31">
      <c r="B2525" s="113">
        <v>4</v>
      </c>
      <c r="C2525" s="92" t="s">
        <v>756</v>
      </c>
      <c r="D2525" s="113">
        <v>2021</v>
      </c>
      <c r="E2525" s="115" t="s">
        <v>3070</v>
      </c>
      <c r="F2525" s="41" t="s">
        <v>3291</v>
      </c>
      <c r="G2525" s="43" t="s">
        <v>3325</v>
      </c>
      <c r="H2525" s="117">
        <v>3905</v>
      </c>
      <c r="I2525" s="41" t="s">
        <v>3279</v>
      </c>
      <c r="J2525" s="118">
        <v>289416600</v>
      </c>
      <c r="K2525" s="117">
        <v>373311350</v>
      </c>
    </row>
    <row r="2526" spans="2:11" ht="31">
      <c r="B2526" s="113">
        <v>4</v>
      </c>
      <c r="C2526" s="92" t="s">
        <v>756</v>
      </c>
      <c r="D2526" s="113">
        <v>2021</v>
      </c>
      <c r="E2526" s="115" t="s">
        <v>3070</v>
      </c>
      <c r="F2526" s="41" t="s">
        <v>3293</v>
      </c>
      <c r="G2526" s="43" t="s">
        <v>3294</v>
      </c>
      <c r="H2526" s="117">
        <v>1587</v>
      </c>
      <c r="I2526" s="41" t="s">
        <v>3327</v>
      </c>
      <c r="J2526" s="118">
        <v>814547146</v>
      </c>
      <c r="K2526" s="117">
        <v>473734627</v>
      </c>
    </row>
    <row r="2527" spans="2:11" ht="31">
      <c r="B2527" s="113">
        <v>4</v>
      </c>
      <c r="C2527" s="92" t="s">
        <v>756</v>
      </c>
      <c r="D2527" s="113">
        <v>2021</v>
      </c>
      <c r="E2527" s="115" t="s">
        <v>3070</v>
      </c>
      <c r="F2527" s="41" t="s">
        <v>3296</v>
      </c>
      <c r="G2527" s="43" t="s">
        <v>3328</v>
      </c>
      <c r="H2527" s="117">
        <v>1284</v>
      </c>
      <c r="I2527" s="41" t="s">
        <v>3279</v>
      </c>
      <c r="J2527" s="118">
        <v>77500000</v>
      </c>
      <c r="K2527" s="117">
        <v>254221860</v>
      </c>
    </row>
    <row r="2528" spans="2:11" ht="46.5">
      <c r="B2528" s="113">
        <v>4</v>
      </c>
      <c r="C2528" s="92" t="s">
        <v>756</v>
      </c>
      <c r="D2528" s="113">
        <v>2021</v>
      </c>
      <c r="E2528" s="115" t="s">
        <v>3096</v>
      </c>
      <c r="F2528" s="41" t="s">
        <v>3299</v>
      </c>
      <c r="G2528" s="43" t="s">
        <v>3330</v>
      </c>
      <c r="H2528" s="117">
        <v>12</v>
      </c>
      <c r="I2528" s="41" t="s">
        <v>3279</v>
      </c>
      <c r="J2528" s="118">
        <v>28224000</v>
      </c>
      <c r="K2528" s="117">
        <v>0</v>
      </c>
    </row>
    <row r="2529" spans="2:11" ht="46.5">
      <c r="B2529" s="113">
        <v>4</v>
      </c>
      <c r="C2529" s="92" t="s">
        <v>756</v>
      </c>
      <c r="D2529" s="113">
        <v>2021</v>
      </c>
      <c r="E2529" s="115" t="s">
        <v>3096</v>
      </c>
      <c r="F2529" s="41" t="s">
        <v>3301</v>
      </c>
      <c r="G2529" s="43" t="s">
        <v>3331</v>
      </c>
      <c r="H2529" s="117">
        <v>120</v>
      </c>
      <c r="I2529" s="41" t="s">
        <v>3332</v>
      </c>
      <c r="J2529" s="118">
        <v>33600000</v>
      </c>
      <c r="K2529" s="117">
        <v>0</v>
      </c>
    </row>
    <row r="2530" spans="2:11" ht="46.5">
      <c r="B2530" s="113">
        <v>4</v>
      </c>
      <c r="C2530" s="92" t="s">
        <v>756</v>
      </c>
      <c r="D2530" s="113">
        <v>2021</v>
      </c>
      <c r="E2530" s="115" t="s">
        <v>3096</v>
      </c>
      <c r="F2530" s="41" t="s">
        <v>3303</v>
      </c>
      <c r="G2530" s="43" t="s">
        <v>3304</v>
      </c>
      <c r="H2530" s="117">
        <v>10</v>
      </c>
      <c r="I2530" s="41" t="s">
        <v>3277</v>
      </c>
      <c r="J2530" s="118">
        <v>120000000</v>
      </c>
      <c r="K2530" s="117">
        <v>0</v>
      </c>
    </row>
    <row r="2531" spans="2:11" ht="46.5">
      <c r="B2531" s="113">
        <v>4</v>
      </c>
      <c r="C2531" s="92" t="s">
        <v>756</v>
      </c>
      <c r="D2531" s="113">
        <v>2021</v>
      </c>
      <c r="E2531" s="115" t="s">
        <v>3096</v>
      </c>
      <c r="F2531" s="41" t="s">
        <v>3305</v>
      </c>
      <c r="G2531" s="43" t="s">
        <v>6183</v>
      </c>
      <c r="H2531" s="117">
        <v>215</v>
      </c>
      <c r="I2531" s="41" t="s">
        <v>3279</v>
      </c>
      <c r="J2531" s="118">
        <v>49750000</v>
      </c>
      <c r="K2531" s="117">
        <v>205490886</v>
      </c>
    </row>
    <row r="2532" spans="2:11" ht="31">
      <c r="B2532" s="113">
        <v>4</v>
      </c>
      <c r="C2532" s="92" t="s">
        <v>756</v>
      </c>
      <c r="D2532" s="113">
        <v>2021</v>
      </c>
      <c r="E2532" s="115" t="s">
        <v>3112</v>
      </c>
      <c r="F2532" s="41" t="s">
        <v>3307</v>
      </c>
      <c r="G2532" s="43" t="s">
        <v>3334</v>
      </c>
      <c r="H2532" s="117">
        <v>397</v>
      </c>
      <c r="I2532" s="41" t="s">
        <v>3279</v>
      </c>
      <c r="J2532" s="118">
        <v>75160000</v>
      </c>
      <c r="K2532" s="117">
        <v>197247736</v>
      </c>
    </row>
    <row r="2533" spans="2:11" ht="31">
      <c r="B2533" s="113">
        <v>4</v>
      </c>
      <c r="C2533" s="92" t="s">
        <v>756</v>
      </c>
      <c r="D2533" s="113">
        <v>2021</v>
      </c>
      <c r="E2533" s="115" t="s">
        <v>3112</v>
      </c>
      <c r="F2533" s="41" t="s">
        <v>6184</v>
      </c>
      <c r="G2533" s="43" t="s">
        <v>6185</v>
      </c>
      <c r="H2533" s="117">
        <v>38</v>
      </c>
      <c r="I2533" s="41" t="s">
        <v>3277</v>
      </c>
      <c r="J2533" s="118">
        <v>0</v>
      </c>
      <c r="K2533" s="117">
        <v>46600000</v>
      </c>
    </row>
    <row r="2534" spans="2:11" ht="31">
      <c r="B2534" s="113">
        <v>4</v>
      </c>
      <c r="C2534" s="92" t="s">
        <v>756</v>
      </c>
      <c r="D2534" s="113">
        <v>2021</v>
      </c>
      <c r="E2534" s="115" t="s">
        <v>3112</v>
      </c>
      <c r="F2534" s="41" t="s">
        <v>3309</v>
      </c>
      <c r="G2534" s="43" t="s">
        <v>6186</v>
      </c>
      <c r="H2534" s="117">
        <v>276</v>
      </c>
      <c r="I2534" s="41" t="s">
        <v>3279</v>
      </c>
      <c r="J2534" s="118">
        <v>98400000</v>
      </c>
      <c r="K2534" s="117">
        <v>446343300</v>
      </c>
    </row>
    <row r="2535" spans="2:11" ht="31">
      <c r="B2535" s="113">
        <v>4</v>
      </c>
      <c r="C2535" s="92" t="s">
        <v>756</v>
      </c>
      <c r="D2535" s="113">
        <v>2021</v>
      </c>
      <c r="E2535" s="115" t="s">
        <v>3112</v>
      </c>
      <c r="F2535" s="41" t="s">
        <v>3311</v>
      </c>
      <c r="G2535" s="43" t="s">
        <v>3336</v>
      </c>
      <c r="H2535" s="117">
        <v>160</v>
      </c>
      <c r="I2535" s="41" t="s">
        <v>3323</v>
      </c>
      <c r="J2535" s="118">
        <v>36980000</v>
      </c>
      <c r="K2535" s="117">
        <v>112448347</v>
      </c>
    </row>
    <row r="2536" spans="2:11" ht="15.5">
      <c r="B2536" s="113">
        <v>4</v>
      </c>
      <c r="C2536" s="92" t="s">
        <v>756</v>
      </c>
      <c r="D2536" s="113">
        <v>2021</v>
      </c>
      <c r="E2536" s="115" t="s">
        <v>3144</v>
      </c>
      <c r="F2536" s="41" t="s">
        <v>3313</v>
      </c>
      <c r="G2536" s="43" t="s">
        <v>6187</v>
      </c>
      <c r="H2536" s="117">
        <v>100</v>
      </c>
      <c r="I2536" s="41" t="s">
        <v>3277</v>
      </c>
      <c r="J2536" s="118">
        <v>0</v>
      </c>
      <c r="K2536" s="117">
        <v>544614763</v>
      </c>
    </row>
    <row r="2537" spans="2:11" ht="28">
      <c r="B2537" s="113">
        <v>4</v>
      </c>
      <c r="C2537" s="92" t="s">
        <v>756</v>
      </c>
      <c r="D2537" s="113">
        <v>2021</v>
      </c>
      <c r="E2537" s="115" t="s">
        <v>3144</v>
      </c>
      <c r="F2537" s="41" t="s">
        <v>3314</v>
      </c>
      <c r="G2537" s="43" t="s">
        <v>3337</v>
      </c>
      <c r="H2537" s="117">
        <v>269</v>
      </c>
      <c r="I2537" s="41" t="s">
        <v>6188</v>
      </c>
      <c r="J2537" s="118">
        <v>458849974</v>
      </c>
      <c r="K2537" s="117">
        <v>243564568</v>
      </c>
    </row>
    <row r="2538" spans="2:11" ht="15.5">
      <c r="B2538" s="113">
        <v>4</v>
      </c>
      <c r="C2538" s="92" t="s">
        <v>756</v>
      </c>
      <c r="D2538" s="113">
        <v>2021</v>
      </c>
      <c r="E2538" s="115" t="s">
        <v>3144</v>
      </c>
      <c r="F2538" s="41" t="s">
        <v>3317</v>
      </c>
      <c r="G2538" s="43"/>
      <c r="H2538" s="117"/>
      <c r="I2538" s="41"/>
      <c r="J2538" s="118">
        <v>0</v>
      </c>
      <c r="K2538" s="117">
        <v>0</v>
      </c>
    </row>
    <row r="2539" spans="2:11" ht="31">
      <c r="B2539" s="113">
        <v>5</v>
      </c>
      <c r="C2539" s="114" t="s">
        <v>2420</v>
      </c>
      <c r="D2539" s="113">
        <v>2021</v>
      </c>
      <c r="E2539" s="115" t="s">
        <v>3011</v>
      </c>
      <c r="F2539" s="41" t="s">
        <v>6189</v>
      </c>
      <c r="G2539" s="43"/>
      <c r="H2539" s="117"/>
      <c r="I2539" s="41" t="s">
        <v>6190</v>
      </c>
      <c r="J2539" s="118"/>
      <c r="K2539" s="117"/>
    </row>
    <row r="2540" spans="2:11" ht="31">
      <c r="B2540" s="113">
        <v>5</v>
      </c>
      <c r="C2540" s="114" t="s">
        <v>2420</v>
      </c>
      <c r="D2540" s="113">
        <v>2021</v>
      </c>
      <c r="E2540" s="115" t="s">
        <v>3016</v>
      </c>
      <c r="F2540" s="41" t="s">
        <v>6191</v>
      </c>
      <c r="G2540" s="43" t="s">
        <v>6192</v>
      </c>
      <c r="H2540" s="117" t="s">
        <v>6193</v>
      </c>
      <c r="I2540" s="41" t="s">
        <v>6194</v>
      </c>
      <c r="J2540" s="118">
        <v>106000000</v>
      </c>
      <c r="K2540" s="117"/>
    </row>
    <row r="2541" spans="2:11" ht="31">
      <c r="B2541" s="113">
        <v>5</v>
      </c>
      <c r="C2541" s="114" t="s">
        <v>2420</v>
      </c>
      <c r="D2541" s="113">
        <v>2021</v>
      </c>
      <c r="E2541" s="115" t="s">
        <v>3016</v>
      </c>
      <c r="F2541" s="41" t="s">
        <v>6195</v>
      </c>
      <c r="G2541" s="43" t="s">
        <v>6196</v>
      </c>
      <c r="H2541" s="117" t="s">
        <v>6197</v>
      </c>
      <c r="I2541" s="41" t="s">
        <v>6198</v>
      </c>
      <c r="J2541" s="118">
        <v>300000000</v>
      </c>
      <c r="K2541" s="117"/>
    </row>
    <row r="2542" spans="2:11" ht="31">
      <c r="B2542" s="113">
        <v>5</v>
      </c>
      <c r="C2542" s="114" t="s">
        <v>2420</v>
      </c>
      <c r="D2542" s="113">
        <v>2021</v>
      </c>
      <c r="E2542" s="115" t="s">
        <v>3016</v>
      </c>
      <c r="F2542" s="41" t="s">
        <v>6199</v>
      </c>
      <c r="G2542" s="43" t="s">
        <v>6200</v>
      </c>
      <c r="H2542" s="117" t="s">
        <v>4983</v>
      </c>
      <c r="I2542" s="41" t="s">
        <v>6201</v>
      </c>
      <c r="J2542" s="118">
        <v>100000000</v>
      </c>
      <c r="K2542" s="117"/>
    </row>
    <row r="2543" spans="2:11" ht="31">
      <c r="B2543" s="113">
        <v>5</v>
      </c>
      <c r="C2543" s="114" t="s">
        <v>2420</v>
      </c>
      <c r="D2543" s="113">
        <v>2021</v>
      </c>
      <c r="E2543" s="115" t="s">
        <v>3016</v>
      </c>
      <c r="F2543" s="41" t="s">
        <v>6202</v>
      </c>
      <c r="G2543" s="43"/>
      <c r="H2543" s="117"/>
      <c r="I2543" s="41"/>
      <c r="J2543" s="118">
        <v>12990250</v>
      </c>
      <c r="K2543" s="117"/>
    </row>
    <row r="2544" spans="2:11" ht="31">
      <c r="B2544" s="113">
        <v>5</v>
      </c>
      <c r="C2544" s="114" t="s">
        <v>2420</v>
      </c>
      <c r="D2544" s="113">
        <v>2021</v>
      </c>
      <c r="E2544" s="115" t="s">
        <v>3016</v>
      </c>
      <c r="F2544" s="41"/>
      <c r="G2544" s="43"/>
      <c r="H2544" s="117"/>
      <c r="I2544" s="41"/>
      <c r="J2544" s="118"/>
      <c r="K2544" s="117"/>
    </row>
    <row r="2545" spans="2:11" ht="31">
      <c r="B2545" s="113">
        <v>5</v>
      </c>
      <c r="C2545" s="114" t="s">
        <v>2420</v>
      </c>
      <c r="D2545" s="113">
        <v>2021</v>
      </c>
      <c r="E2545" s="115" t="s">
        <v>3070</v>
      </c>
      <c r="F2545" s="41" t="s">
        <v>6203</v>
      </c>
      <c r="G2545" s="43" t="s">
        <v>6204</v>
      </c>
      <c r="H2545" s="117"/>
      <c r="I2545" s="41" t="s">
        <v>6205</v>
      </c>
      <c r="J2545" s="118">
        <v>39550000</v>
      </c>
      <c r="K2545" s="117"/>
    </row>
    <row r="2546" spans="2:11" ht="31">
      <c r="B2546" s="113">
        <v>5</v>
      </c>
      <c r="C2546" s="114" t="s">
        <v>2420</v>
      </c>
      <c r="D2546" s="113">
        <v>2021</v>
      </c>
      <c r="E2546" s="115" t="s">
        <v>3070</v>
      </c>
      <c r="F2546" s="41" t="s">
        <v>6206</v>
      </c>
      <c r="G2546" s="43" t="s">
        <v>6204</v>
      </c>
      <c r="H2546" s="117"/>
      <c r="I2546" s="41" t="s">
        <v>6201</v>
      </c>
      <c r="J2546" s="118">
        <v>9550000</v>
      </c>
      <c r="K2546" s="117"/>
    </row>
    <row r="2547" spans="2:11" ht="31">
      <c r="B2547" s="113">
        <v>5</v>
      </c>
      <c r="C2547" s="114" t="s">
        <v>2420</v>
      </c>
      <c r="D2547" s="113">
        <v>2021</v>
      </c>
      <c r="E2547" s="115" t="s">
        <v>3070</v>
      </c>
      <c r="F2547" s="41" t="s">
        <v>6207</v>
      </c>
      <c r="G2547" s="43" t="s">
        <v>6204</v>
      </c>
      <c r="H2547" s="117"/>
      <c r="I2547" s="41" t="s">
        <v>6208</v>
      </c>
      <c r="J2547" s="118">
        <v>25000000</v>
      </c>
      <c r="K2547" s="117"/>
    </row>
    <row r="2548" spans="2:11" ht="31">
      <c r="B2548" s="113">
        <v>5</v>
      </c>
      <c r="C2548" s="114" t="s">
        <v>2420</v>
      </c>
      <c r="D2548" s="113">
        <v>2021</v>
      </c>
      <c r="E2548" s="115" t="s">
        <v>3070</v>
      </c>
      <c r="F2548" s="41" t="s">
        <v>6209</v>
      </c>
      <c r="G2548" s="43" t="s">
        <v>6210</v>
      </c>
      <c r="H2548" s="117"/>
      <c r="I2548" s="41" t="s">
        <v>6210</v>
      </c>
      <c r="J2548" s="118">
        <v>7420000</v>
      </c>
      <c r="K2548" s="117"/>
    </row>
    <row r="2549" spans="2:11" ht="31">
      <c r="B2549" s="113">
        <v>5</v>
      </c>
      <c r="C2549" s="114" t="s">
        <v>2420</v>
      </c>
      <c r="D2549" s="113">
        <v>2021</v>
      </c>
      <c r="E2549" s="115" t="s">
        <v>3070</v>
      </c>
      <c r="F2549" s="41" t="s">
        <v>6211</v>
      </c>
      <c r="G2549" s="43" t="s">
        <v>6204</v>
      </c>
      <c r="H2549" s="117"/>
      <c r="I2549" s="41" t="s">
        <v>6204</v>
      </c>
      <c r="J2549" s="118">
        <v>89042000</v>
      </c>
      <c r="K2549" s="117"/>
    </row>
    <row r="2550" spans="2:11" ht="31">
      <c r="B2550" s="113">
        <v>5</v>
      </c>
      <c r="C2550" s="114" t="s">
        <v>2420</v>
      </c>
      <c r="D2550" s="113">
        <v>2021</v>
      </c>
      <c r="E2550" s="115" t="s">
        <v>3070</v>
      </c>
      <c r="F2550" s="41" t="s">
        <v>6212</v>
      </c>
      <c r="G2550" s="43" t="s">
        <v>6204</v>
      </c>
      <c r="H2550" s="117"/>
      <c r="I2550" s="41" t="s">
        <v>6213</v>
      </c>
      <c r="J2550" s="118">
        <v>2400000</v>
      </c>
      <c r="K2550" s="117"/>
    </row>
    <row r="2551" spans="2:11" ht="31">
      <c r="B2551" s="113">
        <v>5</v>
      </c>
      <c r="C2551" s="114" t="s">
        <v>2420</v>
      </c>
      <c r="D2551" s="113">
        <v>2021</v>
      </c>
      <c r="E2551" s="115" t="s">
        <v>3070</v>
      </c>
      <c r="F2551" s="41" t="s">
        <v>6214</v>
      </c>
      <c r="G2551" s="43" t="s">
        <v>6215</v>
      </c>
      <c r="H2551" s="117"/>
      <c r="I2551" s="41" t="s">
        <v>805</v>
      </c>
      <c r="J2551" s="118">
        <v>20000000</v>
      </c>
      <c r="K2551" s="117"/>
    </row>
    <row r="2552" spans="2:11" ht="46.5">
      <c r="B2552" s="113">
        <v>5</v>
      </c>
      <c r="C2552" s="114" t="s">
        <v>2420</v>
      </c>
      <c r="D2552" s="113">
        <v>2021</v>
      </c>
      <c r="E2552" s="115" t="s">
        <v>3096</v>
      </c>
      <c r="F2552" s="41" t="s">
        <v>6216</v>
      </c>
      <c r="G2552" s="43" t="s">
        <v>6217</v>
      </c>
      <c r="H2552" s="117" t="s">
        <v>4941</v>
      </c>
      <c r="I2552" s="41" t="s">
        <v>6218</v>
      </c>
      <c r="J2552" s="118">
        <v>12747000</v>
      </c>
      <c r="K2552" s="117"/>
    </row>
    <row r="2553" spans="2:11" ht="46.5">
      <c r="B2553" s="113">
        <v>5</v>
      </c>
      <c r="C2553" s="114" t="s">
        <v>2420</v>
      </c>
      <c r="D2553" s="113">
        <v>2021</v>
      </c>
      <c r="E2553" s="115" t="s">
        <v>3096</v>
      </c>
      <c r="F2553" s="41" t="s">
        <v>6219</v>
      </c>
      <c r="G2553" s="43" t="s">
        <v>6220</v>
      </c>
      <c r="H2553" s="117"/>
      <c r="I2553" s="41" t="s">
        <v>6221</v>
      </c>
      <c r="J2553" s="118">
        <v>20000000</v>
      </c>
      <c r="K2553" s="117"/>
    </row>
    <row r="2554" spans="2:11" ht="46.5">
      <c r="B2554" s="113">
        <v>5</v>
      </c>
      <c r="C2554" s="114" t="s">
        <v>2420</v>
      </c>
      <c r="D2554" s="113">
        <v>2021</v>
      </c>
      <c r="E2554" s="115" t="s">
        <v>3096</v>
      </c>
      <c r="F2554" s="41" t="s">
        <v>6222</v>
      </c>
      <c r="G2554" s="43"/>
      <c r="H2554" s="117"/>
      <c r="I2554" s="41" t="s">
        <v>6205</v>
      </c>
      <c r="J2554" s="118">
        <v>14303000</v>
      </c>
      <c r="K2554" s="117"/>
    </row>
    <row r="2555" spans="2:11" ht="46.5">
      <c r="B2555" s="113">
        <v>5</v>
      </c>
      <c r="C2555" s="114" t="s">
        <v>2420</v>
      </c>
      <c r="D2555" s="113">
        <v>2021</v>
      </c>
      <c r="E2555" s="115" t="s">
        <v>3096</v>
      </c>
      <c r="F2555" s="41" t="s">
        <v>6223</v>
      </c>
      <c r="G2555" s="43" t="s">
        <v>6224</v>
      </c>
      <c r="H2555" s="117"/>
      <c r="I2555" s="41" t="s">
        <v>6205</v>
      </c>
      <c r="J2555" s="118">
        <v>12250000</v>
      </c>
      <c r="K2555" s="117"/>
    </row>
    <row r="2556" spans="2:11" ht="46.5">
      <c r="B2556" s="113">
        <v>5</v>
      </c>
      <c r="C2556" s="114" t="s">
        <v>2420</v>
      </c>
      <c r="D2556" s="113">
        <v>2021</v>
      </c>
      <c r="E2556" s="115" t="s">
        <v>3096</v>
      </c>
      <c r="F2556" s="41" t="s">
        <v>6225</v>
      </c>
      <c r="G2556" s="43" t="s">
        <v>6226</v>
      </c>
      <c r="H2556" s="117" t="s">
        <v>6193</v>
      </c>
      <c r="I2556" s="41" t="s">
        <v>6205</v>
      </c>
      <c r="J2556" s="118">
        <v>37000000</v>
      </c>
      <c r="K2556" s="117"/>
    </row>
    <row r="2557" spans="2:11" ht="31">
      <c r="B2557" s="113">
        <v>5</v>
      </c>
      <c r="C2557" s="114" t="s">
        <v>2420</v>
      </c>
      <c r="D2557" s="113">
        <v>2021</v>
      </c>
      <c r="E2557" s="115" t="s">
        <v>3112</v>
      </c>
      <c r="F2557" s="41" t="s">
        <v>6227</v>
      </c>
      <c r="G2557" s="43" t="s">
        <v>6224</v>
      </c>
      <c r="H2557" s="117"/>
      <c r="I2557" s="41" t="s">
        <v>6205</v>
      </c>
      <c r="J2557" s="118">
        <v>262326000</v>
      </c>
      <c r="K2557" s="117"/>
    </row>
    <row r="2558" spans="2:11" ht="31">
      <c r="B2558" s="113">
        <v>5</v>
      </c>
      <c r="C2558" s="114" t="s">
        <v>2420</v>
      </c>
      <c r="D2558" s="113">
        <v>2021</v>
      </c>
      <c r="E2558" s="115" t="s">
        <v>3112</v>
      </c>
      <c r="F2558" s="41" t="s">
        <v>6228</v>
      </c>
      <c r="G2558" s="43" t="s">
        <v>6201</v>
      </c>
      <c r="H2558" s="117" t="s">
        <v>4046</v>
      </c>
      <c r="I2558" s="41" t="s">
        <v>6201</v>
      </c>
      <c r="J2558" s="118">
        <v>62500000</v>
      </c>
      <c r="K2558" s="117"/>
    </row>
    <row r="2559" spans="2:11" ht="31">
      <c r="B2559" s="113">
        <v>5</v>
      </c>
      <c r="C2559" s="114" t="s">
        <v>2420</v>
      </c>
      <c r="D2559" s="113">
        <v>2021</v>
      </c>
      <c r="E2559" s="115" t="s">
        <v>3112</v>
      </c>
      <c r="F2559" s="41" t="s">
        <v>6229</v>
      </c>
      <c r="G2559" s="43" t="s">
        <v>6201</v>
      </c>
      <c r="H2559" s="117"/>
      <c r="I2559" s="41" t="s">
        <v>6230</v>
      </c>
      <c r="J2559" s="118">
        <v>14400000</v>
      </c>
      <c r="K2559" s="117"/>
    </row>
    <row r="2560" spans="2:11" ht="15.5">
      <c r="B2560" s="113">
        <v>5</v>
      </c>
      <c r="C2560" s="114" t="s">
        <v>2420</v>
      </c>
      <c r="D2560" s="113">
        <v>2021</v>
      </c>
      <c r="E2560" s="115" t="s">
        <v>3144</v>
      </c>
      <c r="F2560" s="41" t="s">
        <v>6231</v>
      </c>
      <c r="G2560" s="43" t="s">
        <v>6232</v>
      </c>
      <c r="H2560" s="117" t="s">
        <v>4838</v>
      </c>
      <c r="I2560" s="41" t="s">
        <v>6205</v>
      </c>
      <c r="J2560" s="118">
        <v>112837000</v>
      </c>
      <c r="K2560" s="117"/>
    </row>
    <row r="2561" spans="2:11" ht="31">
      <c r="B2561" s="113">
        <v>6</v>
      </c>
      <c r="C2561" s="119" t="s">
        <v>2421</v>
      </c>
      <c r="D2561" s="113">
        <v>2021</v>
      </c>
      <c r="E2561" s="115" t="s">
        <v>3011</v>
      </c>
      <c r="F2561" s="41"/>
      <c r="G2561" s="43"/>
      <c r="H2561" s="117"/>
      <c r="I2561" s="41"/>
      <c r="J2561" s="118"/>
      <c r="K2561" s="117"/>
    </row>
    <row r="2562" spans="2:11" ht="31">
      <c r="B2562" s="113">
        <v>6</v>
      </c>
      <c r="C2562" s="119" t="s">
        <v>2421</v>
      </c>
      <c r="D2562" s="113">
        <v>2021</v>
      </c>
      <c r="E2562" s="115" t="s">
        <v>3016</v>
      </c>
      <c r="F2562" s="41"/>
      <c r="G2562" s="43"/>
      <c r="H2562" s="117"/>
      <c r="I2562" s="41"/>
      <c r="J2562" s="118"/>
      <c r="K2562" s="117"/>
    </row>
    <row r="2563" spans="2:11" ht="31">
      <c r="B2563" s="113">
        <v>6</v>
      </c>
      <c r="C2563" s="119" t="s">
        <v>2421</v>
      </c>
      <c r="D2563" s="113">
        <v>2021</v>
      </c>
      <c r="E2563" s="115" t="s">
        <v>3070</v>
      </c>
      <c r="F2563" s="41"/>
      <c r="G2563" s="43"/>
      <c r="H2563" s="117"/>
      <c r="I2563" s="41"/>
      <c r="J2563" s="118"/>
      <c r="K2563" s="117"/>
    </row>
    <row r="2564" spans="2:11" ht="46.5">
      <c r="B2564" s="113">
        <v>6</v>
      </c>
      <c r="C2564" s="119" t="s">
        <v>2421</v>
      </c>
      <c r="D2564" s="113">
        <v>2021</v>
      </c>
      <c r="E2564" s="115" t="s">
        <v>3096</v>
      </c>
      <c r="F2564" s="41"/>
      <c r="G2564" s="43"/>
      <c r="H2564" s="117"/>
      <c r="I2564" s="41"/>
      <c r="J2564" s="118"/>
      <c r="K2564" s="117"/>
    </row>
    <row r="2565" spans="2:11" ht="31">
      <c r="B2565" s="113">
        <v>6</v>
      </c>
      <c r="C2565" s="119" t="s">
        <v>2421</v>
      </c>
      <c r="D2565" s="113">
        <v>2021</v>
      </c>
      <c r="E2565" s="115" t="s">
        <v>3112</v>
      </c>
      <c r="F2565" s="41"/>
      <c r="G2565" s="43"/>
      <c r="H2565" s="117"/>
      <c r="I2565" s="41"/>
      <c r="J2565" s="118"/>
      <c r="K2565" s="117"/>
    </row>
    <row r="2566" spans="2:11" ht="15.5">
      <c r="B2566" s="113">
        <v>6</v>
      </c>
      <c r="C2566" s="119" t="s">
        <v>2421</v>
      </c>
      <c r="D2566" s="113">
        <v>2021</v>
      </c>
      <c r="E2566" s="115" t="s">
        <v>3144</v>
      </c>
      <c r="F2566" s="41"/>
      <c r="G2566" s="43"/>
      <c r="H2566" s="117"/>
      <c r="I2566" s="41"/>
      <c r="J2566" s="118"/>
      <c r="K2566" s="117"/>
    </row>
    <row r="2567" spans="2:11" ht="126">
      <c r="B2567" s="113">
        <v>7</v>
      </c>
      <c r="C2567" s="114" t="s">
        <v>6233</v>
      </c>
      <c r="D2567" s="113">
        <v>2021</v>
      </c>
      <c r="E2567" s="115" t="s">
        <v>3011</v>
      </c>
      <c r="F2567" s="41" t="s">
        <v>6234</v>
      </c>
      <c r="G2567" s="43" t="s">
        <v>805</v>
      </c>
      <c r="H2567" s="117"/>
      <c r="I2567" s="41" t="s">
        <v>3385</v>
      </c>
      <c r="J2567" s="118"/>
      <c r="K2567" s="117">
        <v>3836386270</v>
      </c>
    </row>
    <row r="2568" spans="2:11" ht="350">
      <c r="B2568" s="113">
        <v>7</v>
      </c>
      <c r="C2568" s="114" t="s">
        <v>6233</v>
      </c>
      <c r="D2568" s="113">
        <v>2021</v>
      </c>
      <c r="E2568" s="115" t="s">
        <v>3016</v>
      </c>
      <c r="F2568" s="41" t="s">
        <v>6235</v>
      </c>
      <c r="G2568" s="43" t="s">
        <v>805</v>
      </c>
      <c r="H2568" s="117"/>
      <c r="I2568" s="41" t="s">
        <v>6236</v>
      </c>
      <c r="J2568" s="118"/>
      <c r="K2568" s="117">
        <v>2278197500</v>
      </c>
    </row>
    <row r="2569" spans="2:11" ht="280">
      <c r="B2569" s="113">
        <v>7</v>
      </c>
      <c r="C2569" s="114" t="s">
        <v>6233</v>
      </c>
      <c r="D2569" s="113">
        <v>2021</v>
      </c>
      <c r="E2569" s="115" t="s">
        <v>3070</v>
      </c>
      <c r="F2569" s="41" t="s">
        <v>6237</v>
      </c>
      <c r="G2569" s="43" t="s">
        <v>6238</v>
      </c>
      <c r="H2569" s="117"/>
      <c r="I2569" s="41" t="s">
        <v>3389</v>
      </c>
      <c r="J2569" s="118"/>
      <c r="K2569" s="117">
        <v>3389426514</v>
      </c>
    </row>
    <row r="2570" spans="2:11" ht="409.5">
      <c r="B2570" s="113">
        <v>7</v>
      </c>
      <c r="C2570" s="114" t="s">
        <v>6233</v>
      </c>
      <c r="D2570" s="113">
        <v>2021</v>
      </c>
      <c r="E2570" s="115" t="s">
        <v>3096</v>
      </c>
      <c r="F2570" s="41" t="s">
        <v>6239</v>
      </c>
      <c r="G2570" s="120" t="s">
        <v>3379</v>
      </c>
      <c r="H2570" s="117"/>
      <c r="I2570" s="41" t="s">
        <v>6240</v>
      </c>
      <c r="J2570" s="118"/>
      <c r="K2570" s="117">
        <v>3979163176</v>
      </c>
    </row>
    <row r="2571" spans="2:11" ht="224">
      <c r="B2571" s="113">
        <v>7</v>
      </c>
      <c r="C2571" s="114" t="s">
        <v>6233</v>
      </c>
      <c r="D2571" s="113">
        <v>2021</v>
      </c>
      <c r="E2571" s="115" t="s">
        <v>3112</v>
      </c>
      <c r="F2571" s="41" t="s">
        <v>6241</v>
      </c>
      <c r="G2571" s="43" t="s">
        <v>6242</v>
      </c>
      <c r="H2571" s="117"/>
      <c r="I2571" s="41" t="s">
        <v>6243</v>
      </c>
      <c r="J2571" s="118"/>
      <c r="K2571" s="117">
        <v>4944001815</v>
      </c>
    </row>
    <row r="2572" spans="2:11" ht="42">
      <c r="B2572" s="113">
        <v>7</v>
      </c>
      <c r="C2572" s="114" t="s">
        <v>6233</v>
      </c>
      <c r="D2572" s="113">
        <v>2021</v>
      </c>
      <c r="E2572" s="115" t="s">
        <v>3144</v>
      </c>
      <c r="F2572" s="41" t="s">
        <v>6244</v>
      </c>
      <c r="G2572" s="43" t="s">
        <v>6242</v>
      </c>
      <c r="H2572" s="117"/>
      <c r="I2572" s="41" t="s">
        <v>6245</v>
      </c>
      <c r="J2572" s="118"/>
      <c r="K2572" s="117">
        <v>93407000</v>
      </c>
    </row>
    <row r="2573" spans="2:11" ht="31">
      <c r="B2573" s="113">
        <v>8</v>
      </c>
      <c r="C2573" s="119" t="s">
        <v>2422</v>
      </c>
      <c r="D2573" s="113">
        <v>2021</v>
      </c>
      <c r="E2573" s="115" t="s">
        <v>3011</v>
      </c>
      <c r="F2573" s="41" t="s">
        <v>6246</v>
      </c>
      <c r="G2573" s="43" t="s">
        <v>805</v>
      </c>
      <c r="H2573" s="117"/>
      <c r="I2573" s="41" t="s">
        <v>6247</v>
      </c>
      <c r="J2573" s="118"/>
      <c r="K2573" s="117"/>
    </row>
    <row r="2574" spans="2:11" ht="31">
      <c r="B2574" s="113">
        <v>8</v>
      </c>
      <c r="C2574" s="119" t="s">
        <v>2422</v>
      </c>
      <c r="D2574" s="113">
        <v>2021</v>
      </c>
      <c r="E2574" s="115" t="s">
        <v>3011</v>
      </c>
      <c r="F2574" s="41" t="s">
        <v>6248</v>
      </c>
      <c r="G2574" s="43" t="s">
        <v>805</v>
      </c>
      <c r="H2574" s="117"/>
      <c r="I2574" s="41" t="s">
        <v>6247</v>
      </c>
      <c r="J2574" s="118"/>
      <c r="K2574" s="117"/>
    </row>
    <row r="2575" spans="2:11" ht="31">
      <c r="B2575" s="113">
        <v>8</v>
      </c>
      <c r="C2575" s="119" t="s">
        <v>2422</v>
      </c>
      <c r="D2575" s="113">
        <v>2021</v>
      </c>
      <c r="E2575" s="115" t="s">
        <v>3011</v>
      </c>
      <c r="F2575" s="41" t="s">
        <v>6249</v>
      </c>
      <c r="G2575" s="43" t="s">
        <v>805</v>
      </c>
      <c r="H2575" s="117"/>
      <c r="I2575" s="41" t="s">
        <v>6250</v>
      </c>
      <c r="J2575" s="118"/>
      <c r="K2575" s="117"/>
    </row>
    <row r="2576" spans="2:11" ht="31">
      <c r="B2576" s="113">
        <v>8</v>
      </c>
      <c r="C2576" s="119" t="s">
        <v>2422</v>
      </c>
      <c r="D2576" s="113">
        <v>2021</v>
      </c>
      <c r="E2576" s="115" t="s">
        <v>3016</v>
      </c>
      <c r="F2576" s="41" t="s">
        <v>6251</v>
      </c>
      <c r="G2576" s="43" t="s">
        <v>6252</v>
      </c>
      <c r="H2576" s="117">
        <v>150</v>
      </c>
      <c r="I2576" s="41" t="s">
        <v>6247</v>
      </c>
      <c r="J2576" s="118">
        <v>1600034100</v>
      </c>
      <c r="K2576" s="117"/>
    </row>
    <row r="2577" spans="2:11" ht="31">
      <c r="B2577" s="113">
        <v>8</v>
      </c>
      <c r="C2577" s="119" t="s">
        <v>2422</v>
      </c>
      <c r="D2577" s="113">
        <v>2021</v>
      </c>
      <c r="E2577" s="115" t="s">
        <v>3016</v>
      </c>
      <c r="F2577" s="41" t="s">
        <v>6253</v>
      </c>
      <c r="G2577" s="43" t="s">
        <v>6252</v>
      </c>
      <c r="H2577" s="117">
        <v>43</v>
      </c>
      <c r="I2577" s="41" t="s">
        <v>6247</v>
      </c>
      <c r="J2577" s="118">
        <v>1489555080</v>
      </c>
      <c r="K2577" s="117"/>
    </row>
    <row r="2578" spans="2:11" ht="31">
      <c r="B2578" s="113">
        <v>8</v>
      </c>
      <c r="C2578" s="119" t="s">
        <v>2422</v>
      </c>
      <c r="D2578" s="113">
        <v>2021</v>
      </c>
      <c r="E2578" s="115" t="s">
        <v>3016</v>
      </c>
      <c r="F2578" s="41" t="s">
        <v>6254</v>
      </c>
      <c r="G2578" s="43" t="s">
        <v>6252</v>
      </c>
      <c r="H2578" s="117">
        <v>20</v>
      </c>
      <c r="I2578" s="41" t="s">
        <v>6247</v>
      </c>
      <c r="J2578" s="118">
        <v>1138162500</v>
      </c>
      <c r="K2578" s="117"/>
    </row>
    <row r="2579" spans="2:11" ht="31">
      <c r="B2579" s="113">
        <v>8</v>
      </c>
      <c r="C2579" s="119" t="s">
        <v>2422</v>
      </c>
      <c r="D2579" s="113">
        <v>2021</v>
      </c>
      <c r="E2579" s="115" t="s">
        <v>3016</v>
      </c>
      <c r="F2579" s="41" t="s">
        <v>6255</v>
      </c>
      <c r="G2579" s="43" t="s">
        <v>6252</v>
      </c>
      <c r="H2579" s="117">
        <v>41</v>
      </c>
      <c r="I2579" s="41" t="s">
        <v>6247</v>
      </c>
      <c r="J2579" s="118">
        <v>410785000</v>
      </c>
      <c r="K2579" s="117"/>
    </row>
    <row r="2580" spans="2:11" ht="31">
      <c r="B2580" s="113">
        <v>8</v>
      </c>
      <c r="C2580" s="119" t="s">
        <v>2422</v>
      </c>
      <c r="D2580" s="113">
        <v>2021</v>
      </c>
      <c r="E2580" s="115" t="s">
        <v>3016</v>
      </c>
      <c r="F2580" s="41" t="s">
        <v>6256</v>
      </c>
      <c r="G2580" s="43" t="s">
        <v>6252</v>
      </c>
      <c r="H2580" s="117">
        <v>10</v>
      </c>
      <c r="I2580" s="41" t="s">
        <v>6247</v>
      </c>
      <c r="J2580" s="118">
        <v>379900000</v>
      </c>
      <c r="K2580" s="117"/>
    </row>
    <row r="2581" spans="2:11" ht="31">
      <c r="B2581" s="113">
        <v>8</v>
      </c>
      <c r="C2581" s="119" t="s">
        <v>2422</v>
      </c>
      <c r="D2581" s="113">
        <v>2021</v>
      </c>
      <c r="E2581" s="115" t="s">
        <v>3016</v>
      </c>
      <c r="F2581" s="41" t="s">
        <v>6257</v>
      </c>
      <c r="G2581" s="43" t="s">
        <v>6258</v>
      </c>
      <c r="H2581" s="117">
        <v>5</v>
      </c>
      <c r="I2581" s="41" t="s">
        <v>6259</v>
      </c>
      <c r="J2581" s="118">
        <v>510400000</v>
      </c>
      <c r="K2581" s="117"/>
    </row>
    <row r="2582" spans="2:11" ht="31">
      <c r="B2582" s="113">
        <v>8</v>
      </c>
      <c r="C2582" s="119" t="s">
        <v>2422</v>
      </c>
      <c r="D2582" s="113">
        <v>2021</v>
      </c>
      <c r="E2582" s="115" t="s">
        <v>3070</v>
      </c>
      <c r="F2582" s="41" t="s">
        <v>6260</v>
      </c>
      <c r="G2582" s="43"/>
      <c r="H2582" s="117"/>
      <c r="I2582" s="41"/>
      <c r="J2582" s="118"/>
      <c r="K2582" s="117"/>
    </row>
    <row r="2583" spans="2:11" ht="31">
      <c r="B2583" s="113">
        <v>8</v>
      </c>
      <c r="C2583" s="119" t="s">
        <v>2422</v>
      </c>
      <c r="D2583" s="113">
        <v>2021</v>
      </c>
      <c r="E2583" s="115" t="s">
        <v>3070</v>
      </c>
      <c r="F2583" s="41" t="s">
        <v>6261</v>
      </c>
      <c r="G2583" s="43" t="s">
        <v>805</v>
      </c>
      <c r="H2583" s="117"/>
      <c r="I2583" s="41" t="s">
        <v>6262</v>
      </c>
      <c r="J2583" s="118"/>
      <c r="K2583" s="117">
        <v>135111000</v>
      </c>
    </row>
    <row r="2584" spans="2:11" ht="31">
      <c r="B2584" s="113">
        <v>8</v>
      </c>
      <c r="C2584" s="119" t="s">
        <v>2422</v>
      </c>
      <c r="D2584" s="113">
        <v>2021</v>
      </c>
      <c r="E2584" s="115" t="s">
        <v>3070</v>
      </c>
      <c r="F2584" s="41" t="s">
        <v>6263</v>
      </c>
      <c r="G2584" s="43" t="s">
        <v>805</v>
      </c>
      <c r="H2584" s="117"/>
      <c r="I2584" s="41" t="s">
        <v>6262</v>
      </c>
      <c r="J2584" s="118"/>
      <c r="K2584" s="117">
        <v>87000000</v>
      </c>
    </row>
    <row r="2585" spans="2:11" ht="31">
      <c r="B2585" s="113">
        <v>8</v>
      </c>
      <c r="C2585" s="119" t="s">
        <v>2422</v>
      </c>
      <c r="D2585" s="113">
        <v>2021</v>
      </c>
      <c r="E2585" s="115" t="s">
        <v>3070</v>
      </c>
      <c r="F2585" s="41" t="s">
        <v>6264</v>
      </c>
      <c r="G2585" s="43"/>
      <c r="H2585" s="117"/>
      <c r="I2585" s="41"/>
      <c r="J2585" s="118"/>
      <c r="K2585" s="117"/>
    </row>
    <row r="2586" spans="2:11" ht="31">
      <c r="B2586" s="113">
        <v>8</v>
      </c>
      <c r="C2586" s="119" t="s">
        <v>2422</v>
      </c>
      <c r="D2586" s="113">
        <v>2021</v>
      </c>
      <c r="E2586" s="115" t="s">
        <v>3070</v>
      </c>
      <c r="F2586" s="41" t="s">
        <v>6265</v>
      </c>
      <c r="G2586" s="43" t="s">
        <v>805</v>
      </c>
      <c r="H2586" s="117"/>
      <c r="I2586" s="41" t="s">
        <v>6266</v>
      </c>
      <c r="J2586" s="118"/>
      <c r="K2586" s="117">
        <v>126250000</v>
      </c>
    </row>
    <row r="2587" spans="2:11" ht="31">
      <c r="B2587" s="113">
        <v>8</v>
      </c>
      <c r="C2587" s="119" t="s">
        <v>2422</v>
      </c>
      <c r="D2587" s="113">
        <v>2021</v>
      </c>
      <c r="E2587" s="115" t="s">
        <v>3070</v>
      </c>
      <c r="F2587" s="41" t="s">
        <v>6267</v>
      </c>
      <c r="G2587" s="43" t="s">
        <v>6268</v>
      </c>
      <c r="H2587" s="117">
        <v>38</v>
      </c>
      <c r="I2587" s="41" t="s">
        <v>6262</v>
      </c>
      <c r="J2587" s="118">
        <v>1114040000</v>
      </c>
      <c r="K2587" s="117"/>
    </row>
    <row r="2588" spans="2:11" ht="31">
      <c r="B2588" s="113">
        <v>8</v>
      </c>
      <c r="C2588" s="119" t="s">
        <v>2422</v>
      </c>
      <c r="D2588" s="113">
        <v>2021</v>
      </c>
      <c r="E2588" s="115" t="s">
        <v>3070</v>
      </c>
      <c r="F2588" s="41" t="s">
        <v>6269</v>
      </c>
      <c r="G2588" s="43" t="s">
        <v>6270</v>
      </c>
      <c r="H2588" s="117">
        <v>7</v>
      </c>
      <c r="I2588" s="41" t="s">
        <v>6262</v>
      </c>
      <c r="J2588" s="118">
        <v>498413500</v>
      </c>
      <c r="K2588" s="117"/>
    </row>
    <row r="2589" spans="2:11" ht="31">
      <c r="B2589" s="113">
        <v>8</v>
      </c>
      <c r="C2589" s="119" t="s">
        <v>2422</v>
      </c>
      <c r="D2589" s="113">
        <v>2021</v>
      </c>
      <c r="E2589" s="115" t="s">
        <v>3070</v>
      </c>
      <c r="F2589" s="41" t="s">
        <v>6271</v>
      </c>
      <c r="G2589" s="43"/>
      <c r="H2589" s="117"/>
      <c r="I2589" s="41"/>
      <c r="J2589" s="118"/>
      <c r="K2589" s="117"/>
    </row>
    <row r="2590" spans="2:11" ht="31">
      <c r="B2590" s="113">
        <v>8</v>
      </c>
      <c r="C2590" s="119" t="s">
        <v>2422</v>
      </c>
      <c r="D2590" s="113">
        <v>2021</v>
      </c>
      <c r="E2590" s="115" t="s">
        <v>3070</v>
      </c>
      <c r="F2590" s="41" t="s">
        <v>6272</v>
      </c>
      <c r="G2590" s="43" t="s">
        <v>6273</v>
      </c>
      <c r="H2590" s="117">
        <v>28</v>
      </c>
      <c r="I2590" s="41" t="s">
        <v>6247</v>
      </c>
      <c r="J2590" s="118">
        <v>223196000</v>
      </c>
      <c r="K2590" s="117"/>
    </row>
    <row r="2591" spans="2:11" ht="31">
      <c r="B2591" s="113">
        <v>8</v>
      </c>
      <c r="C2591" s="119" t="s">
        <v>2422</v>
      </c>
      <c r="D2591" s="113">
        <v>2021</v>
      </c>
      <c r="E2591" s="115" t="s">
        <v>3070</v>
      </c>
      <c r="F2591" s="41" t="s">
        <v>6274</v>
      </c>
      <c r="G2591" s="43" t="s">
        <v>6252</v>
      </c>
      <c r="H2591" s="117"/>
      <c r="I2591" s="41" t="s">
        <v>6247</v>
      </c>
      <c r="J2591" s="118">
        <v>700389493</v>
      </c>
      <c r="K2591" s="117"/>
    </row>
    <row r="2592" spans="2:11" ht="31">
      <c r="B2592" s="113">
        <v>8</v>
      </c>
      <c r="C2592" s="119" t="s">
        <v>2422</v>
      </c>
      <c r="D2592" s="113">
        <v>2021</v>
      </c>
      <c r="E2592" s="115" t="s">
        <v>3070</v>
      </c>
      <c r="F2592" s="41" t="s">
        <v>6275</v>
      </c>
      <c r="G2592" s="43" t="s">
        <v>5626</v>
      </c>
      <c r="H2592" s="117"/>
      <c r="I2592" s="41" t="s">
        <v>6247</v>
      </c>
      <c r="J2592" s="118">
        <v>199998500</v>
      </c>
      <c r="K2592" s="117"/>
    </row>
    <row r="2593" spans="2:11" ht="31">
      <c r="B2593" s="113">
        <v>8</v>
      </c>
      <c r="C2593" s="119" t="s">
        <v>2422</v>
      </c>
      <c r="D2593" s="113">
        <v>2021</v>
      </c>
      <c r="E2593" s="115" t="s">
        <v>3070</v>
      </c>
      <c r="F2593" s="41" t="s">
        <v>6276</v>
      </c>
      <c r="G2593" s="43" t="s">
        <v>6252</v>
      </c>
      <c r="H2593" s="117">
        <v>28</v>
      </c>
      <c r="I2593" s="41" t="s">
        <v>6247</v>
      </c>
      <c r="J2593" s="118">
        <v>1051250000</v>
      </c>
      <c r="K2593" s="117"/>
    </row>
    <row r="2594" spans="2:11" ht="31">
      <c r="B2594" s="113">
        <v>8</v>
      </c>
      <c r="C2594" s="119" t="s">
        <v>2422</v>
      </c>
      <c r="D2594" s="113">
        <v>2021</v>
      </c>
      <c r="E2594" s="115" t="s">
        <v>3070</v>
      </c>
      <c r="F2594" s="41" t="s">
        <v>6277</v>
      </c>
      <c r="G2594" s="43" t="s">
        <v>6278</v>
      </c>
      <c r="H2594" s="117">
        <v>24</v>
      </c>
      <c r="I2594" s="41" t="s">
        <v>6247</v>
      </c>
      <c r="J2594" s="118">
        <v>199969500</v>
      </c>
      <c r="K2594" s="117"/>
    </row>
    <row r="2595" spans="2:11" ht="31">
      <c r="B2595" s="113">
        <v>8</v>
      </c>
      <c r="C2595" s="119" t="s">
        <v>2422</v>
      </c>
      <c r="D2595" s="113">
        <v>2021</v>
      </c>
      <c r="E2595" s="115" t="s">
        <v>3070</v>
      </c>
      <c r="F2595" s="41" t="s">
        <v>6279</v>
      </c>
      <c r="G2595" s="43" t="s">
        <v>6278</v>
      </c>
      <c r="H2595" s="117">
        <v>24</v>
      </c>
      <c r="I2595" s="41" t="s">
        <v>6262</v>
      </c>
      <c r="J2595" s="118">
        <v>394503000</v>
      </c>
      <c r="K2595" s="117"/>
    </row>
    <row r="2596" spans="2:11" ht="31">
      <c r="B2596" s="113">
        <v>8</v>
      </c>
      <c r="C2596" s="119" t="s">
        <v>2422</v>
      </c>
      <c r="D2596" s="113">
        <v>2021</v>
      </c>
      <c r="E2596" s="115" t="s">
        <v>3070</v>
      </c>
      <c r="F2596" s="41" t="s">
        <v>6280</v>
      </c>
      <c r="G2596" s="43"/>
      <c r="H2596" s="117"/>
      <c r="I2596" s="41"/>
      <c r="J2596" s="118"/>
      <c r="K2596" s="117"/>
    </row>
    <row r="2597" spans="2:11" ht="31">
      <c r="B2597" s="113">
        <v>8</v>
      </c>
      <c r="C2597" s="119" t="s">
        <v>2422</v>
      </c>
      <c r="D2597" s="113">
        <v>2021</v>
      </c>
      <c r="E2597" s="115" t="s">
        <v>3070</v>
      </c>
      <c r="F2597" s="41" t="s">
        <v>6281</v>
      </c>
      <c r="G2597" s="43" t="s">
        <v>5626</v>
      </c>
      <c r="H2597" s="117"/>
      <c r="I2597" s="41" t="s">
        <v>6262</v>
      </c>
      <c r="J2597" s="118"/>
      <c r="K2597" s="117">
        <v>2260523900</v>
      </c>
    </row>
    <row r="2598" spans="2:11" ht="31">
      <c r="B2598" s="113">
        <v>8</v>
      </c>
      <c r="C2598" s="119" t="s">
        <v>2422</v>
      </c>
      <c r="D2598" s="113">
        <v>2021</v>
      </c>
      <c r="E2598" s="115" t="s">
        <v>3070</v>
      </c>
      <c r="F2598" s="41" t="s">
        <v>6282</v>
      </c>
      <c r="G2598" s="43"/>
      <c r="H2598" s="117">
        <v>2</v>
      </c>
      <c r="I2598" s="41" t="s">
        <v>6259</v>
      </c>
      <c r="J2598" s="118">
        <v>45551500</v>
      </c>
      <c r="K2598" s="117"/>
    </row>
    <row r="2599" spans="2:11" ht="56">
      <c r="B2599" s="113">
        <v>8</v>
      </c>
      <c r="C2599" s="119" t="s">
        <v>2422</v>
      </c>
      <c r="D2599" s="113">
        <v>2021</v>
      </c>
      <c r="E2599" s="115" t="s">
        <v>3070</v>
      </c>
      <c r="F2599" s="41" t="s">
        <v>6283</v>
      </c>
      <c r="G2599" s="43"/>
      <c r="H2599" s="117">
        <v>15</v>
      </c>
      <c r="I2599" s="41" t="s">
        <v>6262</v>
      </c>
      <c r="J2599" s="118">
        <v>201602000</v>
      </c>
      <c r="K2599" s="117"/>
    </row>
    <row r="2600" spans="2:11" ht="31">
      <c r="B2600" s="113">
        <v>8</v>
      </c>
      <c r="C2600" s="119" t="s">
        <v>2422</v>
      </c>
      <c r="D2600" s="113">
        <v>2021</v>
      </c>
      <c r="E2600" s="115" t="s">
        <v>3070</v>
      </c>
      <c r="F2600" s="41" t="s">
        <v>6284</v>
      </c>
      <c r="G2600" s="43" t="s">
        <v>6285</v>
      </c>
      <c r="H2600" s="117"/>
      <c r="I2600" s="41" t="s">
        <v>6262</v>
      </c>
      <c r="J2600" s="118"/>
      <c r="K2600" s="117">
        <v>40904500</v>
      </c>
    </row>
    <row r="2601" spans="2:11" ht="31">
      <c r="B2601" s="113">
        <v>8</v>
      </c>
      <c r="C2601" s="119" t="s">
        <v>2422</v>
      </c>
      <c r="D2601" s="113">
        <v>2021</v>
      </c>
      <c r="E2601" s="115" t="s">
        <v>3070</v>
      </c>
      <c r="F2601" s="41" t="s">
        <v>6286</v>
      </c>
      <c r="G2601" s="43" t="s">
        <v>6287</v>
      </c>
      <c r="H2601" s="117"/>
      <c r="I2601" s="41" t="s">
        <v>6266</v>
      </c>
      <c r="J2601" s="118">
        <v>444280000</v>
      </c>
      <c r="K2601" s="117"/>
    </row>
    <row r="2602" spans="2:11" ht="46.5">
      <c r="B2602" s="113">
        <v>8</v>
      </c>
      <c r="C2602" s="119" t="s">
        <v>2422</v>
      </c>
      <c r="D2602" s="113">
        <v>2021</v>
      </c>
      <c r="E2602" s="115" t="s">
        <v>3096</v>
      </c>
      <c r="F2602" s="41" t="s">
        <v>6288</v>
      </c>
      <c r="G2602" s="43"/>
      <c r="H2602" s="117">
        <v>9</v>
      </c>
      <c r="I2602" s="41" t="s">
        <v>6262</v>
      </c>
      <c r="J2602" s="118">
        <v>349056000</v>
      </c>
      <c r="K2602" s="117"/>
    </row>
    <row r="2603" spans="2:11" ht="46.5">
      <c r="B2603" s="113">
        <v>8</v>
      </c>
      <c r="C2603" s="119" t="s">
        <v>2422</v>
      </c>
      <c r="D2603" s="113">
        <v>2021</v>
      </c>
      <c r="E2603" s="115" t="s">
        <v>3096</v>
      </c>
      <c r="F2603" s="41" t="s">
        <v>6289</v>
      </c>
      <c r="G2603" s="43"/>
      <c r="H2603" s="117">
        <v>172</v>
      </c>
      <c r="I2603" s="41" t="s">
        <v>6262</v>
      </c>
      <c r="J2603" s="118">
        <v>365797500</v>
      </c>
      <c r="K2603" s="117"/>
    </row>
    <row r="2604" spans="2:11" ht="46.5">
      <c r="B2604" s="113">
        <v>8</v>
      </c>
      <c r="C2604" s="119" t="s">
        <v>2422</v>
      </c>
      <c r="D2604" s="113">
        <v>2021</v>
      </c>
      <c r="E2604" s="115" t="s">
        <v>3096</v>
      </c>
      <c r="F2604" s="41" t="s">
        <v>6290</v>
      </c>
      <c r="G2604" s="43"/>
      <c r="H2604" s="117">
        <v>52</v>
      </c>
      <c r="I2604" s="41" t="s">
        <v>6262</v>
      </c>
      <c r="J2604" s="118">
        <v>136300000</v>
      </c>
      <c r="K2604" s="117"/>
    </row>
    <row r="2605" spans="2:11" ht="31">
      <c r="B2605" s="113">
        <v>8</v>
      </c>
      <c r="C2605" s="119" t="s">
        <v>2422</v>
      </c>
      <c r="D2605" s="113">
        <v>2021</v>
      </c>
      <c r="E2605" s="115" t="s">
        <v>3112</v>
      </c>
      <c r="F2605" s="41" t="s">
        <v>6291</v>
      </c>
      <c r="G2605" s="43" t="s">
        <v>6292</v>
      </c>
      <c r="H2605" s="117"/>
      <c r="I2605" s="41" t="s">
        <v>6266</v>
      </c>
      <c r="J2605" s="118"/>
      <c r="K2605" s="117">
        <v>285281350</v>
      </c>
    </row>
    <row r="2606" spans="2:11" ht="31">
      <c r="B2606" s="113">
        <v>8</v>
      </c>
      <c r="C2606" s="119" t="s">
        <v>2422</v>
      </c>
      <c r="D2606" s="113">
        <v>2021</v>
      </c>
      <c r="E2606" s="115" t="s">
        <v>3112</v>
      </c>
      <c r="F2606" s="41" t="s">
        <v>6293</v>
      </c>
      <c r="G2606" s="43" t="s">
        <v>6294</v>
      </c>
      <c r="H2606" s="117"/>
      <c r="I2606" s="41" t="s">
        <v>6266</v>
      </c>
      <c r="J2606" s="118"/>
      <c r="K2606" s="117">
        <v>761250000</v>
      </c>
    </row>
    <row r="2607" spans="2:11" ht="31">
      <c r="B2607" s="113">
        <v>8</v>
      </c>
      <c r="C2607" s="119" t="s">
        <v>2422</v>
      </c>
      <c r="D2607" s="113">
        <v>2021</v>
      </c>
      <c r="E2607" s="115" t="s">
        <v>3112</v>
      </c>
      <c r="F2607" s="41" t="s">
        <v>6295</v>
      </c>
      <c r="G2607" s="43" t="s">
        <v>6296</v>
      </c>
      <c r="H2607" s="117">
        <v>200</v>
      </c>
      <c r="I2607" s="41" t="s">
        <v>6266</v>
      </c>
      <c r="J2607" s="118"/>
      <c r="K2607" s="117">
        <v>1508000900</v>
      </c>
    </row>
    <row r="2608" spans="2:11" ht="15.5">
      <c r="B2608" s="113">
        <v>8</v>
      </c>
      <c r="C2608" s="119" t="s">
        <v>2422</v>
      </c>
      <c r="D2608" s="113">
        <v>2021</v>
      </c>
      <c r="E2608" s="115" t="s">
        <v>3144</v>
      </c>
      <c r="F2608" s="41" t="s">
        <v>6297</v>
      </c>
      <c r="G2608" s="43" t="s">
        <v>6298</v>
      </c>
      <c r="H2608" s="117"/>
      <c r="I2608" s="41" t="s">
        <v>6262</v>
      </c>
      <c r="J2608" s="118"/>
      <c r="K2608" s="117"/>
    </row>
    <row r="2609" spans="2:11" ht="15.5">
      <c r="B2609" s="113">
        <v>8</v>
      </c>
      <c r="C2609" s="119" t="s">
        <v>2422</v>
      </c>
      <c r="D2609" s="113">
        <v>2021</v>
      </c>
      <c r="E2609" s="115" t="s">
        <v>3144</v>
      </c>
      <c r="F2609" s="41" t="s">
        <v>6299</v>
      </c>
      <c r="G2609" s="43" t="s">
        <v>6298</v>
      </c>
      <c r="H2609" s="117"/>
      <c r="I2609" s="41" t="s">
        <v>6247</v>
      </c>
      <c r="J2609" s="118"/>
      <c r="K2609" s="117"/>
    </row>
    <row r="2610" spans="2:11" ht="42">
      <c r="B2610" s="113">
        <v>9</v>
      </c>
      <c r="C2610" s="114" t="s">
        <v>6300</v>
      </c>
      <c r="D2610" s="113">
        <v>2021</v>
      </c>
      <c r="E2610" s="115" t="s">
        <v>3011</v>
      </c>
      <c r="F2610" s="41" t="s">
        <v>6301</v>
      </c>
      <c r="G2610" s="43" t="s">
        <v>6302</v>
      </c>
      <c r="H2610" s="117" t="s">
        <v>6303</v>
      </c>
      <c r="I2610" s="41" t="s">
        <v>6304</v>
      </c>
      <c r="J2610" s="118"/>
      <c r="K2610" s="117">
        <v>440566667</v>
      </c>
    </row>
    <row r="2611" spans="2:11" ht="42">
      <c r="B2611" s="113">
        <v>9</v>
      </c>
      <c r="C2611" s="114" t="s">
        <v>6300</v>
      </c>
      <c r="D2611" s="113">
        <v>2021</v>
      </c>
      <c r="E2611" s="115" t="s">
        <v>3016</v>
      </c>
      <c r="F2611" s="41" t="s">
        <v>6305</v>
      </c>
      <c r="G2611" s="43" t="s">
        <v>6306</v>
      </c>
      <c r="H2611" s="117" t="s">
        <v>4735</v>
      </c>
      <c r="I2611" s="41" t="s">
        <v>6307</v>
      </c>
      <c r="J2611" s="118"/>
      <c r="K2611" s="117">
        <v>59725000</v>
      </c>
    </row>
    <row r="2612" spans="2:11" ht="42">
      <c r="B2612" s="113">
        <v>9</v>
      </c>
      <c r="C2612" s="114" t="s">
        <v>6300</v>
      </c>
      <c r="D2612" s="113">
        <v>2021</v>
      </c>
      <c r="E2612" s="115" t="s">
        <v>3016</v>
      </c>
      <c r="F2612" s="41" t="s">
        <v>6308</v>
      </c>
      <c r="G2612" s="43" t="s">
        <v>6309</v>
      </c>
      <c r="H2612" s="117" t="s">
        <v>5025</v>
      </c>
      <c r="I2612" s="41" t="s">
        <v>6310</v>
      </c>
      <c r="J2612" s="118"/>
      <c r="K2612" s="117">
        <v>95041050</v>
      </c>
    </row>
    <row r="2613" spans="2:11" ht="31">
      <c r="B2613" s="113">
        <v>9</v>
      </c>
      <c r="C2613" s="114" t="s">
        <v>6300</v>
      </c>
      <c r="D2613" s="113">
        <v>2021</v>
      </c>
      <c r="E2613" s="115" t="s">
        <v>3016</v>
      </c>
      <c r="F2613" s="41" t="s">
        <v>6311</v>
      </c>
      <c r="G2613" s="43" t="s">
        <v>6312</v>
      </c>
      <c r="H2613" s="117" t="s">
        <v>4838</v>
      </c>
      <c r="I2613" s="41" t="s">
        <v>6313</v>
      </c>
      <c r="J2613" s="118"/>
      <c r="K2613" s="117">
        <v>7500000</v>
      </c>
    </row>
    <row r="2614" spans="2:11" ht="42">
      <c r="B2614" s="113">
        <v>9</v>
      </c>
      <c r="C2614" s="114" t="s">
        <v>6300</v>
      </c>
      <c r="D2614" s="113">
        <v>2021</v>
      </c>
      <c r="E2614" s="115" t="s">
        <v>3070</v>
      </c>
      <c r="F2614" s="41" t="s">
        <v>6314</v>
      </c>
      <c r="G2614" s="43" t="s">
        <v>3400</v>
      </c>
      <c r="H2614" s="117" t="s">
        <v>6315</v>
      </c>
      <c r="I2614" s="41" t="s">
        <v>6310</v>
      </c>
      <c r="J2614" s="118">
        <v>1485000000</v>
      </c>
      <c r="K2614" s="117"/>
    </row>
    <row r="2615" spans="2:11" ht="42">
      <c r="B2615" s="113">
        <v>9</v>
      </c>
      <c r="C2615" s="114" t="s">
        <v>6300</v>
      </c>
      <c r="D2615" s="113">
        <v>2021</v>
      </c>
      <c r="E2615" s="115" t="s">
        <v>3070</v>
      </c>
      <c r="F2615" s="41" t="s">
        <v>6314</v>
      </c>
      <c r="G2615" s="43" t="s">
        <v>6316</v>
      </c>
      <c r="H2615" s="117" t="s">
        <v>6317</v>
      </c>
      <c r="I2615" s="41" t="s">
        <v>6307</v>
      </c>
      <c r="J2615" s="118">
        <v>420000000</v>
      </c>
      <c r="K2615" s="117"/>
    </row>
    <row r="2616" spans="2:11" ht="42">
      <c r="B2616" s="113">
        <v>9</v>
      </c>
      <c r="C2616" s="114" t="s">
        <v>6300</v>
      </c>
      <c r="D2616" s="113">
        <v>2021</v>
      </c>
      <c r="E2616" s="115" t="s">
        <v>3070</v>
      </c>
      <c r="F2616" s="41" t="s">
        <v>6318</v>
      </c>
      <c r="G2616" s="43" t="s">
        <v>6319</v>
      </c>
      <c r="H2616" s="117" t="s">
        <v>6320</v>
      </c>
      <c r="I2616" s="41" t="s">
        <v>6310</v>
      </c>
      <c r="J2616" s="118">
        <v>40000000</v>
      </c>
      <c r="K2616" s="117"/>
    </row>
    <row r="2617" spans="2:11" ht="31">
      <c r="B2617" s="113">
        <v>9</v>
      </c>
      <c r="C2617" s="114" t="s">
        <v>6300</v>
      </c>
      <c r="D2617" s="113">
        <v>2021</v>
      </c>
      <c r="E2617" s="115" t="s">
        <v>3070</v>
      </c>
      <c r="F2617" s="41" t="s">
        <v>6321</v>
      </c>
      <c r="G2617" s="43" t="s">
        <v>6322</v>
      </c>
      <c r="H2617" s="117"/>
      <c r="I2617" s="41" t="s">
        <v>346</v>
      </c>
      <c r="J2617" s="118"/>
      <c r="K2617" s="117">
        <v>105185000</v>
      </c>
    </row>
    <row r="2618" spans="2:11" ht="31">
      <c r="B2618" s="113">
        <v>9</v>
      </c>
      <c r="C2618" s="114" t="s">
        <v>6300</v>
      </c>
      <c r="D2618" s="113">
        <v>2021</v>
      </c>
      <c r="E2618" s="115" t="s">
        <v>3070</v>
      </c>
      <c r="F2618" s="41" t="s">
        <v>6323</v>
      </c>
      <c r="G2618" s="43" t="s">
        <v>6324</v>
      </c>
      <c r="H2618" s="117"/>
      <c r="I2618" s="41" t="s">
        <v>6325</v>
      </c>
      <c r="J2618" s="118"/>
      <c r="K2618" s="117">
        <v>73469000</v>
      </c>
    </row>
    <row r="2619" spans="2:11" ht="42">
      <c r="B2619" s="113">
        <v>9</v>
      </c>
      <c r="C2619" s="114" t="s">
        <v>6300</v>
      </c>
      <c r="D2619" s="113">
        <v>2021</v>
      </c>
      <c r="E2619" s="115" t="s">
        <v>3070</v>
      </c>
      <c r="F2619" s="41" t="s">
        <v>6326</v>
      </c>
      <c r="G2619" s="43" t="s">
        <v>3398</v>
      </c>
      <c r="H2619" s="117"/>
      <c r="I2619" s="41" t="s">
        <v>6307</v>
      </c>
      <c r="J2619" s="118">
        <v>33000000</v>
      </c>
      <c r="K2619" s="117"/>
    </row>
    <row r="2620" spans="2:11" ht="42">
      <c r="B2620" s="113">
        <v>9</v>
      </c>
      <c r="C2620" s="114" t="s">
        <v>6300</v>
      </c>
      <c r="D2620" s="113">
        <v>2021</v>
      </c>
      <c r="E2620" s="115" t="s">
        <v>3070</v>
      </c>
      <c r="F2620" s="41" t="s">
        <v>6327</v>
      </c>
      <c r="G2620" s="43" t="s">
        <v>4323</v>
      </c>
      <c r="H2620" s="117" t="s">
        <v>6328</v>
      </c>
      <c r="I2620" s="41" t="s">
        <v>6329</v>
      </c>
      <c r="J2620" s="118">
        <v>10000000</v>
      </c>
      <c r="K2620" s="117"/>
    </row>
    <row r="2621" spans="2:11" ht="42">
      <c r="B2621" s="113">
        <v>9</v>
      </c>
      <c r="C2621" s="114" t="s">
        <v>6300</v>
      </c>
      <c r="D2621" s="113">
        <v>2021</v>
      </c>
      <c r="E2621" s="115" t="s">
        <v>3070</v>
      </c>
      <c r="F2621" s="41" t="s">
        <v>3404</v>
      </c>
      <c r="G2621" s="43" t="s">
        <v>6330</v>
      </c>
      <c r="H2621" s="117" t="s">
        <v>6331</v>
      </c>
      <c r="I2621" s="41" t="s">
        <v>6332</v>
      </c>
      <c r="J2621" s="118"/>
      <c r="K2621" s="117">
        <v>132000000</v>
      </c>
    </row>
    <row r="2622" spans="2:11" ht="31">
      <c r="B2622" s="113">
        <v>9</v>
      </c>
      <c r="C2622" s="114" t="s">
        <v>6300</v>
      </c>
      <c r="D2622" s="113">
        <v>2021</v>
      </c>
      <c r="E2622" s="115" t="s">
        <v>3070</v>
      </c>
      <c r="F2622" s="41" t="s">
        <v>3407</v>
      </c>
      <c r="G2622" s="43" t="s">
        <v>4453</v>
      </c>
      <c r="H2622" s="117"/>
      <c r="I2622" s="41" t="s">
        <v>6333</v>
      </c>
      <c r="J2622" s="118">
        <v>15000000</v>
      </c>
      <c r="K2622" s="117">
        <v>16075000</v>
      </c>
    </row>
    <row r="2623" spans="2:11" ht="42">
      <c r="B2623" s="113">
        <v>9</v>
      </c>
      <c r="C2623" s="114" t="s">
        <v>6300</v>
      </c>
      <c r="D2623" s="113">
        <v>2021</v>
      </c>
      <c r="E2623" s="115" t="s">
        <v>3070</v>
      </c>
      <c r="F2623" s="41" t="s">
        <v>6334</v>
      </c>
      <c r="G2623" s="43" t="s">
        <v>4323</v>
      </c>
      <c r="H2623" s="117" t="s">
        <v>6320</v>
      </c>
      <c r="I2623" s="41" t="s">
        <v>6329</v>
      </c>
      <c r="J2623" s="118">
        <v>4000000</v>
      </c>
      <c r="K2623" s="117"/>
    </row>
    <row r="2624" spans="2:11" ht="42">
      <c r="B2624" s="113">
        <v>9</v>
      </c>
      <c r="C2624" s="114" t="s">
        <v>6300</v>
      </c>
      <c r="D2624" s="113">
        <v>2021</v>
      </c>
      <c r="E2624" s="115" t="s">
        <v>3070</v>
      </c>
      <c r="F2624" s="41" t="s">
        <v>6335</v>
      </c>
      <c r="G2624" s="43" t="s">
        <v>3398</v>
      </c>
      <c r="H2624" s="117"/>
      <c r="I2624" s="41" t="s">
        <v>6307</v>
      </c>
      <c r="J2624" s="118">
        <v>22100000</v>
      </c>
      <c r="K2624" s="117"/>
    </row>
    <row r="2625" spans="2:11" ht="42">
      <c r="B2625" s="113">
        <v>9</v>
      </c>
      <c r="C2625" s="114" t="s">
        <v>6300</v>
      </c>
      <c r="D2625" s="113">
        <v>2021</v>
      </c>
      <c r="E2625" s="115" t="s">
        <v>3070</v>
      </c>
      <c r="F2625" s="41" t="s">
        <v>6336</v>
      </c>
      <c r="G2625" s="43" t="s">
        <v>3398</v>
      </c>
      <c r="H2625" s="117"/>
      <c r="I2625" s="41" t="s">
        <v>6307</v>
      </c>
      <c r="J2625" s="118">
        <v>15000000</v>
      </c>
      <c r="K2625" s="117"/>
    </row>
    <row r="2626" spans="2:11" ht="42">
      <c r="B2626" s="113">
        <v>9</v>
      </c>
      <c r="C2626" s="114" t="s">
        <v>6300</v>
      </c>
      <c r="D2626" s="113">
        <v>2021</v>
      </c>
      <c r="E2626" s="115" t="s">
        <v>3070</v>
      </c>
      <c r="F2626" s="41" t="s">
        <v>6337</v>
      </c>
      <c r="G2626" s="43" t="s">
        <v>6338</v>
      </c>
      <c r="H2626" s="117"/>
      <c r="I2626" s="41" t="s">
        <v>6332</v>
      </c>
      <c r="J2626" s="118">
        <v>31500000</v>
      </c>
      <c r="K2626" s="117"/>
    </row>
    <row r="2627" spans="2:11" ht="42">
      <c r="B2627" s="113">
        <v>9</v>
      </c>
      <c r="C2627" s="114" t="s">
        <v>6300</v>
      </c>
      <c r="D2627" s="113">
        <v>2021</v>
      </c>
      <c r="E2627" s="115" t="s">
        <v>3070</v>
      </c>
      <c r="F2627" s="41" t="s">
        <v>6339</v>
      </c>
      <c r="G2627" s="43" t="s">
        <v>6340</v>
      </c>
      <c r="H2627" s="117"/>
      <c r="I2627" s="41" t="s">
        <v>6310</v>
      </c>
      <c r="J2627" s="118"/>
      <c r="K2627" s="117">
        <v>2710000</v>
      </c>
    </row>
    <row r="2628" spans="2:11" ht="31">
      <c r="B2628" s="113">
        <v>9</v>
      </c>
      <c r="C2628" s="114" t="s">
        <v>6300</v>
      </c>
      <c r="D2628" s="113">
        <v>2021</v>
      </c>
      <c r="E2628" s="115" t="s">
        <v>3070</v>
      </c>
      <c r="F2628" s="41" t="s">
        <v>6341</v>
      </c>
      <c r="G2628" s="43" t="s">
        <v>6342</v>
      </c>
      <c r="H2628" s="117"/>
      <c r="I2628" s="41" t="s">
        <v>6333</v>
      </c>
      <c r="J2628" s="118">
        <v>26000000</v>
      </c>
      <c r="K2628" s="117">
        <v>13069000</v>
      </c>
    </row>
    <row r="2629" spans="2:11" ht="42">
      <c r="B2629" s="113">
        <v>9</v>
      </c>
      <c r="C2629" s="114" t="s">
        <v>6300</v>
      </c>
      <c r="D2629" s="113">
        <v>2021</v>
      </c>
      <c r="E2629" s="115" t="s">
        <v>3070</v>
      </c>
      <c r="F2629" s="41" t="s">
        <v>6343</v>
      </c>
      <c r="G2629" s="43" t="s">
        <v>6344</v>
      </c>
      <c r="H2629" s="117"/>
      <c r="I2629" s="41" t="s">
        <v>6310</v>
      </c>
      <c r="J2629" s="118">
        <v>48800000</v>
      </c>
      <c r="K2629" s="117"/>
    </row>
    <row r="2630" spans="2:11" ht="31">
      <c r="B2630" s="113">
        <v>9</v>
      </c>
      <c r="C2630" s="114" t="s">
        <v>6300</v>
      </c>
      <c r="D2630" s="113">
        <v>2021</v>
      </c>
      <c r="E2630" s="115" t="s">
        <v>3070</v>
      </c>
      <c r="F2630" s="41" t="s">
        <v>6345</v>
      </c>
      <c r="G2630" s="43" t="s">
        <v>6346</v>
      </c>
      <c r="H2630" s="117"/>
      <c r="I2630" s="41" t="s">
        <v>6347</v>
      </c>
      <c r="J2630" s="118">
        <v>5000000</v>
      </c>
      <c r="K2630" s="117"/>
    </row>
    <row r="2631" spans="2:11" ht="42">
      <c r="B2631" s="113">
        <v>9</v>
      </c>
      <c r="C2631" s="114" t="s">
        <v>6300</v>
      </c>
      <c r="D2631" s="113">
        <v>2021</v>
      </c>
      <c r="E2631" s="115" t="s">
        <v>3070</v>
      </c>
      <c r="F2631" s="41" t="s">
        <v>6348</v>
      </c>
      <c r="G2631" s="43" t="s">
        <v>6349</v>
      </c>
      <c r="H2631" s="117" t="s">
        <v>6320</v>
      </c>
      <c r="I2631" s="41" t="s">
        <v>6307</v>
      </c>
      <c r="J2631" s="118"/>
      <c r="K2631" s="117">
        <v>150000000</v>
      </c>
    </row>
    <row r="2632" spans="2:11" ht="42">
      <c r="B2632" s="113">
        <v>9</v>
      </c>
      <c r="C2632" s="114" t="s">
        <v>6300</v>
      </c>
      <c r="D2632" s="113">
        <v>2021</v>
      </c>
      <c r="E2632" s="115" t="s">
        <v>3070</v>
      </c>
      <c r="F2632" s="41" t="s">
        <v>3457</v>
      </c>
      <c r="G2632" s="43" t="s">
        <v>6350</v>
      </c>
      <c r="H2632" s="117" t="s">
        <v>6320</v>
      </c>
      <c r="I2632" s="41" t="s">
        <v>6307</v>
      </c>
      <c r="J2632" s="118">
        <v>61130000</v>
      </c>
      <c r="K2632" s="117"/>
    </row>
    <row r="2633" spans="2:11" ht="46.5">
      <c r="B2633" s="113">
        <v>9</v>
      </c>
      <c r="C2633" s="114" t="s">
        <v>6300</v>
      </c>
      <c r="D2633" s="113">
        <v>2021</v>
      </c>
      <c r="E2633" s="115" t="s">
        <v>3096</v>
      </c>
      <c r="F2633" s="41" t="s">
        <v>6351</v>
      </c>
      <c r="G2633" s="43" t="s">
        <v>6352</v>
      </c>
      <c r="H2633" s="117" t="s">
        <v>6353</v>
      </c>
      <c r="I2633" s="41" t="s">
        <v>6354</v>
      </c>
      <c r="J2633" s="118"/>
      <c r="K2633" s="117">
        <v>35700000</v>
      </c>
    </row>
    <row r="2634" spans="2:11" ht="46.5">
      <c r="B2634" s="113">
        <v>9</v>
      </c>
      <c r="C2634" s="114" t="s">
        <v>6300</v>
      </c>
      <c r="D2634" s="113">
        <v>2021</v>
      </c>
      <c r="E2634" s="115" t="s">
        <v>3096</v>
      </c>
      <c r="F2634" s="41" t="s">
        <v>6355</v>
      </c>
      <c r="G2634" s="43" t="s">
        <v>6356</v>
      </c>
      <c r="H2634" s="117" t="s">
        <v>6353</v>
      </c>
      <c r="I2634" s="41" t="s">
        <v>6357</v>
      </c>
      <c r="J2634" s="118"/>
      <c r="K2634" s="117">
        <v>63302500</v>
      </c>
    </row>
    <row r="2635" spans="2:11" ht="46.5">
      <c r="B2635" s="113">
        <v>9</v>
      </c>
      <c r="C2635" s="114" t="s">
        <v>6300</v>
      </c>
      <c r="D2635" s="113">
        <v>2021</v>
      </c>
      <c r="E2635" s="115" t="s">
        <v>3096</v>
      </c>
      <c r="F2635" s="41" t="s">
        <v>6358</v>
      </c>
      <c r="G2635" s="43" t="s">
        <v>6359</v>
      </c>
      <c r="H2635" s="117"/>
      <c r="I2635" s="41" t="s">
        <v>6310</v>
      </c>
      <c r="J2635" s="118">
        <v>22068000</v>
      </c>
      <c r="K2635" s="117"/>
    </row>
    <row r="2636" spans="2:11" ht="46.5">
      <c r="B2636" s="113">
        <v>9</v>
      </c>
      <c r="C2636" s="114" t="s">
        <v>6300</v>
      </c>
      <c r="D2636" s="113">
        <v>2021</v>
      </c>
      <c r="E2636" s="115" t="s">
        <v>3096</v>
      </c>
      <c r="F2636" s="41" t="s">
        <v>6360</v>
      </c>
      <c r="G2636" s="43" t="s">
        <v>6361</v>
      </c>
      <c r="H2636" s="117" t="s">
        <v>6320</v>
      </c>
      <c r="I2636" s="41" t="s">
        <v>6310</v>
      </c>
      <c r="J2636" s="118"/>
      <c r="K2636" s="117">
        <v>28025000</v>
      </c>
    </row>
    <row r="2637" spans="2:11" ht="46.5">
      <c r="B2637" s="113">
        <v>9</v>
      </c>
      <c r="C2637" s="114" t="s">
        <v>6300</v>
      </c>
      <c r="D2637" s="113">
        <v>2021</v>
      </c>
      <c r="E2637" s="115" t="s">
        <v>3096</v>
      </c>
      <c r="F2637" s="41" t="s">
        <v>6362</v>
      </c>
      <c r="G2637" s="43" t="s">
        <v>6363</v>
      </c>
      <c r="H2637" s="117" t="s">
        <v>6328</v>
      </c>
      <c r="I2637" s="41" t="s">
        <v>6310</v>
      </c>
      <c r="J2637" s="118">
        <v>20000000</v>
      </c>
      <c r="K2637" s="117"/>
    </row>
    <row r="2638" spans="2:11" ht="42">
      <c r="B2638" s="113">
        <v>9</v>
      </c>
      <c r="C2638" s="114" t="s">
        <v>6300</v>
      </c>
      <c r="D2638" s="113">
        <v>2021</v>
      </c>
      <c r="E2638" s="115" t="s">
        <v>3112</v>
      </c>
      <c r="F2638" s="41" t="s">
        <v>6364</v>
      </c>
      <c r="G2638" s="43" t="s">
        <v>3398</v>
      </c>
      <c r="H2638" s="117"/>
      <c r="I2638" s="41" t="s">
        <v>6307</v>
      </c>
      <c r="J2638" s="118">
        <v>30000000</v>
      </c>
      <c r="K2638" s="117"/>
    </row>
    <row r="2639" spans="2:11" ht="42">
      <c r="B2639" s="113">
        <v>9</v>
      </c>
      <c r="C2639" s="114" t="s">
        <v>6300</v>
      </c>
      <c r="D2639" s="113">
        <v>2021</v>
      </c>
      <c r="E2639" s="115" t="s">
        <v>3112</v>
      </c>
      <c r="F2639" s="41" t="s">
        <v>6365</v>
      </c>
      <c r="G2639" s="43" t="s">
        <v>6366</v>
      </c>
      <c r="H2639" s="117"/>
      <c r="I2639" s="41" t="s">
        <v>6310</v>
      </c>
      <c r="J2639" s="118">
        <v>4000000</v>
      </c>
      <c r="K2639" s="117"/>
    </row>
    <row r="2640" spans="2:11" ht="42">
      <c r="B2640" s="113">
        <v>9</v>
      </c>
      <c r="C2640" s="114" t="s">
        <v>6300</v>
      </c>
      <c r="D2640" s="113">
        <v>2021</v>
      </c>
      <c r="E2640" s="115" t="s">
        <v>3112</v>
      </c>
      <c r="F2640" s="41" t="s">
        <v>6367</v>
      </c>
      <c r="G2640" s="43" t="s">
        <v>6368</v>
      </c>
      <c r="H2640" s="117"/>
      <c r="I2640" s="41" t="s">
        <v>6307</v>
      </c>
      <c r="J2640" s="118"/>
      <c r="K2640" s="117">
        <v>59095000</v>
      </c>
    </row>
    <row r="2641" spans="2:11" ht="42">
      <c r="B2641" s="113">
        <v>9</v>
      </c>
      <c r="C2641" s="114" t="s">
        <v>6300</v>
      </c>
      <c r="D2641" s="113">
        <v>2021</v>
      </c>
      <c r="E2641" s="115" t="s">
        <v>3112</v>
      </c>
      <c r="F2641" s="41" t="s">
        <v>6369</v>
      </c>
      <c r="G2641" s="43" t="s">
        <v>6370</v>
      </c>
      <c r="H2641" s="117" t="s">
        <v>6371</v>
      </c>
      <c r="I2641" s="41" t="s">
        <v>6307</v>
      </c>
      <c r="J2641" s="118"/>
      <c r="K2641" s="117">
        <v>269458000</v>
      </c>
    </row>
    <row r="2642" spans="2:11" ht="31">
      <c r="B2642" s="113">
        <v>9</v>
      </c>
      <c r="C2642" s="114" t="s">
        <v>6300</v>
      </c>
      <c r="D2642" s="113">
        <v>2021</v>
      </c>
      <c r="E2642" s="115" t="s">
        <v>3112</v>
      </c>
      <c r="F2642" s="41" t="s">
        <v>6372</v>
      </c>
      <c r="G2642" s="43" t="s">
        <v>6373</v>
      </c>
      <c r="H2642" s="117"/>
      <c r="I2642" s="41" t="s">
        <v>6373</v>
      </c>
      <c r="J2642" s="118"/>
      <c r="K2642" s="117">
        <v>229650000</v>
      </c>
    </row>
    <row r="2643" spans="2:11" ht="42">
      <c r="B2643" s="113">
        <v>9</v>
      </c>
      <c r="C2643" s="114" t="s">
        <v>6300</v>
      </c>
      <c r="D2643" s="113">
        <v>2021</v>
      </c>
      <c r="E2643" s="115" t="s">
        <v>3112</v>
      </c>
      <c r="F2643" s="41" t="s">
        <v>6374</v>
      </c>
      <c r="G2643" s="43" t="s">
        <v>3401</v>
      </c>
      <c r="H2643" s="117"/>
      <c r="I2643" s="41" t="s">
        <v>6310</v>
      </c>
      <c r="J2643" s="118">
        <v>50000000</v>
      </c>
      <c r="K2643" s="117"/>
    </row>
    <row r="2644" spans="2:11" ht="42">
      <c r="B2644" s="113">
        <v>9</v>
      </c>
      <c r="C2644" s="114" t="s">
        <v>6300</v>
      </c>
      <c r="D2644" s="113">
        <v>2021</v>
      </c>
      <c r="E2644" s="115" t="s">
        <v>3144</v>
      </c>
      <c r="F2644" s="41" t="s">
        <v>6375</v>
      </c>
      <c r="G2644" s="43" t="s">
        <v>6368</v>
      </c>
      <c r="H2644" s="117"/>
      <c r="I2644" s="41" t="s">
        <v>6307</v>
      </c>
      <c r="J2644" s="118"/>
      <c r="K2644" s="117">
        <v>24200000</v>
      </c>
    </row>
    <row r="2645" spans="2:11" ht="31">
      <c r="B2645" s="113">
        <v>10</v>
      </c>
      <c r="C2645" s="114" t="s">
        <v>2424</v>
      </c>
      <c r="D2645" s="113">
        <v>2021</v>
      </c>
      <c r="E2645" s="115" t="s">
        <v>3011</v>
      </c>
      <c r="F2645" s="41"/>
      <c r="G2645" s="43"/>
      <c r="H2645" s="117"/>
      <c r="I2645" s="41"/>
      <c r="J2645" s="118"/>
      <c r="K2645" s="117"/>
    </row>
    <row r="2646" spans="2:11" ht="31">
      <c r="B2646" s="113">
        <v>10</v>
      </c>
      <c r="C2646" s="114" t="s">
        <v>2424</v>
      </c>
      <c r="D2646" s="113">
        <v>2021</v>
      </c>
      <c r="E2646" s="115" t="s">
        <v>3016</v>
      </c>
      <c r="F2646" s="41"/>
      <c r="G2646" s="43"/>
      <c r="H2646" s="117"/>
      <c r="I2646" s="41"/>
      <c r="J2646" s="118"/>
      <c r="K2646" s="117"/>
    </row>
    <row r="2647" spans="2:11" ht="31">
      <c r="B2647" s="113">
        <v>10</v>
      </c>
      <c r="C2647" s="114" t="s">
        <v>2424</v>
      </c>
      <c r="D2647" s="113">
        <v>2021</v>
      </c>
      <c r="E2647" s="115" t="s">
        <v>3070</v>
      </c>
      <c r="F2647" s="41"/>
      <c r="G2647" s="43"/>
      <c r="H2647" s="117"/>
      <c r="I2647" s="41"/>
      <c r="J2647" s="118"/>
      <c r="K2647" s="117"/>
    </row>
    <row r="2648" spans="2:11" ht="46.5">
      <c r="B2648" s="113">
        <v>10</v>
      </c>
      <c r="C2648" s="114" t="s">
        <v>2424</v>
      </c>
      <c r="D2648" s="113">
        <v>2021</v>
      </c>
      <c r="E2648" s="115" t="s">
        <v>3096</v>
      </c>
      <c r="F2648" s="41"/>
      <c r="G2648" s="43"/>
      <c r="H2648" s="117"/>
      <c r="I2648" s="41"/>
      <c r="J2648" s="118"/>
      <c r="K2648" s="117"/>
    </row>
    <row r="2649" spans="2:11" ht="31">
      <c r="B2649" s="113">
        <v>10</v>
      </c>
      <c r="C2649" s="114" t="s">
        <v>2424</v>
      </c>
      <c r="D2649" s="113">
        <v>2021</v>
      </c>
      <c r="E2649" s="115" t="s">
        <v>3112</v>
      </c>
      <c r="F2649" s="41"/>
      <c r="G2649" s="43"/>
      <c r="H2649" s="117"/>
      <c r="I2649" s="41"/>
      <c r="J2649" s="118"/>
      <c r="K2649" s="117"/>
    </row>
    <row r="2650" spans="2:11" ht="15.5">
      <c r="B2650" s="113">
        <v>10</v>
      </c>
      <c r="C2650" s="114" t="s">
        <v>2424</v>
      </c>
      <c r="D2650" s="113">
        <v>2021</v>
      </c>
      <c r="E2650" s="115" t="s">
        <v>3144</v>
      </c>
      <c r="F2650" s="41"/>
      <c r="G2650" s="43"/>
      <c r="H2650" s="117"/>
      <c r="I2650" s="41"/>
      <c r="J2650" s="118"/>
      <c r="K2650" s="117"/>
    </row>
    <row r="2651" spans="2:11" ht="31">
      <c r="B2651" s="113">
        <v>11</v>
      </c>
      <c r="C2651" s="114" t="s">
        <v>72</v>
      </c>
      <c r="D2651" s="113">
        <v>2021</v>
      </c>
      <c r="E2651" s="115" t="s">
        <v>3011</v>
      </c>
      <c r="F2651" s="41" t="s">
        <v>6376</v>
      </c>
      <c r="G2651" s="43" t="s">
        <v>3506</v>
      </c>
      <c r="H2651" s="117"/>
      <c r="I2651" s="41" t="s">
        <v>3507</v>
      </c>
      <c r="J2651" s="118"/>
      <c r="K2651" s="117">
        <v>21126341420</v>
      </c>
    </row>
    <row r="2652" spans="2:11" ht="42">
      <c r="B2652" s="113">
        <v>11</v>
      </c>
      <c r="C2652" s="114" t="s">
        <v>72</v>
      </c>
      <c r="D2652" s="113">
        <v>2021</v>
      </c>
      <c r="E2652" s="115" t="s">
        <v>3016</v>
      </c>
      <c r="F2652" s="41" t="s">
        <v>6377</v>
      </c>
      <c r="G2652" s="43" t="s">
        <v>3506</v>
      </c>
      <c r="H2652" s="117"/>
      <c r="I2652" s="41" t="s">
        <v>3507</v>
      </c>
      <c r="J2652" s="118"/>
      <c r="K2652" s="117">
        <v>10805601274</v>
      </c>
    </row>
    <row r="2653" spans="2:11" ht="31">
      <c r="B2653" s="113">
        <v>11</v>
      </c>
      <c r="C2653" s="114" t="s">
        <v>72</v>
      </c>
      <c r="D2653" s="113">
        <v>2021</v>
      </c>
      <c r="E2653" s="115" t="s">
        <v>3070</v>
      </c>
      <c r="F2653" s="41" t="s">
        <v>6378</v>
      </c>
      <c r="G2653" s="43" t="s">
        <v>3506</v>
      </c>
      <c r="H2653" s="117"/>
      <c r="I2653" s="41" t="s">
        <v>3507</v>
      </c>
      <c r="J2653" s="118"/>
      <c r="K2653" s="117">
        <v>30307197653</v>
      </c>
    </row>
    <row r="2654" spans="2:11" ht="46.5">
      <c r="B2654" s="113">
        <v>11</v>
      </c>
      <c r="C2654" s="114" t="s">
        <v>72</v>
      </c>
      <c r="D2654" s="113">
        <v>2021</v>
      </c>
      <c r="E2654" s="115" t="s">
        <v>3096</v>
      </c>
      <c r="F2654" s="41" t="s">
        <v>6379</v>
      </c>
      <c r="G2654" s="43" t="s">
        <v>3506</v>
      </c>
      <c r="H2654" s="117"/>
      <c r="I2654" s="41" t="s">
        <v>3507</v>
      </c>
      <c r="J2654" s="118"/>
      <c r="K2654" s="117">
        <v>19602423859</v>
      </c>
    </row>
    <row r="2655" spans="2:11" ht="31">
      <c r="B2655" s="113">
        <v>11</v>
      </c>
      <c r="C2655" s="114" t="s">
        <v>72</v>
      </c>
      <c r="D2655" s="113">
        <v>2021</v>
      </c>
      <c r="E2655" s="115" t="s">
        <v>3112</v>
      </c>
      <c r="F2655" s="41"/>
      <c r="G2655" s="43" t="s">
        <v>3506</v>
      </c>
      <c r="H2655" s="117"/>
      <c r="I2655" s="41" t="s">
        <v>3507</v>
      </c>
      <c r="J2655" s="118"/>
      <c r="K2655" s="117">
        <v>9925470066</v>
      </c>
    </row>
    <row r="2656" spans="2:11" ht="28">
      <c r="B2656" s="113">
        <v>11</v>
      </c>
      <c r="C2656" s="114" t="s">
        <v>72</v>
      </c>
      <c r="D2656" s="113">
        <v>2021</v>
      </c>
      <c r="E2656" s="115" t="s">
        <v>3144</v>
      </c>
      <c r="F2656" s="41" t="s">
        <v>6380</v>
      </c>
      <c r="G2656" s="43" t="s">
        <v>3506</v>
      </c>
      <c r="H2656" s="117"/>
      <c r="I2656" s="41" t="s">
        <v>3507</v>
      </c>
      <c r="J2656" s="118"/>
      <c r="K2656" s="117">
        <v>2045308770</v>
      </c>
    </row>
    <row r="2657" spans="2:11" ht="31">
      <c r="B2657" s="113">
        <v>12</v>
      </c>
      <c r="C2657" s="114" t="s">
        <v>6381</v>
      </c>
      <c r="D2657" s="113">
        <v>2021</v>
      </c>
      <c r="E2657" s="115" t="s">
        <v>3011</v>
      </c>
      <c r="F2657" s="41"/>
      <c r="G2657" s="43"/>
      <c r="H2657" s="117"/>
      <c r="I2657" s="41"/>
      <c r="J2657" s="118"/>
      <c r="K2657" s="117">
        <v>12370208777</v>
      </c>
    </row>
    <row r="2658" spans="2:11" ht="31">
      <c r="B2658" s="113">
        <v>12</v>
      </c>
      <c r="C2658" s="114" t="s">
        <v>6381</v>
      </c>
      <c r="D2658" s="113">
        <v>2021</v>
      </c>
      <c r="E2658" s="115" t="s">
        <v>3016</v>
      </c>
      <c r="F2658" s="41"/>
      <c r="G2658" s="43"/>
      <c r="H2658" s="117"/>
      <c r="I2658" s="41"/>
      <c r="J2658" s="118">
        <v>8216541427</v>
      </c>
      <c r="K2658" s="117"/>
    </row>
    <row r="2659" spans="2:11" ht="31">
      <c r="B2659" s="113">
        <v>12</v>
      </c>
      <c r="C2659" s="114" t="s">
        <v>6381</v>
      </c>
      <c r="D2659" s="113">
        <v>2021</v>
      </c>
      <c r="E2659" s="115" t="s">
        <v>3070</v>
      </c>
      <c r="F2659" s="41"/>
      <c r="G2659" s="43"/>
      <c r="H2659" s="117"/>
      <c r="I2659" s="41"/>
      <c r="J2659" s="118">
        <v>3959106118</v>
      </c>
      <c r="K2659" s="117"/>
    </row>
    <row r="2660" spans="2:11" ht="46.5">
      <c r="B2660" s="113">
        <v>12</v>
      </c>
      <c r="C2660" s="114" t="s">
        <v>6381</v>
      </c>
      <c r="D2660" s="113">
        <v>2021</v>
      </c>
      <c r="E2660" s="115" t="s">
        <v>3096</v>
      </c>
      <c r="F2660" s="41"/>
      <c r="G2660" s="43"/>
      <c r="H2660" s="117"/>
      <c r="I2660" s="41"/>
      <c r="J2660" s="118"/>
      <c r="K2660" s="117"/>
    </row>
    <row r="2661" spans="2:11" ht="31">
      <c r="B2661" s="113">
        <v>12</v>
      </c>
      <c r="C2661" s="114" t="s">
        <v>6381</v>
      </c>
      <c r="D2661" s="113">
        <v>2021</v>
      </c>
      <c r="E2661" s="115" t="s">
        <v>3112</v>
      </c>
      <c r="F2661" s="41"/>
      <c r="G2661" s="43"/>
      <c r="H2661" s="117"/>
      <c r="I2661" s="41"/>
      <c r="J2661" s="118"/>
      <c r="K2661" s="117">
        <v>17253266182</v>
      </c>
    </row>
    <row r="2662" spans="2:11" ht="15.5">
      <c r="B2662" s="113">
        <v>12</v>
      </c>
      <c r="C2662" s="114" t="s">
        <v>6381</v>
      </c>
      <c r="D2662" s="113">
        <v>2021</v>
      </c>
      <c r="E2662" s="115" t="s">
        <v>3144</v>
      </c>
      <c r="F2662" s="41"/>
      <c r="G2662" s="43"/>
      <c r="H2662" s="117"/>
      <c r="I2662" s="41"/>
      <c r="J2662" s="118"/>
      <c r="K2662" s="117"/>
    </row>
    <row r="2663" spans="2:11" ht="31">
      <c r="B2663" s="113">
        <v>13</v>
      </c>
      <c r="C2663" s="114" t="s">
        <v>6382</v>
      </c>
      <c r="D2663" s="113">
        <v>2021</v>
      </c>
      <c r="E2663" s="115" t="s">
        <v>3011</v>
      </c>
      <c r="F2663" s="41">
        <v>0</v>
      </c>
      <c r="G2663" s="43"/>
      <c r="H2663" s="117"/>
      <c r="I2663" s="41"/>
      <c r="J2663" s="118">
        <v>0</v>
      </c>
      <c r="K2663" s="117"/>
    </row>
    <row r="2664" spans="2:11" ht="31">
      <c r="B2664" s="113">
        <v>13</v>
      </c>
      <c r="C2664" s="114" t="s">
        <v>6382</v>
      </c>
      <c r="D2664" s="113">
        <v>2021</v>
      </c>
      <c r="E2664" s="115" t="s">
        <v>3016</v>
      </c>
      <c r="F2664" s="41">
        <v>0</v>
      </c>
      <c r="G2664" s="43"/>
      <c r="H2664" s="117"/>
      <c r="I2664" s="41"/>
      <c r="J2664" s="118">
        <v>0</v>
      </c>
      <c r="K2664" s="117"/>
    </row>
    <row r="2665" spans="2:11" ht="31">
      <c r="B2665" s="113">
        <v>13</v>
      </c>
      <c r="C2665" s="114" t="s">
        <v>6382</v>
      </c>
      <c r="D2665" s="113">
        <v>2021</v>
      </c>
      <c r="E2665" s="115" t="s">
        <v>3070</v>
      </c>
      <c r="F2665" s="41" t="s">
        <v>6383</v>
      </c>
      <c r="G2665" s="120" t="s">
        <v>6384</v>
      </c>
      <c r="H2665" s="117"/>
      <c r="I2665" s="41"/>
      <c r="J2665" s="118">
        <v>1069373893</v>
      </c>
      <c r="K2665" s="117"/>
    </row>
    <row r="2666" spans="2:11" ht="46.5">
      <c r="B2666" s="113">
        <v>13</v>
      </c>
      <c r="C2666" s="114" t="s">
        <v>6382</v>
      </c>
      <c r="D2666" s="113">
        <v>2021</v>
      </c>
      <c r="E2666" s="115" t="s">
        <v>3096</v>
      </c>
      <c r="F2666" s="41" t="s">
        <v>6385</v>
      </c>
      <c r="G2666" s="120" t="s">
        <v>6386</v>
      </c>
      <c r="H2666" s="117"/>
      <c r="I2666" s="41"/>
      <c r="J2666" s="118">
        <v>158963000</v>
      </c>
      <c r="K2666" s="117"/>
    </row>
    <row r="2667" spans="2:11" ht="56">
      <c r="B2667" s="113">
        <v>13</v>
      </c>
      <c r="C2667" s="114" t="s">
        <v>6382</v>
      </c>
      <c r="D2667" s="113">
        <v>2021</v>
      </c>
      <c r="E2667" s="115" t="s">
        <v>3112</v>
      </c>
      <c r="F2667" s="41" t="s">
        <v>6387</v>
      </c>
      <c r="G2667" s="120" t="s">
        <v>6388</v>
      </c>
      <c r="H2667" s="117"/>
      <c r="I2667" s="41"/>
      <c r="J2667" s="118">
        <v>2370986000</v>
      </c>
      <c r="K2667" s="117"/>
    </row>
    <row r="2668" spans="2:11" ht="15.5">
      <c r="B2668" s="113">
        <v>13</v>
      </c>
      <c r="C2668" s="114" t="s">
        <v>6382</v>
      </c>
      <c r="D2668" s="113">
        <v>2021</v>
      </c>
      <c r="E2668" s="115" t="s">
        <v>3144</v>
      </c>
      <c r="F2668" s="41">
        <v>0</v>
      </c>
      <c r="G2668" s="43"/>
      <c r="H2668" s="117"/>
      <c r="I2668" s="41"/>
      <c r="J2668" s="118">
        <v>0</v>
      </c>
      <c r="K2668" s="117"/>
    </row>
    <row r="2669" spans="2:11" ht="31">
      <c r="B2669" s="113">
        <v>14</v>
      </c>
      <c r="C2669" s="114" t="s">
        <v>86</v>
      </c>
      <c r="D2669" s="113">
        <v>2021</v>
      </c>
      <c r="E2669" s="115" t="s">
        <v>3011</v>
      </c>
      <c r="F2669" s="41"/>
      <c r="G2669" s="120"/>
      <c r="H2669" s="117"/>
      <c r="I2669" s="41"/>
      <c r="J2669" s="118"/>
      <c r="K2669" s="117"/>
    </row>
    <row r="2670" spans="2:11" ht="31">
      <c r="B2670" s="113">
        <v>14</v>
      </c>
      <c r="C2670" s="114" t="s">
        <v>86</v>
      </c>
      <c r="D2670" s="113">
        <v>2021</v>
      </c>
      <c r="E2670" s="115" t="s">
        <v>3016</v>
      </c>
      <c r="F2670" s="41" t="s">
        <v>6389</v>
      </c>
      <c r="G2670" s="120" t="s">
        <v>3321</v>
      </c>
      <c r="H2670" s="117" t="s">
        <v>3533</v>
      </c>
      <c r="I2670" s="41" t="s">
        <v>3534</v>
      </c>
      <c r="J2670" s="118">
        <v>165659000</v>
      </c>
      <c r="K2670" s="117"/>
    </row>
    <row r="2671" spans="2:11" ht="31">
      <c r="B2671" s="113">
        <v>14</v>
      </c>
      <c r="C2671" s="114" t="s">
        <v>86</v>
      </c>
      <c r="D2671" s="113">
        <v>2021</v>
      </c>
      <c r="E2671" s="115" t="s">
        <v>3016</v>
      </c>
      <c r="F2671" s="41" t="s">
        <v>6390</v>
      </c>
      <c r="G2671" s="120" t="s">
        <v>3203</v>
      </c>
      <c r="H2671" s="117" t="s">
        <v>3524</v>
      </c>
      <c r="I2671" s="41" t="s">
        <v>3534</v>
      </c>
      <c r="J2671" s="118"/>
      <c r="K2671" s="117">
        <v>25000000</v>
      </c>
    </row>
    <row r="2672" spans="2:11" ht="31">
      <c r="B2672" s="113">
        <v>14</v>
      </c>
      <c r="C2672" s="114" t="s">
        <v>86</v>
      </c>
      <c r="D2672" s="113">
        <v>2021</v>
      </c>
      <c r="E2672" s="115" t="s">
        <v>3016</v>
      </c>
      <c r="F2672" s="41" t="s">
        <v>6391</v>
      </c>
      <c r="G2672" s="120" t="s">
        <v>3321</v>
      </c>
      <c r="H2672" s="117" t="s">
        <v>3533</v>
      </c>
      <c r="I2672" s="41" t="s">
        <v>3534</v>
      </c>
      <c r="J2672" s="118"/>
      <c r="K2672" s="117">
        <v>51561000</v>
      </c>
    </row>
    <row r="2673" spans="2:11" ht="31">
      <c r="B2673" s="113">
        <v>14</v>
      </c>
      <c r="C2673" s="114" t="s">
        <v>86</v>
      </c>
      <c r="D2673" s="113">
        <v>2021</v>
      </c>
      <c r="E2673" s="115" t="s">
        <v>3016</v>
      </c>
      <c r="F2673" s="41" t="s">
        <v>6392</v>
      </c>
      <c r="G2673" s="120" t="s">
        <v>6393</v>
      </c>
      <c r="H2673" s="117" t="s">
        <v>6394</v>
      </c>
      <c r="I2673" s="41" t="s">
        <v>6395</v>
      </c>
      <c r="J2673" s="118"/>
      <c r="K2673" s="117">
        <v>29606000</v>
      </c>
    </row>
    <row r="2674" spans="2:11" ht="31">
      <c r="B2674" s="113">
        <v>14</v>
      </c>
      <c r="C2674" s="114" t="s">
        <v>86</v>
      </c>
      <c r="D2674" s="113">
        <v>2021</v>
      </c>
      <c r="E2674" s="115" t="s">
        <v>3016</v>
      </c>
      <c r="F2674" s="41" t="s">
        <v>6396</v>
      </c>
      <c r="G2674" s="120" t="s">
        <v>3203</v>
      </c>
      <c r="H2674" s="117" t="s">
        <v>3539</v>
      </c>
      <c r="I2674" s="41" t="s">
        <v>3556</v>
      </c>
      <c r="J2674" s="118"/>
      <c r="K2674" s="117">
        <v>20140000</v>
      </c>
    </row>
    <row r="2675" spans="2:11" ht="31">
      <c r="B2675" s="113">
        <v>14</v>
      </c>
      <c r="C2675" s="114" t="s">
        <v>86</v>
      </c>
      <c r="D2675" s="113">
        <v>2021</v>
      </c>
      <c r="E2675" s="115" t="s">
        <v>3016</v>
      </c>
      <c r="F2675" s="41" t="s">
        <v>6397</v>
      </c>
      <c r="G2675" s="120" t="s">
        <v>3321</v>
      </c>
      <c r="H2675" s="117" t="s">
        <v>3527</v>
      </c>
      <c r="I2675" s="41" t="s">
        <v>6398</v>
      </c>
      <c r="J2675" s="118"/>
      <c r="K2675" s="117">
        <v>150000000</v>
      </c>
    </row>
    <row r="2676" spans="2:11" ht="31">
      <c r="B2676" s="113">
        <v>14</v>
      </c>
      <c r="C2676" s="114" t="s">
        <v>86</v>
      </c>
      <c r="D2676" s="113">
        <v>2021</v>
      </c>
      <c r="E2676" s="115" t="s">
        <v>3016</v>
      </c>
      <c r="F2676" s="41" t="s">
        <v>6399</v>
      </c>
      <c r="G2676" s="120" t="s">
        <v>3321</v>
      </c>
      <c r="H2676" s="117" t="s">
        <v>3527</v>
      </c>
      <c r="I2676" s="41" t="s">
        <v>6398</v>
      </c>
      <c r="J2676" s="118"/>
      <c r="K2676" s="117">
        <v>50000000</v>
      </c>
    </row>
    <row r="2677" spans="2:11" ht="31">
      <c r="B2677" s="113">
        <v>14</v>
      </c>
      <c r="C2677" s="114" t="s">
        <v>86</v>
      </c>
      <c r="D2677" s="113">
        <v>2021</v>
      </c>
      <c r="E2677" s="115" t="s">
        <v>3070</v>
      </c>
      <c r="F2677" s="41" t="s">
        <v>6400</v>
      </c>
      <c r="G2677" s="120" t="s">
        <v>3203</v>
      </c>
      <c r="H2677" s="117" t="s">
        <v>3533</v>
      </c>
      <c r="I2677" s="41" t="s">
        <v>3534</v>
      </c>
      <c r="J2677" s="118">
        <v>72000000</v>
      </c>
      <c r="K2677" s="117"/>
    </row>
    <row r="2678" spans="2:11" ht="31">
      <c r="B2678" s="113">
        <v>14</v>
      </c>
      <c r="C2678" s="114" t="s">
        <v>86</v>
      </c>
      <c r="D2678" s="113">
        <v>2021</v>
      </c>
      <c r="E2678" s="115" t="s">
        <v>3070</v>
      </c>
      <c r="F2678" s="41" t="s">
        <v>6401</v>
      </c>
      <c r="G2678" s="120" t="s">
        <v>3203</v>
      </c>
      <c r="H2678" s="117" t="s">
        <v>3539</v>
      </c>
      <c r="I2678" s="41" t="s">
        <v>6402</v>
      </c>
      <c r="J2678" s="118">
        <v>32990000</v>
      </c>
      <c r="K2678" s="117"/>
    </row>
    <row r="2679" spans="2:11" ht="31">
      <c r="B2679" s="113">
        <v>14</v>
      </c>
      <c r="C2679" s="114" t="s">
        <v>86</v>
      </c>
      <c r="D2679" s="113">
        <v>2021</v>
      </c>
      <c r="E2679" s="115" t="s">
        <v>3070</v>
      </c>
      <c r="F2679" s="41" t="s">
        <v>6403</v>
      </c>
      <c r="G2679" s="120" t="s">
        <v>805</v>
      </c>
      <c r="H2679" s="117" t="s">
        <v>6404</v>
      </c>
      <c r="I2679" s="41" t="s">
        <v>3127</v>
      </c>
      <c r="J2679" s="118">
        <v>458212300</v>
      </c>
      <c r="K2679" s="117"/>
    </row>
    <row r="2680" spans="2:11" ht="31">
      <c r="B2680" s="113">
        <v>14</v>
      </c>
      <c r="C2680" s="114" t="s">
        <v>86</v>
      </c>
      <c r="D2680" s="113">
        <v>2021</v>
      </c>
      <c r="E2680" s="115" t="s">
        <v>3070</v>
      </c>
      <c r="F2680" s="41" t="s">
        <v>6405</v>
      </c>
      <c r="G2680" s="120" t="s">
        <v>805</v>
      </c>
      <c r="H2680" s="117" t="s">
        <v>3533</v>
      </c>
      <c r="I2680" s="41" t="s">
        <v>3534</v>
      </c>
      <c r="J2680" s="118">
        <v>57000000</v>
      </c>
      <c r="K2680" s="117">
        <v>472705000</v>
      </c>
    </row>
    <row r="2681" spans="2:11" ht="31">
      <c r="B2681" s="113">
        <v>14</v>
      </c>
      <c r="C2681" s="114" t="s">
        <v>86</v>
      </c>
      <c r="D2681" s="113">
        <v>2021</v>
      </c>
      <c r="E2681" s="115" t="s">
        <v>3070</v>
      </c>
      <c r="F2681" s="41" t="s">
        <v>6406</v>
      </c>
      <c r="G2681" s="120" t="s">
        <v>805</v>
      </c>
      <c r="H2681" s="117" t="s">
        <v>6407</v>
      </c>
      <c r="I2681" s="41" t="s">
        <v>3534</v>
      </c>
      <c r="J2681" s="118"/>
      <c r="K2681" s="117">
        <v>45190000</v>
      </c>
    </row>
    <row r="2682" spans="2:11" ht="31">
      <c r="B2682" s="113">
        <v>14</v>
      </c>
      <c r="C2682" s="114" t="s">
        <v>86</v>
      </c>
      <c r="D2682" s="113">
        <v>2021</v>
      </c>
      <c r="E2682" s="115" t="s">
        <v>3070</v>
      </c>
      <c r="F2682" s="41" t="s">
        <v>6408</v>
      </c>
      <c r="G2682" s="120" t="s">
        <v>805</v>
      </c>
      <c r="H2682" s="117" t="s">
        <v>3533</v>
      </c>
      <c r="I2682" s="41" t="s">
        <v>3534</v>
      </c>
      <c r="J2682" s="118"/>
      <c r="K2682" s="117">
        <v>102168000</v>
      </c>
    </row>
    <row r="2683" spans="2:11" ht="46.5">
      <c r="B2683" s="113">
        <v>14</v>
      </c>
      <c r="C2683" s="114" t="s">
        <v>86</v>
      </c>
      <c r="D2683" s="113">
        <v>2021</v>
      </c>
      <c r="E2683" s="115" t="s">
        <v>3096</v>
      </c>
      <c r="F2683" s="41" t="s">
        <v>6409</v>
      </c>
      <c r="G2683" s="120" t="s">
        <v>6009</v>
      </c>
      <c r="H2683" s="117" t="s">
        <v>3548</v>
      </c>
      <c r="I2683" s="41" t="s">
        <v>6410</v>
      </c>
      <c r="J2683" s="118"/>
      <c r="K2683" s="117">
        <v>26800000</v>
      </c>
    </row>
    <row r="2684" spans="2:11" ht="46.5">
      <c r="B2684" s="113">
        <v>14</v>
      </c>
      <c r="C2684" s="114" t="s">
        <v>86</v>
      </c>
      <c r="D2684" s="113">
        <v>2021</v>
      </c>
      <c r="E2684" s="115" t="s">
        <v>3096</v>
      </c>
      <c r="F2684" s="41" t="s">
        <v>3303</v>
      </c>
      <c r="G2684" s="120" t="s">
        <v>6411</v>
      </c>
      <c r="H2684" s="117" t="s">
        <v>6412</v>
      </c>
      <c r="I2684" s="41" t="s">
        <v>3534</v>
      </c>
      <c r="J2684" s="118">
        <v>50000000</v>
      </c>
      <c r="K2684" s="117"/>
    </row>
    <row r="2685" spans="2:11" ht="46.5">
      <c r="B2685" s="113">
        <v>14</v>
      </c>
      <c r="C2685" s="114" t="s">
        <v>86</v>
      </c>
      <c r="D2685" s="113">
        <v>2021</v>
      </c>
      <c r="E2685" s="115" t="s">
        <v>3096</v>
      </c>
      <c r="F2685" s="41" t="s">
        <v>3563</v>
      </c>
      <c r="G2685" s="120" t="s">
        <v>6413</v>
      </c>
      <c r="H2685" s="117" t="s">
        <v>6414</v>
      </c>
      <c r="I2685" s="41" t="s">
        <v>3534</v>
      </c>
      <c r="J2685" s="118"/>
      <c r="K2685" s="117">
        <v>56164700</v>
      </c>
    </row>
    <row r="2686" spans="2:11" ht="46.5">
      <c r="B2686" s="113">
        <v>14</v>
      </c>
      <c r="C2686" s="114" t="s">
        <v>86</v>
      </c>
      <c r="D2686" s="113">
        <v>2021</v>
      </c>
      <c r="E2686" s="115" t="s">
        <v>3096</v>
      </c>
      <c r="F2686" s="41" t="s">
        <v>3299</v>
      </c>
      <c r="G2686" s="120" t="s">
        <v>6413</v>
      </c>
      <c r="H2686" s="117" t="s">
        <v>6415</v>
      </c>
      <c r="I2686" s="41" t="s">
        <v>3534</v>
      </c>
      <c r="J2686" s="118">
        <v>280730700</v>
      </c>
      <c r="K2686" s="117"/>
    </row>
    <row r="2687" spans="2:11" ht="31">
      <c r="B2687" s="113">
        <v>14</v>
      </c>
      <c r="C2687" s="114" t="s">
        <v>86</v>
      </c>
      <c r="D2687" s="113">
        <v>2021</v>
      </c>
      <c r="E2687" s="115" t="s">
        <v>3112</v>
      </c>
      <c r="F2687" s="41" t="s">
        <v>6416</v>
      </c>
      <c r="G2687" s="120" t="s">
        <v>805</v>
      </c>
      <c r="H2687" s="117" t="s">
        <v>6417</v>
      </c>
      <c r="I2687" s="41" t="s">
        <v>3577</v>
      </c>
      <c r="J2687" s="118"/>
      <c r="K2687" s="117">
        <v>88467600</v>
      </c>
    </row>
    <row r="2688" spans="2:11" ht="31">
      <c r="B2688" s="113">
        <v>14</v>
      </c>
      <c r="C2688" s="114" t="s">
        <v>86</v>
      </c>
      <c r="D2688" s="113">
        <v>2021</v>
      </c>
      <c r="E2688" s="115" t="s">
        <v>3112</v>
      </c>
      <c r="F2688" s="41" t="s">
        <v>3578</v>
      </c>
      <c r="G2688" s="120" t="s">
        <v>805</v>
      </c>
      <c r="H2688" s="117" t="s">
        <v>6418</v>
      </c>
      <c r="I2688" s="41" t="s">
        <v>6419</v>
      </c>
      <c r="J2688" s="118"/>
      <c r="K2688" s="117">
        <v>65730000</v>
      </c>
    </row>
    <row r="2689" spans="2:11" ht="31">
      <c r="B2689" s="113">
        <v>14</v>
      </c>
      <c r="C2689" s="114" t="s">
        <v>86</v>
      </c>
      <c r="D2689" s="113">
        <v>2021</v>
      </c>
      <c r="E2689" s="115" t="s">
        <v>3112</v>
      </c>
      <c r="F2689" s="41" t="s">
        <v>6420</v>
      </c>
      <c r="G2689" s="120" t="s">
        <v>805</v>
      </c>
      <c r="H2689" s="117" t="s">
        <v>6421</v>
      </c>
      <c r="I2689" s="41" t="s">
        <v>6398</v>
      </c>
      <c r="J2689" s="118"/>
      <c r="K2689" s="117">
        <v>12500000</v>
      </c>
    </row>
    <row r="2690" spans="2:11" ht="15.5">
      <c r="B2690" s="113">
        <v>14</v>
      </c>
      <c r="C2690" s="114" t="s">
        <v>86</v>
      </c>
      <c r="D2690" s="113">
        <v>2021</v>
      </c>
      <c r="E2690" s="115" t="s">
        <v>3144</v>
      </c>
      <c r="F2690" s="41" t="s">
        <v>3581</v>
      </c>
      <c r="G2690" s="120" t="s">
        <v>805</v>
      </c>
      <c r="H2690" s="117" t="s">
        <v>3533</v>
      </c>
      <c r="I2690" s="41" t="s">
        <v>3534</v>
      </c>
      <c r="J2690" s="118"/>
      <c r="K2690" s="117">
        <v>25815000</v>
      </c>
    </row>
    <row r="2691" spans="2:11" ht="15.5">
      <c r="B2691" s="113">
        <v>14</v>
      </c>
      <c r="C2691" s="114" t="s">
        <v>86</v>
      </c>
      <c r="D2691" s="113">
        <v>2021</v>
      </c>
      <c r="E2691" s="115" t="s">
        <v>3144</v>
      </c>
      <c r="F2691" s="41" t="s">
        <v>6422</v>
      </c>
      <c r="G2691" s="120" t="s">
        <v>805</v>
      </c>
      <c r="H2691" s="117" t="s">
        <v>6423</v>
      </c>
      <c r="I2691" s="41" t="s">
        <v>6424</v>
      </c>
      <c r="J2691" s="118"/>
      <c r="K2691" s="117">
        <v>170925000</v>
      </c>
    </row>
    <row r="2692" spans="2:11" ht="15.5">
      <c r="B2692" s="113">
        <v>14</v>
      </c>
      <c r="C2692" s="114" t="s">
        <v>86</v>
      </c>
      <c r="D2692" s="113">
        <v>2021</v>
      </c>
      <c r="E2692" s="115" t="s">
        <v>3144</v>
      </c>
      <c r="F2692" s="41" t="s">
        <v>6425</v>
      </c>
      <c r="G2692" s="120" t="s">
        <v>805</v>
      </c>
      <c r="H2692" s="117" t="s">
        <v>6421</v>
      </c>
      <c r="I2692" s="41" t="s">
        <v>6398</v>
      </c>
      <c r="J2692" s="118"/>
      <c r="K2692" s="117">
        <v>150639851</v>
      </c>
    </row>
    <row r="2693" spans="2:11" ht="15.5">
      <c r="B2693" s="113">
        <v>14</v>
      </c>
      <c r="C2693" s="114" t="s">
        <v>86</v>
      </c>
      <c r="D2693" s="113">
        <v>2021</v>
      </c>
      <c r="E2693" s="115" t="s">
        <v>3144</v>
      </c>
      <c r="F2693" s="41" t="s">
        <v>6426</v>
      </c>
      <c r="G2693" s="120" t="s">
        <v>805</v>
      </c>
      <c r="H2693" s="117" t="s">
        <v>6427</v>
      </c>
      <c r="I2693" s="41" t="s">
        <v>6428</v>
      </c>
      <c r="J2693" s="118"/>
      <c r="K2693" s="117">
        <v>576177370</v>
      </c>
    </row>
    <row r="2694" spans="2:11" ht="84">
      <c r="B2694" s="113">
        <v>15</v>
      </c>
      <c r="C2694" s="119" t="s">
        <v>2425</v>
      </c>
      <c r="D2694" s="113">
        <v>2021</v>
      </c>
      <c r="E2694" s="115" t="s">
        <v>3011</v>
      </c>
      <c r="F2694" s="41" t="s">
        <v>6429</v>
      </c>
      <c r="G2694" s="120" t="s">
        <v>6430</v>
      </c>
      <c r="H2694" s="117">
        <v>10000</v>
      </c>
      <c r="I2694" s="41" t="s">
        <v>6431</v>
      </c>
      <c r="J2694" s="118">
        <v>2781757253</v>
      </c>
      <c r="K2694" s="117"/>
    </row>
    <row r="2695" spans="2:11" ht="98">
      <c r="B2695" s="113">
        <v>15</v>
      </c>
      <c r="C2695" s="119" t="s">
        <v>2425</v>
      </c>
      <c r="D2695" s="113">
        <v>2021</v>
      </c>
      <c r="E2695" s="115" t="s">
        <v>3016</v>
      </c>
      <c r="F2695" s="41" t="s">
        <v>6432</v>
      </c>
      <c r="G2695" s="120" t="s">
        <v>6433</v>
      </c>
      <c r="H2695" s="117">
        <v>1000</v>
      </c>
      <c r="I2695" s="41" t="s">
        <v>6434</v>
      </c>
      <c r="J2695" s="118">
        <v>4510530014</v>
      </c>
      <c r="K2695" s="117"/>
    </row>
    <row r="2696" spans="2:11" ht="112">
      <c r="B2696" s="113">
        <v>15</v>
      </c>
      <c r="C2696" s="119" t="s">
        <v>2425</v>
      </c>
      <c r="D2696" s="113">
        <v>2021</v>
      </c>
      <c r="E2696" s="115" t="s">
        <v>3070</v>
      </c>
      <c r="F2696" s="41" t="s">
        <v>6435</v>
      </c>
      <c r="G2696" s="120" t="s">
        <v>6436</v>
      </c>
      <c r="H2696" s="117">
        <v>3000</v>
      </c>
      <c r="I2696" s="41" t="s">
        <v>6437</v>
      </c>
      <c r="J2696" s="118">
        <v>3683942589</v>
      </c>
      <c r="K2696" s="117"/>
    </row>
    <row r="2697" spans="2:11" ht="140">
      <c r="B2697" s="113">
        <v>15</v>
      </c>
      <c r="C2697" s="119" t="s">
        <v>2425</v>
      </c>
      <c r="D2697" s="113">
        <v>2021</v>
      </c>
      <c r="E2697" s="115" t="s">
        <v>3096</v>
      </c>
      <c r="F2697" s="41" t="s">
        <v>6438</v>
      </c>
      <c r="G2697" s="120" t="s">
        <v>6433</v>
      </c>
      <c r="H2697" s="117">
        <v>450</v>
      </c>
      <c r="I2697" s="41" t="s">
        <v>6434</v>
      </c>
      <c r="J2697" s="118">
        <v>3929823400</v>
      </c>
      <c r="K2697" s="117"/>
    </row>
    <row r="2698" spans="2:11" ht="98">
      <c r="B2698" s="113">
        <v>15</v>
      </c>
      <c r="C2698" s="119" t="s">
        <v>2425</v>
      </c>
      <c r="D2698" s="113">
        <v>2021</v>
      </c>
      <c r="E2698" s="115" t="s">
        <v>3112</v>
      </c>
      <c r="F2698" s="41" t="s">
        <v>6439</v>
      </c>
      <c r="G2698" s="120" t="s">
        <v>6440</v>
      </c>
      <c r="H2698" s="117">
        <v>30000</v>
      </c>
      <c r="I2698" s="41" t="s">
        <v>6434</v>
      </c>
      <c r="J2698" s="118">
        <v>15826824202</v>
      </c>
      <c r="K2698" s="117"/>
    </row>
    <row r="2699" spans="2:11" ht="42">
      <c r="B2699" s="113">
        <v>15</v>
      </c>
      <c r="C2699" s="119" t="s">
        <v>2425</v>
      </c>
      <c r="D2699" s="113">
        <v>2021</v>
      </c>
      <c r="E2699" s="115" t="s">
        <v>3144</v>
      </c>
      <c r="F2699" s="41" t="s">
        <v>6441</v>
      </c>
      <c r="G2699" s="120" t="s">
        <v>6442</v>
      </c>
      <c r="H2699" s="117">
        <v>100</v>
      </c>
      <c r="I2699" s="41" t="s">
        <v>6443</v>
      </c>
      <c r="J2699" s="118">
        <v>866019000</v>
      </c>
      <c r="K2699" s="117"/>
    </row>
    <row r="2700" spans="2:11" ht="31">
      <c r="B2700" s="113">
        <v>16</v>
      </c>
      <c r="C2700" s="119" t="s">
        <v>2429</v>
      </c>
      <c r="D2700" s="113">
        <v>2021</v>
      </c>
      <c r="E2700" s="115" t="s">
        <v>3011</v>
      </c>
      <c r="F2700" s="41" t="s">
        <v>6444</v>
      </c>
      <c r="G2700" s="120" t="s">
        <v>6445</v>
      </c>
      <c r="H2700" s="117" t="s">
        <v>3621</v>
      </c>
      <c r="I2700" s="41"/>
      <c r="J2700" s="118">
        <v>0</v>
      </c>
      <c r="K2700" s="117">
        <v>11426115.4</v>
      </c>
    </row>
    <row r="2701" spans="2:11" ht="31">
      <c r="B2701" s="113">
        <v>16</v>
      </c>
      <c r="C2701" s="119" t="s">
        <v>2429</v>
      </c>
      <c r="D2701" s="113">
        <v>2021</v>
      </c>
      <c r="E2701" s="115" t="s">
        <v>3016</v>
      </c>
      <c r="F2701" s="41"/>
      <c r="G2701" s="120"/>
      <c r="H2701" s="117"/>
      <c r="I2701" s="41"/>
      <c r="J2701" s="118">
        <v>0</v>
      </c>
      <c r="K2701" s="117">
        <v>0</v>
      </c>
    </row>
    <row r="2702" spans="2:11" ht="31">
      <c r="B2702" s="113">
        <v>16</v>
      </c>
      <c r="C2702" s="119" t="s">
        <v>2429</v>
      </c>
      <c r="D2702" s="113">
        <v>2021</v>
      </c>
      <c r="E2702" s="115" t="s">
        <v>3070</v>
      </c>
      <c r="F2702" s="41" t="s">
        <v>6446</v>
      </c>
      <c r="G2702" s="120" t="s">
        <v>6447</v>
      </c>
      <c r="H2702" s="117" t="s">
        <v>6448</v>
      </c>
      <c r="I2702" s="41" t="s">
        <v>6449</v>
      </c>
      <c r="J2702" s="118">
        <v>135000000</v>
      </c>
      <c r="K2702" s="117">
        <v>0</v>
      </c>
    </row>
    <row r="2703" spans="2:11" ht="31">
      <c r="B2703" s="113">
        <v>16</v>
      </c>
      <c r="C2703" s="119" t="s">
        <v>2429</v>
      </c>
      <c r="D2703" s="113">
        <v>2021</v>
      </c>
      <c r="E2703" s="115" t="s">
        <v>3070</v>
      </c>
      <c r="F2703" s="41" t="s">
        <v>6450</v>
      </c>
      <c r="G2703" s="120" t="s">
        <v>6451</v>
      </c>
      <c r="H2703" s="117" t="s">
        <v>4699</v>
      </c>
      <c r="I2703" s="41" t="s">
        <v>6449</v>
      </c>
      <c r="J2703" s="118">
        <v>5000000</v>
      </c>
      <c r="K2703" s="117">
        <v>0</v>
      </c>
    </row>
    <row r="2704" spans="2:11" ht="31">
      <c r="B2704" s="113">
        <v>16</v>
      </c>
      <c r="C2704" s="119" t="s">
        <v>2429</v>
      </c>
      <c r="D2704" s="113">
        <v>2021</v>
      </c>
      <c r="E2704" s="115" t="s">
        <v>3070</v>
      </c>
      <c r="F2704" s="41" t="s">
        <v>6452</v>
      </c>
      <c r="G2704" s="120" t="s">
        <v>6453</v>
      </c>
      <c r="H2704" s="117"/>
      <c r="I2704" s="41" t="s">
        <v>6453</v>
      </c>
      <c r="J2704" s="118">
        <v>0</v>
      </c>
      <c r="K2704" s="117">
        <v>28000000</v>
      </c>
    </row>
    <row r="2705" spans="2:11" ht="31">
      <c r="B2705" s="113">
        <v>16</v>
      </c>
      <c r="C2705" s="119" t="s">
        <v>2429</v>
      </c>
      <c r="D2705" s="113">
        <v>2021</v>
      </c>
      <c r="E2705" s="115" t="s">
        <v>3070</v>
      </c>
      <c r="F2705" s="41" t="s">
        <v>6454</v>
      </c>
      <c r="G2705" s="120" t="s">
        <v>6449</v>
      </c>
      <c r="H2705" s="117" t="s">
        <v>6455</v>
      </c>
      <c r="I2705" s="41" t="s">
        <v>6449</v>
      </c>
      <c r="J2705" s="118">
        <v>0</v>
      </c>
      <c r="K2705" s="117">
        <v>10000000</v>
      </c>
    </row>
    <row r="2706" spans="2:11" ht="31">
      <c r="B2706" s="113">
        <v>16</v>
      </c>
      <c r="C2706" s="119" t="s">
        <v>2429</v>
      </c>
      <c r="D2706" s="113">
        <v>2021</v>
      </c>
      <c r="E2706" s="115" t="s">
        <v>3070</v>
      </c>
      <c r="F2706" s="41" t="s">
        <v>6456</v>
      </c>
      <c r="G2706" s="120" t="s">
        <v>6449</v>
      </c>
      <c r="H2706" s="117"/>
      <c r="I2706" s="41" t="s">
        <v>6449</v>
      </c>
      <c r="J2706" s="118">
        <v>0</v>
      </c>
      <c r="K2706" s="117">
        <v>35000000</v>
      </c>
    </row>
    <row r="2707" spans="2:11" ht="56">
      <c r="B2707" s="113">
        <v>16</v>
      </c>
      <c r="C2707" s="119" t="s">
        <v>2429</v>
      </c>
      <c r="D2707" s="113">
        <v>2021</v>
      </c>
      <c r="E2707" s="115" t="s">
        <v>3070</v>
      </c>
      <c r="F2707" s="41" t="s">
        <v>6457</v>
      </c>
      <c r="G2707" s="120" t="s">
        <v>6458</v>
      </c>
      <c r="H2707" s="117"/>
      <c r="I2707" s="41" t="s">
        <v>6458</v>
      </c>
      <c r="J2707" s="118">
        <v>0</v>
      </c>
      <c r="K2707" s="117">
        <v>73000000</v>
      </c>
    </row>
    <row r="2708" spans="2:11" ht="31">
      <c r="B2708" s="113">
        <v>16</v>
      </c>
      <c r="C2708" s="119" t="s">
        <v>2429</v>
      </c>
      <c r="D2708" s="113">
        <v>2021</v>
      </c>
      <c r="E2708" s="115" t="s">
        <v>3070</v>
      </c>
      <c r="F2708" s="41" t="s">
        <v>6459</v>
      </c>
      <c r="G2708" s="120" t="s">
        <v>6445</v>
      </c>
      <c r="H2708" s="117"/>
      <c r="I2708" s="41" t="s">
        <v>6460</v>
      </c>
      <c r="J2708" s="118">
        <v>101000000</v>
      </c>
      <c r="K2708" s="117">
        <v>0</v>
      </c>
    </row>
    <row r="2709" spans="2:11" ht="31">
      <c r="B2709" s="113">
        <v>16</v>
      </c>
      <c r="C2709" s="119" t="s">
        <v>2429</v>
      </c>
      <c r="D2709" s="113">
        <v>2021</v>
      </c>
      <c r="E2709" s="115" t="s">
        <v>3070</v>
      </c>
      <c r="F2709" s="41" t="s">
        <v>6461</v>
      </c>
      <c r="G2709" s="120" t="s">
        <v>6462</v>
      </c>
      <c r="H2709" s="117"/>
      <c r="I2709" s="41" t="s">
        <v>6462</v>
      </c>
      <c r="J2709" s="118">
        <v>2500000</v>
      </c>
      <c r="K2709" s="117">
        <v>0</v>
      </c>
    </row>
    <row r="2710" spans="2:11" ht="46.5">
      <c r="B2710" s="113">
        <v>16</v>
      </c>
      <c r="C2710" s="119" t="s">
        <v>2429</v>
      </c>
      <c r="D2710" s="113">
        <v>2021</v>
      </c>
      <c r="E2710" s="115" t="s">
        <v>3096</v>
      </c>
      <c r="F2710" s="41" t="s">
        <v>6463</v>
      </c>
      <c r="G2710" s="120" t="s">
        <v>6464</v>
      </c>
      <c r="H2710" s="117" t="s">
        <v>6465</v>
      </c>
      <c r="I2710" s="41" t="s">
        <v>6460</v>
      </c>
      <c r="J2710" s="118">
        <v>22000000</v>
      </c>
      <c r="K2710" s="117">
        <v>0</v>
      </c>
    </row>
    <row r="2711" spans="2:11" ht="31">
      <c r="B2711" s="113">
        <v>16</v>
      </c>
      <c r="C2711" s="119" t="s">
        <v>2429</v>
      </c>
      <c r="D2711" s="113">
        <v>2021</v>
      </c>
      <c r="E2711" s="115" t="s">
        <v>3112</v>
      </c>
      <c r="F2711" s="41" t="s">
        <v>6466</v>
      </c>
      <c r="G2711" s="120" t="s">
        <v>6445</v>
      </c>
      <c r="H2711" s="117"/>
      <c r="I2711" s="41" t="s">
        <v>6460</v>
      </c>
      <c r="J2711" s="118">
        <v>25000000</v>
      </c>
      <c r="K2711" s="117">
        <v>0</v>
      </c>
    </row>
    <row r="2712" spans="2:11" ht="31">
      <c r="B2712" s="113">
        <v>16</v>
      </c>
      <c r="C2712" s="119" t="s">
        <v>2429</v>
      </c>
      <c r="D2712" s="113">
        <v>2021</v>
      </c>
      <c r="E2712" s="115" t="s">
        <v>3112</v>
      </c>
      <c r="F2712" s="41" t="s">
        <v>6467</v>
      </c>
      <c r="G2712" s="120" t="s">
        <v>6449</v>
      </c>
      <c r="H2712" s="117"/>
      <c r="I2712" s="41" t="s">
        <v>6449</v>
      </c>
      <c r="J2712" s="118">
        <v>0</v>
      </c>
      <c r="K2712" s="117">
        <v>33264658</v>
      </c>
    </row>
    <row r="2713" spans="2:11" ht="31">
      <c r="B2713" s="113">
        <v>16</v>
      </c>
      <c r="C2713" s="119" t="s">
        <v>2429</v>
      </c>
      <c r="D2713" s="113">
        <v>2021</v>
      </c>
      <c r="E2713" s="115" t="s">
        <v>3112</v>
      </c>
      <c r="F2713" s="41" t="s">
        <v>6468</v>
      </c>
      <c r="G2713" s="120" t="s">
        <v>6469</v>
      </c>
      <c r="H2713" s="117"/>
      <c r="I2713" s="41" t="s">
        <v>6470</v>
      </c>
      <c r="J2713" s="118">
        <v>0</v>
      </c>
      <c r="K2713" s="117">
        <v>58000000</v>
      </c>
    </row>
    <row r="2714" spans="2:11" ht="42">
      <c r="B2714" s="113">
        <v>16</v>
      </c>
      <c r="C2714" s="119" t="s">
        <v>2429</v>
      </c>
      <c r="D2714" s="113">
        <v>2021</v>
      </c>
      <c r="E2714" s="115" t="s">
        <v>3112</v>
      </c>
      <c r="F2714" s="41" t="s">
        <v>6471</v>
      </c>
      <c r="G2714" s="120" t="s">
        <v>6472</v>
      </c>
      <c r="H2714" s="117"/>
      <c r="I2714" s="41" t="s">
        <v>6470</v>
      </c>
      <c r="J2714" s="118">
        <v>0</v>
      </c>
      <c r="K2714" s="117">
        <v>4500000</v>
      </c>
    </row>
    <row r="2715" spans="2:11" ht="31">
      <c r="B2715" s="113">
        <v>16</v>
      </c>
      <c r="C2715" s="119" t="s">
        <v>2429</v>
      </c>
      <c r="D2715" s="113">
        <v>2021</v>
      </c>
      <c r="E2715" s="115" t="s">
        <v>3112</v>
      </c>
      <c r="F2715" s="41" t="s">
        <v>6473</v>
      </c>
      <c r="G2715" s="120"/>
      <c r="H2715" s="117"/>
      <c r="I2715" s="41"/>
      <c r="J2715" s="118">
        <v>0</v>
      </c>
      <c r="K2715" s="117">
        <v>14992500</v>
      </c>
    </row>
    <row r="2716" spans="2:11" ht="31">
      <c r="B2716" s="113">
        <v>16</v>
      </c>
      <c r="C2716" s="119" t="s">
        <v>2429</v>
      </c>
      <c r="D2716" s="113">
        <v>2021</v>
      </c>
      <c r="E2716" s="115" t="s">
        <v>3112</v>
      </c>
      <c r="F2716" s="41" t="s">
        <v>6474</v>
      </c>
      <c r="G2716" s="120" t="s">
        <v>6449</v>
      </c>
      <c r="H2716" s="117"/>
      <c r="I2716" s="41" t="s">
        <v>6449</v>
      </c>
      <c r="J2716" s="118">
        <v>0</v>
      </c>
      <c r="K2716" s="117">
        <v>413926342</v>
      </c>
    </row>
    <row r="2717" spans="2:11" ht="31">
      <c r="B2717" s="113">
        <v>16</v>
      </c>
      <c r="C2717" s="119" t="s">
        <v>2429</v>
      </c>
      <c r="D2717" s="113">
        <v>2021</v>
      </c>
      <c r="E2717" s="115" t="s">
        <v>3112</v>
      </c>
      <c r="F2717" s="41" t="s">
        <v>6475</v>
      </c>
      <c r="G2717" s="120" t="s">
        <v>6476</v>
      </c>
      <c r="H2717" s="117"/>
      <c r="I2717" s="41" t="s">
        <v>6477</v>
      </c>
      <c r="J2717" s="118">
        <v>5000000</v>
      </c>
      <c r="K2717" s="117">
        <v>0</v>
      </c>
    </row>
    <row r="2718" spans="2:11" ht="31">
      <c r="B2718" s="113">
        <v>16</v>
      </c>
      <c r="C2718" s="119" t="s">
        <v>2429</v>
      </c>
      <c r="D2718" s="113">
        <v>2021</v>
      </c>
      <c r="E2718" s="115" t="s">
        <v>3112</v>
      </c>
      <c r="F2718" s="41" t="s">
        <v>6478</v>
      </c>
      <c r="G2718" s="120" t="s">
        <v>6479</v>
      </c>
      <c r="H2718" s="117"/>
      <c r="I2718" s="41" t="s">
        <v>6480</v>
      </c>
      <c r="J2718" s="118">
        <v>3000000</v>
      </c>
      <c r="K2718" s="117">
        <v>0</v>
      </c>
    </row>
    <row r="2719" spans="2:11" ht="31">
      <c r="B2719" s="113">
        <v>16</v>
      </c>
      <c r="C2719" s="119" t="s">
        <v>2429</v>
      </c>
      <c r="D2719" s="113">
        <v>2021</v>
      </c>
      <c r="E2719" s="115" t="s">
        <v>3112</v>
      </c>
      <c r="F2719" s="41" t="s">
        <v>6481</v>
      </c>
      <c r="G2719" s="120" t="s">
        <v>6482</v>
      </c>
      <c r="H2719" s="117"/>
      <c r="I2719" s="41" t="s">
        <v>6483</v>
      </c>
      <c r="J2719" s="118">
        <v>3500000</v>
      </c>
      <c r="K2719" s="117">
        <v>0</v>
      </c>
    </row>
    <row r="2720" spans="2:11" ht="15.5">
      <c r="B2720" s="113">
        <v>16</v>
      </c>
      <c r="C2720" s="119" t="s">
        <v>2429</v>
      </c>
      <c r="D2720" s="113">
        <v>2021</v>
      </c>
      <c r="E2720" s="115" t="s">
        <v>3144</v>
      </c>
      <c r="F2720" s="41"/>
      <c r="G2720" s="120"/>
      <c r="H2720" s="117"/>
      <c r="I2720" s="41"/>
      <c r="J2720" s="118">
        <v>0</v>
      </c>
      <c r="K2720" s="117">
        <v>0</v>
      </c>
    </row>
    <row r="2721" spans="2:11" ht="31">
      <c r="B2721" s="113">
        <v>17</v>
      </c>
      <c r="C2721" s="114" t="s">
        <v>2430</v>
      </c>
      <c r="D2721" s="113">
        <v>2021</v>
      </c>
      <c r="E2721" s="115" t="s">
        <v>3011</v>
      </c>
      <c r="F2721" s="41" t="s">
        <v>6484</v>
      </c>
      <c r="G2721" s="120" t="s">
        <v>805</v>
      </c>
      <c r="H2721" s="117"/>
      <c r="I2721" s="41" t="s">
        <v>6485</v>
      </c>
      <c r="J2721" s="118"/>
      <c r="K2721" s="117">
        <v>80000000</v>
      </c>
    </row>
    <row r="2722" spans="2:11" ht="98">
      <c r="B2722" s="113">
        <v>17</v>
      </c>
      <c r="C2722" s="114" t="s">
        <v>2430</v>
      </c>
      <c r="D2722" s="113">
        <v>2021</v>
      </c>
      <c r="E2722" s="115" t="s">
        <v>3016</v>
      </c>
      <c r="F2722" s="41" t="s">
        <v>6486</v>
      </c>
      <c r="G2722" s="120" t="s">
        <v>805</v>
      </c>
      <c r="H2722" s="117"/>
      <c r="I2722" s="41" t="s">
        <v>6487</v>
      </c>
      <c r="J2722" s="118"/>
      <c r="K2722" s="117">
        <v>713784000</v>
      </c>
    </row>
    <row r="2723" spans="2:11" ht="126">
      <c r="B2723" s="113">
        <v>17</v>
      </c>
      <c r="C2723" s="114" t="s">
        <v>2430</v>
      </c>
      <c r="D2723" s="113">
        <v>2021</v>
      </c>
      <c r="E2723" s="115" t="s">
        <v>3070</v>
      </c>
      <c r="F2723" s="41" t="s">
        <v>6488</v>
      </c>
      <c r="G2723" s="120" t="s">
        <v>805</v>
      </c>
      <c r="H2723" s="117"/>
      <c r="I2723" s="41" t="s">
        <v>6489</v>
      </c>
      <c r="J2723" s="118"/>
      <c r="K2723" s="117">
        <v>4919891209</v>
      </c>
    </row>
    <row r="2724" spans="2:11" ht="84">
      <c r="B2724" s="113">
        <v>17</v>
      </c>
      <c r="C2724" s="114" t="s">
        <v>2430</v>
      </c>
      <c r="D2724" s="113">
        <v>2021</v>
      </c>
      <c r="E2724" s="115" t="s">
        <v>3096</v>
      </c>
      <c r="F2724" s="41" t="s">
        <v>6490</v>
      </c>
      <c r="G2724" s="120" t="s">
        <v>6491</v>
      </c>
      <c r="H2724" s="117"/>
      <c r="I2724" s="41" t="s">
        <v>6492</v>
      </c>
      <c r="J2724" s="118"/>
      <c r="K2724" s="117">
        <v>530000000</v>
      </c>
    </row>
    <row r="2725" spans="2:11" ht="70">
      <c r="B2725" s="113">
        <v>17</v>
      </c>
      <c r="C2725" s="114" t="s">
        <v>2430</v>
      </c>
      <c r="D2725" s="113">
        <v>2021</v>
      </c>
      <c r="E2725" s="115" t="s">
        <v>3112</v>
      </c>
      <c r="F2725" s="41" t="s">
        <v>6493</v>
      </c>
      <c r="G2725" s="120" t="s">
        <v>805</v>
      </c>
      <c r="H2725" s="117"/>
      <c r="I2725" s="41" t="s">
        <v>6494</v>
      </c>
      <c r="J2725" s="118"/>
      <c r="K2725" s="117">
        <v>1524051375</v>
      </c>
    </row>
    <row r="2726" spans="2:11" ht="15.5">
      <c r="B2726" s="113">
        <v>17</v>
      </c>
      <c r="C2726" s="114" t="s">
        <v>2430</v>
      </c>
      <c r="D2726" s="113">
        <v>2021</v>
      </c>
      <c r="E2726" s="115" t="s">
        <v>3144</v>
      </c>
      <c r="F2726" s="41" t="s">
        <v>6495</v>
      </c>
      <c r="G2726" s="120" t="s">
        <v>805</v>
      </c>
      <c r="H2726" s="117"/>
      <c r="I2726" s="41" t="s">
        <v>6496</v>
      </c>
      <c r="J2726" s="118"/>
      <c r="K2726" s="117">
        <v>295400000</v>
      </c>
    </row>
    <row r="2727" spans="2:11" ht="31">
      <c r="B2727" s="113">
        <v>18</v>
      </c>
      <c r="C2727" s="114" t="s">
        <v>6497</v>
      </c>
      <c r="D2727" s="113">
        <v>2021</v>
      </c>
      <c r="E2727" s="115" t="s">
        <v>3011</v>
      </c>
      <c r="F2727" s="41" t="s">
        <v>749</v>
      </c>
      <c r="G2727" s="120" t="s">
        <v>749</v>
      </c>
      <c r="H2727" s="117" t="s">
        <v>749</v>
      </c>
      <c r="I2727" s="41" t="s">
        <v>749</v>
      </c>
      <c r="J2727" s="118" t="s">
        <v>749</v>
      </c>
      <c r="K2727" s="117" t="s">
        <v>749</v>
      </c>
    </row>
    <row r="2728" spans="2:11" ht="70">
      <c r="B2728" s="113">
        <v>18</v>
      </c>
      <c r="C2728" s="114" t="s">
        <v>6497</v>
      </c>
      <c r="D2728" s="113">
        <v>2021</v>
      </c>
      <c r="E2728" s="115" t="s">
        <v>3016</v>
      </c>
      <c r="F2728" s="41" t="s">
        <v>6498</v>
      </c>
      <c r="G2728" s="120" t="s">
        <v>805</v>
      </c>
      <c r="H2728" s="117"/>
      <c r="I2728" s="41" t="s">
        <v>6499</v>
      </c>
      <c r="J2728" s="118"/>
      <c r="K2728" s="117">
        <v>492846000</v>
      </c>
    </row>
    <row r="2729" spans="2:11" ht="56">
      <c r="B2729" s="113">
        <v>18</v>
      </c>
      <c r="C2729" s="114" t="s">
        <v>6497</v>
      </c>
      <c r="D2729" s="113">
        <v>2021</v>
      </c>
      <c r="E2729" s="115" t="s">
        <v>3070</v>
      </c>
      <c r="F2729" s="41" t="s">
        <v>6500</v>
      </c>
      <c r="G2729" s="120" t="s">
        <v>805</v>
      </c>
      <c r="H2729" s="117"/>
      <c r="I2729" s="41" t="s">
        <v>6501</v>
      </c>
      <c r="J2729" s="118"/>
      <c r="K2729" s="117">
        <v>480661500</v>
      </c>
    </row>
    <row r="2730" spans="2:11" ht="56">
      <c r="B2730" s="113">
        <v>18</v>
      </c>
      <c r="C2730" s="114" t="s">
        <v>6497</v>
      </c>
      <c r="D2730" s="113">
        <v>2021</v>
      </c>
      <c r="E2730" s="115" t="s">
        <v>3096</v>
      </c>
      <c r="F2730" s="41" t="s">
        <v>6502</v>
      </c>
      <c r="G2730" s="120" t="s">
        <v>6491</v>
      </c>
      <c r="H2730" s="117"/>
      <c r="I2730" s="41" t="s">
        <v>6501</v>
      </c>
      <c r="J2730" s="118"/>
      <c r="K2730" s="117">
        <v>484544600</v>
      </c>
    </row>
    <row r="2731" spans="2:11" ht="42">
      <c r="B2731" s="113">
        <v>18</v>
      </c>
      <c r="C2731" s="114" t="s">
        <v>6497</v>
      </c>
      <c r="D2731" s="113">
        <v>2021</v>
      </c>
      <c r="E2731" s="115" t="s">
        <v>3112</v>
      </c>
      <c r="F2731" s="41" t="s">
        <v>6503</v>
      </c>
      <c r="G2731" s="120" t="s">
        <v>805</v>
      </c>
      <c r="H2731" s="117"/>
      <c r="I2731" s="41" t="s">
        <v>6504</v>
      </c>
      <c r="J2731" s="118"/>
      <c r="K2731" s="117">
        <v>573471400</v>
      </c>
    </row>
    <row r="2732" spans="2:11" ht="56">
      <c r="B2732" s="113">
        <v>18</v>
      </c>
      <c r="C2732" s="114" t="s">
        <v>6497</v>
      </c>
      <c r="D2732" s="113">
        <v>2021</v>
      </c>
      <c r="E2732" s="115" t="s">
        <v>3144</v>
      </c>
      <c r="F2732" s="41" t="s">
        <v>6505</v>
      </c>
      <c r="G2732" s="120" t="s">
        <v>805</v>
      </c>
      <c r="H2732" s="117"/>
      <c r="I2732" s="41" t="s">
        <v>6501</v>
      </c>
      <c r="J2732" s="118"/>
      <c r="K2732" s="117">
        <v>19740000</v>
      </c>
    </row>
    <row r="2733" spans="2:11" ht="31">
      <c r="B2733" s="113">
        <v>19</v>
      </c>
      <c r="C2733" s="114" t="s">
        <v>6506</v>
      </c>
      <c r="D2733" s="113">
        <v>2021</v>
      </c>
      <c r="E2733" s="115" t="s">
        <v>3011</v>
      </c>
      <c r="F2733" s="41" t="s">
        <v>6507</v>
      </c>
      <c r="G2733" s="120" t="s">
        <v>3217</v>
      </c>
      <c r="H2733" s="117">
        <v>65</v>
      </c>
      <c r="I2733" s="41" t="s">
        <v>6508</v>
      </c>
      <c r="J2733" s="118">
        <v>3373204684</v>
      </c>
      <c r="K2733" s="117"/>
    </row>
    <row r="2734" spans="2:11" ht="56">
      <c r="B2734" s="113">
        <v>19</v>
      </c>
      <c r="C2734" s="114" t="s">
        <v>6506</v>
      </c>
      <c r="D2734" s="113">
        <v>2021</v>
      </c>
      <c r="E2734" s="115" t="s">
        <v>3016</v>
      </c>
      <c r="F2734" s="41" t="s">
        <v>6509</v>
      </c>
      <c r="G2734" s="120" t="s">
        <v>6510</v>
      </c>
      <c r="H2734" s="117">
        <v>95</v>
      </c>
      <c r="I2734" s="41" t="s">
        <v>6511</v>
      </c>
      <c r="J2734" s="118">
        <v>2977561133.75</v>
      </c>
      <c r="K2734" s="117"/>
    </row>
    <row r="2735" spans="2:11" ht="31">
      <c r="B2735" s="113">
        <v>19</v>
      </c>
      <c r="C2735" s="114" t="s">
        <v>6506</v>
      </c>
      <c r="D2735" s="113">
        <v>2021</v>
      </c>
      <c r="E2735" s="115" t="s">
        <v>3070</v>
      </c>
      <c r="F2735" s="41" t="s">
        <v>6512</v>
      </c>
      <c r="G2735" s="120"/>
      <c r="H2735" s="117">
        <v>500</v>
      </c>
      <c r="I2735" s="41" t="s">
        <v>6513</v>
      </c>
      <c r="J2735" s="118">
        <v>2019256334</v>
      </c>
      <c r="K2735" s="117"/>
    </row>
    <row r="2736" spans="2:11" ht="46.5">
      <c r="B2736" s="113">
        <v>19</v>
      </c>
      <c r="C2736" s="114" t="s">
        <v>6506</v>
      </c>
      <c r="D2736" s="113">
        <v>2021</v>
      </c>
      <c r="E2736" s="115" t="s">
        <v>3096</v>
      </c>
      <c r="F2736" s="41" t="s">
        <v>6514</v>
      </c>
      <c r="G2736" s="120" t="s">
        <v>6515</v>
      </c>
      <c r="H2736" s="117">
        <v>103</v>
      </c>
      <c r="I2736" s="41" t="s">
        <v>6516</v>
      </c>
      <c r="J2736" s="118">
        <v>2709222723</v>
      </c>
      <c r="K2736" s="117"/>
    </row>
    <row r="2737" spans="2:11" ht="42">
      <c r="B2737" s="113">
        <v>19</v>
      </c>
      <c r="C2737" s="114" t="s">
        <v>6506</v>
      </c>
      <c r="D2737" s="113">
        <v>2021</v>
      </c>
      <c r="E2737" s="115" t="s">
        <v>3112</v>
      </c>
      <c r="F2737" s="41" t="s">
        <v>6517</v>
      </c>
      <c r="G2737" s="120" t="s">
        <v>6518</v>
      </c>
      <c r="H2737" s="117"/>
      <c r="I2737" s="41" t="s">
        <v>6511</v>
      </c>
      <c r="J2737" s="118">
        <v>4953554329.5</v>
      </c>
      <c r="K2737" s="117"/>
    </row>
    <row r="2738" spans="2:11" ht="28">
      <c r="B2738" s="113">
        <v>19</v>
      </c>
      <c r="C2738" s="114" t="s">
        <v>6506</v>
      </c>
      <c r="D2738" s="113">
        <v>2021</v>
      </c>
      <c r="E2738" s="115" t="s">
        <v>3144</v>
      </c>
      <c r="F2738" s="41" t="s">
        <v>6519</v>
      </c>
      <c r="G2738" s="120" t="s">
        <v>6520</v>
      </c>
      <c r="H2738" s="117">
        <v>47</v>
      </c>
      <c r="I2738" s="41" t="s">
        <v>6521</v>
      </c>
      <c r="J2738" s="118">
        <v>1095776772</v>
      </c>
      <c r="K2738" s="117"/>
    </row>
    <row r="2739" spans="2:11" ht="31">
      <c r="B2739" s="113">
        <v>20</v>
      </c>
      <c r="C2739" s="114" t="s">
        <v>6522</v>
      </c>
      <c r="D2739" s="113">
        <v>2021</v>
      </c>
      <c r="E2739" s="115" t="s">
        <v>3011</v>
      </c>
      <c r="F2739" s="41" t="s">
        <v>749</v>
      </c>
      <c r="G2739" s="120" t="s">
        <v>749</v>
      </c>
      <c r="H2739" s="117" t="s">
        <v>749</v>
      </c>
      <c r="I2739" s="41" t="s">
        <v>749</v>
      </c>
      <c r="J2739" s="118" t="s">
        <v>749</v>
      </c>
      <c r="K2739" s="117" t="s">
        <v>749</v>
      </c>
    </row>
    <row r="2740" spans="2:11" ht="56">
      <c r="B2740" s="113">
        <v>20</v>
      </c>
      <c r="C2740" s="114" t="s">
        <v>6522</v>
      </c>
      <c r="D2740" s="113">
        <v>2021</v>
      </c>
      <c r="E2740" s="115" t="s">
        <v>3016</v>
      </c>
      <c r="F2740" s="41" t="s">
        <v>6523</v>
      </c>
      <c r="G2740" s="120" t="s">
        <v>805</v>
      </c>
      <c r="H2740" s="117"/>
      <c r="I2740" s="41" t="s">
        <v>6524</v>
      </c>
      <c r="J2740" s="118"/>
      <c r="K2740" s="117">
        <v>235487200</v>
      </c>
    </row>
    <row r="2741" spans="2:11" ht="70">
      <c r="B2741" s="113">
        <v>20</v>
      </c>
      <c r="C2741" s="114" t="s">
        <v>6522</v>
      </c>
      <c r="D2741" s="113">
        <v>2021</v>
      </c>
      <c r="E2741" s="115" t="s">
        <v>3070</v>
      </c>
      <c r="F2741" s="41" t="s">
        <v>6525</v>
      </c>
      <c r="G2741" s="120" t="s">
        <v>805</v>
      </c>
      <c r="H2741" s="117"/>
      <c r="I2741" s="41" t="s">
        <v>6526</v>
      </c>
      <c r="J2741" s="118"/>
      <c r="K2741" s="117">
        <v>90828000</v>
      </c>
    </row>
    <row r="2742" spans="2:11" ht="46.5">
      <c r="B2742" s="113">
        <v>20</v>
      </c>
      <c r="C2742" s="114" t="s">
        <v>6522</v>
      </c>
      <c r="D2742" s="113">
        <v>2021</v>
      </c>
      <c r="E2742" s="115" t="s">
        <v>3096</v>
      </c>
      <c r="F2742" s="41" t="s">
        <v>6527</v>
      </c>
      <c r="G2742" s="120" t="s">
        <v>805</v>
      </c>
      <c r="H2742" s="117"/>
      <c r="I2742" s="41" t="s">
        <v>6528</v>
      </c>
      <c r="J2742" s="118"/>
      <c r="K2742" s="117">
        <v>11875000</v>
      </c>
    </row>
    <row r="2743" spans="2:11" ht="31">
      <c r="B2743" s="113">
        <v>20</v>
      </c>
      <c r="C2743" s="114" t="s">
        <v>6522</v>
      </c>
      <c r="D2743" s="113">
        <v>2021</v>
      </c>
      <c r="E2743" s="115" t="s">
        <v>3112</v>
      </c>
      <c r="F2743" s="41" t="s">
        <v>6529</v>
      </c>
      <c r="G2743" s="120" t="s">
        <v>805</v>
      </c>
      <c r="H2743" s="117"/>
      <c r="I2743" s="41" t="s">
        <v>6530</v>
      </c>
      <c r="J2743" s="118"/>
      <c r="K2743" s="117">
        <v>45900000</v>
      </c>
    </row>
    <row r="2744" spans="2:11" ht="15.5">
      <c r="B2744" s="113">
        <v>20</v>
      </c>
      <c r="C2744" s="114" t="s">
        <v>6522</v>
      </c>
      <c r="D2744" s="113">
        <v>2021</v>
      </c>
      <c r="E2744" s="115" t="s">
        <v>3144</v>
      </c>
      <c r="F2744" s="41" t="s">
        <v>749</v>
      </c>
      <c r="G2744" s="120" t="s">
        <v>749</v>
      </c>
      <c r="H2744" s="117" t="s">
        <v>749</v>
      </c>
      <c r="I2744" s="41" t="s">
        <v>749</v>
      </c>
      <c r="J2744" s="118" t="s">
        <v>749</v>
      </c>
      <c r="K2744" s="117" t="s">
        <v>749</v>
      </c>
    </row>
    <row r="2745" spans="2:11" ht="31">
      <c r="B2745" s="113">
        <v>21</v>
      </c>
      <c r="C2745" s="114" t="s">
        <v>6531</v>
      </c>
      <c r="D2745" s="113">
        <v>2021</v>
      </c>
      <c r="E2745" s="115" t="s">
        <v>3011</v>
      </c>
      <c r="F2745" s="41"/>
      <c r="G2745" s="120"/>
      <c r="H2745" s="117"/>
      <c r="I2745" s="41"/>
      <c r="J2745" s="118"/>
      <c r="K2745" s="117"/>
    </row>
    <row r="2746" spans="2:11" ht="31">
      <c r="B2746" s="113">
        <v>21</v>
      </c>
      <c r="C2746" s="114" t="s">
        <v>6531</v>
      </c>
      <c r="D2746" s="113">
        <v>2021</v>
      </c>
      <c r="E2746" s="115" t="s">
        <v>3011</v>
      </c>
      <c r="F2746" s="41"/>
      <c r="G2746" s="120"/>
      <c r="H2746" s="117"/>
      <c r="I2746" s="41"/>
      <c r="J2746" s="118"/>
      <c r="K2746" s="117"/>
    </row>
    <row r="2747" spans="2:11" ht="42">
      <c r="B2747" s="113">
        <v>21</v>
      </c>
      <c r="C2747" s="114" t="s">
        <v>6531</v>
      </c>
      <c r="D2747" s="113">
        <v>2021</v>
      </c>
      <c r="E2747" s="115" t="s">
        <v>3016</v>
      </c>
      <c r="F2747" s="41" t="s">
        <v>6532</v>
      </c>
      <c r="G2747" s="120" t="s">
        <v>6533</v>
      </c>
      <c r="H2747" s="117"/>
      <c r="I2747" s="41" t="s">
        <v>6534</v>
      </c>
      <c r="J2747" s="118">
        <v>1000000</v>
      </c>
      <c r="K2747" s="117"/>
    </row>
    <row r="2748" spans="2:11" ht="31">
      <c r="B2748" s="113">
        <v>21</v>
      </c>
      <c r="C2748" s="114" t="s">
        <v>6531</v>
      </c>
      <c r="D2748" s="113">
        <v>2021</v>
      </c>
      <c r="E2748" s="115" t="s">
        <v>3016</v>
      </c>
      <c r="F2748" s="41" t="s">
        <v>6535</v>
      </c>
      <c r="G2748" s="120"/>
      <c r="H2748" s="117"/>
      <c r="I2748" s="41" t="s">
        <v>6536</v>
      </c>
      <c r="J2748" s="118">
        <v>2230000</v>
      </c>
      <c r="K2748" s="117"/>
    </row>
    <row r="2749" spans="2:11" ht="31">
      <c r="B2749" s="113">
        <v>21</v>
      </c>
      <c r="C2749" s="114" t="s">
        <v>6531</v>
      </c>
      <c r="D2749" s="113">
        <v>2021</v>
      </c>
      <c r="E2749" s="115" t="s">
        <v>3016</v>
      </c>
      <c r="F2749" s="41" t="s">
        <v>6537</v>
      </c>
      <c r="G2749" s="120"/>
      <c r="H2749" s="117"/>
      <c r="I2749" s="41" t="s">
        <v>6538</v>
      </c>
      <c r="J2749" s="118">
        <v>8800000</v>
      </c>
      <c r="K2749" s="117"/>
    </row>
    <row r="2750" spans="2:11" ht="31">
      <c r="B2750" s="113">
        <v>21</v>
      </c>
      <c r="C2750" s="114" t="s">
        <v>6531</v>
      </c>
      <c r="D2750" s="113">
        <v>2021</v>
      </c>
      <c r="E2750" s="115" t="s">
        <v>3016</v>
      </c>
      <c r="F2750" s="41" t="s">
        <v>6539</v>
      </c>
      <c r="G2750" s="120"/>
      <c r="H2750" s="117"/>
      <c r="I2750" s="41" t="s">
        <v>6540</v>
      </c>
      <c r="J2750" s="118">
        <v>18000000</v>
      </c>
      <c r="K2750" s="117"/>
    </row>
    <row r="2751" spans="2:11" ht="31">
      <c r="B2751" s="113">
        <v>21</v>
      </c>
      <c r="C2751" s="114" t="s">
        <v>6531</v>
      </c>
      <c r="D2751" s="113">
        <v>2021</v>
      </c>
      <c r="E2751" s="115" t="s">
        <v>3016</v>
      </c>
      <c r="F2751" s="41" t="s">
        <v>6541</v>
      </c>
      <c r="G2751" s="120"/>
      <c r="H2751" s="117"/>
      <c r="I2751" s="41" t="s">
        <v>6542</v>
      </c>
      <c r="J2751" s="118">
        <v>3000000</v>
      </c>
      <c r="K2751" s="117"/>
    </row>
    <row r="2752" spans="2:11" ht="31">
      <c r="B2752" s="113">
        <v>21</v>
      </c>
      <c r="C2752" s="114" t="s">
        <v>6531</v>
      </c>
      <c r="D2752" s="113">
        <v>2021</v>
      </c>
      <c r="E2752" s="115" t="s">
        <v>3016</v>
      </c>
      <c r="F2752" s="41" t="s">
        <v>6543</v>
      </c>
      <c r="G2752" s="120"/>
      <c r="H2752" s="117"/>
      <c r="I2752" s="41" t="s">
        <v>6542</v>
      </c>
      <c r="J2752" s="118">
        <v>10000000</v>
      </c>
      <c r="K2752" s="117"/>
    </row>
    <row r="2753" spans="2:11" ht="31">
      <c r="B2753" s="113">
        <v>21</v>
      </c>
      <c r="C2753" s="114" t="s">
        <v>6531</v>
      </c>
      <c r="D2753" s="113">
        <v>2021</v>
      </c>
      <c r="E2753" s="115" t="s">
        <v>3016</v>
      </c>
      <c r="F2753" s="41" t="s">
        <v>6544</v>
      </c>
      <c r="G2753" s="120"/>
      <c r="H2753" s="117"/>
      <c r="I2753" s="41"/>
      <c r="J2753" s="118">
        <v>2000000</v>
      </c>
      <c r="K2753" s="117"/>
    </row>
    <row r="2754" spans="2:11" ht="31">
      <c r="B2754" s="113">
        <v>21</v>
      </c>
      <c r="C2754" s="114" t="s">
        <v>6531</v>
      </c>
      <c r="D2754" s="113">
        <v>2021</v>
      </c>
      <c r="E2754" s="115" t="s">
        <v>3070</v>
      </c>
      <c r="F2754" s="41" t="s">
        <v>6545</v>
      </c>
      <c r="G2754" s="120"/>
      <c r="H2754" s="117"/>
      <c r="I2754" s="41"/>
      <c r="J2754" s="118">
        <v>500000</v>
      </c>
      <c r="K2754" s="117"/>
    </row>
    <row r="2755" spans="2:11" ht="31">
      <c r="B2755" s="113">
        <v>21</v>
      </c>
      <c r="C2755" s="114" t="s">
        <v>6531</v>
      </c>
      <c r="D2755" s="113">
        <v>2021</v>
      </c>
      <c r="E2755" s="115" t="s">
        <v>3070</v>
      </c>
      <c r="F2755" s="41" t="s">
        <v>6546</v>
      </c>
      <c r="G2755" s="120"/>
      <c r="H2755" s="117"/>
      <c r="I2755" s="41" t="s">
        <v>6547</v>
      </c>
      <c r="J2755" s="118">
        <v>500000</v>
      </c>
      <c r="K2755" s="117"/>
    </row>
    <row r="2756" spans="2:11" ht="31">
      <c r="B2756" s="113">
        <v>21</v>
      </c>
      <c r="C2756" s="114" t="s">
        <v>6531</v>
      </c>
      <c r="D2756" s="113">
        <v>2021</v>
      </c>
      <c r="E2756" s="115" t="s">
        <v>3070</v>
      </c>
      <c r="F2756" s="41" t="s">
        <v>6548</v>
      </c>
      <c r="G2756" s="120"/>
      <c r="H2756" s="117"/>
      <c r="I2756" s="41" t="s">
        <v>6549</v>
      </c>
      <c r="J2756" s="118">
        <v>1000000</v>
      </c>
      <c r="K2756" s="117"/>
    </row>
    <row r="2757" spans="2:11" ht="31">
      <c r="B2757" s="113">
        <v>21</v>
      </c>
      <c r="C2757" s="114" t="s">
        <v>6531</v>
      </c>
      <c r="D2757" s="113">
        <v>2021</v>
      </c>
      <c r="E2757" s="115" t="s">
        <v>3070</v>
      </c>
      <c r="F2757" s="41" t="s">
        <v>6550</v>
      </c>
      <c r="G2757" s="120"/>
      <c r="H2757" s="117"/>
      <c r="I2757" s="41" t="s">
        <v>6551</v>
      </c>
      <c r="J2757" s="118">
        <v>2500000</v>
      </c>
      <c r="K2757" s="117"/>
    </row>
    <row r="2758" spans="2:11" ht="31">
      <c r="B2758" s="113">
        <v>21</v>
      </c>
      <c r="C2758" s="114" t="s">
        <v>6531</v>
      </c>
      <c r="D2758" s="113">
        <v>2021</v>
      </c>
      <c r="E2758" s="115" t="s">
        <v>3070</v>
      </c>
      <c r="F2758" s="41" t="s">
        <v>6552</v>
      </c>
      <c r="G2758" s="120"/>
      <c r="H2758" s="117"/>
      <c r="I2758" s="41"/>
      <c r="J2758" s="118">
        <v>3040000</v>
      </c>
      <c r="K2758" s="117"/>
    </row>
    <row r="2759" spans="2:11" ht="31">
      <c r="B2759" s="113">
        <v>21</v>
      </c>
      <c r="C2759" s="114" t="s">
        <v>6531</v>
      </c>
      <c r="D2759" s="113">
        <v>2021</v>
      </c>
      <c r="E2759" s="115" t="s">
        <v>3070</v>
      </c>
      <c r="F2759" s="41" t="s">
        <v>6553</v>
      </c>
      <c r="G2759" s="120"/>
      <c r="H2759" s="117"/>
      <c r="I2759" s="41" t="s">
        <v>6554</v>
      </c>
      <c r="J2759" s="118">
        <v>5000000</v>
      </c>
      <c r="K2759" s="117"/>
    </row>
    <row r="2760" spans="2:11" ht="31">
      <c r="B2760" s="113">
        <v>21</v>
      </c>
      <c r="C2760" s="114" t="s">
        <v>6531</v>
      </c>
      <c r="D2760" s="113">
        <v>2021</v>
      </c>
      <c r="E2760" s="115" t="s">
        <v>3070</v>
      </c>
      <c r="F2760" s="41" t="s">
        <v>6555</v>
      </c>
      <c r="G2760" s="120"/>
      <c r="H2760" s="117"/>
      <c r="I2760" s="41" t="s">
        <v>6556</v>
      </c>
      <c r="J2760" s="118">
        <v>750000</v>
      </c>
      <c r="K2760" s="117"/>
    </row>
    <row r="2761" spans="2:11" ht="31">
      <c r="B2761" s="113">
        <v>21</v>
      </c>
      <c r="C2761" s="114" t="s">
        <v>6531</v>
      </c>
      <c r="D2761" s="113">
        <v>2021</v>
      </c>
      <c r="E2761" s="115" t="s">
        <v>3070</v>
      </c>
      <c r="F2761" s="41" t="s">
        <v>6557</v>
      </c>
      <c r="G2761" s="120" t="s">
        <v>6558</v>
      </c>
      <c r="H2761" s="117"/>
      <c r="I2761" s="41" t="s">
        <v>6559</v>
      </c>
      <c r="J2761" s="118">
        <v>750000</v>
      </c>
      <c r="K2761" s="117"/>
    </row>
    <row r="2762" spans="2:11" ht="31">
      <c r="B2762" s="113">
        <v>21</v>
      </c>
      <c r="C2762" s="114" t="s">
        <v>6531</v>
      </c>
      <c r="D2762" s="113">
        <v>2021</v>
      </c>
      <c r="E2762" s="115" t="s">
        <v>3070</v>
      </c>
      <c r="F2762" s="41" t="s">
        <v>6560</v>
      </c>
      <c r="G2762" s="120" t="s">
        <v>6561</v>
      </c>
      <c r="H2762" s="117"/>
      <c r="I2762" s="41" t="s">
        <v>6559</v>
      </c>
      <c r="J2762" s="118">
        <v>1500000</v>
      </c>
      <c r="K2762" s="117"/>
    </row>
    <row r="2763" spans="2:11" ht="31">
      <c r="B2763" s="113">
        <v>21</v>
      </c>
      <c r="C2763" s="114" t="s">
        <v>6531</v>
      </c>
      <c r="D2763" s="113">
        <v>2021</v>
      </c>
      <c r="E2763" s="115" t="s">
        <v>3070</v>
      </c>
      <c r="F2763" s="41" t="s">
        <v>6562</v>
      </c>
      <c r="G2763" s="120"/>
      <c r="H2763" s="117"/>
      <c r="I2763" s="41" t="s">
        <v>6563</v>
      </c>
      <c r="J2763" s="118">
        <v>5250000</v>
      </c>
      <c r="K2763" s="117"/>
    </row>
    <row r="2764" spans="2:11" ht="46.5">
      <c r="B2764" s="113">
        <v>21</v>
      </c>
      <c r="C2764" s="114" t="s">
        <v>6531</v>
      </c>
      <c r="D2764" s="113">
        <v>2021</v>
      </c>
      <c r="E2764" s="115" t="s">
        <v>3096</v>
      </c>
      <c r="F2764" s="41" t="s">
        <v>6564</v>
      </c>
      <c r="G2764" s="120"/>
      <c r="H2764" s="117" t="s">
        <v>6465</v>
      </c>
      <c r="I2764" s="41" t="s">
        <v>6565</v>
      </c>
      <c r="J2764" s="118">
        <v>20625000</v>
      </c>
      <c r="K2764" s="117"/>
    </row>
    <row r="2765" spans="2:11" ht="46.5">
      <c r="B2765" s="113">
        <v>21</v>
      </c>
      <c r="C2765" s="114" t="s">
        <v>6531</v>
      </c>
      <c r="D2765" s="113">
        <v>2021</v>
      </c>
      <c r="E2765" s="115" t="s">
        <v>3096</v>
      </c>
      <c r="F2765" s="41" t="s">
        <v>6566</v>
      </c>
      <c r="G2765" s="120"/>
      <c r="H2765" s="117"/>
      <c r="I2765" s="41" t="s">
        <v>6547</v>
      </c>
      <c r="J2765" s="118">
        <v>1500000</v>
      </c>
      <c r="K2765" s="117"/>
    </row>
    <row r="2766" spans="2:11" ht="42">
      <c r="B2766" s="113">
        <v>21</v>
      </c>
      <c r="C2766" s="114" t="s">
        <v>6531</v>
      </c>
      <c r="D2766" s="113">
        <v>2021</v>
      </c>
      <c r="E2766" s="115" t="s">
        <v>3112</v>
      </c>
      <c r="F2766" s="41" t="s">
        <v>6567</v>
      </c>
      <c r="G2766" s="120" t="s">
        <v>6568</v>
      </c>
      <c r="H2766" s="117"/>
      <c r="I2766" s="41" t="s">
        <v>6569</v>
      </c>
      <c r="J2766" s="118">
        <v>2000000</v>
      </c>
      <c r="K2766" s="117"/>
    </row>
    <row r="2767" spans="2:11" ht="31">
      <c r="B2767" s="113">
        <v>21</v>
      </c>
      <c r="C2767" s="114" t="s">
        <v>6531</v>
      </c>
      <c r="D2767" s="113">
        <v>2021</v>
      </c>
      <c r="E2767" s="115" t="s">
        <v>3112</v>
      </c>
      <c r="F2767" s="41" t="s">
        <v>6570</v>
      </c>
      <c r="G2767" s="120"/>
      <c r="H2767" s="117"/>
      <c r="I2767" s="41" t="s">
        <v>6571</v>
      </c>
      <c r="J2767" s="118">
        <v>4860000</v>
      </c>
      <c r="K2767" s="117"/>
    </row>
    <row r="2768" spans="2:11" ht="182">
      <c r="B2768" s="113">
        <v>21</v>
      </c>
      <c r="C2768" s="114" t="s">
        <v>6531</v>
      </c>
      <c r="D2768" s="113">
        <v>2021</v>
      </c>
      <c r="E2768" s="115" t="s">
        <v>3112</v>
      </c>
      <c r="F2768" s="41" t="s">
        <v>6572</v>
      </c>
      <c r="G2768" s="120"/>
      <c r="H2768" s="117"/>
      <c r="I2768" s="41" t="s">
        <v>6573</v>
      </c>
      <c r="J2768" s="118">
        <v>28103500</v>
      </c>
      <c r="K2768" s="117"/>
    </row>
    <row r="2769" spans="2:11" ht="31">
      <c r="B2769" s="113">
        <v>21</v>
      </c>
      <c r="C2769" s="114" t="s">
        <v>6531</v>
      </c>
      <c r="D2769" s="113">
        <v>2021</v>
      </c>
      <c r="E2769" s="115" t="s">
        <v>3112</v>
      </c>
      <c r="F2769" s="41" t="s">
        <v>6574</v>
      </c>
      <c r="G2769" s="120"/>
      <c r="H2769" s="117"/>
      <c r="I2769" s="41" t="s">
        <v>6575</v>
      </c>
      <c r="J2769" s="118">
        <v>106000000</v>
      </c>
      <c r="K2769" s="117"/>
    </row>
    <row r="2770" spans="2:11" ht="42">
      <c r="B2770" s="113">
        <v>21</v>
      </c>
      <c r="C2770" s="114" t="s">
        <v>6531</v>
      </c>
      <c r="D2770" s="113">
        <v>2021</v>
      </c>
      <c r="E2770" s="115" t="s">
        <v>3112</v>
      </c>
      <c r="F2770" s="41" t="s">
        <v>6576</v>
      </c>
      <c r="G2770" s="120"/>
      <c r="H2770" s="117"/>
      <c r="I2770" s="41" t="s">
        <v>6577</v>
      </c>
      <c r="J2770" s="118">
        <v>4844000</v>
      </c>
      <c r="K2770" s="117"/>
    </row>
    <row r="2771" spans="2:11" ht="31">
      <c r="B2771" s="113">
        <v>21</v>
      </c>
      <c r="C2771" s="114" t="s">
        <v>6531</v>
      </c>
      <c r="D2771" s="113">
        <v>2021</v>
      </c>
      <c r="E2771" s="115" t="s">
        <v>3112</v>
      </c>
      <c r="F2771" s="41" t="s">
        <v>6578</v>
      </c>
      <c r="G2771" s="120"/>
      <c r="H2771" s="117"/>
      <c r="I2771" s="41" t="s">
        <v>6569</v>
      </c>
      <c r="J2771" s="118">
        <v>65320000</v>
      </c>
      <c r="K2771" s="117"/>
    </row>
    <row r="2772" spans="2:11" ht="31">
      <c r="B2772" s="113">
        <v>21</v>
      </c>
      <c r="C2772" s="114" t="s">
        <v>6531</v>
      </c>
      <c r="D2772" s="113">
        <v>2021</v>
      </c>
      <c r="E2772" s="115" t="s">
        <v>3112</v>
      </c>
      <c r="F2772" s="41" t="s">
        <v>6579</v>
      </c>
      <c r="G2772" s="120"/>
      <c r="H2772" s="117"/>
      <c r="I2772" s="41" t="s">
        <v>6580</v>
      </c>
      <c r="J2772" s="118">
        <v>11430000</v>
      </c>
      <c r="K2772" s="117"/>
    </row>
    <row r="2773" spans="2:11" ht="28">
      <c r="B2773" s="113">
        <v>21</v>
      </c>
      <c r="C2773" s="114" t="s">
        <v>6531</v>
      </c>
      <c r="D2773" s="113">
        <v>2021</v>
      </c>
      <c r="E2773" s="115" t="s">
        <v>3144</v>
      </c>
      <c r="F2773" s="41" t="s">
        <v>6581</v>
      </c>
      <c r="G2773" s="120"/>
      <c r="H2773" s="117"/>
      <c r="I2773" s="41" t="s">
        <v>6582</v>
      </c>
      <c r="J2773" s="118">
        <v>2800000</v>
      </c>
      <c r="K2773" s="117"/>
    </row>
    <row r="2774" spans="2:11" ht="15.5">
      <c r="B2774" s="113">
        <v>21</v>
      </c>
      <c r="C2774" s="114" t="s">
        <v>6531</v>
      </c>
      <c r="D2774" s="113">
        <v>2021</v>
      </c>
      <c r="E2774" s="115" t="s">
        <v>3144</v>
      </c>
      <c r="F2774" s="41" t="s">
        <v>6583</v>
      </c>
      <c r="G2774" s="120"/>
      <c r="H2774" s="117"/>
      <c r="I2774" s="41"/>
      <c r="J2774" s="118">
        <v>1500000</v>
      </c>
      <c r="K2774" s="117"/>
    </row>
    <row r="2775" spans="2:11" ht="28">
      <c r="B2775" s="113">
        <v>21</v>
      </c>
      <c r="C2775" s="114" t="s">
        <v>6531</v>
      </c>
      <c r="D2775" s="113">
        <v>2021</v>
      </c>
      <c r="E2775" s="115" t="s">
        <v>3144</v>
      </c>
      <c r="F2775" s="41" t="s">
        <v>6584</v>
      </c>
      <c r="G2775" s="120"/>
      <c r="H2775" s="117"/>
      <c r="I2775" s="41" t="s">
        <v>6585</v>
      </c>
      <c r="J2775" s="118">
        <v>2767500</v>
      </c>
      <c r="K2775" s="117"/>
    </row>
    <row r="2776" spans="2:11" ht="31">
      <c r="B2776" s="113">
        <v>22</v>
      </c>
      <c r="C2776" s="114" t="s">
        <v>6586</v>
      </c>
      <c r="D2776" s="113">
        <v>2021</v>
      </c>
      <c r="E2776" s="115" t="s">
        <v>3011</v>
      </c>
      <c r="F2776" s="41"/>
      <c r="G2776" s="120"/>
      <c r="H2776" s="117"/>
      <c r="I2776" s="41"/>
      <c r="J2776" s="118"/>
      <c r="K2776" s="117"/>
    </row>
    <row r="2777" spans="2:11" ht="31">
      <c r="B2777" s="113">
        <v>22</v>
      </c>
      <c r="C2777" s="114" t="s">
        <v>6586</v>
      </c>
      <c r="D2777" s="113">
        <v>2021</v>
      </c>
      <c r="E2777" s="115" t="s">
        <v>3016</v>
      </c>
      <c r="F2777" s="41" t="s">
        <v>6587</v>
      </c>
      <c r="G2777" s="120" t="s">
        <v>6588</v>
      </c>
      <c r="H2777" s="117">
        <v>110</v>
      </c>
      <c r="I2777" s="41" t="s">
        <v>6589</v>
      </c>
      <c r="J2777" s="118">
        <v>0</v>
      </c>
      <c r="K2777" s="117">
        <v>85924000</v>
      </c>
    </row>
    <row r="2778" spans="2:11" ht="31">
      <c r="B2778" s="113">
        <v>22</v>
      </c>
      <c r="C2778" s="114" t="s">
        <v>6586</v>
      </c>
      <c r="D2778" s="113">
        <v>2021</v>
      </c>
      <c r="E2778" s="115" t="s">
        <v>3070</v>
      </c>
      <c r="F2778" s="41" t="s">
        <v>6590</v>
      </c>
      <c r="G2778" s="120" t="s">
        <v>6591</v>
      </c>
      <c r="H2778" s="117">
        <v>101370</v>
      </c>
      <c r="I2778" s="41" t="s">
        <v>6589</v>
      </c>
      <c r="J2778" s="118">
        <v>128600000</v>
      </c>
      <c r="K2778" s="117">
        <v>195615000</v>
      </c>
    </row>
    <row r="2779" spans="2:11" ht="46.5">
      <c r="B2779" s="113">
        <v>22</v>
      </c>
      <c r="C2779" s="114" t="s">
        <v>6586</v>
      </c>
      <c r="D2779" s="113">
        <v>2021</v>
      </c>
      <c r="E2779" s="115" t="s">
        <v>3096</v>
      </c>
      <c r="F2779" s="41" t="s">
        <v>6592</v>
      </c>
      <c r="G2779" s="120" t="s">
        <v>6593</v>
      </c>
      <c r="H2779" s="117">
        <v>4</v>
      </c>
      <c r="I2779" s="41" t="s">
        <v>6594</v>
      </c>
      <c r="J2779" s="118">
        <v>18000000</v>
      </c>
      <c r="K2779" s="117"/>
    </row>
    <row r="2780" spans="2:11" ht="31">
      <c r="B2780" s="113">
        <v>22</v>
      </c>
      <c r="C2780" s="114" t="s">
        <v>6586</v>
      </c>
      <c r="D2780" s="113">
        <v>2021</v>
      </c>
      <c r="E2780" s="115" t="s">
        <v>3112</v>
      </c>
      <c r="F2780" s="41" t="s">
        <v>6595</v>
      </c>
      <c r="G2780" s="120" t="s">
        <v>6596</v>
      </c>
      <c r="H2780" s="117">
        <v>22512</v>
      </c>
      <c r="I2780" s="41" t="s">
        <v>6589</v>
      </c>
      <c r="J2780" s="118">
        <v>22200000</v>
      </c>
      <c r="K2780" s="117">
        <v>53488600</v>
      </c>
    </row>
    <row r="2781" spans="2:11" ht="15.5">
      <c r="B2781" s="113">
        <v>22</v>
      </c>
      <c r="C2781" s="114" t="s">
        <v>6586</v>
      </c>
      <c r="D2781" s="113">
        <v>2021</v>
      </c>
      <c r="E2781" s="115" t="s">
        <v>3144</v>
      </c>
      <c r="F2781" s="41"/>
      <c r="G2781" s="120"/>
      <c r="H2781" s="117"/>
      <c r="I2781" s="41"/>
      <c r="J2781" s="118"/>
      <c r="K2781" s="117"/>
    </row>
    <row r="2782" spans="2:11" ht="42">
      <c r="B2782" s="113">
        <v>23</v>
      </c>
      <c r="C2782" s="119" t="s">
        <v>6597</v>
      </c>
      <c r="D2782" s="113">
        <v>2021</v>
      </c>
      <c r="E2782" s="115" t="s">
        <v>3011</v>
      </c>
      <c r="F2782" s="41" t="s">
        <v>6598</v>
      </c>
      <c r="G2782" s="120" t="s">
        <v>3328</v>
      </c>
      <c r="H2782" s="117">
        <v>100</v>
      </c>
      <c r="I2782" s="41" t="s">
        <v>6599</v>
      </c>
      <c r="J2782" s="118">
        <v>6000000</v>
      </c>
      <c r="K2782" s="117"/>
    </row>
    <row r="2783" spans="2:11" ht="42">
      <c r="B2783" s="113">
        <v>23</v>
      </c>
      <c r="C2783" s="119" t="s">
        <v>6597</v>
      </c>
      <c r="D2783" s="113">
        <v>2021</v>
      </c>
      <c r="E2783" s="115" t="s">
        <v>3011</v>
      </c>
      <c r="F2783" s="41" t="s">
        <v>6600</v>
      </c>
      <c r="G2783" s="120" t="s">
        <v>3328</v>
      </c>
      <c r="H2783" s="117">
        <v>100</v>
      </c>
      <c r="I2783" s="41" t="s">
        <v>6601</v>
      </c>
      <c r="J2783" s="118">
        <v>500000</v>
      </c>
      <c r="K2783" s="117"/>
    </row>
    <row r="2784" spans="2:11" ht="42">
      <c r="B2784" s="113">
        <v>23</v>
      </c>
      <c r="C2784" s="119" t="s">
        <v>6597</v>
      </c>
      <c r="D2784" s="113">
        <v>2021</v>
      </c>
      <c r="E2784" s="115" t="s">
        <v>3011</v>
      </c>
      <c r="F2784" s="41" t="s">
        <v>6602</v>
      </c>
      <c r="G2784" s="120" t="s">
        <v>6603</v>
      </c>
      <c r="H2784" s="117">
        <v>50</v>
      </c>
      <c r="I2784" s="41" t="s">
        <v>6604</v>
      </c>
      <c r="J2784" s="118">
        <v>3000000</v>
      </c>
      <c r="K2784" s="117"/>
    </row>
    <row r="2785" spans="2:11" ht="42">
      <c r="B2785" s="113">
        <v>23</v>
      </c>
      <c r="C2785" s="119" t="s">
        <v>6597</v>
      </c>
      <c r="D2785" s="113">
        <v>2021</v>
      </c>
      <c r="E2785" s="115" t="s">
        <v>3011</v>
      </c>
      <c r="F2785" s="41" t="s">
        <v>6605</v>
      </c>
      <c r="G2785" s="120" t="s">
        <v>6606</v>
      </c>
      <c r="H2785" s="117">
        <v>100</v>
      </c>
      <c r="I2785" s="41" t="s">
        <v>6607</v>
      </c>
      <c r="J2785" s="118">
        <v>3000000</v>
      </c>
      <c r="K2785" s="117"/>
    </row>
    <row r="2786" spans="2:11" ht="31">
      <c r="B2786" s="113">
        <v>23</v>
      </c>
      <c r="C2786" s="119" t="s">
        <v>6597</v>
      </c>
      <c r="D2786" s="113">
        <v>2021</v>
      </c>
      <c r="E2786" s="115" t="s">
        <v>3011</v>
      </c>
      <c r="F2786" s="41"/>
      <c r="G2786" s="120"/>
      <c r="H2786" s="117"/>
      <c r="I2786" s="41"/>
      <c r="J2786" s="118"/>
      <c r="K2786" s="117"/>
    </row>
    <row r="2787" spans="2:11" ht="31">
      <c r="B2787" s="113">
        <v>23</v>
      </c>
      <c r="C2787" s="119" t="s">
        <v>6597</v>
      </c>
      <c r="D2787" s="113">
        <v>2021</v>
      </c>
      <c r="E2787" s="115" t="s">
        <v>3016</v>
      </c>
      <c r="F2787" s="41" t="s">
        <v>6608</v>
      </c>
      <c r="G2787" s="120" t="s">
        <v>6609</v>
      </c>
      <c r="H2787" s="117">
        <v>1</v>
      </c>
      <c r="I2787" s="41" t="s">
        <v>6610</v>
      </c>
      <c r="J2787" s="118">
        <v>1500000</v>
      </c>
      <c r="K2787" s="117"/>
    </row>
    <row r="2788" spans="2:11" ht="31">
      <c r="B2788" s="113">
        <v>23</v>
      </c>
      <c r="C2788" s="119" t="s">
        <v>6597</v>
      </c>
      <c r="D2788" s="113">
        <v>2021</v>
      </c>
      <c r="E2788" s="115" t="s">
        <v>3016</v>
      </c>
      <c r="F2788" s="41" t="s">
        <v>6611</v>
      </c>
      <c r="G2788" s="120" t="s">
        <v>6609</v>
      </c>
      <c r="H2788" s="117">
        <v>1</v>
      </c>
      <c r="I2788" s="41" t="s">
        <v>6610</v>
      </c>
      <c r="J2788" s="118">
        <v>1500000</v>
      </c>
      <c r="K2788" s="117"/>
    </row>
    <row r="2789" spans="2:11" ht="31">
      <c r="B2789" s="113">
        <v>23</v>
      </c>
      <c r="C2789" s="119" t="s">
        <v>6597</v>
      </c>
      <c r="D2789" s="113">
        <v>2021</v>
      </c>
      <c r="E2789" s="115" t="s">
        <v>3016</v>
      </c>
      <c r="F2789" s="41" t="s">
        <v>6612</v>
      </c>
      <c r="G2789" s="120" t="s">
        <v>6609</v>
      </c>
      <c r="H2789" s="117">
        <v>1</v>
      </c>
      <c r="I2789" s="41" t="s">
        <v>6610</v>
      </c>
      <c r="J2789" s="118">
        <v>1500000</v>
      </c>
      <c r="K2789" s="117"/>
    </row>
    <row r="2790" spans="2:11" ht="31">
      <c r="B2790" s="113">
        <v>23</v>
      </c>
      <c r="C2790" s="119" t="s">
        <v>6597</v>
      </c>
      <c r="D2790" s="113">
        <v>2021</v>
      </c>
      <c r="E2790" s="115" t="s">
        <v>3016</v>
      </c>
      <c r="F2790" s="41" t="s">
        <v>6613</v>
      </c>
      <c r="G2790" s="120" t="s">
        <v>6609</v>
      </c>
      <c r="H2790" s="117">
        <v>1</v>
      </c>
      <c r="I2790" s="41" t="s">
        <v>6610</v>
      </c>
      <c r="J2790" s="118">
        <v>1500000</v>
      </c>
      <c r="K2790" s="117"/>
    </row>
    <row r="2791" spans="2:11" ht="31">
      <c r="B2791" s="113">
        <v>23</v>
      </c>
      <c r="C2791" s="119" t="s">
        <v>6597</v>
      </c>
      <c r="D2791" s="113">
        <v>2021</v>
      </c>
      <c r="E2791" s="115" t="s">
        <v>3016</v>
      </c>
      <c r="F2791" s="41" t="s">
        <v>6614</v>
      </c>
      <c r="G2791" s="120" t="s">
        <v>6609</v>
      </c>
      <c r="H2791" s="117">
        <v>1</v>
      </c>
      <c r="I2791" s="41" t="s">
        <v>6610</v>
      </c>
      <c r="J2791" s="118">
        <v>1500000</v>
      </c>
      <c r="K2791" s="117"/>
    </row>
    <row r="2792" spans="2:11" ht="31">
      <c r="B2792" s="113">
        <v>23</v>
      </c>
      <c r="C2792" s="119" t="s">
        <v>6597</v>
      </c>
      <c r="D2792" s="113">
        <v>2021</v>
      </c>
      <c r="E2792" s="115" t="s">
        <v>3016</v>
      </c>
      <c r="F2792" s="41" t="s">
        <v>6615</v>
      </c>
      <c r="G2792" s="120" t="s">
        <v>6609</v>
      </c>
      <c r="H2792" s="117">
        <v>1</v>
      </c>
      <c r="I2792" s="41" t="s">
        <v>6610</v>
      </c>
      <c r="J2792" s="118">
        <v>1500000</v>
      </c>
      <c r="K2792" s="117"/>
    </row>
    <row r="2793" spans="2:11" ht="31">
      <c r="B2793" s="113">
        <v>23</v>
      </c>
      <c r="C2793" s="119" t="s">
        <v>6597</v>
      </c>
      <c r="D2793" s="113">
        <v>2021</v>
      </c>
      <c r="E2793" s="115" t="s">
        <v>3016</v>
      </c>
      <c r="F2793" s="41" t="s">
        <v>6616</v>
      </c>
      <c r="G2793" s="120" t="s">
        <v>6609</v>
      </c>
      <c r="H2793" s="117">
        <v>1</v>
      </c>
      <c r="I2793" s="41" t="s">
        <v>6610</v>
      </c>
      <c r="J2793" s="118">
        <v>750000</v>
      </c>
      <c r="K2793" s="117"/>
    </row>
    <row r="2794" spans="2:11" ht="42">
      <c r="B2794" s="113">
        <v>23</v>
      </c>
      <c r="C2794" s="119" t="s">
        <v>6597</v>
      </c>
      <c r="D2794" s="113">
        <v>2021</v>
      </c>
      <c r="E2794" s="115" t="s">
        <v>3016</v>
      </c>
      <c r="F2794" s="41" t="s">
        <v>6617</v>
      </c>
      <c r="G2794" s="120" t="s">
        <v>3276</v>
      </c>
      <c r="H2794" s="117">
        <v>1</v>
      </c>
      <c r="I2794" s="41" t="s">
        <v>6618</v>
      </c>
      <c r="J2794" s="118">
        <v>6000000</v>
      </c>
      <c r="K2794" s="117"/>
    </row>
    <row r="2795" spans="2:11" ht="42">
      <c r="B2795" s="113">
        <v>23</v>
      </c>
      <c r="C2795" s="119" t="s">
        <v>6597</v>
      </c>
      <c r="D2795" s="113">
        <v>2021</v>
      </c>
      <c r="E2795" s="115" t="s">
        <v>3016</v>
      </c>
      <c r="F2795" s="41" t="s">
        <v>6619</v>
      </c>
      <c r="G2795" s="120" t="s">
        <v>3276</v>
      </c>
      <c r="H2795" s="117">
        <v>1</v>
      </c>
      <c r="I2795" s="41" t="s">
        <v>6618</v>
      </c>
      <c r="J2795" s="118">
        <v>8000000</v>
      </c>
      <c r="K2795" s="117"/>
    </row>
    <row r="2796" spans="2:11" ht="42">
      <c r="B2796" s="113">
        <v>23</v>
      </c>
      <c r="C2796" s="119" t="s">
        <v>6597</v>
      </c>
      <c r="D2796" s="113">
        <v>2021</v>
      </c>
      <c r="E2796" s="115" t="s">
        <v>3016</v>
      </c>
      <c r="F2796" s="41" t="s">
        <v>6620</v>
      </c>
      <c r="G2796" s="120" t="s">
        <v>6609</v>
      </c>
      <c r="H2796" s="117">
        <v>1</v>
      </c>
      <c r="I2796" s="41" t="s">
        <v>6618</v>
      </c>
      <c r="J2796" s="118">
        <v>1500000</v>
      </c>
      <c r="K2796" s="117"/>
    </row>
    <row r="2797" spans="2:11" ht="42">
      <c r="B2797" s="113">
        <v>23</v>
      </c>
      <c r="C2797" s="119" t="s">
        <v>6597</v>
      </c>
      <c r="D2797" s="113">
        <v>2021</v>
      </c>
      <c r="E2797" s="115" t="s">
        <v>3016</v>
      </c>
      <c r="F2797" s="41" t="s">
        <v>6621</v>
      </c>
      <c r="G2797" s="120" t="s">
        <v>6609</v>
      </c>
      <c r="H2797" s="117">
        <v>1</v>
      </c>
      <c r="I2797" s="41" t="s">
        <v>6618</v>
      </c>
      <c r="J2797" s="118">
        <v>1500000</v>
      </c>
      <c r="K2797" s="117"/>
    </row>
    <row r="2798" spans="2:11" ht="42">
      <c r="B2798" s="113">
        <v>23</v>
      </c>
      <c r="C2798" s="119" t="s">
        <v>6597</v>
      </c>
      <c r="D2798" s="113">
        <v>2021</v>
      </c>
      <c r="E2798" s="115" t="s">
        <v>3016</v>
      </c>
      <c r="F2798" s="41" t="s">
        <v>6622</v>
      </c>
      <c r="G2798" s="120" t="s">
        <v>6609</v>
      </c>
      <c r="H2798" s="117">
        <v>1</v>
      </c>
      <c r="I2798" s="41" t="s">
        <v>6618</v>
      </c>
      <c r="J2798" s="118">
        <v>1500000</v>
      </c>
      <c r="K2798" s="117"/>
    </row>
    <row r="2799" spans="2:11" ht="31">
      <c r="B2799" s="113">
        <v>23</v>
      </c>
      <c r="C2799" s="119" t="s">
        <v>6597</v>
      </c>
      <c r="D2799" s="113">
        <v>2021</v>
      </c>
      <c r="E2799" s="115" t="s">
        <v>3016</v>
      </c>
      <c r="F2799" s="41" t="s">
        <v>6623</v>
      </c>
      <c r="G2799" s="120" t="s">
        <v>6609</v>
      </c>
      <c r="H2799" s="117">
        <v>1</v>
      </c>
      <c r="I2799" s="41" t="s">
        <v>6624</v>
      </c>
      <c r="J2799" s="118">
        <v>1250000</v>
      </c>
      <c r="K2799" s="117"/>
    </row>
    <row r="2800" spans="2:11" ht="31">
      <c r="B2800" s="113">
        <v>23</v>
      </c>
      <c r="C2800" s="119" t="s">
        <v>6597</v>
      </c>
      <c r="D2800" s="113">
        <v>2021</v>
      </c>
      <c r="E2800" s="115" t="s">
        <v>3016</v>
      </c>
      <c r="F2800" s="41" t="s">
        <v>6625</v>
      </c>
      <c r="G2800" s="120" t="s">
        <v>6609</v>
      </c>
      <c r="H2800" s="117">
        <v>1</v>
      </c>
      <c r="I2800" s="41" t="s">
        <v>6624</v>
      </c>
      <c r="J2800" s="118">
        <v>1250000</v>
      </c>
      <c r="K2800" s="117"/>
    </row>
    <row r="2801" spans="2:11" ht="31">
      <c r="B2801" s="113">
        <v>23</v>
      </c>
      <c r="C2801" s="119" t="s">
        <v>6597</v>
      </c>
      <c r="D2801" s="113">
        <v>2021</v>
      </c>
      <c r="E2801" s="115" t="s">
        <v>3016</v>
      </c>
      <c r="F2801" s="41" t="s">
        <v>6626</v>
      </c>
      <c r="G2801" s="120" t="s">
        <v>6609</v>
      </c>
      <c r="H2801" s="117">
        <v>1</v>
      </c>
      <c r="I2801" s="41" t="s">
        <v>6624</v>
      </c>
      <c r="J2801" s="118">
        <v>1250000</v>
      </c>
      <c r="K2801" s="117"/>
    </row>
    <row r="2802" spans="2:11" ht="31">
      <c r="B2802" s="113">
        <v>23</v>
      </c>
      <c r="C2802" s="119" t="s">
        <v>6597</v>
      </c>
      <c r="D2802" s="113">
        <v>2021</v>
      </c>
      <c r="E2802" s="115" t="s">
        <v>3016</v>
      </c>
      <c r="F2802" s="41" t="s">
        <v>6627</v>
      </c>
      <c r="G2802" s="120" t="s">
        <v>6609</v>
      </c>
      <c r="H2802" s="117">
        <v>1</v>
      </c>
      <c r="I2802" s="41" t="s">
        <v>6610</v>
      </c>
      <c r="J2802" s="118">
        <v>750000</v>
      </c>
      <c r="K2802" s="117"/>
    </row>
    <row r="2803" spans="2:11" ht="31">
      <c r="B2803" s="113">
        <v>23</v>
      </c>
      <c r="C2803" s="119" t="s">
        <v>6597</v>
      </c>
      <c r="D2803" s="113">
        <v>2021</v>
      </c>
      <c r="E2803" s="115" t="s">
        <v>3016</v>
      </c>
      <c r="F2803" s="41" t="s">
        <v>6628</v>
      </c>
      <c r="G2803" s="120" t="s">
        <v>6609</v>
      </c>
      <c r="H2803" s="117">
        <v>1</v>
      </c>
      <c r="I2803" s="41" t="s">
        <v>6610</v>
      </c>
      <c r="J2803" s="118">
        <v>750000</v>
      </c>
      <c r="K2803" s="117"/>
    </row>
    <row r="2804" spans="2:11" ht="31">
      <c r="B2804" s="113">
        <v>23</v>
      </c>
      <c r="C2804" s="119" t="s">
        <v>6597</v>
      </c>
      <c r="D2804" s="113">
        <v>2021</v>
      </c>
      <c r="E2804" s="115" t="s">
        <v>3016</v>
      </c>
      <c r="F2804" s="41" t="s">
        <v>6629</v>
      </c>
      <c r="G2804" s="120" t="s">
        <v>6609</v>
      </c>
      <c r="H2804" s="117">
        <v>1</v>
      </c>
      <c r="I2804" s="41" t="s">
        <v>6610</v>
      </c>
      <c r="J2804" s="118">
        <v>750000</v>
      </c>
      <c r="K2804" s="117"/>
    </row>
    <row r="2805" spans="2:11" ht="42">
      <c r="B2805" s="113">
        <v>23</v>
      </c>
      <c r="C2805" s="119" t="s">
        <v>6597</v>
      </c>
      <c r="D2805" s="113">
        <v>2021</v>
      </c>
      <c r="E2805" s="115" t="s">
        <v>3016</v>
      </c>
      <c r="F2805" s="41" t="s">
        <v>6630</v>
      </c>
      <c r="G2805" s="120" t="s">
        <v>6609</v>
      </c>
      <c r="H2805" s="117">
        <v>1</v>
      </c>
      <c r="I2805" s="41" t="s">
        <v>6618</v>
      </c>
      <c r="J2805" s="118">
        <v>1500000</v>
      </c>
      <c r="K2805" s="117"/>
    </row>
    <row r="2806" spans="2:11" ht="42">
      <c r="B2806" s="113">
        <v>23</v>
      </c>
      <c r="C2806" s="119" t="s">
        <v>6597</v>
      </c>
      <c r="D2806" s="113">
        <v>2021</v>
      </c>
      <c r="E2806" s="115" t="s">
        <v>3016</v>
      </c>
      <c r="F2806" s="41" t="s">
        <v>6631</v>
      </c>
      <c r="G2806" s="120" t="s">
        <v>6609</v>
      </c>
      <c r="H2806" s="117">
        <v>1</v>
      </c>
      <c r="I2806" s="41" t="s">
        <v>6618</v>
      </c>
      <c r="J2806" s="118">
        <v>1500000</v>
      </c>
      <c r="K2806" s="117"/>
    </row>
    <row r="2807" spans="2:11" ht="42">
      <c r="B2807" s="113">
        <v>23</v>
      </c>
      <c r="C2807" s="119" t="s">
        <v>6597</v>
      </c>
      <c r="D2807" s="113">
        <v>2021</v>
      </c>
      <c r="E2807" s="115" t="s">
        <v>3016</v>
      </c>
      <c r="F2807" s="41" t="s">
        <v>6632</v>
      </c>
      <c r="G2807" s="120" t="s">
        <v>6609</v>
      </c>
      <c r="H2807" s="117">
        <v>1</v>
      </c>
      <c r="I2807" s="41" t="s">
        <v>6618</v>
      </c>
      <c r="J2807" s="118">
        <v>1500000</v>
      </c>
      <c r="K2807" s="117"/>
    </row>
    <row r="2808" spans="2:11" ht="31">
      <c r="B2808" s="113">
        <v>23</v>
      </c>
      <c r="C2808" s="119" t="s">
        <v>6597</v>
      </c>
      <c r="D2808" s="113">
        <v>2021</v>
      </c>
      <c r="E2808" s="115" t="s">
        <v>3016</v>
      </c>
      <c r="F2808" s="41" t="s">
        <v>6633</v>
      </c>
      <c r="G2808" s="120" t="s">
        <v>6609</v>
      </c>
      <c r="H2808" s="117">
        <v>1</v>
      </c>
      <c r="I2808" s="41" t="s">
        <v>6624</v>
      </c>
      <c r="J2808" s="118">
        <v>1250000</v>
      </c>
      <c r="K2808" s="117"/>
    </row>
    <row r="2809" spans="2:11" ht="31">
      <c r="B2809" s="113">
        <v>23</v>
      </c>
      <c r="C2809" s="119" t="s">
        <v>6597</v>
      </c>
      <c r="D2809" s="113">
        <v>2021</v>
      </c>
      <c r="E2809" s="115" t="s">
        <v>3016</v>
      </c>
      <c r="F2809" s="41" t="s">
        <v>6634</v>
      </c>
      <c r="G2809" s="120" t="s">
        <v>6609</v>
      </c>
      <c r="H2809" s="117">
        <v>1</v>
      </c>
      <c r="I2809" s="41" t="s">
        <v>6624</v>
      </c>
      <c r="J2809" s="118">
        <v>1250000</v>
      </c>
      <c r="K2809" s="117"/>
    </row>
    <row r="2810" spans="2:11" ht="31">
      <c r="B2810" s="113">
        <v>23</v>
      </c>
      <c r="C2810" s="119" t="s">
        <v>6597</v>
      </c>
      <c r="D2810" s="113">
        <v>2021</v>
      </c>
      <c r="E2810" s="115" t="s">
        <v>3016</v>
      </c>
      <c r="F2810" s="41" t="s">
        <v>6635</v>
      </c>
      <c r="G2810" s="120" t="s">
        <v>6609</v>
      </c>
      <c r="H2810" s="117">
        <v>1</v>
      </c>
      <c r="I2810" s="41" t="s">
        <v>6624</v>
      </c>
      <c r="J2810" s="118">
        <v>1250000</v>
      </c>
      <c r="K2810" s="117"/>
    </row>
    <row r="2811" spans="2:11" ht="31">
      <c r="B2811" s="113">
        <v>23</v>
      </c>
      <c r="C2811" s="119" t="s">
        <v>6597</v>
      </c>
      <c r="D2811" s="113">
        <v>2021</v>
      </c>
      <c r="E2811" s="115" t="s">
        <v>3016</v>
      </c>
      <c r="F2811" s="41"/>
      <c r="G2811" s="120"/>
      <c r="H2811" s="117"/>
      <c r="I2811" s="41"/>
      <c r="J2811" s="118"/>
      <c r="K2811" s="117"/>
    </row>
    <row r="2812" spans="2:11" ht="56">
      <c r="B2812" s="113">
        <v>23</v>
      </c>
      <c r="C2812" s="119" t="s">
        <v>6597</v>
      </c>
      <c r="D2812" s="113">
        <v>2021</v>
      </c>
      <c r="E2812" s="115" t="s">
        <v>3070</v>
      </c>
      <c r="F2812" s="41" t="s">
        <v>6636</v>
      </c>
      <c r="G2812" s="120" t="s">
        <v>3328</v>
      </c>
      <c r="H2812" s="117">
        <v>400</v>
      </c>
      <c r="I2812" s="41" t="s">
        <v>6637</v>
      </c>
      <c r="J2812" s="118">
        <v>4836000</v>
      </c>
      <c r="K2812" s="117"/>
    </row>
    <row r="2813" spans="2:11" ht="56">
      <c r="B2813" s="113">
        <v>23</v>
      </c>
      <c r="C2813" s="119" t="s">
        <v>6597</v>
      </c>
      <c r="D2813" s="113">
        <v>2021</v>
      </c>
      <c r="E2813" s="115" t="s">
        <v>3070</v>
      </c>
      <c r="F2813" s="41" t="s">
        <v>6638</v>
      </c>
      <c r="G2813" s="120" t="s">
        <v>3328</v>
      </c>
      <c r="H2813" s="117">
        <v>400</v>
      </c>
      <c r="I2813" s="41" t="s">
        <v>6637</v>
      </c>
      <c r="J2813" s="118">
        <v>15000000</v>
      </c>
      <c r="K2813" s="117"/>
    </row>
    <row r="2814" spans="2:11" ht="56">
      <c r="B2814" s="113">
        <v>23</v>
      </c>
      <c r="C2814" s="119" t="s">
        <v>6597</v>
      </c>
      <c r="D2814" s="113">
        <v>2021</v>
      </c>
      <c r="E2814" s="115" t="s">
        <v>3070</v>
      </c>
      <c r="F2814" s="41" t="s">
        <v>6639</v>
      </c>
      <c r="G2814" s="120" t="s">
        <v>3328</v>
      </c>
      <c r="H2814" s="117">
        <v>400</v>
      </c>
      <c r="I2814" s="41" t="s">
        <v>6637</v>
      </c>
      <c r="J2814" s="118">
        <v>1753000</v>
      </c>
      <c r="K2814" s="117"/>
    </row>
    <row r="2815" spans="2:11" ht="56">
      <c r="B2815" s="113">
        <v>23</v>
      </c>
      <c r="C2815" s="119" t="s">
        <v>6597</v>
      </c>
      <c r="D2815" s="113">
        <v>2021</v>
      </c>
      <c r="E2815" s="115" t="s">
        <v>3070</v>
      </c>
      <c r="F2815" s="41" t="s">
        <v>6640</v>
      </c>
      <c r="G2815" s="120" t="s">
        <v>3328</v>
      </c>
      <c r="H2815" s="117">
        <v>400</v>
      </c>
      <c r="I2815" s="41" t="s">
        <v>6637</v>
      </c>
      <c r="J2815" s="118">
        <v>15217000</v>
      </c>
      <c r="K2815" s="117"/>
    </row>
    <row r="2816" spans="2:11" ht="31">
      <c r="B2816" s="113">
        <v>23</v>
      </c>
      <c r="C2816" s="119" t="s">
        <v>6597</v>
      </c>
      <c r="D2816" s="113">
        <v>2021</v>
      </c>
      <c r="E2816" s="115" t="s">
        <v>3070</v>
      </c>
      <c r="F2816" s="41" t="s">
        <v>6641</v>
      </c>
      <c r="G2816" s="120" t="s">
        <v>4230</v>
      </c>
      <c r="H2816" s="117">
        <v>50</v>
      </c>
      <c r="I2816" s="41" t="s">
        <v>6642</v>
      </c>
      <c r="J2816" s="118">
        <v>2000000</v>
      </c>
      <c r="K2816" s="117"/>
    </row>
    <row r="2817" spans="2:11" ht="42">
      <c r="B2817" s="113">
        <v>23</v>
      </c>
      <c r="C2817" s="119" t="s">
        <v>6597</v>
      </c>
      <c r="D2817" s="113">
        <v>2021</v>
      </c>
      <c r="E2817" s="115" t="s">
        <v>3070</v>
      </c>
      <c r="F2817" s="41" t="s">
        <v>6643</v>
      </c>
      <c r="G2817" s="120" t="s">
        <v>3328</v>
      </c>
      <c r="H2817" s="117">
        <v>100</v>
      </c>
      <c r="I2817" s="41" t="s">
        <v>6644</v>
      </c>
      <c r="J2817" s="118">
        <v>3500000</v>
      </c>
      <c r="K2817" s="117"/>
    </row>
    <row r="2818" spans="2:11" ht="42">
      <c r="B2818" s="113">
        <v>23</v>
      </c>
      <c r="C2818" s="119" t="s">
        <v>6597</v>
      </c>
      <c r="D2818" s="113">
        <v>2021</v>
      </c>
      <c r="E2818" s="115" t="s">
        <v>3070</v>
      </c>
      <c r="F2818" s="41" t="s">
        <v>6645</v>
      </c>
      <c r="G2818" s="120" t="s">
        <v>3328</v>
      </c>
      <c r="H2818" s="117">
        <v>100</v>
      </c>
      <c r="I2818" s="41" t="s">
        <v>6646</v>
      </c>
      <c r="J2818" s="118">
        <v>3500000</v>
      </c>
      <c r="K2818" s="117"/>
    </row>
    <row r="2819" spans="2:11" ht="42">
      <c r="B2819" s="113">
        <v>23</v>
      </c>
      <c r="C2819" s="119" t="s">
        <v>6597</v>
      </c>
      <c r="D2819" s="113">
        <v>2021</v>
      </c>
      <c r="E2819" s="115" t="s">
        <v>3070</v>
      </c>
      <c r="F2819" s="41" t="s">
        <v>6647</v>
      </c>
      <c r="G2819" s="120" t="s">
        <v>3328</v>
      </c>
      <c r="H2819" s="117">
        <v>100</v>
      </c>
      <c r="I2819" s="41" t="s">
        <v>6648</v>
      </c>
      <c r="J2819" s="118">
        <v>3500000</v>
      </c>
      <c r="K2819" s="117"/>
    </row>
    <row r="2820" spans="2:11" ht="31">
      <c r="B2820" s="113">
        <v>23</v>
      </c>
      <c r="C2820" s="119" t="s">
        <v>6597</v>
      </c>
      <c r="D2820" s="113">
        <v>2021</v>
      </c>
      <c r="E2820" s="115" t="s">
        <v>3070</v>
      </c>
      <c r="F2820" s="41" t="s">
        <v>6649</v>
      </c>
      <c r="G2820" s="120" t="s">
        <v>3328</v>
      </c>
      <c r="H2820" s="117">
        <v>100</v>
      </c>
      <c r="I2820" s="41" t="s">
        <v>6650</v>
      </c>
      <c r="J2820" s="118">
        <v>3500000</v>
      </c>
      <c r="K2820" s="117"/>
    </row>
    <row r="2821" spans="2:11" ht="56">
      <c r="B2821" s="113">
        <v>23</v>
      </c>
      <c r="C2821" s="119" t="s">
        <v>6597</v>
      </c>
      <c r="D2821" s="113">
        <v>2021</v>
      </c>
      <c r="E2821" s="115" t="s">
        <v>3070</v>
      </c>
      <c r="F2821" s="41" t="s">
        <v>6651</v>
      </c>
      <c r="G2821" s="120" t="s">
        <v>3328</v>
      </c>
      <c r="H2821" s="117">
        <v>1</v>
      </c>
      <c r="I2821" s="41" t="s">
        <v>6637</v>
      </c>
      <c r="J2821" s="118">
        <v>6000000</v>
      </c>
      <c r="K2821" s="117"/>
    </row>
    <row r="2822" spans="2:11" ht="31">
      <c r="B2822" s="113">
        <v>23</v>
      </c>
      <c r="C2822" s="119" t="s">
        <v>6597</v>
      </c>
      <c r="D2822" s="113">
        <v>2021</v>
      </c>
      <c r="E2822" s="115" t="s">
        <v>3070</v>
      </c>
      <c r="F2822" s="41"/>
      <c r="G2822" s="120"/>
      <c r="H2822" s="117"/>
      <c r="I2822" s="41"/>
      <c r="J2822" s="118"/>
      <c r="K2822" s="117"/>
    </row>
    <row r="2823" spans="2:11" ht="46.5">
      <c r="B2823" s="113">
        <v>23</v>
      </c>
      <c r="C2823" s="119" t="s">
        <v>6597</v>
      </c>
      <c r="D2823" s="113">
        <v>2021</v>
      </c>
      <c r="E2823" s="115" t="s">
        <v>3096</v>
      </c>
      <c r="F2823" s="41" t="s">
        <v>6652</v>
      </c>
      <c r="G2823" s="120" t="s">
        <v>6653</v>
      </c>
      <c r="H2823" s="117">
        <v>50</v>
      </c>
      <c r="I2823" s="41" t="s">
        <v>6618</v>
      </c>
      <c r="J2823" s="118">
        <v>1500000</v>
      </c>
      <c r="K2823" s="117"/>
    </row>
    <row r="2824" spans="2:11" ht="46.5">
      <c r="B2824" s="113">
        <v>23</v>
      </c>
      <c r="C2824" s="119" t="s">
        <v>6597</v>
      </c>
      <c r="D2824" s="113">
        <v>2021</v>
      </c>
      <c r="E2824" s="115" t="s">
        <v>3096</v>
      </c>
      <c r="F2824" s="41" t="s">
        <v>6654</v>
      </c>
      <c r="G2824" s="120" t="s">
        <v>6655</v>
      </c>
      <c r="H2824" s="117">
        <v>100</v>
      </c>
      <c r="I2824" s="41" t="s">
        <v>6656</v>
      </c>
      <c r="J2824" s="118">
        <v>500000</v>
      </c>
      <c r="K2824" s="117"/>
    </row>
    <row r="2825" spans="2:11" ht="46.5">
      <c r="B2825" s="113">
        <v>23</v>
      </c>
      <c r="C2825" s="119" t="s">
        <v>6597</v>
      </c>
      <c r="D2825" s="113">
        <v>2021</v>
      </c>
      <c r="E2825" s="115" t="s">
        <v>3096</v>
      </c>
      <c r="F2825" s="41" t="s">
        <v>6657</v>
      </c>
      <c r="G2825" s="120" t="s">
        <v>6658</v>
      </c>
      <c r="H2825" s="117">
        <v>10</v>
      </c>
      <c r="I2825" s="41" t="s">
        <v>6624</v>
      </c>
      <c r="J2825" s="118">
        <v>3000000</v>
      </c>
      <c r="K2825" s="117"/>
    </row>
    <row r="2826" spans="2:11" ht="46.5">
      <c r="B2826" s="113">
        <v>23</v>
      </c>
      <c r="C2826" s="119" t="s">
        <v>6597</v>
      </c>
      <c r="D2826" s="113">
        <v>2021</v>
      </c>
      <c r="E2826" s="115" t="s">
        <v>3096</v>
      </c>
      <c r="F2826" s="41"/>
      <c r="G2826" s="120"/>
      <c r="H2826" s="117"/>
      <c r="I2826" s="41"/>
      <c r="J2826" s="118"/>
      <c r="K2826" s="117"/>
    </row>
    <row r="2827" spans="2:11" ht="31">
      <c r="B2827" s="113">
        <v>23</v>
      </c>
      <c r="C2827" s="119" t="s">
        <v>6597</v>
      </c>
      <c r="D2827" s="113">
        <v>2021</v>
      </c>
      <c r="E2827" s="115" t="s">
        <v>3112</v>
      </c>
      <c r="F2827" s="41" t="s">
        <v>6659</v>
      </c>
      <c r="G2827" s="120" t="s">
        <v>3328</v>
      </c>
      <c r="H2827" s="117">
        <v>100</v>
      </c>
      <c r="I2827" s="41" t="s">
        <v>6650</v>
      </c>
      <c r="J2827" s="118">
        <v>2000000</v>
      </c>
      <c r="K2827" s="117"/>
    </row>
    <row r="2828" spans="2:11" ht="42">
      <c r="B2828" s="113">
        <v>23</v>
      </c>
      <c r="C2828" s="119" t="s">
        <v>6597</v>
      </c>
      <c r="D2828" s="113">
        <v>2021</v>
      </c>
      <c r="E2828" s="115" t="s">
        <v>3112</v>
      </c>
      <c r="F2828" s="41" t="s">
        <v>6660</v>
      </c>
      <c r="G2828" s="120" t="s">
        <v>3328</v>
      </c>
      <c r="H2828" s="117">
        <v>100</v>
      </c>
      <c r="I2828" s="41" t="s">
        <v>6661</v>
      </c>
      <c r="J2828" s="118">
        <v>1000000</v>
      </c>
      <c r="K2828" s="117"/>
    </row>
    <row r="2829" spans="2:11" ht="42">
      <c r="B2829" s="113">
        <v>23</v>
      </c>
      <c r="C2829" s="119" t="s">
        <v>6597</v>
      </c>
      <c r="D2829" s="113">
        <v>2021</v>
      </c>
      <c r="E2829" s="115" t="s">
        <v>3112</v>
      </c>
      <c r="F2829" s="41" t="s">
        <v>6662</v>
      </c>
      <c r="G2829" s="120" t="s">
        <v>6663</v>
      </c>
      <c r="H2829" s="117">
        <v>50</v>
      </c>
      <c r="I2829" s="41" t="s">
        <v>6650</v>
      </c>
      <c r="J2829" s="118">
        <v>20400000</v>
      </c>
      <c r="K2829" s="117"/>
    </row>
    <row r="2830" spans="2:11" ht="42">
      <c r="B2830" s="113">
        <v>23</v>
      </c>
      <c r="C2830" s="119" t="s">
        <v>6597</v>
      </c>
      <c r="D2830" s="113">
        <v>2021</v>
      </c>
      <c r="E2830" s="115" t="s">
        <v>3112</v>
      </c>
      <c r="F2830" s="41" t="s">
        <v>6664</v>
      </c>
      <c r="G2830" s="120" t="s">
        <v>6663</v>
      </c>
      <c r="H2830" s="117">
        <v>50</v>
      </c>
      <c r="I2830" s="41" t="s">
        <v>6650</v>
      </c>
      <c r="J2830" s="118">
        <v>3500000</v>
      </c>
      <c r="K2830" s="117"/>
    </row>
    <row r="2831" spans="2:11" ht="31">
      <c r="B2831" s="113">
        <v>23</v>
      </c>
      <c r="C2831" s="119" t="s">
        <v>6597</v>
      </c>
      <c r="D2831" s="113">
        <v>2021</v>
      </c>
      <c r="E2831" s="115" t="s">
        <v>3112</v>
      </c>
      <c r="F2831" s="41"/>
      <c r="G2831" s="120"/>
      <c r="H2831" s="117"/>
      <c r="I2831" s="41"/>
      <c r="J2831" s="118"/>
      <c r="K2831" s="117"/>
    </row>
    <row r="2832" spans="2:11" ht="42">
      <c r="B2832" s="113">
        <v>23</v>
      </c>
      <c r="C2832" s="119" t="s">
        <v>6597</v>
      </c>
      <c r="D2832" s="113">
        <v>2021</v>
      </c>
      <c r="E2832" s="115" t="s">
        <v>3144</v>
      </c>
      <c r="F2832" s="41" t="s">
        <v>6665</v>
      </c>
      <c r="G2832" s="120" t="s">
        <v>3328</v>
      </c>
      <c r="H2832" s="117">
        <v>100</v>
      </c>
      <c r="I2832" s="41" t="s">
        <v>6666</v>
      </c>
      <c r="J2832" s="118">
        <v>22000000</v>
      </c>
      <c r="K2832" s="117"/>
    </row>
    <row r="2833" spans="2:11" ht="42">
      <c r="B2833" s="113">
        <v>23</v>
      </c>
      <c r="C2833" s="119" t="s">
        <v>6597</v>
      </c>
      <c r="D2833" s="113">
        <v>2021</v>
      </c>
      <c r="E2833" s="115" t="s">
        <v>3144</v>
      </c>
      <c r="F2833" s="41" t="s">
        <v>6667</v>
      </c>
      <c r="G2833" s="120" t="s">
        <v>3328</v>
      </c>
      <c r="H2833" s="117">
        <v>100</v>
      </c>
      <c r="I2833" s="41" t="s">
        <v>6599</v>
      </c>
      <c r="J2833" s="118">
        <v>15000000</v>
      </c>
      <c r="K2833" s="117"/>
    </row>
    <row r="2834" spans="2:11" ht="42">
      <c r="B2834" s="113">
        <v>23</v>
      </c>
      <c r="C2834" s="119" t="s">
        <v>6597</v>
      </c>
      <c r="D2834" s="113">
        <v>2021</v>
      </c>
      <c r="E2834" s="115" t="s">
        <v>3144</v>
      </c>
      <c r="F2834" s="41" t="s">
        <v>6668</v>
      </c>
      <c r="G2834" s="120" t="s">
        <v>3328</v>
      </c>
      <c r="H2834" s="117">
        <v>100</v>
      </c>
      <c r="I2834" s="41" t="s">
        <v>6599</v>
      </c>
      <c r="J2834" s="118">
        <v>13000000</v>
      </c>
      <c r="K2834" s="117"/>
    </row>
    <row r="2835" spans="2:11" ht="31">
      <c r="B2835" s="113">
        <v>24</v>
      </c>
      <c r="C2835" s="114" t="s">
        <v>6669</v>
      </c>
      <c r="D2835" s="113">
        <v>2021</v>
      </c>
      <c r="E2835" s="115" t="s">
        <v>3011</v>
      </c>
      <c r="F2835" s="41"/>
      <c r="G2835" s="120"/>
      <c r="H2835" s="117"/>
      <c r="I2835" s="41"/>
      <c r="J2835" s="118"/>
      <c r="K2835" s="117"/>
    </row>
    <row r="2836" spans="2:11" ht="98">
      <c r="B2836" s="113">
        <v>24</v>
      </c>
      <c r="C2836" s="114" t="s">
        <v>6669</v>
      </c>
      <c r="D2836" s="113">
        <v>2021</v>
      </c>
      <c r="E2836" s="115" t="s">
        <v>3016</v>
      </c>
      <c r="F2836" s="41" t="s">
        <v>6670</v>
      </c>
      <c r="G2836" s="120" t="s">
        <v>3903</v>
      </c>
      <c r="H2836" s="117">
        <v>4680</v>
      </c>
      <c r="I2836" s="41" t="s">
        <v>3904</v>
      </c>
      <c r="J2836" s="118"/>
      <c r="K2836" s="117">
        <v>5907126221.46</v>
      </c>
    </row>
    <row r="2837" spans="2:11" ht="70">
      <c r="B2837" s="113">
        <v>24</v>
      </c>
      <c r="C2837" s="114" t="s">
        <v>6669</v>
      </c>
      <c r="D2837" s="113">
        <v>2021</v>
      </c>
      <c r="E2837" s="115" t="s">
        <v>3070</v>
      </c>
      <c r="F2837" s="41" t="s">
        <v>6671</v>
      </c>
      <c r="G2837" s="120" t="s">
        <v>3903</v>
      </c>
      <c r="H2837" s="117">
        <v>12505</v>
      </c>
      <c r="I2837" s="41" t="s">
        <v>6672</v>
      </c>
      <c r="J2837" s="118"/>
      <c r="K2837" s="117">
        <v>57062527685.620003</v>
      </c>
    </row>
    <row r="2838" spans="2:11" ht="56">
      <c r="B2838" s="113">
        <v>24</v>
      </c>
      <c r="C2838" s="114" t="s">
        <v>6669</v>
      </c>
      <c r="D2838" s="113">
        <v>2021</v>
      </c>
      <c r="E2838" s="115" t="s">
        <v>3096</v>
      </c>
      <c r="F2838" s="41" t="s">
        <v>6673</v>
      </c>
      <c r="G2838" s="120" t="s">
        <v>3903</v>
      </c>
      <c r="H2838" s="117">
        <v>652</v>
      </c>
      <c r="I2838" s="41" t="s">
        <v>3904</v>
      </c>
      <c r="J2838" s="118"/>
      <c r="K2838" s="117">
        <v>3312771557.4700003</v>
      </c>
    </row>
    <row r="2839" spans="2:11" ht="70">
      <c r="B2839" s="113">
        <v>24</v>
      </c>
      <c r="C2839" s="114" t="s">
        <v>6669</v>
      </c>
      <c r="D2839" s="113">
        <v>2021</v>
      </c>
      <c r="E2839" s="115" t="s">
        <v>3112</v>
      </c>
      <c r="F2839" s="41" t="s">
        <v>6674</v>
      </c>
      <c r="G2839" s="120" t="s">
        <v>3903</v>
      </c>
      <c r="H2839" s="117">
        <v>14671</v>
      </c>
      <c r="I2839" s="41" t="s">
        <v>3904</v>
      </c>
      <c r="J2839" s="118"/>
      <c r="K2839" s="117">
        <v>2571078203.0900002</v>
      </c>
    </row>
    <row r="2840" spans="2:11" ht="70">
      <c r="B2840" s="113">
        <v>24</v>
      </c>
      <c r="C2840" s="114" t="s">
        <v>6669</v>
      </c>
      <c r="D2840" s="113">
        <v>2021</v>
      </c>
      <c r="E2840" s="115" t="s">
        <v>3144</v>
      </c>
      <c r="F2840" s="41" t="s">
        <v>6675</v>
      </c>
      <c r="G2840" s="120" t="s">
        <v>3903</v>
      </c>
      <c r="H2840" s="117">
        <v>10567</v>
      </c>
      <c r="I2840" s="41" t="s">
        <v>3909</v>
      </c>
      <c r="J2840" s="118"/>
      <c r="K2840" s="117">
        <v>30414546582.41</v>
      </c>
    </row>
    <row r="2841" spans="2:11" ht="15.5">
      <c r="B2841" s="113">
        <v>25</v>
      </c>
      <c r="C2841" s="119" t="s">
        <v>6676</v>
      </c>
      <c r="D2841" s="113">
        <v>2021</v>
      </c>
      <c r="E2841" s="115" t="s">
        <v>6677</v>
      </c>
      <c r="F2841" s="41"/>
      <c r="G2841" s="120"/>
      <c r="H2841" s="117"/>
      <c r="I2841" s="41"/>
      <c r="J2841" s="118"/>
      <c r="K2841" s="117"/>
    </row>
    <row r="2842" spans="2:11" ht="15.5">
      <c r="B2842" s="113">
        <v>25</v>
      </c>
      <c r="C2842" s="119" t="s">
        <v>6676</v>
      </c>
      <c r="D2842" s="113">
        <v>2021</v>
      </c>
      <c r="E2842" s="115" t="s">
        <v>6677</v>
      </c>
      <c r="F2842" s="41" t="s">
        <v>6678</v>
      </c>
      <c r="G2842" s="120"/>
      <c r="H2842" s="117"/>
      <c r="I2842" s="41"/>
      <c r="J2842" s="118"/>
      <c r="K2842" s="117"/>
    </row>
    <row r="2843" spans="2:11" ht="28">
      <c r="B2843" s="113">
        <v>25</v>
      </c>
      <c r="C2843" s="119" t="s">
        <v>6676</v>
      </c>
      <c r="D2843" s="113">
        <v>2021</v>
      </c>
      <c r="E2843" s="115" t="s">
        <v>6677</v>
      </c>
      <c r="F2843" s="41" t="s">
        <v>6679</v>
      </c>
      <c r="G2843" s="120"/>
      <c r="H2843" s="117"/>
      <c r="I2843" s="41" t="s">
        <v>6680</v>
      </c>
      <c r="J2843" s="118">
        <v>8000000</v>
      </c>
      <c r="K2843" s="117"/>
    </row>
    <row r="2844" spans="2:11" ht="15.5">
      <c r="B2844" s="113">
        <v>25</v>
      </c>
      <c r="C2844" s="119" t="s">
        <v>6676</v>
      </c>
      <c r="D2844" s="113">
        <v>2021</v>
      </c>
      <c r="E2844" s="115" t="s">
        <v>6677</v>
      </c>
      <c r="F2844" s="41" t="s">
        <v>6681</v>
      </c>
      <c r="G2844" s="120"/>
      <c r="H2844" s="117"/>
      <c r="I2844" s="41" t="s">
        <v>6680</v>
      </c>
      <c r="J2844" s="118">
        <v>4000000</v>
      </c>
      <c r="K2844" s="117"/>
    </row>
    <row r="2845" spans="2:11" ht="15.5">
      <c r="B2845" s="113">
        <v>25</v>
      </c>
      <c r="C2845" s="119" t="s">
        <v>6676</v>
      </c>
      <c r="D2845" s="113">
        <v>2021</v>
      </c>
      <c r="E2845" s="115" t="s">
        <v>6682</v>
      </c>
      <c r="F2845" s="41"/>
      <c r="G2845" s="120"/>
      <c r="H2845" s="117"/>
      <c r="I2845" s="41" t="s">
        <v>6680</v>
      </c>
      <c r="J2845" s="118">
        <v>10000000</v>
      </c>
      <c r="K2845" s="117"/>
    </row>
    <row r="2846" spans="2:11" ht="15.5">
      <c r="B2846" s="113">
        <v>25</v>
      </c>
      <c r="C2846" s="119" t="s">
        <v>6676</v>
      </c>
      <c r="D2846" s="113">
        <v>2021</v>
      </c>
      <c r="E2846" s="115" t="s">
        <v>6683</v>
      </c>
      <c r="F2846" s="41"/>
      <c r="G2846" s="120"/>
      <c r="H2846" s="117"/>
      <c r="I2846" s="41" t="s">
        <v>6684</v>
      </c>
      <c r="J2846" s="118">
        <v>0</v>
      </c>
      <c r="K2846" s="117"/>
    </row>
    <row r="2847" spans="2:11" ht="15.5">
      <c r="B2847" s="113">
        <v>25</v>
      </c>
      <c r="C2847" s="119" t="s">
        <v>6676</v>
      </c>
      <c r="D2847" s="113">
        <v>2021</v>
      </c>
      <c r="E2847" s="115" t="s">
        <v>6683</v>
      </c>
      <c r="F2847" s="41" t="s">
        <v>6685</v>
      </c>
      <c r="G2847" s="120"/>
      <c r="H2847" s="117"/>
      <c r="I2847" s="41" t="s">
        <v>6684</v>
      </c>
      <c r="J2847" s="118">
        <v>0</v>
      </c>
      <c r="K2847" s="117"/>
    </row>
    <row r="2848" spans="2:11" ht="15.5">
      <c r="B2848" s="113">
        <v>25</v>
      </c>
      <c r="C2848" s="119" t="s">
        <v>6676</v>
      </c>
      <c r="D2848" s="113">
        <v>2021</v>
      </c>
      <c r="E2848" s="115" t="s">
        <v>6683</v>
      </c>
      <c r="F2848" s="41" t="s">
        <v>6686</v>
      </c>
      <c r="G2848" s="120"/>
      <c r="H2848" s="117"/>
      <c r="I2848" s="41" t="s">
        <v>6687</v>
      </c>
      <c r="J2848" s="118">
        <v>19050000</v>
      </c>
      <c r="K2848" s="117"/>
    </row>
    <row r="2849" spans="2:11" ht="15.5">
      <c r="B2849" s="113">
        <v>25</v>
      </c>
      <c r="C2849" s="119" t="s">
        <v>6676</v>
      </c>
      <c r="D2849" s="113">
        <v>2021</v>
      </c>
      <c r="E2849" s="115" t="s">
        <v>6688</v>
      </c>
      <c r="F2849" s="41"/>
      <c r="G2849" s="120"/>
      <c r="H2849" s="117"/>
      <c r="I2849" s="41" t="s">
        <v>6687</v>
      </c>
      <c r="J2849" s="118">
        <v>12000000</v>
      </c>
      <c r="K2849" s="117"/>
    </row>
    <row r="2850" spans="2:11" ht="15.5">
      <c r="B2850" s="113">
        <v>25</v>
      </c>
      <c r="C2850" s="119" t="s">
        <v>6676</v>
      </c>
      <c r="D2850" s="113">
        <v>2021</v>
      </c>
      <c r="E2850" s="115" t="s">
        <v>6688</v>
      </c>
      <c r="F2850" s="41" t="s">
        <v>6689</v>
      </c>
      <c r="G2850" s="120"/>
      <c r="H2850" s="117"/>
      <c r="I2850" s="41" t="s">
        <v>6687</v>
      </c>
      <c r="J2850" s="118">
        <v>30000000</v>
      </c>
      <c r="K2850" s="117"/>
    </row>
    <row r="2851" spans="2:11" ht="15.5">
      <c r="B2851" s="113">
        <v>25</v>
      </c>
      <c r="C2851" s="119" t="s">
        <v>6676</v>
      </c>
      <c r="D2851" s="113">
        <v>2021</v>
      </c>
      <c r="E2851" s="115" t="s">
        <v>6690</v>
      </c>
      <c r="F2851" s="41"/>
      <c r="G2851" s="120"/>
      <c r="H2851" s="117"/>
      <c r="I2851" s="41" t="s">
        <v>6691</v>
      </c>
      <c r="J2851" s="118">
        <v>10000000</v>
      </c>
      <c r="K2851" s="117"/>
    </row>
    <row r="2852" spans="2:11" ht="15.5">
      <c r="B2852" s="113">
        <v>25</v>
      </c>
      <c r="C2852" s="119" t="s">
        <v>6676</v>
      </c>
      <c r="D2852" s="113">
        <v>2021</v>
      </c>
      <c r="E2852" s="115" t="s">
        <v>6690</v>
      </c>
      <c r="F2852" s="41" t="s">
        <v>6692</v>
      </c>
      <c r="G2852" s="120"/>
      <c r="H2852" s="117"/>
      <c r="I2852" s="41"/>
      <c r="J2852" s="118">
        <v>93050000</v>
      </c>
      <c r="K2852" s="117"/>
    </row>
    <row r="2853" spans="2:11" ht="15.5">
      <c r="B2853" s="113">
        <v>25</v>
      </c>
      <c r="C2853" s="119" t="s">
        <v>6676</v>
      </c>
      <c r="D2853" s="113">
        <v>2021</v>
      </c>
      <c r="E2853" s="115" t="s">
        <v>6690</v>
      </c>
      <c r="F2853" s="41" t="s">
        <v>6693</v>
      </c>
      <c r="G2853" s="120"/>
      <c r="H2853" s="117"/>
      <c r="I2853" s="41"/>
      <c r="J2853" s="118"/>
      <c r="K2853" s="117"/>
    </row>
    <row r="2854" spans="2:11" ht="15.5">
      <c r="B2854" s="113">
        <v>25</v>
      </c>
      <c r="C2854" s="119" t="s">
        <v>6676</v>
      </c>
      <c r="D2854" s="113">
        <v>2021</v>
      </c>
      <c r="E2854" s="115" t="s">
        <v>6690</v>
      </c>
      <c r="F2854" s="41" t="s">
        <v>6694</v>
      </c>
      <c r="G2854" s="120"/>
      <c r="H2854" s="117"/>
      <c r="I2854" s="41"/>
      <c r="J2854" s="118"/>
      <c r="K2854" s="117"/>
    </row>
    <row r="2855" spans="2:11" ht="15.5">
      <c r="B2855" s="113">
        <v>25</v>
      </c>
      <c r="C2855" s="119" t="s">
        <v>6676</v>
      </c>
      <c r="D2855" s="113">
        <v>2021</v>
      </c>
      <c r="E2855" s="115" t="s">
        <v>6690</v>
      </c>
      <c r="F2855" s="41" t="s">
        <v>6695</v>
      </c>
      <c r="G2855" s="120"/>
      <c r="H2855" s="117"/>
      <c r="I2855" s="41" t="s">
        <v>6696</v>
      </c>
      <c r="J2855" s="118">
        <v>15000000</v>
      </c>
      <c r="K2855" s="117"/>
    </row>
    <row r="2856" spans="2:11" ht="28">
      <c r="B2856" s="113">
        <v>25</v>
      </c>
      <c r="C2856" s="119" t="s">
        <v>6676</v>
      </c>
      <c r="D2856" s="113">
        <v>2021</v>
      </c>
      <c r="E2856" s="115" t="s">
        <v>6690</v>
      </c>
      <c r="F2856" s="41" t="s">
        <v>6697</v>
      </c>
      <c r="G2856" s="120"/>
      <c r="H2856" s="117"/>
      <c r="I2856" s="41" t="s">
        <v>6698</v>
      </c>
      <c r="J2856" s="118">
        <v>9625000</v>
      </c>
      <c r="K2856" s="117"/>
    </row>
    <row r="2857" spans="2:11" ht="15.5">
      <c r="B2857" s="113">
        <v>25</v>
      </c>
      <c r="C2857" s="119" t="s">
        <v>6676</v>
      </c>
      <c r="D2857" s="113">
        <v>2021</v>
      </c>
      <c r="E2857" s="115" t="s">
        <v>6690</v>
      </c>
      <c r="F2857" s="41" t="s">
        <v>6699</v>
      </c>
      <c r="G2857" s="120"/>
      <c r="H2857" s="117"/>
      <c r="I2857" s="41"/>
      <c r="J2857" s="118">
        <v>24625000</v>
      </c>
      <c r="K2857" s="117"/>
    </row>
    <row r="2858" spans="2:11" ht="15.5">
      <c r="B2858" s="113">
        <v>25</v>
      </c>
      <c r="C2858" s="119" t="s">
        <v>6676</v>
      </c>
      <c r="D2858" s="113">
        <v>2021</v>
      </c>
      <c r="E2858" s="115" t="s">
        <v>6690</v>
      </c>
      <c r="F2858" s="41" t="s">
        <v>6700</v>
      </c>
      <c r="G2858" s="120"/>
      <c r="H2858" s="117"/>
      <c r="I2858" s="41"/>
      <c r="J2858" s="118"/>
      <c r="K2858" s="117"/>
    </row>
    <row r="2859" spans="2:11" ht="28">
      <c r="B2859" s="113">
        <v>25</v>
      </c>
      <c r="C2859" s="119" t="s">
        <v>6676</v>
      </c>
      <c r="D2859" s="113">
        <v>2021</v>
      </c>
      <c r="E2859" s="115" t="s">
        <v>6690</v>
      </c>
      <c r="F2859" s="41" t="s">
        <v>6701</v>
      </c>
      <c r="G2859" s="120"/>
      <c r="H2859" s="117"/>
      <c r="I2859" s="41"/>
      <c r="J2859" s="118"/>
      <c r="K2859" s="117"/>
    </row>
    <row r="2860" spans="2:11" ht="15.5">
      <c r="B2860" s="113">
        <v>25</v>
      </c>
      <c r="C2860" s="119" t="s">
        <v>6676</v>
      </c>
      <c r="D2860" s="113">
        <v>2021</v>
      </c>
      <c r="E2860" s="115" t="s">
        <v>6702</v>
      </c>
      <c r="F2860" s="41"/>
      <c r="G2860" s="120"/>
      <c r="H2860" s="117"/>
      <c r="I2860" s="41" t="s">
        <v>6703</v>
      </c>
      <c r="J2860" s="118">
        <v>0</v>
      </c>
      <c r="K2860" s="117"/>
    </row>
    <row r="2861" spans="2:11" ht="15.5">
      <c r="B2861" s="113">
        <v>25</v>
      </c>
      <c r="C2861" s="119" t="s">
        <v>6676</v>
      </c>
      <c r="D2861" s="113">
        <v>2021</v>
      </c>
      <c r="E2861" s="115" t="s">
        <v>6704</v>
      </c>
      <c r="F2861" s="41"/>
      <c r="G2861" s="120"/>
      <c r="H2861" s="117"/>
      <c r="I2861" s="41"/>
      <c r="J2861" s="118">
        <v>0</v>
      </c>
      <c r="K2861" s="117"/>
    </row>
    <row r="2862" spans="2:11" ht="15.5">
      <c r="B2862" s="113">
        <v>25</v>
      </c>
      <c r="C2862" s="119" t="s">
        <v>6676</v>
      </c>
      <c r="D2862" s="113">
        <v>2021</v>
      </c>
      <c r="E2862" s="115" t="s">
        <v>6704</v>
      </c>
      <c r="F2862" s="41" t="s">
        <v>6705</v>
      </c>
      <c r="G2862" s="120"/>
      <c r="H2862" s="117"/>
      <c r="I2862" s="41"/>
      <c r="J2862" s="118">
        <v>117675000</v>
      </c>
      <c r="K2862" s="117"/>
    </row>
    <row r="2863" spans="2:11" ht="15.5">
      <c r="B2863" s="113">
        <v>25</v>
      </c>
      <c r="C2863" s="119" t="s">
        <v>6676</v>
      </c>
      <c r="D2863" s="113">
        <v>2021</v>
      </c>
      <c r="E2863" s="115" t="s">
        <v>6704</v>
      </c>
      <c r="F2863" s="41" t="s">
        <v>6706</v>
      </c>
      <c r="G2863" s="120"/>
      <c r="H2863" s="117"/>
      <c r="I2863" s="41"/>
      <c r="J2863" s="118"/>
      <c r="K2863" s="117"/>
    </row>
    <row r="2864" spans="2:11" ht="15.5">
      <c r="B2864" s="113">
        <v>25</v>
      </c>
      <c r="C2864" s="119" t="s">
        <v>6676</v>
      </c>
      <c r="D2864" s="113">
        <v>2021</v>
      </c>
      <c r="E2864" s="115" t="s">
        <v>6704</v>
      </c>
      <c r="F2864" s="41" t="s">
        <v>6705</v>
      </c>
      <c r="G2864" s="120"/>
      <c r="H2864" s="117"/>
      <c r="I2864" s="41"/>
      <c r="J2864" s="118"/>
      <c r="K2864" s="117"/>
    </row>
    <row r="2865" spans="2:11" ht="15.5">
      <c r="B2865" s="113">
        <v>25</v>
      </c>
      <c r="C2865" s="119" t="s">
        <v>6676</v>
      </c>
      <c r="D2865" s="113">
        <v>2021</v>
      </c>
      <c r="E2865" s="115" t="s">
        <v>6704</v>
      </c>
      <c r="F2865" s="41" t="s">
        <v>6707</v>
      </c>
      <c r="G2865" s="120"/>
      <c r="H2865" s="117"/>
      <c r="I2865" s="41"/>
      <c r="J2865" s="118"/>
      <c r="K2865" s="117"/>
    </row>
    <row r="2866" spans="2:11" ht="15.5">
      <c r="B2866" s="113">
        <v>25</v>
      </c>
      <c r="C2866" s="119" t="s">
        <v>6676</v>
      </c>
      <c r="D2866" s="113">
        <v>2021</v>
      </c>
      <c r="E2866" s="115" t="s">
        <v>6708</v>
      </c>
      <c r="F2866" s="41"/>
      <c r="G2866" s="120"/>
      <c r="H2866" s="117"/>
      <c r="I2866" s="41" t="s">
        <v>6709</v>
      </c>
      <c r="J2866" s="118">
        <v>17956000</v>
      </c>
      <c r="K2866" s="117"/>
    </row>
    <row r="2867" spans="2:11" ht="28">
      <c r="B2867" s="113">
        <v>25</v>
      </c>
      <c r="C2867" s="119" t="s">
        <v>6676</v>
      </c>
      <c r="D2867" s="113">
        <v>2021</v>
      </c>
      <c r="E2867" s="115" t="s">
        <v>6708</v>
      </c>
      <c r="F2867" s="41" t="s">
        <v>6710</v>
      </c>
      <c r="G2867" s="120"/>
      <c r="H2867" s="117"/>
      <c r="I2867" s="41" t="s">
        <v>6687</v>
      </c>
      <c r="J2867" s="118">
        <v>0</v>
      </c>
      <c r="K2867" s="117"/>
    </row>
    <row r="2868" spans="2:11" ht="15.5">
      <c r="B2868" s="113">
        <v>26</v>
      </c>
      <c r="C2868" s="119" t="s">
        <v>6711</v>
      </c>
      <c r="D2868" s="113">
        <v>2021</v>
      </c>
      <c r="E2868" s="115" t="s">
        <v>6712</v>
      </c>
      <c r="F2868" s="41" t="s">
        <v>6713</v>
      </c>
      <c r="G2868" s="120"/>
      <c r="H2868" s="117"/>
      <c r="I2868" s="41" t="s">
        <v>6703</v>
      </c>
      <c r="J2868" s="118">
        <v>0</v>
      </c>
      <c r="K2868" s="117"/>
    </row>
    <row r="2869" spans="2:11" ht="15.5">
      <c r="B2869" s="113">
        <v>26</v>
      </c>
      <c r="C2869" s="119" t="s">
        <v>6711</v>
      </c>
      <c r="D2869" s="113">
        <v>2021</v>
      </c>
      <c r="E2869" s="115" t="s">
        <v>6712</v>
      </c>
      <c r="F2869" s="41" t="s">
        <v>6714</v>
      </c>
      <c r="G2869" s="120"/>
      <c r="H2869" s="117"/>
      <c r="I2869" s="41" t="s">
        <v>6709</v>
      </c>
      <c r="J2869" s="118">
        <v>0</v>
      </c>
      <c r="K2869" s="117"/>
    </row>
    <row r="2870" spans="2:11" ht="28">
      <c r="B2870" s="113">
        <v>26</v>
      </c>
      <c r="C2870" s="119" t="s">
        <v>6711</v>
      </c>
      <c r="D2870" s="113">
        <v>2021</v>
      </c>
      <c r="E2870" s="115" t="s">
        <v>6712</v>
      </c>
      <c r="F2870" s="41" t="s">
        <v>6715</v>
      </c>
      <c r="G2870" s="120"/>
      <c r="H2870" s="117"/>
      <c r="I2870" s="41" t="s">
        <v>6716</v>
      </c>
      <c r="J2870" s="118">
        <v>0</v>
      </c>
      <c r="K2870" s="117"/>
    </row>
    <row r="2871" spans="2:11" ht="15.5">
      <c r="B2871" s="113">
        <v>26</v>
      </c>
      <c r="C2871" s="119" t="s">
        <v>6711</v>
      </c>
      <c r="D2871" s="113">
        <v>2021</v>
      </c>
      <c r="E2871" s="115" t="s">
        <v>6712</v>
      </c>
      <c r="F2871" s="41" t="s">
        <v>6717</v>
      </c>
      <c r="G2871" s="120"/>
      <c r="H2871" s="117"/>
      <c r="I2871" s="41" t="s">
        <v>6680</v>
      </c>
      <c r="J2871" s="118">
        <v>0</v>
      </c>
      <c r="K2871" s="117"/>
    </row>
    <row r="2872" spans="2:11" ht="15.5">
      <c r="B2872" s="113">
        <v>26</v>
      </c>
      <c r="C2872" s="119" t="s">
        <v>6711</v>
      </c>
      <c r="D2872" s="113">
        <v>2021</v>
      </c>
      <c r="E2872" s="115" t="s">
        <v>6712</v>
      </c>
      <c r="F2872" s="41" t="s">
        <v>6718</v>
      </c>
      <c r="G2872" s="120"/>
      <c r="H2872" s="117"/>
      <c r="I2872" s="41" t="s">
        <v>229</v>
      </c>
      <c r="J2872" s="118">
        <v>0</v>
      </c>
      <c r="K2872" s="117"/>
    </row>
    <row r="2873" spans="2:11" ht="15.5">
      <c r="B2873" s="113">
        <v>26</v>
      </c>
      <c r="C2873" s="119" t="s">
        <v>6711</v>
      </c>
      <c r="D2873" s="113">
        <v>2021</v>
      </c>
      <c r="E2873" s="115" t="s">
        <v>6712</v>
      </c>
      <c r="F2873" s="41" t="s">
        <v>6719</v>
      </c>
      <c r="G2873" s="120"/>
      <c r="H2873" s="117"/>
      <c r="I2873" s="41"/>
      <c r="J2873" s="118">
        <v>17956000</v>
      </c>
      <c r="K2873" s="117"/>
    </row>
    <row r="2874" spans="2:11" ht="15.5">
      <c r="B2874" s="113">
        <v>26</v>
      </c>
      <c r="C2874" s="119" t="s">
        <v>6711</v>
      </c>
      <c r="D2874" s="113">
        <v>2021</v>
      </c>
      <c r="E2874" s="115" t="s">
        <v>6712</v>
      </c>
      <c r="F2874" s="41" t="s">
        <v>6720</v>
      </c>
      <c r="G2874" s="120"/>
      <c r="H2874" s="117"/>
      <c r="I2874" s="41"/>
      <c r="J2874" s="118"/>
      <c r="K2874" s="117"/>
    </row>
    <row r="2875" spans="2:11" ht="28">
      <c r="B2875" s="113">
        <v>26</v>
      </c>
      <c r="C2875" s="119" t="s">
        <v>6711</v>
      </c>
      <c r="D2875" s="113">
        <v>2021</v>
      </c>
      <c r="E2875" s="115" t="s">
        <v>6712</v>
      </c>
      <c r="F2875" s="41" t="s">
        <v>6721</v>
      </c>
      <c r="G2875" s="120"/>
      <c r="H2875" s="117"/>
      <c r="I2875" s="41"/>
      <c r="J2875" s="118"/>
      <c r="K2875" s="117"/>
    </row>
    <row r="2876" spans="2:11" ht="28">
      <c r="B2876" s="113">
        <v>26</v>
      </c>
      <c r="C2876" s="119" t="s">
        <v>6711</v>
      </c>
      <c r="D2876" s="113">
        <v>2021</v>
      </c>
      <c r="E2876" s="115" t="s">
        <v>6712</v>
      </c>
      <c r="F2876" s="41" t="s">
        <v>6722</v>
      </c>
      <c r="G2876" s="120"/>
      <c r="H2876" s="117"/>
      <c r="I2876" s="41"/>
      <c r="J2876" s="118"/>
      <c r="K2876" s="117"/>
    </row>
    <row r="2877" spans="2:11" ht="15.5">
      <c r="B2877" s="113">
        <v>26</v>
      </c>
      <c r="C2877" s="119" t="s">
        <v>6711</v>
      </c>
      <c r="D2877" s="113">
        <v>2021</v>
      </c>
      <c r="E2877" s="115" t="s">
        <v>6712</v>
      </c>
      <c r="F2877" s="41" t="s">
        <v>6723</v>
      </c>
      <c r="G2877" s="120"/>
      <c r="H2877" s="117"/>
      <c r="I2877" s="41"/>
      <c r="J2877" s="118">
        <v>0</v>
      </c>
      <c r="K2877" s="117"/>
    </row>
    <row r="2878" spans="2:11" ht="15.5">
      <c r="B2878" s="113">
        <v>26</v>
      </c>
      <c r="C2878" s="119" t="s">
        <v>6711</v>
      </c>
      <c r="D2878" s="113">
        <v>2021</v>
      </c>
      <c r="E2878" s="115" t="s">
        <v>6712</v>
      </c>
      <c r="F2878" s="41" t="s">
        <v>6724</v>
      </c>
      <c r="G2878" s="120"/>
      <c r="H2878" s="117"/>
      <c r="I2878" s="41"/>
      <c r="J2878" s="118"/>
      <c r="K2878" s="117"/>
    </row>
    <row r="2879" spans="2:11" ht="15.5">
      <c r="B2879" s="113">
        <v>26</v>
      </c>
      <c r="C2879" s="119" t="s">
        <v>6711</v>
      </c>
      <c r="D2879" s="113">
        <v>2021</v>
      </c>
      <c r="E2879" s="115" t="s">
        <v>6712</v>
      </c>
      <c r="F2879" s="41" t="s">
        <v>6725</v>
      </c>
      <c r="G2879" s="120"/>
      <c r="H2879" s="117"/>
      <c r="I2879" s="41"/>
      <c r="J2879" s="118"/>
      <c r="K2879" s="117"/>
    </row>
    <row r="2880" spans="2:11" ht="15.5">
      <c r="B2880" s="113">
        <v>26</v>
      </c>
      <c r="C2880" s="119" t="s">
        <v>6711</v>
      </c>
      <c r="D2880" s="113">
        <v>2021</v>
      </c>
      <c r="E2880" s="115" t="s">
        <v>6712</v>
      </c>
      <c r="F2880" s="41" t="s">
        <v>2529</v>
      </c>
      <c r="G2880" s="120"/>
      <c r="H2880" s="117"/>
      <c r="I2880" s="41" t="s">
        <v>6726</v>
      </c>
      <c r="J2880" s="118">
        <v>0</v>
      </c>
      <c r="K2880" s="117"/>
    </row>
    <row r="2881" spans="2:11" ht="15.5">
      <c r="B2881" s="113">
        <v>26</v>
      </c>
      <c r="C2881" s="119" t="s">
        <v>6711</v>
      </c>
      <c r="D2881" s="113">
        <v>2021</v>
      </c>
      <c r="E2881" s="115" t="s">
        <v>6712</v>
      </c>
      <c r="F2881" s="41" t="s">
        <v>6727</v>
      </c>
      <c r="G2881" s="120"/>
      <c r="H2881" s="117"/>
      <c r="I2881" s="41" t="s">
        <v>6728</v>
      </c>
      <c r="J2881" s="118">
        <v>15000000</v>
      </c>
      <c r="K2881" s="117"/>
    </row>
    <row r="2882" spans="2:11" ht="15.5">
      <c r="B2882" s="113">
        <v>26</v>
      </c>
      <c r="C2882" s="119" t="s">
        <v>6711</v>
      </c>
      <c r="D2882" s="113">
        <v>2021</v>
      </c>
      <c r="E2882" s="115" t="s">
        <v>6712</v>
      </c>
      <c r="F2882" s="41" t="s">
        <v>6729</v>
      </c>
      <c r="G2882" s="120"/>
      <c r="H2882" s="117"/>
      <c r="I2882" s="41" t="s">
        <v>6684</v>
      </c>
      <c r="J2882" s="118">
        <v>23100000</v>
      </c>
      <c r="K2882" s="117"/>
    </row>
    <row r="2883" spans="2:11" ht="42">
      <c r="B2883" s="113">
        <v>26</v>
      </c>
      <c r="C2883" s="119" t="s">
        <v>6711</v>
      </c>
      <c r="D2883" s="113">
        <v>2021</v>
      </c>
      <c r="E2883" s="115" t="s">
        <v>6712</v>
      </c>
      <c r="F2883" s="41" t="s">
        <v>6730</v>
      </c>
      <c r="G2883" s="120"/>
      <c r="H2883" s="117"/>
      <c r="I2883" s="41" t="s">
        <v>6680</v>
      </c>
      <c r="J2883" s="118">
        <v>0</v>
      </c>
      <c r="K2883" s="117"/>
    </row>
    <row r="2884" spans="2:11" ht="28">
      <c r="B2884" s="113">
        <v>26</v>
      </c>
      <c r="C2884" s="119" t="s">
        <v>6711</v>
      </c>
      <c r="D2884" s="113">
        <v>2021</v>
      </c>
      <c r="E2884" s="115" t="s">
        <v>6712</v>
      </c>
      <c r="F2884" s="41" t="s">
        <v>6731</v>
      </c>
      <c r="G2884" s="120"/>
      <c r="H2884" s="117"/>
      <c r="I2884" s="41" t="s">
        <v>6732</v>
      </c>
      <c r="J2884" s="118">
        <v>0</v>
      </c>
      <c r="K2884" s="117"/>
    </row>
    <row r="2885" spans="2:11" ht="15.5">
      <c r="B2885" s="113">
        <v>26</v>
      </c>
      <c r="C2885" s="119" t="s">
        <v>6711</v>
      </c>
      <c r="D2885" s="113">
        <v>2021</v>
      </c>
      <c r="E2885" s="115" t="s">
        <v>6712</v>
      </c>
      <c r="F2885" s="41"/>
      <c r="G2885" s="120"/>
      <c r="H2885" s="117"/>
      <c r="I2885" s="41"/>
      <c r="J2885" s="118">
        <v>38100000</v>
      </c>
      <c r="K2885" s="117"/>
    </row>
    <row r="2886" spans="2:11" ht="15.5">
      <c r="B2886" s="113">
        <v>26</v>
      </c>
      <c r="C2886" s="119" t="s">
        <v>6711</v>
      </c>
      <c r="D2886" s="113">
        <v>2021</v>
      </c>
      <c r="E2886" s="115" t="s">
        <v>6712</v>
      </c>
      <c r="F2886" s="41" t="s">
        <v>6733</v>
      </c>
      <c r="G2886" s="120"/>
      <c r="H2886" s="117"/>
      <c r="I2886" s="41"/>
      <c r="J2886" s="118">
        <v>56056000</v>
      </c>
      <c r="K2886" s="117"/>
    </row>
    <row r="2887" spans="2:11" ht="28">
      <c r="B2887" s="113">
        <v>26</v>
      </c>
      <c r="C2887" s="119" t="s">
        <v>6711</v>
      </c>
      <c r="D2887" s="113">
        <v>2021</v>
      </c>
      <c r="E2887" s="115" t="s">
        <v>6712</v>
      </c>
      <c r="F2887" s="41" t="s">
        <v>6734</v>
      </c>
      <c r="G2887" s="120"/>
      <c r="H2887" s="117"/>
      <c r="I2887" s="41"/>
      <c r="J2887" s="118"/>
      <c r="K2887" s="117"/>
    </row>
    <row r="2888" spans="2:11" ht="15.5">
      <c r="B2888" s="113">
        <v>26</v>
      </c>
      <c r="C2888" s="119" t="s">
        <v>6711</v>
      </c>
      <c r="D2888" s="113">
        <v>2021</v>
      </c>
      <c r="E2888" s="115" t="s">
        <v>6712</v>
      </c>
      <c r="F2888" s="41" t="s">
        <v>6735</v>
      </c>
      <c r="G2888" s="120"/>
      <c r="H2888" s="117"/>
      <c r="I2888" s="41"/>
      <c r="J2888" s="118">
        <v>173731000</v>
      </c>
      <c r="K2888" s="117"/>
    </row>
    <row r="2889" spans="2:11" ht="28">
      <c r="B2889" s="113">
        <v>26</v>
      </c>
      <c r="C2889" s="119" t="s">
        <v>6711</v>
      </c>
      <c r="D2889" s="113">
        <v>2021</v>
      </c>
      <c r="E2889" s="115" t="s">
        <v>6712</v>
      </c>
      <c r="F2889" s="41" t="s">
        <v>6736</v>
      </c>
      <c r="G2889" s="120"/>
      <c r="H2889" s="117"/>
      <c r="I2889" s="41"/>
      <c r="J2889" s="118"/>
      <c r="K2889" s="117"/>
    </row>
    <row r="2890" spans="2:11" ht="15.5">
      <c r="B2890" s="113">
        <v>26</v>
      </c>
      <c r="C2890" s="119" t="s">
        <v>6711</v>
      </c>
      <c r="D2890" s="113">
        <v>2021</v>
      </c>
      <c r="E2890" s="115" t="s">
        <v>6712</v>
      </c>
      <c r="F2890" s="41"/>
      <c r="G2890" s="120"/>
      <c r="H2890" s="117"/>
      <c r="I2890" s="41"/>
      <c r="J2890" s="118"/>
      <c r="K2890" s="117"/>
    </row>
    <row r="2891" spans="2:11" ht="15.5">
      <c r="B2891" s="113">
        <v>26</v>
      </c>
      <c r="C2891" s="119" t="s">
        <v>6711</v>
      </c>
      <c r="D2891" s="113">
        <v>2021</v>
      </c>
      <c r="E2891" s="115" t="s">
        <v>6712</v>
      </c>
      <c r="F2891" s="41" t="s">
        <v>6737</v>
      </c>
      <c r="G2891" s="120"/>
      <c r="H2891" s="117"/>
      <c r="I2891" s="41"/>
      <c r="J2891" s="118"/>
      <c r="K2891" s="117"/>
    </row>
    <row r="2892" spans="2:11" ht="15.5">
      <c r="B2892" s="113">
        <v>26</v>
      </c>
      <c r="C2892" s="119" t="s">
        <v>6711</v>
      </c>
      <c r="D2892" s="113">
        <v>2021</v>
      </c>
      <c r="E2892" s="115" t="s">
        <v>6712</v>
      </c>
      <c r="F2892" s="41" t="s">
        <v>6714</v>
      </c>
      <c r="G2892" s="120"/>
      <c r="H2892" s="117"/>
      <c r="I2892" s="41"/>
      <c r="J2892" s="118"/>
      <c r="K2892" s="117"/>
    </row>
    <row r="2893" spans="2:11" ht="28">
      <c r="B2893" s="113">
        <v>26</v>
      </c>
      <c r="C2893" s="119" t="s">
        <v>6711</v>
      </c>
      <c r="D2893" s="113">
        <v>2021</v>
      </c>
      <c r="E2893" s="115" t="s">
        <v>6712</v>
      </c>
      <c r="F2893" s="41" t="s">
        <v>6738</v>
      </c>
      <c r="G2893" s="120"/>
      <c r="H2893" s="117"/>
      <c r="I2893" s="41" t="s">
        <v>6680</v>
      </c>
      <c r="J2893" s="118">
        <v>10436280</v>
      </c>
      <c r="K2893" s="117"/>
    </row>
    <row r="2894" spans="2:11" ht="15.5">
      <c r="B2894" s="113">
        <v>26</v>
      </c>
      <c r="C2894" s="119" t="s">
        <v>6711</v>
      </c>
      <c r="D2894" s="113">
        <v>2021</v>
      </c>
      <c r="E2894" s="115" t="s">
        <v>6712</v>
      </c>
      <c r="F2894" s="41" t="s">
        <v>6739</v>
      </c>
      <c r="G2894" s="120"/>
      <c r="H2894" s="117"/>
      <c r="I2894" s="41" t="s">
        <v>6684</v>
      </c>
      <c r="J2894" s="118"/>
      <c r="K2894" s="117"/>
    </row>
    <row r="2895" spans="2:11" ht="28">
      <c r="B2895" s="113">
        <v>26</v>
      </c>
      <c r="C2895" s="119" t="s">
        <v>6711</v>
      </c>
      <c r="D2895" s="113">
        <v>2021</v>
      </c>
      <c r="E2895" s="115" t="s">
        <v>6712</v>
      </c>
      <c r="F2895" s="41" t="s">
        <v>6740</v>
      </c>
      <c r="G2895" s="120"/>
      <c r="H2895" s="117"/>
      <c r="I2895" s="41" t="s">
        <v>6684</v>
      </c>
      <c r="J2895" s="118">
        <v>0</v>
      </c>
      <c r="K2895" s="117"/>
    </row>
    <row r="2896" spans="2:11" ht="28">
      <c r="B2896" s="113">
        <v>26</v>
      </c>
      <c r="C2896" s="119" t="s">
        <v>6711</v>
      </c>
      <c r="D2896" s="113">
        <v>2021</v>
      </c>
      <c r="E2896" s="115" t="s">
        <v>6712</v>
      </c>
      <c r="F2896" s="41" t="s">
        <v>6741</v>
      </c>
      <c r="G2896" s="120"/>
      <c r="H2896" s="117"/>
      <c r="I2896" s="41" t="s">
        <v>6684</v>
      </c>
      <c r="J2896" s="118">
        <v>0</v>
      </c>
      <c r="K2896" s="117"/>
    </row>
    <row r="2897" spans="2:11" ht="28">
      <c r="B2897" s="113">
        <v>26</v>
      </c>
      <c r="C2897" s="119" t="s">
        <v>6711</v>
      </c>
      <c r="D2897" s="113">
        <v>2021</v>
      </c>
      <c r="E2897" s="115" t="s">
        <v>6712</v>
      </c>
      <c r="F2897" s="41" t="s">
        <v>6742</v>
      </c>
      <c r="G2897" s="120"/>
      <c r="H2897" s="117"/>
      <c r="I2897" s="41" t="s">
        <v>6726</v>
      </c>
      <c r="J2897" s="118">
        <v>15618000</v>
      </c>
      <c r="K2897" s="117"/>
    </row>
    <row r="2898" spans="2:11" ht="28">
      <c r="B2898" s="113">
        <v>26</v>
      </c>
      <c r="C2898" s="119" t="s">
        <v>6711</v>
      </c>
      <c r="D2898" s="113">
        <v>2021</v>
      </c>
      <c r="E2898" s="115" t="s">
        <v>6712</v>
      </c>
      <c r="F2898" s="41" t="s">
        <v>6743</v>
      </c>
      <c r="G2898" s="120"/>
      <c r="H2898" s="117"/>
      <c r="I2898" s="41" t="s">
        <v>6698</v>
      </c>
      <c r="J2898" s="118">
        <v>10008160</v>
      </c>
      <c r="K2898" s="117"/>
    </row>
    <row r="2899" spans="2:11" ht="28">
      <c r="B2899" s="113">
        <v>26</v>
      </c>
      <c r="C2899" s="119" t="s">
        <v>6711</v>
      </c>
      <c r="D2899" s="113">
        <v>2021</v>
      </c>
      <c r="E2899" s="115" t="s">
        <v>6712</v>
      </c>
      <c r="F2899" s="41" t="s">
        <v>6744</v>
      </c>
      <c r="G2899" s="120"/>
      <c r="H2899" s="117"/>
      <c r="I2899" s="41" t="s">
        <v>6745</v>
      </c>
      <c r="J2899" s="118">
        <v>50000000</v>
      </c>
      <c r="K2899" s="117"/>
    </row>
    <row r="2900" spans="2:11" ht="28">
      <c r="B2900" s="113">
        <v>26</v>
      </c>
      <c r="C2900" s="119" t="s">
        <v>6711</v>
      </c>
      <c r="D2900" s="113">
        <v>2021</v>
      </c>
      <c r="E2900" s="115" t="s">
        <v>6712</v>
      </c>
      <c r="F2900" s="41" t="s">
        <v>6746</v>
      </c>
      <c r="G2900" s="120"/>
      <c r="H2900" s="117"/>
      <c r="I2900" s="41" t="s">
        <v>6687</v>
      </c>
      <c r="J2900" s="118">
        <v>0</v>
      </c>
      <c r="K2900" s="117"/>
    </row>
    <row r="2901" spans="2:11" ht="15.5">
      <c r="B2901" s="113">
        <v>26</v>
      </c>
      <c r="C2901" s="119" t="s">
        <v>6711</v>
      </c>
      <c r="D2901" s="113">
        <v>2021</v>
      </c>
      <c r="E2901" s="115" t="s">
        <v>6712</v>
      </c>
      <c r="F2901" s="41"/>
      <c r="G2901" s="120"/>
      <c r="H2901" s="117"/>
      <c r="I2901" s="41"/>
      <c r="J2901" s="118">
        <v>86062440</v>
      </c>
      <c r="K2901" s="117"/>
    </row>
    <row r="2902" spans="2:11" ht="15.5">
      <c r="B2902" s="113">
        <v>26</v>
      </c>
      <c r="C2902" s="119" t="s">
        <v>6711</v>
      </c>
      <c r="D2902" s="113">
        <v>2021</v>
      </c>
      <c r="E2902" s="115" t="s">
        <v>6712</v>
      </c>
      <c r="F2902" s="41" t="s">
        <v>6727</v>
      </c>
      <c r="G2902" s="120"/>
      <c r="H2902" s="117"/>
      <c r="I2902" s="41"/>
      <c r="J2902" s="118"/>
      <c r="K2902" s="117"/>
    </row>
    <row r="2903" spans="2:11" ht="15.5">
      <c r="B2903" s="113">
        <v>26</v>
      </c>
      <c r="C2903" s="119" t="s">
        <v>6711</v>
      </c>
      <c r="D2903" s="113">
        <v>2021</v>
      </c>
      <c r="E2903" s="115" t="s">
        <v>6712</v>
      </c>
      <c r="F2903" s="41" t="s">
        <v>6747</v>
      </c>
      <c r="G2903" s="120"/>
      <c r="H2903" s="117"/>
      <c r="I2903" s="41"/>
      <c r="J2903" s="118">
        <v>0</v>
      </c>
      <c r="K2903" s="117"/>
    </row>
    <row r="2904" spans="2:11" ht="28">
      <c r="B2904" s="113">
        <v>26</v>
      </c>
      <c r="C2904" s="119" t="s">
        <v>6711</v>
      </c>
      <c r="D2904" s="113">
        <v>2021</v>
      </c>
      <c r="E2904" s="115" t="s">
        <v>6712</v>
      </c>
      <c r="F2904" s="41" t="s">
        <v>6748</v>
      </c>
      <c r="G2904" s="120"/>
      <c r="H2904" s="117"/>
      <c r="I2904" s="41" t="s">
        <v>6745</v>
      </c>
      <c r="J2904" s="118">
        <v>5000000</v>
      </c>
      <c r="K2904" s="117"/>
    </row>
    <row r="2905" spans="2:11" ht="15.5">
      <c r="B2905" s="113">
        <v>26</v>
      </c>
      <c r="C2905" s="119" t="s">
        <v>6711</v>
      </c>
      <c r="D2905" s="113">
        <v>2021</v>
      </c>
      <c r="E2905" s="115" t="s">
        <v>6712</v>
      </c>
      <c r="F2905" s="41"/>
      <c r="G2905" s="120"/>
      <c r="H2905" s="117"/>
      <c r="I2905" s="41" t="s">
        <v>6749</v>
      </c>
      <c r="J2905" s="118">
        <v>21851540</v>
      </c>
      <c r="K2905" s="117"/>
    </row>
    <row r="2906" spans="2:11" ht="15.5">
      <c r="B2906" s="113">
        <v>26</v>
      </c>
      <c r="C2906" s="119" t="s">
        <v>6711</v>
      </c>
      <c r="D2906" s="113">
        <v>2021</v>
      </c>
      <c r="E2906" s="115"/>
      <c r="F2906" s="41" t="s">
        <v>6733</v>
      </c>
      <c r="G2906" s="120"/>
      <c r="H2906" s="117"/>
      <c r="I2906" s="41"/>
      <c r="J2906" s="118">
        <v>26851540</v>
      </c>
      <c r="K2906" s="117"/>
    </row>
    <row r="2907" spans="2:11" ht="28">
      <c r="B2907" s="113">
        <v>26</v>
      </c>
      <c r="C2907" s="119" t="s">
        <v>6711</v>
      </c>
      <c r="D2907" s="113">
        <v>2021</v>
      </c>
      <c r="E2907" s="115"/>
      <c r="F2907" s="41" t="s">
        <v>6750</v>
      </c>
      <c r="G2907" s="120"/>
      <c r="H2907" s="117"/>
      <c r="I2907" s="41"/>
      <c r="J2907" s="118"/>
      <c r="K2907" s="117"/>
    </row>
    <row r="2908" spans="2:11" ht="28">
      <c r="B2908" s="113">
        <v>26</v>
      </c>
      <c r="C2908" s="119" t="s">
        <v>6711</v>
      </c>
      <c r="D2908" s="113">
        <v>2021</v>
      </c>
      <c r="E2908" s="115"/>
      <c r="F2908" s="41" t="s">
        <v>6751</v>
      </c>
      <c r="G2908" s="120"/>
      <c r="H2908" s="117"/>
      <c r="I2908" s="41"/>
      <c r="J2908" s="118"/>
      <c r="K2908" s="117"/>
    </row>
    <row r="2909" spans="2:11" ht="28">
      <c r="B2909" s="113">
        <v>26</v>
      </c>
      <c r="C2909" s="119" t="s">
        <v>6711</v>
      </c>
      <c r="D2909" s="113">
        <v>2021</v>
      </c>
      <c r="E2909" s="115"/>
      <c r="F2909" s="41" t="s">
        <v>6752</v>
      </c>
      <c r="G2909" s="120"/>
      <c r="H2909" s="117"/>
      <c r="I2909" s="41" t="s">
        <v>6709</v>
      </c>
      <c r="J2909" s="118">
        <v>20000000</v>
      </c>
      <c r="K2909" s="117"/>
    </row>
    <row r="2910" spans="2:11" ht="28">
      <c r="B2910" s="113">
        <v>26</v>
      </c>
      <c r="C2910" s="119" t="s">
        <v>6711</v>
      </c>
      <c r="D2910" s="113">
        <v>2021</v>
      </c>
      <c r="E2910" s="115"/>
      <c r="F2910" s="41" t="s">
        <v>6753</v>
      </c>
      <c r="G2910" s="120"/>
      <c r="H2910" s="117"/>
      <c r="I2910" s="41" t="s">
        <v>6726</v>
      </c>
      <c r="J2910" s="118">
        <v>15000000</v>
      </c>
      <c r="K2910" s="117"/>
    </row>
    <row r="2911" spans="2:11" ht="28">
      <c r="B2911" s="113">
        <v>26</v>
      </c>
      <c r="C2911" s="119" t="s">
        <v>6711</v>
      </c>
      <c r="D2911" s="113">
        <v>2021</v>
      </c>
      <c r="E2911" s="115"/>
      <c r="F2911" s="41" t="s">
        <v>6754</v>
      </c>
      <c r="G2911" s="120"/>
      <c r="H2911" s="117"/>
      <c r="I2911" s="41" t="s">
        <v>6703</v>
      </c>
      <c r="J2911" s="118">
        <v>0</v>
      </c>
      <c r="K2911" s="117"/>
    </row>
    <row r="2912" spans="2:11" ht="28">
      <c r="B2912" s="113">
        <v>26</v>
      </c>
      <c r="C2912" s="119" t="s">
        <v>6711</v>
      </c>
      <c r="D2912" s="113">
        <v>2021</v>
      </c>
      <c r="E2912" s="115"/>
      <c r="F2912" s="41" t="s">
        <v>6755</v>
      </c>
      <c r="G2912" s="120"/>
      <c r="H2912" s="117"/>
      <c r="I2912" s="41" t="s">
        <v>6680</v>
      </c>
      <c r="J2912" s="118">
        <v>0</v>
      </c>
      <c r="K2912" s="117"/>
    </row>
    <row r="2913" spans="2:11" ht="28">
      <c r="B2913" s="113">
        <v>26</v>
      </c>
      <c r="C2913" s="119" t="s">
        <v>6711</v>
      </c>
      <c r="D2913" s="113">
        <v>2021</v>
      </c>
      <c r="E2913" s="115"/>
      <c r="F2913" s="41" t="s">
        <v>6756</v>
      </c>
      <c r="G2913" s="120"/>
      <c r="H2913" s="117"/>
      <c r="I2913" s="41"/>
      <c r="J2913" s="118">
        <v>35000000</v>
      </c>
      <c r="K2913" s="117"/>
    </row>
    <row r="2914" spans="2:11" ht="15.5">
      <c r="B2914" s="113">
        <v>26</v>
      </c>
      <c r="C2914" s="119" t="s">
        <v>6711</v>
      </c>
      <c r="D2914" s="113">
        <v>2021</v>
      </c>
      <c r="E2914" s="115"/>
      <c r="F2914" s="41"/>
      <c r="G2914" s="120"/>
      <c r="H2914" s="117"/>
      <c r="I2914" s="41"/>
      <c r="J2914" s="118">
        <v>147913980</v>
      </c>
      <c r="K2914" s="117"/>
    </row>
    <row r="2915" spans="2:11" ht="15.5">
      <c r="B2915" s="113">
        <v>26</v>
      </c>
      <c r="C2915" s="119" t="s">
        <v>6711</v>
      </c>
      <c r="D2915" s="113">
        <v>2021</v>
      </c>
      <c r="E2915" s="115"/>
      <c r="F2915" s="41" t="s">
        <v>6757</v>
      </c>
      <c r="G2915" s="120"/>
      <c r="H2915" s="117"/>
      <c r="I2915" s="41"/>
      <c r="J2915" s="118"/>
      <c r="K2915" s="117"/>
    </row>
    <row r="2916" spans="2:11" ht="15.5">
      <c r="B2916" s="113">
        <v>26</v>
      </c>
      <c r="C2916" s="119" t="s">
        <v>6711</v>
      </c>
      <c r="D2916" s="113">
        <v>2021</v>
      </c>
      <c r="E2916" s="115"/>
      <c r="F2916" s="41"/>
      <c r="G2916" s="120"/>
      <c r="H2916" s="117"/>
      <c r="I2916" s="41"/>
      <c r="J2916" s="118"/>
      <c r="K2916" s="117"/>
    </row>
    <row r="2917" spans="2:11" ht="15.5">
      <c r="B2917" s="113">
        <v>26</v>
      </c>
      <c r="C2917" s="119" t="s">
        <v>6711</v>
      </c>
      <c r="D2917" s="113">
        <v>2021</v>
      </c>
      <c r="E2917" s="115"/>
      <c r="F2917" s="41"/>
      <c r="G2917" s="120"/>
      <c r="H2917" s="117"/>
      <c r="I2917" s="41"/>
      <c r="J2917" s="118"/>
      <c r="K2917" s="117"/>
    </row>
    <row r="2918" spans="2:11" ht="28">
      <c r="B2918" s="113">
        <v>26</v>
      </c>
      <c r="C2918" s="119" t="s">
        <v>6711</v>
      </c>
      <c r="D2918" s="113">
        <v>2021</v>
      </c>
      <c r="E2918" s="115" t="s">
        <v>6758</v>
      </c>
      <c r="F2918" s="41" t="s">
        <v>6759</v>
      </c>
      <c r="G2918" s="120"/>
      <c r="H2918" s="117"/>
      <c r="I2918" s="41" t="s">
        <v>6698</v>
      </c>
      <c r="J2918" s="118">
        <v>0</v>
      </c>
      <c r="K2918" s="117"/>
    </row>
    <row r="2919" spans="2:11" ht="28">
      <c r="B2919" s="113">
        <v>26</v>
      </c>
      <c r="C2919" s="119" t="s">
        <v>6711</v>
      </c>
      <c r="D2919" s="113">
        <v>2021</v>
      </c>
      <c r="E2919" s="115" t="s">
        <v>6758</v>
      </c>
      <c r="F2919" s="41" t="s">
        <v>6714</v>
      </c>
      <c r="G2919" s="120"/>
      <c r="H2919" s="117"/>
      <c r="I2919" s="41" t="s">
        <v>6760</v>
      </c>
      <c r="J2919" s="118">
        <v>0</v>
      </c>
      <c r="K2919" s="117"/>
    </row>
    <row r="2920" spans="2:11" ht="15.5">
      <c r="B2920" s="113">
        <v>26</v>
      </c>
      <c r="C2920" s="119" t="s">
        <v>6711</v>
      </c>
      <c r="D2920" s="113">
        <v>2021</v>
      </c>
      <c r="E2920" s="115" t="s">
        <v>6758</v>
      </c>
      <c r="F2920" s="41" t="s">
        <v>6761</v>
      </c>
      <c r="G2920" s="120"/>
      <c r="H2920" s="117"/>
      <c r="I2920" s="41" t="s">
        <v>6687</v>
      </c>
      <c r="J2920" s="118">
        <v>0</v>
      </c>
      <c r="K2920" s="117"/>
    </row>
    <row r="2921" spans="2:11" ht="42">
      <c r="B2921" s="113">
        <v>26</v>
      </c>
      <c r="C2921" s="119" t="s">
        <v>6711</v>
      </c>
      <c r="D2921" s="113">
        <v>2021</v>
      </c>
      <c r="E2921" s="115" t="s">
        <v>6758</v>
      </c>
      <c r="F2921" s="41" t="s">
        <v>6762</v>
      </c>
      <c r="G2921" s="120"/>
      <c r="H2921" s="117"/>
      <c r="I2921" s="41" t="s">
        <v>6763</v>
      </c>
      <c r="J2921" s="118">
        <v>41250000</v>
      </c>
      <c r="K2921" s="117"/>
    </row>
    <row r="2922" spans="2:11" ht="28">
      <c r="B2922" s="113">
        <v>26</v>
      </c>
      <c r="C2922" s="119" t="s">
        <v>6711</v>
      </c>
      <c r="D2922" s="113">
        <v>2021</v>
      </c>
      <c r="E2922" s="115" t="s">
        <v>6758</v>
      </c>
      <c r="F2922" s="41" t="s">
        <v>6764</v>
      </c>
      <c r="G2922" s="120"/>
      <c r="H2922" s="117"/>
      <c r="I2922" s="41"/>
      <c r="J2922" s="118">
        <v>41250000</v>
      </c>
      <c r="K2922" s="117"/>
    </row>
    <row r="2923" spans="2:11" ht="15.5">
      <c r="B2923" s="113">
        <v>26</v>
      </c>
      <c r="C2923" s="119" t="s">
        <v>6711</v>
      </c>
      <c r="D2923" s="113">
        <v>2021</v>
      </c>
      <c r="E2923" s="115" t="s">
        <v>6758</v>
      </c>
      <c r="F2923" s="41" t="s">
        <v>6765</v>
      </c>
      <c r="G2923" s="120"/>
      <c r="H2923" s="117"/>
      <c r="I2923" s="41"/>
      <c r="J2923" s="118"/>
      <c r="K2923" s="117"/>
    </row>
    <row r="2924" spans="2:11" ht="15.5">
      <c r="B2924" s="113">
        <v>26</v>
      </c>
      <c r="C2924" s="119" t="s">
        <v>6711</v>
      </c>
      <c r="D2924" s="113">
        <v>2021</v>
      </c>
      <c r="E2924" s="115" t="s">
        <v>6758</v>
      </c>
      <c r="F2924" s="41" t="s">
        <v>6766</v>
      </c>
      <c r="G2924" s="120"/>
      <c r="H2924" s="117"/>
      <c r="I2924" s="41"/>
      <c r="J2924" s="118"/>
      <c r="K2924" s="117"/>
    </row>
    <row r="2925" spans="2:11" ht="28">
      <c r="B2925" s="113">
        <v>26</v>
      </c>
      <c r="C2925" s="119" t="s">
        <v>6711</v>
      </c>
      <c r="D2925" s="113">
        <v>2021</v>
      </c>
      <c r="E2925" s="115" t="s">
        <v>6758</v>
      </c>
      <c r="F2925" s="41" t="s">
        <v>6767</v>
      </c>
      <c r="G2925" s="120"/>
      <c r="H2925" s="117"/>
      <c r="I2925" s="41" t="s">
        <v>6768</v>
      </c>
      <c r="J2925" s="118">
        <v>1300000</v>
      </c>
      <c r="K2925" s="117"/>
    </row>
    <row r="2926" spans="2:11" ht="15.5">
      <c r="B2926" s="113">
        <v>26</v>
      </c>
      <c r="C2926" s="119" t="s">
        <v>6711</v>
      </c>
      <c r="D2926" s="113">
        <v>2021</v>
      </c>
      <c r="E2926" s="115" t="s">
        <v>6758</v>
      </c>
      <c r="F2926" s="41" t="s">
        <v>6769</v>
      </c>
      <c r="G2926" s="120"/>
      <c r="H2926" s="117"/>
      <c r="I2926" s="41"/>
      <c r="J2926" s="118">
        <v>1300000</v>
      </c>
      <c r="K2926" s="117"/>
    </row>
    <row r="2927" spans="2:11" ht="15.5">
      <c r="B2927" s="113">
        <v>26</v>
      </c>
      <c r="C2927" s="119" t="s">
        <v>6711</v>
      </c>
      <c r="D2927" s="113">
        <v>2021</v>
      </c>
      <c r="E2927" s="115" t="s">
        <v>6758</v>
      </c>
      <c r="F2927" s="41" t="s">
        <v>6770</v>
      </c>
      <c r="G2927" s="120"/>
      <c r="H2927" s="117"/>
      <c r="I2927" s="41"/>
      <c r="J2927" s="118"/>
      <c r="K2927" s="117"/>
    </row>
    <row r="2928" spans="2:11" ht="15.5">
      <c r="B2928" s="113">
        <v>26</v>
      </c>
      <c r="C2928" s="119" t="s">
        <v>6711</v>
      </c>
      <c r="D2928" s="113">
        <v>2021</v>
      </c>
      <c r="E2928" s="115" t="s">
        <v>6758</v>
      </c>
      <c r="F2928" s="41" t="s">
        <v>6771</v>
      </c>
      <c r="G2928" s="120"/>
      <c r="H2928" s="117"/>
      <c r="I2928" s="41"/>
      <c r="J2928" s="118"/>
      <c r="K2928" s="117"/>
    </row>
    <row r="2929" spans="2:11" ht="15.5">
      <c r="B2929" s="113">
        <v>26</v>
      </c>
      <c r="C2929" s="119" t="s">
        <v>6711</v>
      </c>
      <c r="D2929" s="113">
        <v>2021</v>
      </c>
      <c r="E2929" s="115" t="s">
        <v>6758</v>
      </c>
      <c r="F2929" s="41"/>
      <c r="G2929" s="120"/>
      <c r="H2929" s="117"/>
      <c r="I2929" s="41"/>
      <c r="J2929" s="118"/>
      <c r="K2929" s="117"/>
    </row>
    <row r="2930" spans="2:11" ht="15.5">
      <c r="B2930" s="113">
        <v>26</v>
      </c>
      <c r="C2930" s="119" t="s">
        <v>6711</v>
      </c>
      <c r="D2930" s="113">
        <v>2021</v>
      </c>
      <c r="E2930" s="115" t="s">
        <v>6758</v>
      </c>
      <c r="F2930" s="41" t="s">
        <v>6727</v>
      </c>
      <c r="G2930" s="120"/>
      <c r="H2930" s="117"/>
      <c r="I2930" s="41"/>
      <c r="J2930" s="118">
        <v>0</v>
      </c>
      <c r="K2930" s="117"/>
    </row>
    <row r="2931" spans="2:11" ht="15.5">
      <c r="B2931" s="113">
        <v>26</v>
      </c>
      <c r="C2931" s="119" t="s">
        <v>6711</v>
      </c>
      <c r="D2931" s="113">
        <v>2021</v>
      </c>
      <c r="E2931" s="115" t="s">
        <v>6758</v>
      </c>
      <c r="F2931" s="41" t="s">
        <v>6772</v>
      </c>
      <c r="G2931" s="120"/>
      <c r="H2931" s="117"/>
      <c r="I2931" s="41"/>
      <c r="J2931" s="118">
        <v>42550000</v>
      </c>
      <c r="K2931" s="117"/>
    </row>
    <row r="2932" spans="2:11" ht="15.5">
      <c r="B2932" s="113">
        <v>26</v>
      </c>
      <c r="C2932" s="119" t="s">
        <v>6711</v>
      </c>
      <c r="D2932" s="113">
        <v>2021</v>
      </c>
      <c r="E2932" s="115" t="s">
        <v>6758</v>
      </c>
      <c r="F2932" s="41" t="s">
        <v>6773</v>
      </c>
      <c r="G2932" s="120"/>
      <c r="H2932" s="117"/>
      <c r="I2932" s="41"/>
      <c r="J2932" s="118"/>
      <c r="K2932" s="117"/>
    </row>
    <row r="2933" spans="2:11" ht="15.5">
      <c r="B2933" s="113">
        <v>26</v>
      </c>
      <c r="C2933" s="119" t="s">
        <v>6711</v>
      </c>
      <c r="D2933" s="113">
        <v>2021</v>
      </c>
      <c r="E2933" s="115" t="s">
        <v>6758</v>
      </c>
      <c r="F2933" s="41" t="s">
        <v>6774</v>
      </c>
      <c r="G2933" s="120"/>
      <c r="H2933" s="117"/>
      <c r="I2933" s="41"/>
      <c r="J2933" s="118">
        <v>190463980</v>
      </c>
      <c r="K2933" s="117"/>
    </row>
    <row r="2934" spans="2:11" ht="15.5">
      <c r="B2934" s="113">
        <v>26</v>
      </c>
      <c r="C2934" s="119" t="s">
        <v>6711</v>
      </c>
      <c r="D2934" s="113">
        <v>2021</v>
      </c>
      <c r="E2934" s="115" t="s">
        <v>6758</v>
      </c>
      <c r="F2934" s="41"/>
      <c r="G2934" s="120"/>
      <c r="H2934" s="117"/>
      <c r="I2934" s="41"/>
      <c r="J2934" s="118"/>
      <c r="K2934" s="117"/>
    </row>
    <row r="2935" spans="2:11" ht="15.5">
      <c r="B2935" s="113">
        <v>26</v>
      </c>
      <c r="C2935" s="119" t="s">
        <v>6711</v>
      </c>
      <c r="D2935" s="113">
        <v>2021</v>
      </c>
      <c r="E2935" s="115" t="s">
        <v>6758</v>
      </c>
      <c r="F2935" s="41" t="s">
        <v>6733</v>
      </c>
      <c r="G2935" s="120"/>
      <c r="H2935" s="117"/>
      <c r="I2935" s="41"/>
      <c r="J2935" s="118"/>
      <c r="K2935" s="117"/>
    </row>
    <row r="2936" spans="2:11" ht="28">
      <c r="B2936" s="113">
        <v>26</v>
      </c>
      <c r="C2936" s="119" t="s">
        <v>6711</v>
      </c>
      <c r="D2936" s="113">
        <v>2021</v>
      </c>
      <c r="E2936" s="115" t="s">
        <v>6758</v>
      </c>
      <c r="F2936" s="41" t="s">
        <v>6775</v>
      </c>
      <c r="G2936" s="120"/>
      <c r="H2936" s="117"/>
      <c r="I2936" s="41"/>
      <c r="J2936" s="118"/>
      <c r="K2936" s="117"/>
    </row>
    <row r="2937" spans="2:11" ht="28">
      <c r="B2937" s="113">
        <v>26</v>
      </c>
      <c r="C2937" s="119" t="s">
        <v>6711</v>
      </c>
      <c r="D2937" s="113">
        <v>2021</v>
      </c>
      <c r="E2937" s="115" t="s">
        <v>6758</v>
      </c>
      <c r="F2937" s="41" t="s">
        <v>6776</v>
      </c>
      <c r="G2937" s="120"/>
      <c r="H2937" s="117"/>
      <c r="I2937" s="41"/>
      <c r="J2937" s="118"/>
      <c r="K2937" s="117"/>
    </row>
    <row r="2938" spans="2:11" ht="28">
      <c r="B2938" s="113">
        <v>26</v>
      </c>
      <c r="C2938" s="119" t="s">
        <v>6711</v>
      </c>
      <c r="D2938" s="113">
        <v>2021</v>
      </c>
      <c r="E2938" s="115" t="s">
        <v>6758</v>
      </c>
      <c r="F2938" s="41" t="s">
        <v>6777</v>
      </c>
      <c r="G2938" s="120"/>
      <c r="H2938" s="117"/>
      <c r="I2938" s="41" t="s">
        <v>6684</v>
      </c>
      <c r="J2938" s="118">
        <v>4000000</v>
      </c>
      <c r="K2938" s="117"/>
    </row>
    <row r="2939" spans="2:11" ht="28">
      <c r="B2939" s="113">
        <v>26</v>
      </c>
      <c r="C2939" s="119" t="s">
        <v>6711</v>
      </c>
      <c r="D2939" s="113">
        <v>2021</v>
      </c>
      <c r="E2939" s="115" t="s">
        <v>6758</v>
      </c>
      <c r="F2939" s="41" t="s">
        <v>6778</v>
      </c>
      <c r="G2939" s="120"/>
      <c r="H2939" s="117"/>
      <c r="I2939" s="41" t="s">
        <v>6726</v>
      </c>
      <c r="J2939" s="118">
        <v>15000000</v>
      </c>
      <c r="K2939" s="117"/>
    </row>
    <row r="2940" spans="2:11" ht="28">
      <c r="B2940" s="113">
        <v>26</v>
      </c>
      <c r="C2940" s="119" t="s">
        <v>6711</v>
      </c>
      <c r="D2940" s="113">
        <v>2021</v>
      </c>
      <c r="E2940" s="115" t="s">
        <v>6758</v>
      </c>
      <c r="F2940" s="41" t="s">
        <v>6779</v>
      </c>
      <c r="G2940" s="120"/>
      <c r="H2940" s="117"/>
      <c r="I2940" s="41" t="s">
        <v>6780</v>
      </c>
      <c r="J2940" s="118">
        <v>0</v>
      </c>
      <c r="K2940" s="117"/>
    </row>
    <row r="2941" spans="2:11" ht="28">
      <c r="B2941" s="113">
        <v>26</v>
      </c>
      <c r="C2941" s="119" t="s">
        <v>6711</v>
      </c>
      <c r="D2941" s="113">
        <v>2021</v>
      </c>
      <c r="E2941" s="115" t="s">
        <v>6758</v>
      </c>
      <c r="F2941" s="41" t="s">
        <v>6781</v>
      </c>
      <c r="G2941" s="120"/>
      <c r="H2941" s="117"/>
      <c r="I2941" s="41" t="s">
        <v>6698</v>
      </c>
      <c r="J2941" s="118">
        <v>0</v>
      </c>
      <c r="K2941" s="117"/>
    </row>
    <row r="2942" spans="2:11" ht="28">
      <c r="B2942" s="113">
        <v>26</v>
      </c>
      <c r="C2942" s="119" t="s">
        <v>6711</v>
      </c>
      <c r="D2942" s="113">
        <v>2021</v>
      </c>
      <c r="E2942" s="115" t="s">
        <v>6758</v>
      </c>
      <c r="F2942" s="41"/>
      <c r="G2942" s="120"/>
      <c r="H2942" s="117"/>
      <c r="I2942" s="41" t="s">
        <v>6782</v>
      </c>
      <c r="J2942" s="118">
        <v>15000000</v>
      </c>
      <c r="K2942" s="117"/>
    </row>
    <row r="2943" spans="2:11" ht="28">
      <c r="B2943" s="113">
        <v>26</v>
      </c>
      <c r="C2943" s="119" t="s">
        <v>6711</v>
      </c>
      <c r="D2943" s="113">
        <v>2021</v>
      </c>
      <c r="E2943" s="115" t="s">
        <v>6758</v>
      </c>
      <c r="F2943" s="41" t="s">
        <v>6783</v>
      </c>
      <c r="G2943" s="120"/>
      <c r="H2943" s="117"/>
      <c r="I2943" s="41" t="s">
        <v>6782</v>
      </c>
      <c r="J2943" s="118">
        <v>10000000</v>
      </c>
      <c r="K2943" s="117"/>
    </row>
    <row r="2944" spans="2:11" ht="15.5">
      <c r="B2944" s="113">
        <v>26</v>
      </c>
      <c r="C2944" s="119" t="s">
        <v>6711</v>
      </c>
      <c r="D2944" s="113">
        <v>2021</v>
      </c>
      <c r="E2944" s="115" t="s">
        <v>6758</v>
      </c>
      <c r="F2944" s="41" t="s">
        <v>6714</v>
      </c>
      <c r="G2944" s="120"/>
      <c r="H2944" s="117"/>
      <c r="I2944" s="41" t="s">
        <v>6687</v>
      </c>
      <c r="J2944" s="118">
        <v>35000000</v>
      </c>
      <c r="K2944" s="117"/>
    </row>
    <row r="2945" spans="2:11" ht="28">
      <c r="B2945" s="113">
        <v>26</v>
      </c>
      <c r="C2945" s="119" t="s">
        <v>6711</v>
      </c>
      <c r="D2945" s="113">
        <v>2021</v>
      </c>
      <c r="E2945" s="115" t="s">
        <v>6758</v>
      </c>
      <c r="F2945" s="41" t="s">
        <v>6784</v>
      </c>
      <c r="G2945" s="120"/>
      <c r="H2945" s="117"/>
      <c r="I2945" s="41" t="s">
        <v>6782</v>
      </c>
      <c r="J2945" s="118">
        <v>4115000</v>
      </c>
      <c r="K2945" s="117"/>
    </row>
    <row r="2946" spans="2:11" ht="28">
      <c r="B2946" s="113">
        <v>26</v>
      </c>
      <c r="C2946" s="119" t="s">
        <v>6711</v>
      </c>
      <c r="D2946" s="113">
        <v>2021</v>
      </c>
      <c r="E2946" s="115" t="s">
        <v>6758</v>
      </c>
      <c r="F2946" s="41" t="s">
        <v>6785</v>
      </c>
      <c r="G2946" s="120"/>
      <c r="H2946" s="117"/>
      <c r="I2946" s="41" t="s">
        <v>6760</v>
      </c>
      <c r="J2946" s="118">
        <v>5000000</v>
      </c>
      <c r="K2946" s="117"/>
    </row>
    <row r="2947" spans="2:11" ht="28">
      <c r="B2947" s="113">
        <v>26</v>
      </c>
      <c r="C2947" s="119" t="s">
        <v>6711</v>
      </c>
      <c r="D2947" s="113">
        <v>2021</v>
      </c>
      <c r="E2947" s="115" t="s">
        <v>6758</v>
      </c>
      <c r="F2947" s="41" t="s">
        <v>6786</v>
      </c>
      <c r="G2947" s="120"/>
      <c r="H2947" s="117"/>
      <c r="I2947" s="41" t="s">
        <v>6787</v>
      </c>
      <c r="J2947" s="118">
        <v>15000000</v>
      </c>
      <c r="K2947" s="117"/>
    </row>
    <row r="2948" spans="2:11" ht="28">
      <c r="B2948" s="113">
        <v>26</v>
      </c>
      <c r="C2948" s="119" t="s">
        <v>6711</v>
      </c>
      <c r="D2948" s="113">
        <v>2021</v>
      </c>
      <c r="E2948" s="115" t="s">
        <v>6758</v>
      </c>
      <c r="F2948" s="41" t="s">
        <v>6788</v>
      </c>
      <c r="G2948" s="120"/>
      <c r="H2948" s="117"/>
      <c r="I2948" s="41" t="s">
        <v>6789</v>
      </c>
      <c r="J2948" s="118">
        <v>16000000</v>
      </c>
      <c r="K2948" s="117"/>
    </row>
    <row r="2949" spans="2:11" ht="28">
      <c r="B2949" s="113">
        <v>26</v>
      </c>
      <c r="C2949" s="119" t="s">
        <v>6711</v>
      </c>
      <c r="D2949" s="113">
        <v>2021</v>
      </c>
      <c r="E2949" s="115" t="s">
        <v>6758</v>
      </c>
      <c r="F2949" s="41" t="s">
        <v>6790</v>
      </c>
      <c r="G2949" s="120"/>
      <c r="H2949" s="117"/>
      <c r="I2949" s="41" t="s">
        <v>6687</v>
      </c>
      <c r="J2949" s="118">
        <v>0</v>
      </c>
      <c r="K2949" s="117"/>
    </row>
    <row r="2950" spans="2:11" ht="15.5">
      <c r="B2950" s="113">
        <v>26</v>
      </c>
      <c r="C2950" s="119" t="s">
        <v>6711</v>
      </c>
      <c r="D2950" s="113">
        <v>2021</v>
      </c>
      <c r="E2950" s="115" t="s">
        <v>6758</v>
      </c>
      <c r="F2950" s="41"/>
      <c r="G2950" s="120"/>
      <c r="H2950" s="117"/>
      <c r="I2950" s="41" t="s">
        <v>6728</v>
      </c>
      <c r="J2950" s="118">
        <v>0</v>
      </c>
      <c r="K2950" s="117"/>
    </row>
    <row r="2951" spans="2:11" ht="15.5">
      <c r="B2951" s="113">
        <v>26</v>
      </c>
      <c r="C2951" s="119" t="s">
        <v>6711</v>
      </c>
      <c r="D2951" s="113">
        <v>2021</v>
      </c>
      <c r="E2951" s="115" t="s">
        <v>6758</v>
      </c>
      <c r="F2951" s="41" t="s">
        <v>6727</v>
      </c>
      <c r="G2951" s="120"/>
      <c r="H2951" s="117"/>
      <c r="I2951" s="41" t="s">
        <v>6728</v>
      </c>
      <c r="J2951" s="118">
        <v>0</v>
      </c>
      <c r="K2951" s="117"/>
    </row>
    <row r="2952" spans="2:11" ht="15.5">
      <c r="B2952" s="113">
        <v>26</v>
      </c>
      <c r="C2952" s="119" t="s">
        <v>6711</v>
      </c>
      <c r="D2952" s="113">
        <v>2021</v>
      </c>
      <c r="E2952" s="115" t="s">
        <v>6758</v>
      </c>
      <c r="F2952" s="41" t="s">
        <v>6791</v>
      </c>
      <c r="G2952" s="120"/>
      <c r="H2952" s="117"/>
      <c r="I2952" s="41" t="s">
        <v>6728</v>
      </c>
      <c r="J2952" s="118">
        <v>0</v>
      </c>
      <c r="K2952" s="117"/>
    </row>
    <row r="2953" spans="2:11" ht="28">
      <c r="B2953" s="113">
        <v>26</v>
      </c>
      <c r="C2953" s="119" t="s">
        <v>6711</v>
      </c>
      <c r="D2953" s="113">
        <v>2021</v>
      </c>
      <c r="E2953" s="115" t="s">
        <v>6758</v>
      </c>
      <c r="F2953" s="41" t="s">
        <v>6792</v>
      </c>
      <c r="G2953" s="120"/>
      <c r="H2953" s="117"/>
      <c r="I2953" s="41" t="s">
        <v>6716</v>
      </c>
      <c r="J2953" s="118">
        <v>0</v>
      </c>
      <c r="K2953" s="117"/>
    </row>
    <row r="2954" spans="2:11" ht="15.5">
      <c r="B2954" s="113">
        <v>26</v>
      </c>
      <c r="C2954" s="119" t="s">
        <v>6711</v>
      </c>
      <c r="D2954" s="113">
        <v>2021</v>
      </c>
      <c r="E2954" s="115" t="s">
        <v>6758</v>
      </c>
      <c r="F2954" s="41"/>
      <c r="G2954" s="120"/>
      <c r="H2954" s="117"/>
      <c r="I2954" s="41" t="s">
        <v>6680</v>
      </c>
      <c r="J2954" s="118">
        <v>7000000</v>
      </c>
      <c r="K2954" s="117"/>
    </row>
    <row r="2955" spans="2:11" ht="15.5">
      <c r="B2955" s="113">
        <v>26</v>
      </c>
      <c r="C2955" s="119" t="s">
        <v>6711</v>
      </c>
      <c r="D2955" s="113">
        <v>2021</v>
      </c>
      <c r="E2955" s="115" t="s">
        <v>6758</v>
      </c>
      <c r="F2955" s="41" t="s">
        <v>6733</v>
      </c>
      <c r="G2955" s="120"/>
      <c r="H2955" s="117"/>
      <c r="I2955" s="41" t="s">
        <v>6680</v>
      </c>
      <c r="J2955" s="118">
        <v>0</v>
      </c>
      <c r="K2955" s="117"/>
    </row>
    <row r="2956" spans="2:11" ht="15.5">
      <c r="B2956" s="113">
        <v>26</v>
      </c>
      <c r="C2956" s="119" t="s">
        <v>6711</v>
      </c>
      <c r="D2956" s="113">
        <v>2021</v>
      </c>
      <c r="E2956" s="115" t="s">
        <v>6758</v>
      </c>
      <c r="F2956" s="41" t="s">
        <v>6747</v>
      </c>
      <c r="G2956" s="120"/>
      <c r="H2956" s="117"/>
      <c r="I2956" s="41" t="s">
        <v>6793</v>
      </c>
      <c r="J2956" s="118">
        <v>12500000</v>
      </c>
      <c r="K2956" s="117"/>
    </row>
    <row r="2957" spans="2:11" ht="28">
      <c r="B2957" s="113">
        <v>26</v>
      </c>
      <c r="C2957" s="119" t="s">
        <v>6711</v>
      </c>
      <c r="D2957" s="113">
        <v>2021</v>
      </c>
      <c r="E2957" s="115" t="s">
        <v>6758</v>
      </c>
      <c r="F2957" s="41" t="s">
        <v>6794</v>
      </c>
      <c r="G2957" s="120"/>
      <c r="H2957" s="117"/>
      <c r="I2957" s="41"/>
      <c r="J2957" s="118">
        <v>138615000</v>
      </c>
      <c r="K2957" s="117"/>
    </row>
    <row r="2958" spans="2:11" ht="28">
      <c r="B2958" s="113">
        <v>26</v>
      </c>
      <c r="C2958" s="119" t="s">
        <v>6711</v>
      </c>
      <c r="D2958" s="113">
        <v>2021</v>
      </c>
      <c r="E2958" s="115" t="s">
        <v>6758</v>
      </c>
      <c r="F2958" s="41" t="s">
        <v>6795</v>
      </c>
      <c r="G2958" s="120"/>
      <c r="H2958" s="117"/>
      <c r="I2958" s="41"/>
      <c r="J2958" s="118"/>
      <c r="K2958" s="117"/>
    </row>
    <row r="2959" spans="2:11" ht="15.5">
      <c r="B2959" s="113">
        <v>26</v>
      </c>
      <c r="C2959" s="119" t="s">
        <v>6711</v>
      </c>
      <c r="D2959" s="113">
        <v>2021</v>
      </c>
      <c r="E2959" s="115" t="s">
        <v>6758</v>
      </c>
      <c r="F2959" s="41"/>
      <c r="G2959" s="120"/>
      <c r="H2959" s="117"/>
      <c r="I2959" s="41"/>
      <c r="J2959" s="118"/>
      <c r="K2959" s="117"/>
    </row>
    <row r="2960" spans="2:11" ht="28">
      <c r="B2960" s="113">
        <v>26</v>
      </c>
      <c r="C2960" s="119" t="s">
        <v>6711</v>
      </c>
      <c r="D2960" s="113">
        <v>2021</v>
      </c>
      <c r="E2960" s="115" t="s">
        <v>6758</v>
      </c>
      <c r="F2960" s="41" t="s">
        <v>6796</v>
      </c>
      <c r="G2960" s="120"/>
      <c r="H2960" s="117"/>
      <c r="I2960" s="41" t="s">
        <v>6797</v>
      </c>
      <c r="J2960" s="118">
        <v>10000000</v>
      </c>
      <c r="K2960" s="117"/>
    </row>
    <row r="2961" spans="2:11" ht="15.5">
      <c r="B2961" s="113">
        <v>26</v>
      </c>
      <c r="C2961" s="119" t="s">
        <v>6711</v>
      </c>
      <c r="D2961" s="113">
        <v>2021</v>
      </c>
      <c r="E2961" s="115" t="s">
        <v>6758</v>
      </c>
      <c r="F2961" s="41"/>
      <c r="G2961" s="120"/>
      <c r="H2961" s="117"/>
      <c r="I2961" s="41" t="s">
        <v>6728</v>
      </c>
      <c r="J2961" s="118">
        <v>5000000</v>
      </c>
      <c r="K2961" s="117"/>
    </row>
    <row r="2962" spans="2:11" ht="15.5">
      <c r="B2962" s="113">
        <v>26</v>
      </c>
      <c r="C2962" s="119" t="s">
        <v>6711</v>
      </c>
      <c r="D2962" s="113">
        <v>2021</v>
      </c>
      <c r="E2962" s="115" t="s">
        <v>6758</v>
      </c>
      <c r="F2962" s="41"/>
      <c r="G2962" s="120"/>
      <c r="H2962" s="117"/>
      <c r="I2962" s="41"/>
      <c r="J2962" s="118">
        <v>15000000</v>
      </c>
      <c r="K2962" s="117"/>
    </row>
    <row r="2963" spans="2:11" ht="15.5">
      <c r="B2963" s="113">
        <v>26</v>
      </c>
      <c r="C2963" s="119" t="s">
        <v>6711</v>
      </c>
      <c r="D2963" s="113">
        <v>2021</v>
      </c>
      <c r="E2963" s="115" t="s">
        <v>6798</v>
      </c>
      <c r="F2963" s="41" t="s">
        <v>6799</v>
      </c>
      <c r="G2963" s="120"/>
      <c r="H2963" s="117"/>
      <c r="I2963" s="41"/>
      <c r="J2963" s="118"/>
      <c r="K2963" s="117"/>
    </row>
    <row r="2964" spans="2:11" ht="15.5">
      <c r="B2964" s="113">
        <v>26</v>
      </c>
      <c r="C2964" s="119" t="s">
        <v>6711</v>
      </c>
      <c r="D2964" s="113">
        <v>2021</v>
      </c>
      <c r="E2964" s="115" t="s">
        <v>6798</v>
      </c>
      <c r="F2964" s="41" t="s">
        <v>6714</v>
      </c>
      <c r="G2964" s="120"/>
      <c r="H2964" s="117"/>
      <c r="I2964" s="41"/>
      <c r="J2964" s="118"/>
      <c r="K2964" s="117"/>
    </row>
    <row r="2965" spans="2:11" ht="15.5">
      <c r="B2965" s="113">
        <v>26</v>
      </c>
      <c r="C2965" s="119" t="s">
        <v>6711</v>
      </c>
      <c r="D2965" s="113">
        <v>2021</v>
      </c>
      <c r="E2965" s="115" t="s">
        <v>6798</v>
      </c>
      <c r="F2965" s="41" t="s">
        <v>6800</v>
      </c>
      <c r="G2965" s="120"/>
      <c r="H2965" s="117"/>
      <c r="I2965" s="41" t="s">
        <v>6728</v>
      </c>
      <c r="J2965" s="118">
        <v>10000000</v>
      </c>
      <c r="K2965" s="117"/>
    </row>
    <row r="2966" spans="2:11" ht="28">
      <c r="B2966" s="113">
        <v>26</v>
      </c>
      <c r="C2966" s="119" t="s">
        <v>6711</v>
      </c>
      <c r="D2966" s="113">
        <v>2021</v>
      </c>
      <c r="E2966" s="115" t="s">
        <v>6798</v>
      </c>
      <c r="F2966" s="41" t="s">
        <v>6801</v>
      </c>
      <c r="G2966" s="120"/>
      <c r="H2966" s="117"/>
      <c r="I2966" s="41" t="s">
        <v>6797</v>
      </c>
      <c r="J2966" s="118">
        <v>0</v>
      </c>
      <c r="K2966" s="117"/>
    </row>
    <row r="2967" spans="2:11" ht="15.5">
      <c r="B2967" s="113">
        <v>26</v>
      </c>
      <c r="C2967" s="119" t="s">
        <v>6711</v>
      </c>
      <c r="D2967" s="113">
        <v>2021</v>
      </c>
      <c r="E2967" s="115" t="s">
        <v>6798</v>
      </c>
      <c r="F2967" s="41" t="s">
        <v>6802</v>
      </c>
      <c r="G2967" s="120"/>
      <c r="H2967" s="117"/>
      <c r="I2967" s="41" t="s">
        <v>6745</v>
      </c>
      <c r="J2967" s="118">
        <v>0</v>
      </c>
      <c r="K2967" s="117"/>
    </row>
    <row r="2968" spans="2:11" ht="28">
      <c r="B2968" s="113">
        <v>26</v>
      </c>
      <c r="C2968" s="119" t="s">
        <v>6711</v>
      </c>
      <c r="D2968" s="113">
        <v>2021</v>
      </c>
      <c r="E2968" s="115" t="s">
        <v>6798</v>
      </c>
      <c r="F2968" s="41" t="s">
        <v>6803</v>
      </c>
      <c r="G2968" s="120"/>
      <c r="H2968" s="117"/>
      <c r="I2968" s="41" t="s">
        <v>6732</v>
      </c>
      <c r="J2968" s="118">
        <v>0</v>
      </c>
      <c r="K2968" s="117"/>
    </row>
    <row r="2969" spans="2:11" ht="15.5">
      <c r="B2969" s="113">
        <v>26</v>
      </c>
      <c r="C2969" s="119" t="s">
        <v>6711</v>
      </c>
      <c r="D2969" s="113">
        <v>2021</v>
      </c>
      <c r="E2969" s="115" t="s">
        <v>6798</v>
      </c>
      <c r="F2969" s="41" t="s">
        <v>6804</v>
      </c>
      <c r="G2969" s="120"/>
      <c r="H2969" s="117"/>
      <c r="I2969" s="41" t="s">
        <v>6684</v>
      </c>
      <c r="J2969" s="118">
        <v>0</v>
      </c>
      <c r="K2969" s="117"/>
    </row>
    <row r="2970" spans="2:11" ht="15.5">
      <c r="B2970" s="113">
        <v>26</v>
      </c>
      <c r="C2970" s="119" t="s">
        <v>6711</v>
      </c>
      <c r="D2970" s="113">
        <v>2021</v>
      </c>
      <c r="E2970" s="115" t="s">
        <v>6798</v>
      </c>
      <c r="F2970" s="41" t="s">
        <v>6805</v>
      </c>
      <c r="G2970" s="120"/>
      <c r="H2970" s="117"/>
      <c r="I2970" s="41" t="s">
        <v>6680</v>
      </c>
      <c r="J2970" s="118">
        <v>0</v>
      </c>
      <c r="K2970" s="117"/>
    </row>
    <row r="2971" spans="2:11" ht="15.5">
      <c r="B2971" s="113">
        <v>26</v>
      </c>
      <c r="C2971" s="119" t="s">
        <v>6711</v>
      </c>
      <c r="D2971" s="113">
        <v>2021</v>
      </c>
      <c r="E2971" s="115" t="s">
        <v>6798</v>
      </c>
      <c r="F2971" s="41" t="s">
        <v>6806</v>
      </c>
      <c r="G2971" s="120"/>
      <c r="H2971" s="117"/>
      <c r="I2971" s="41"/>
      <c r="J2971" s="118">
        <v>10000000</v>
      </c>
      <c r="K2971" s="117"/>
    </row>
    <row r="2972" spans="2:11" ht="15.5">
      <c r="B2972" s="113">
        <v>26</v>
      </c>
      <c r="C2972" s="119" t="s">
        <v>6711</v>
      </c>
      <c r="D2972" s="113">
        <v>2021</v>
      </c>
      <c r="E2972" s="115" t="s">
        <v>6798</v>
      </c>
      <c r="F2972" s="41" t="s">
        <v>6807</v>
      </c>
      <c r="G2972" s="120"/>
      <c r="H2972" s="117"/>
      <c r="I2972" s="41"/>
      <c r="J2972" s="118">
        <v>163615000</v>
      </c>
      <c r="K2972" s="117"/>
    </row>
    <row r="2973" spans="2:11" ht="15.5">
      <c r="B2973" s="113">
        <v>26</v>
      </c>
      <c r="C2973" s="119" t="s">
        <v>6711</v>
      </c>
      <c r="D2973" s="113">
        <v>2021</v>
      </c>
      <c r="E2973" s="115" t="s">
        <v>6798</v>
      </c>
      <c r="F2973" s="41" t="s">
        <v>6808</v>
      </c>
      <c r="G2973" s="120"/>
      <c r="H2973" s="117"/>
      <c r="I2973" s="41"/>
      <c r="J2973" s="118"/>
      <c r="K2973" s="117"/>
    </row>
    <row r="2974" spans="2:11" ht="15.5">
      <c r="B2974" s="113">
        <v>26</v>
      </c>
      <c r="C2974" s="119" t="s">
        <v>6711</v>
      </c>
      <c r="D2974" s="113">
        <v>2021</v>
      </c>
      <c r="E2974" s="115" t="s">
        <v>6798</v>
      </c>
      <c r="F2974" s="41" t="s">
        <v>6809</v>
      </c>
      <c r="G2974" s="120"/>
      <c r="H2974" s="117"/>
      <c r="I2974" s="41"/>
      <c r="J2974" s="118"/>
      <c r="K2974" s="117"/>
    </row>
    <row r="2975" spans="2:11" ht="15.5">
      <c r="B2975" s="113">
        <v>26</v>
      </c>
      <c r="C2975" s="119" t="s">
        <v>6711</v>
      </c>
      <c r="D2975" s="113">
        <v>2021</v>
      </c>
      <c r="E2975" s="115" t="s">
        <v>6798</v>
      </c>
      <c r="F2975" s="41" t="s">
        <v>6810</v>
      </c>
      <c r="G2975" s="120"/>
      <c r="H2975" s="117"/>
      <c r="I2975" s="41"/>
      <c r="J2975" s="118"/>
      <c r="K2975" s="117"/>
    </row>
    <row r="2976" spans="2:11" ht="28">
      <c r="B2976" s="113">
        <v>26</v>
      </c>
      <c r="C2976" s="119" t="s">
        <v>6711</v>
      </c>
      <c r="D2976" s="113">
        <v>2021</v>
      </c>
      <c r="E2976" s="115" t="s">
        <v>6798</v>
      </c>
      <c r="F2976" s="41" t="s">
        <v>6811</v>
      </c>
      <c r="G2976" s="120"/>
      <c r="H2976" s="117"/>
      <c r="I2976" s="41" t="s">
        <v>6812</v>
      </c>
      <c r="J2976" s="118">
        <v>15000000</v>
      </c>
      <c r="K2976" s="117"/>
    </row>
    <row r="2977" spans="2:11" ht="28">
      <c r="B2977" s="113">
        <v>26</v>
      </c>
      <c r="C2977" s="119" t="s">
        <v>6711</v>
      </c>
      <c r="D2977" s="113">
        <v>2021</v>
      </c>
      <c r="E2977" s="115" t="s">
        <v>6798</v>
      </c>
      <c r="F2977" s="41" t="s">
        <v>6813</v>
      </c>
      <c r="G2977" s="120"/>
      <c r="H2977" s="117"/>
      <c r="I2977" s="41" t="s">
        <v>6812</v>
      </c>
      <c r="J2977" s="118">
        <v>15000000</v>
      </c>
      <c r="K2977" s="117"/>
    </row>
    <row r="2978" spans="2:11" ht="28">
      <c r="B2978" s="113">
        <v>26</v>
      </c>
      <c r="C2978" s="119" t="s">
        <v>6711</v>
      </c>
      <c r="D2978" s="113">
        <v>2021</v>
      </c>
      <c r="E2978" s="115" t="s">
        <v>6798</v>
      </c>
      <c r="F2978" s="41" t="s">
        <v>6814</v>
      </c>
      <c r="G2978" s="120"/>
      <c r="H2978" s="117"/>
      <c r="I2978" s="41" t="s">
        <v>6815</v>
      </c>
      <c r="J2978" s="118">
        <v>0</v>
      </c>
      <c r="K2978" s="117"/>
    </row>
    <row r="2979" spans="2:11" ht="28">
      <c r="B2979" s="113">
        <v>26</v>
      </c>
      <c r="C2979" s="119" t="s">
        <v>6711</v>
      </c>
      <c r="D2979" s="113">
        <v>2021</v>
      </c>
      <c r="E2979" s="115" t="s">
        <v>6798</v>
      </c>
      <c r="F2979" s="41" t="s">
        <v>6816</v>
      </c>
      <c r="G2979" s="120"/>
      <c r="H2979" s="117"/>
      <c r="I2979" s="41" t="s">
        <v>6687</v>
      </c>
      <c r="J2979" s="118">
        <v>0</v>
      </c>
      <c r="K2979" s="117"/>
    </row>
    <row r="2980" spans="2:11" ht="28">
      <c r="B2980" s="113">
        <v>26</v>
      </c>
      <c r="C2980" s="119" t="s">
        <v>6711</v>
      </c>
      <c r="D2980" s="113">
        <v>2021</v>
      </c>
      <c r="E2980" s="115" t="s">
        <v>6798</v>
      </c>
      <c r="F2980" s="41" t="s">
        <v>6817</v>
      </c>
      <c r="G2980" s="120"/>
      <c r="H2980" s="117"/>
      <c r="I2980" s="41" t="s">
        <v>6703</v>
      </c>
      <c r="J2980" s="118">
        <v>0</v>
      </c>
      <c r="K2980" s="117"/>
    </row>
    <row r="2981" spans="2:11" ht="15.5">
      <c r="B2981" s="113">
        <v>26</v>
      </c>
      <c r="C2981" s="119" t="s">
        <v>6711</v>
      </c>
      <c r="D2981" s="113">
        <v>2021</v>
      </c>
      <c r="E2981" s="115" t="s">
        <v>6798</v>
      </c>
      <c r="F2981" s="41" t="s">
        <v>6818</v>
      </c>
      <c r="G2981" s="120"/>
      <c r="H2981" s="117"/>
      <c r="I2981" s="41" t="s">
        <v>6680</v>
      </c>
      <c r="J2981" s="118">
        <v>0</v>
      </c>
      <c r="K2981" s="117"/>
    </row>
    <row r="2982" spans="2:11" ht="15.5">
      <c r="B2982" s="113">
        <v>26</v>
      </c>
      <c r="C2982" s="119" t="s">
        <v>6711</v>
      </c>
      <c r="D2982" s="113">
        <v>2021</v>
      </c>
      <c r="E2982" s="115" t="s">
        <v>6798</v>
      </c>
      <c r="F2982" s="41" t="s">
        <v>6819</v>
      </c>
      <c r="G2982" s="120"/>
      <c r="H2982" s="117"/>
      <c r="I2982" s="41"/>
      <c r="J2982" s="118">
        <v>30000000</v>
      </c>
      <c r="K2982" s="117"/>
    </row>
    <row r="2983" spans="2:11" ht="28">
      <c r="B2983" s="113">
        <v>26</v>
      </c>
      <c r="C2983" s="119" t="s">
        <v>6711</v>
      </c>
      <c r="D2983" s="113">
        <v>2021</v>
      </c>
      <c r="E2983" s="115" t="s">
        <v>6798</v>
      </c>
      <c r="F2983" s="41" t="s">
        <v>6820</v>
      </c>
      <c r="G2983" s="120"/>
      <c r="H2983" s="117"/>
      <c r="I2983" s="41"/>
      <c r="J2983" s="118"/>
      <c r="K2983" s="117"/>
    </row>
    <row r="2984" spans="2:11" ht="15.5">
      <c r="B2984" s="113">
        <v>26</v>
      </c>
      <c r="C2984" s="119" t="s">
        <v>6711</v>
      </c>
      <c r="D2984" s="113">
        <v>2021</v>
      </c>
      <c r="E2984" s="115" t="s">
        <v>6798</v>
      </c>
      <c r="F2984" s="41" t="s">
        <v>6821</v>
      </c>
      <c r="G2984" s="120"/>
      <c r="H2984" s="117"/>
      <c r="I2984" s="41"/>
      <c r="J2984" s="118"/>
      <c r="K2984" s="117"/>
    </row>
    <row r="2985" spans="2:11" ht="15.5">
      <c r="B2985" s="113">
        <v>26</v>
      </c>
      <c r="C2985" s="119" t="s">
        <v>6711</v>
      </c>
      <c r="D2985" s="113">
        <v>2021</v>
      </c>
      <c r="E2985" s="115" t="s">
        <v>6798</v>
      </c>
      <c r="F2985" s="41"/>
      <c r="G2985" s="120"/>
      <c r="H2985" s="117"/>
      <c r="I2985" s="41" t="s">
        <v>6745</v>
      </c>
      <c r="J2985" s="118">
        <v>0</v>
      </c>
      <c r="K2985" s="117"/>
    </row>
    <row r="2986" spans="2:11" ht="15.5">
      <c r="B2986" s="113">
        <v>26</v>
      </c>
      <c r="C2986" s="119" t="s">
        <v>6711</v>
      </c>
      <c r="D2986" s="113">
        <v>2021</v>
      </c>
      <c r="E2986" s="115" t="s">
        <v>6798</v>
      </c>
      <c r="F2986" s="41" t="s">
        <v>6727</v>
      </c>
      <c r="G2986" s="120"/>
      <c r="H2986" s="117"/>
      <c r="I2986" s="41" t="s">
        <v>6680</v>
      </c>
      <c r="J2986" s="118">
        <v>0</v>
      </c>
      <c r="K2986" s="117"/>
    </row>
    <row r="2987" spans="2:11" ht="15.5">
      <c r="B2987" s="113">
        <v>26</v>
      </c>
      <c r="C2987" s="119" t="s">
        <v>6711</v>
      </c>
      <c r="D2987" s="113">
        <v>2021</v>
      </c>
      <c r="E2987" s="115" t="s">
        <v>6798</v>
      </c>
      <c r="F2987" s="41" t="s">
        <v>6822</v>
      </c>
      <c r="G2987" s="120"/>
      <c r="H2987" s="117"/>
      <c r="I2987" s="41"/>
      <c r="J2987" s="118">
        <v>0</v>
      </c>
      <c r="K2987" s="117"/>
    </row>
    <row r="2988" spans="2:11" ht="15.5">
      <c r="B2988" s="113">
        <v>26</v>
      </c>
      <c r="C2988" s="119" t="s">
        <v>6711</v>
      </c>
      <c r="D2988" s="113">
        <v>2021</v>
      </c>
      <c r="E2988" s="115" t="s">
        <v>6798</v>
      </c>
      <c r="F2988" s="41" t="s">
        <v>6823</v>
      </c>
      <c r="G2988" s="120"/>
      <c r="H2988" s="117"/>
      <c r="I2988" s="41"/>
      <c r="J2988" s="118"/>
      <c r="K2988" s="117"/>
    </row>
    <row r="2989" spans="2:11" ht="15.5">
      <c r="B2989" s="113">
        <v>26</v>
      </c>
      <c r="C2989" s="119" t="s">
        <v>6711</v>
      </c>
      <c r="D2989" s="113">
        <v>2021</v>
      </c>
      <c r="E2989" s="115" t="s">
        <v>6798</v>
      </c>
      <c r="F2989" s="41" t="s">
        <v>6824</v>
      </c>
      <c r="G2989" s="120"/>
      <c r="H2989" s="117"/>
      <c r="I2989" s="41"/>
      <c r="J2989" s="118"/>
      <c r="K2989" s="117"/>
    </row>
    <row r="2990" spans="2:11" ht="15.5">
      <c r="B2990" s="113">
        <v>26</v>
      </c>
      <c r="C2990" s="119" t="s">
        <v>6711</v>
      </c>
      <c r="D2990" s="113">
        <v>2021</v>
      </c>
      <c r="E2990" s="115" t="s">
        <v>6798</v>
      </c>
      <c r="F2990" s="41"/>
      <c r="G2990" s="120"/>
      <c r="H2990" s="117"/>
      <c r="I2990" s="41" t="s">
        <v>6726</v>
      </c>
      <c r="J2990" s="118">
        <v>0</v>
      </c>
      <c r="K2990" s="117"/>
    </row>
    <row r="2991" spans="2:11" ht="15.5">
      <c r="B2991" s="113">
        <v>26</v>
      </c>
      <c r="C2991" s="119" t="s">
        <v>6711</v>
      </c>
      <c r="D2991" s="113">
        <v>2021</v>
      </c>
      <c r="E2991" s="115" t="s">
        <v>6798</v>
      </c>
      <c r="F2991" s="41" t="s">
        <v>6733</v>
      </c>
      <c r="G2991" s="120"/>
      <c r="H2991" s="117"/>
      <c r="I2991" s="41"/>
      <c r="J2991" s="118">
        <v>0</v>
      </c>
      <c r="K2991" s="117"/>
    </row>
    <row r="2992" spans="2:11" ht="28">
      <c r="B2992" s="113">
        <v>26</v>
      </c>
      <c r="C2992" s="119" t="s">
        <v>6711</v>
      </c>
      <c r="D2992" s="113">
        <v>2021</v>
      </c>
      <c r="E2992" s="115" t="s">
        <v>6798</v>
      </c>
      <c r="F2992" s="41" t="s">
        <v>6825</v>
      </c>
      <c r="G2992" s="120"/>
      <c r="H2992" s="117"/>
      <c r="I2992" s="41"/>
      <c r="J2992" s="118">
        <v>30000000</v>
      </c>
      <c r="K2992" s="117"/>
    </row>
    <row r="2993" spans="2:11" ht="28">
      <c r="B2993" s="113">
        <v>26</v>
      </c>
      <c r="C2993" s="119" t="s">
        <v>6711</v>
      </c>
      <c r="D2993" s="113">
        <v>2021</v>
      </c>
      <c r="E2993" s="115" t="s">
        <v>6798</v>
      </c>
      <c r="F2993" s="41" t="s">
        <v>6826</v>
      </c>
      <c r="G2993" s="120"/>
      <c r="H2993" s="117"/>
      <c r="I2993" s="41"/>
      <c r="J2993" s="118"/>
      <c r="K2993" s="117"/>
    </row>
    <row r="2994" spans="2:11" ht="28">
      <c r="B2994" s="113">
        <v>26</v>
      </c>
      <c r="C2994" s="119" t="s">
        <v>6711</v>
      </c>
      <c r="D2994" s="113">
        <v>2021</v>
      </c>
      <c r="E2994" s="115" t="s">
        <v>6798</v>
      </c>
      <c r="F2994" s="41" t="s">
        <v>6827</v>
      </c>
      <c r="G2994" s="120"/>
      <c r="H2994" s="117"/>
      <c r="I2994" s="41"/>
      <c r="J2994" s="118"/>
      <c r="K2994" s="117"/>
    </row>
    <row r="2995" spans="2:11" ht="28">
      <c r="B2995" s="113">
        <v>26</v>
      </c>
      <c r="C2995" s="119" t="s">
        <v>6711</v>
      </c>
      <c r="D2995" s="113">
        <v>2021</v>
      </c>
      <c r="E2995" s="115" t="s">
        <v>6798</v>
      </c>
      <c r="F2995" s="41" t="s">
        <v>6828</v>
      </c>
      <c r="G2995" s="120"/>
      <c r="H2995" s="117"/>
      <c r="I2995" s="41"/>
      <c r="J2995" s="118"/>
      <c r="K2995" s="117"/>
    </row>
    <row r="2996" spans="2:11" ht="28">
      <c r="B2996" s="113">
        <v>26</v>
      </c>
      <c r="C2996" s="119" t="s">
        <v>6711</v>
      </c>
      <c r="D2996" s="113">
        <v>2021</v>
      </c>
      <c r="E2996" s="115" t="s">
        <v>6798</v>
      </c>
      <c r="F2996" s="41" t="s">
        <v>6829</v>
      </c>
      <c r="G2996" s="120"/>
      <c r="H2996" s="117"/>
      <c r="I2996" s="41" t="s">
        <v>6684</v>
      </c>
      <c r="J2996" s="118">
        <v>0</v>
      </c>
      <c r="K2996" s="117"/>
    </row>
    <row r="2997" spans="2:11" ht="28">
      <c r="B2997" s="113">
        <v>26</v>
      </c>
      <c r="C2997" s="119" t="s">
        <v>6711</v>
      </c>
      <c r="D2997" s="113">
        <v>2021</v>
      </c>
      <c r="E2997" s="115" t="s">
        <v>6798</v>
      </c>
      <c r="F2997" s="41" t="s">
        <v>6830</v>
      </c>
      <c r="G2997" s="120"/>
      <c r="H2997" s="117"/>
      <c r="I2997" s="41" t="s">
        <v>6782</v>
      </c>
      <c r="J2997" s="118">
        <v>9151890</v>
      </c>
      <c r="K2997" s="117"/>
    </row>
    <row r="2998" spans="2:11" ht="28">
      <c r="B2998" s="113">
        <v>26</v>
      </c>
      <c r="C2998" s="119" t="s">
        <v>6711</v>
      </c>
      <c r="D2998" s="113">
        <v>2021</v>
      </c>
      <c r="E2998" s="115" t="s">
        <v>6798</v>
      </c>
      <c r="F2998" s="41" t="s">
        <v>6831</v>
      </c>
      <c r="G2998" s="120"/>
      <c r="H2998" s="117"/>
      <c r="I2998" s="41" t="s">
        <v>6832</v>
      </c>
      <c r="J2998" s="118">
        <v>0</v>
      </c>
      <c r="K2998" s="117"/>
    </row>
    <row r="2999" spans="2:11" ht="28">
      <c r="B2999" s="113">
        <v>26</v>
      </c>
      <c r="C2999" s="119" t="s">
        <v>6711</v>
      </c>
      <c r="D2999" s="113">
        <v>2021</v>
      </c>
      <c r="E2999" s="115" t="s">
        <v>6798</v>
      </c>
      <c r="F2999" s="41" t="s">
        <v>6833</v>
      </c>
      <c r="G2999" s="120"/>
      <c r="H2999" s="117"/>
      <c r="I2999" s="41" t="s">
        <v>6832</v>
      </c>
      <c r="J2999" s="118">
        <v>1430000</v>
      </c>
      <c r="K2999" s="117"/>
    </row>
    <row r="3000" spans="2:11" ht="15.5">
      <c r="B3000" s="113">
        <v>26</v>
      </c>
      <c r="C3000" s="119" t="s">
        <v>6711</v>
      </c>
      <c r="D3000" s="113">
        <v>2021</v>
      </c>
      <c r="E3000" s="115" t="s">
        <v>6798</v>
      </c>
      <c r="F3000" s="41"/>
      <c r="G3000" s="120"/>
      <c r="H3000" s="117"/>
      <c r="I3000" s="41" t="s">
        <v>6687</v>
      </c>
      <c r="J3000" s="118">
        <v>0</v>
      </c>
      <c r="K3000" s="117"/>
    </row>
    <row r="3001" spans="2:11" ht="15.5">
      <c r="B3001" s="113">
        <v>26</v>
      </c>
      <c r="C3001" s="119" t="s">
        <v>6711</v>
      </c>
      <c r="D3001" s="113">
        <v>2021</v>
      </c>
      <c r="E3001" s="115" t="s">
        <v>6798</v>
      </c>
      <c r="F3001" s="41" t="s">
        <v>6834</v>
      </c>
      <c r="G3001" s="120"/>
      <c r="H3001" s="117"/>
      <c r="I3001" s="41" t="s">
        <v>6745</v>
      </c>
      <c r="J3001" s="118">
        <v>90000000</v>
      </c>
      <c r="K3001" s="117"/>
    </row>
    <row r="3002" spans="2:11" ht="15.5">
      <c r="B3002" s="113">
        <v>26</v>
      </c>
      <c r="C3002" s="119" t="s">
        <v>6711</v>
      </c>
      <c r="D3002" s="113">
        <v>2021</v>
      </c>
      <c r="E3002" s="115" t="s">
        <v>6798</v>
      </c>
      <c r="F3002" s="41" t="s">
        <v>6714</v>
      </c>
      <c r="G3002" s="120"/>
      <c r="H3002" s="117"/>
      <c r="I3002" s="41"/>
      <c r="J3002" s="118">
        <v>100581890</v>
      </c>
      <c r="K3002" s="117"/>
    </row>
    <row r="3003" spans="2:11" ht="15.5">
      <c r="B3003" s="113">
        <v>26</v>
      </c>
      <c r="C3003" s="119" t="s">
        <v>6711</v>
      </c>
      <c r="D3003" s="113">
        <v>2021</v>
      </c>
      <c r="E3003" s="115" t="s">
        <v>6798</v>
      </c>
      <c r="F3003" s="41" t="s">
        <v>6835</v>
      </c>
      <c r="G3003" s="120"/>
      <c r="H3003" s="117"/>
      <c r="I3003" s="41"/>
      <c r="J3003" s="118"/>
      <c r="K3003" s="117"/>
    </row>
    <row r="3004" spans="2:11" ht="15.5">
      <c r="B3004" s="113">
        <v>26</v>
      </c>
      <c r="C3004" s="119" t="s">
        <v>6711</v>
      </c>
      <c r="D3004" s="113">
        <v>2021</v>
      </c>
      <c r="E3004" s="115" t="s">
        <v>6798</v>
      </c>
      <c r="F3004" s="41" t="s">
        <v>6836</v>
      </c>
      <c r="G3004" s="120"/>
      <c r="H3004" s="117"/>
      <c r="I3004" s="41"/>
      <c r="J3004" s="118"/>
      <c r="K3004" s="117"/>
    </row>
    <row r="3005" spans="2:11" ht="15.5">
      <c r="B3005" s="113">
        <v>26</v>
      </c>
      <c r="C3005" s="119" t="s">
        <v>6711</v>
      </c>
      <c r="D3005" s="113">
        <v>2021</v>
      </c>
      <c r="E3005" s="115" t="s">
        <v>6798</v>
      </c>
      <c r="F3005" s="41" t="s">
        <v>6837</v>
      </c>
      <c r="G3005" s="120"/>
      <c r="H3005" s="117"/>
      <c r="I3005" s="41"/>
      <c r="J3005" s="118"/>
      <c r="K3005" s="117"/>
    </row>
    <row r="3006" spans="2:11" ht="28">
      <c r="B3006" s="113">
        <v>26</v>
      </c>
      <c r="C3006" s="119" t="s">
        <v>6711</v>
      </c>
      <c r="D3006" s="113">
        <v>2021</v>
      </c>
      <c r="E3006" s="115" t="s">
        <v>6798</v>
      </c>
      <c r="F3006" s="41" t="s">
        <v>6838</v>
      </c>
      <c r="G3006" s="120"/>
      <c r="H3006" s="117"/>
      <c r="I3006" s="41"/>
      <c r="J3006" s="118">
        <v>0</v>
      </c>
      <c r="K3006" s="117"/>
    </row>
    <row r="3007" spans="2:11" ht="15.5">
      <c r="B3007" s="113">
        <v>26</v>
      </c>
      <c r="C3007" s="119" t="s">
        <v>6711</v>
      </c>
      <c r="D3007" s="113">
        <v>2021</v>
      </c>
      <c r="E3007" s="115" t="s">
        <v>6798</v>
      </c>
      <c r="F3007" s="41" t="s">
        <v>6839</v>
      </c>
      <c r="G3007" s="120"/>
      <c r="H3007" s="117"/>
      <c r="I3007" s="41"/>
      <c r="J3007" s="118"/>
      <c r="K3007" s="117"/>
    </row>
    <row r="3008" spans="2:11" ht="15.5">
      <c r="B3008" s="113">
        <v>26</v>
      </c>
      <c r="C3008" s="119" t="s">
        <v>6711</v>
      </c>
      <c r="D3008" s="113">
        <v>2021</v>
      </c>
      <c r="E3008" s="115" t="s">
        <v>6798</v>
      </c>
      <c r="F3008" s="41" t="s">
        <v>6840</v>
      </c>
      <c r="G3008" s="120"/>
      <c r="H3008" s="117"/>
      <c r="I3008" s="41"/>
      <c r="J3008" s="118"/>
      <c r="K3008" s="117"/>
    </row>
    <row r="3009" spans="2:11" ht="28">
      <c r="B3009" s="113">
        <v>26</v>
      </c>
      <c r="C3009" s="119" t="s">
        <v>6711</v>
      </c>
      <c r="D3009" s="113">
        <v>2021</v>
      </c>
      <c r="E3009" s="115" t="s">
        <v>6798</v>
      </c>
      <c r="F3009" s="41" t="s">
        <v>6841</v>
      </c>
      <c r="G3009" s="120"/>
      <c r="H3009" s="117"/>
      <c r="I3009" s="41"/>
      <c r="J3009" s="118"/>
      <c r="K3009" s="117"/>
    </row>
    <row r="3010" spans="2:11" ht="15.5">
      <c r="B3010" s="113">
        <v>26</v>
      </c>
      <c r="C3010" s="119" t="s">
        <v>6711</v>
      </c>
      <c r="D3010" s="113">
        <v>2021</v>
      </c>
      <c r="E3010" s="115" t="s">
        <v>6798</v>
      </c>
      <c r="F3010" s="41"/>
      <c r="G3010" s="120"/>
      <c r="H3010" s="117"/>
      <c r="I3010" s="41"/>
      <c r="J3010" s="118">
        <v>0</v>
      </c>
      <c r="K3010" s="117"/>
    </row>
    <row r="3011" spans="2:11" ht="15.5">
      <c r="B3011" s="113">
        <v>26</v>
      </c>
      <c r="C3011" s="119" t="s">
        <v>6711</v>
      </c>
      <c r="D3011" s="113">
        <v>2021</v>
      </c>
      <c r="E3011" s="115" t="s">
        <v>6798</v>
      </c>
      <c r="F3011" s="41" t="s">
        <v>6727</v>
      </c>
      <c r="G3011" s="120"/>
      <c r="H3011" s="117"/>
      <c r="I3011" s="41"/>
      <c r="J3011" s="118">
        <v>100581890</v>
      </c>
      <c r="K3011" s="117"/>
    </row>
    <row r="3012" spans="2:11" ht="28">
      <c r="B3012" s="113">
        <v>26</v>
      </c>
      <c r="C3012" s="119" t="s">
        <v>6711</v>
      </c>
      <c r="D3012" s="113">
        <v>2021</v>
      </c>
      <c r="E3012" s="115" t="s">
        <v>6798</v>
      </c>
      <c r="F3012" s="41" t="s">
        <v>6842</v>
      </c>
      <c r="G3012" s="120"/>
      <c r="H3012" s="117"/>
      <c r="I3012" s="41"/>
      <c r="J3012" s="118"/>
      <c r="K3012" s="117"/>
    </row>
    <row r="3013" spans="2:11" ht="42">
      <c r="B3013" s="113">
        <v>26</v>
      </c>
      <c r="C3013" s="119" t="s">
        <v>6711</v>
      </c>
      <c r="D3013" s="113">
        <v>2021</v>
      </c>
      <c r="E3013" s="115" t="s">
        <v>6798</v>
      </c>
      <c r="F3013" s="41" t="s">
        <v>6843</v>
      </c>
      <c r="G3013" s="120"/>
      <c r="H3013" s="117"/>
      <c r="I3013" s="41"/>
      <c r="J3013" s="118">
        <v>294196890</v>
      </c>
      <c r="K3013" s="117"/>
    </row>
    <row r="3014" spans="2:11" ht="28">
      <c r="B3014" s="113">
        <v>26</v>
      </c>
      <c r="C3014" s="119" t="s">
        <v>6711</v>
      </c>
      <c r="D3014" s="113">
        <v>2021</v>
      </c>
      <c r="E3014" s="115" t="s">
        <v>6798</v>
      </c>
      <c r="F3014" s="41" t="s">
        <v>6844</v>
      </c>
      <c r="G3014" s="120"/>
      <c r="H3014" s="117"/>
      <c r="I3014" s="41"/>
      <c r="J3014" s="118"/>
      <c r="K3014" s="117"/>
    </row>
    <row r="3015" spans="2:11" ht="15.5">
      <c r="B3015" s="113">
        <v>26</v>
      </c>
      <c r="C3015" s="119" t="s">
        <v>6711</v>
      </c>
      <c r="D3015" s="113">
        <v>2021</v>
      </c>
      <c r="E3015" s="115" t="s">
        <v>6798</v>
      </c>
      <c r="F3015" s="41"/>
      <c r="G3015" s="120"/>
      <c r="H3015" s="117"/>
      <c r="I3015" s="41"/>
      <c r="J3015" s="118"/>
      <c r="K3015" s="117"/>
    </row>
    <row r="3016" spans="2:11" ht="15.5">
      <c r="B3016" s="113">
        <v>26</v>
      </c>
      <c r="C3016" s="119" t="s">
        <v>6711</v>
      </c>
      <c r="D3016" s="113">
        <v>2021</v>
      </c>
      <c r="E3016" s="115" t="s">
        <v>6798</v>
      </c>
      <c r="F3016" s="41" t="s">
        <v>6733</v>
      </c>
      <c r="G3016" s="120"/>
      <c r="H3016" s="117"/>
      <c r="I3016" s="41"/>
      <c r="J3016" s="118"/>
      <c r="K3016" s="117"/>
    </row>
    <row r="3017" spans="2:11" ht="28">
      <c r="B3017" s="113">
        <v>26</v>
      </c>
      <c r="C3017" s="119" t="s">
        <v>6711</v>
      </c>
      <c r="D3017" s="113">
        <v>2021</v>
      </c>
      <c r="E3017" s="115" t="s">
        <v>6798</v>
      </c>
      <c r="F3017" s="41" t="s">
        <v>6845</v>
      </c>
      <c r="G3017" s="120"/>
      <c r="H3017" s="117"/>
      <c r="I3017" s="41"/>
      <c r="J3017" s="118"/>
      <c r="K3017" s="117"/>
    </row>
    <row r="3018" spans="2:11" ht="28">
      <c r="B3018" s="113">
        <v>26</v>
      </c>
      <c r="C3018" s="119" t="s">
        <v>6711</v>
      </c>
      <c r="D3018" s="113">
        <v>2021</v>
      </c>
      <c r="E3018" s="115" t="s">
        <v>6798</v>
      </c>
      <c r="F3018" s="41" t="s">
        <v>6846</v>
      </c>
      <c r="G3018" s="120"/>
      <c r="H3018" s="117"/>
      <c r="I3018" s="41" t="s">
        <v>6680</v>
      </c>
      <c r="J3018" s="118">
        <v>5000000</v>
      </c>
      <c r="K3018" s="117"/>
    </row>
    <row r="3019" spans="2:11" ht="28">
      <c r="B3019" s="113">
        <v>26</v>
      </c>
      <c r="C3019" s="119" t="s">
        <v>6711</v>
      </c>
      <c r="D3019" s="113">
        <v>2021</v>
      </c>
      <c r="E3019" s="115" t="s">
        <v>6798</v>
      </c>
      <c r="F3019" s="41" t="s">
        <v>6847</v>
      </c>
      <c r="G3019" s="120"/>
      <c r="H3019" s="117"/>
      <c r="I3019" s="41" t="s">
        <v>6684</v>
      </c>
      <c r="J3019" s="118">
        <v>10000000</v>
      </c>
      <c r="K3019" s="117"/>
    </row>
    <row r="3020" spans="2:11" ht="15.5">
      <c r="B3020" s="113">
        <v>26</v>
      </c>
      <c r="C3020" s="119" t="s">
        <v>6711</v>
      </c>
      <c r="D3020" s="113">
        <v>2021</v>
      </c>
      <c r="E3020" s="115" t="s">
        <v>6798</v>
      </c>
      <c r="F3020" s="41"/>
      <c r="G3020" s="120"/>
      <c r="H3020" s="117"/>
      <c r="I3020" s="41" t="s">
        <v>6726</v>
      </c>
      <c r="J3020" s="118">
        <v>10000000</v>
      </c>
      <c r="K3020" s="117"/>
    </row>
    <row r="3021" spans="2:11" ht="28">
      <c r="B3021" s="113">
        <v>26</v>
      </c>
      <c r="C3021" s="119" t="s">
        <v>6711</v>
      </c>
      <c r="D3021" s="113">
        <v>2021</v>
      </c>
      <c r="E3021" s="115" t="s">
        <v>6798</v>
      </c>
      <c r="F3021" s="41" t="s">
        <v>6848</v>
      </c>
      <c r="G3021" s="120"/>
      <c r="H3021" s="117"/>
      <c r="I3021" s="41" t="s">
        <v>6698</v>
      </c>
      <c r="J3021" s="118">
        <v>6000000</v>
      </c>
      <c r="K3021" s="117"/>
    </row>
    <row r="3022" spans="2:11" ht="28">
      <c r="B3022" s="113">
        <v>26</v>
      </c>
      <c r="C3022" s="119" t="s">
        <v>6711</v>
      </c>
      <c r="D3022" s="113">
        <v>2021</v>
      </c>
      <c r="E3022" s="115" t="s">
        <v>6798</v>
      </c>
      <c r="F3022" s="41" t="s">
        <v>6849</v>
      </c>
      <c r="G3022" s="120"/>
      <c r="H3022" s="117"/>
      <c r="I3022" s="41" t="s">
        <v>6698</v>
      </c>
      <c r="J3022" s="118">
        <v>4939760</v>
      </c>
      <c r="K3022" s="117"/>
    </row>
    <row r="3023" spans="2:11" ht="28">
      <c r="B3023" s="113">
        <v>26</v>
      </c>
      <c r="C3023" s="119" t="s">
        <v>6711</v>
      </c>
      <c r="D3023" s="113">
        <v>2021</v>
      </c>
      <c r="E3023" s="115" t="s">
        <v>6798</v>
      </c>
      <c r="F3023" s="41" t="s">
        <v>6850</v>
      </c>
      <c r="G3023" s="120"/>
      <c r="H3023" s="117"/>
      <c r="I3023" s="41" t="s">
        <v>6760</v>
      </c>
      <c r="J3023" s="118">
        <v>7000000</v>
      </c>
      <c r="K3023" s="117"/>
    </row>
    <row r="3024" spans="2:11" ht="15.5">
      <c r="B3024" s="113">
        <v>26</v>
      </c>
      <c r="C3024" s="119" t="s">
        <v>6711</v>
      </c>
      <c r="D3024" s="113">
        <v>2021</v>
      </c>
      <c r="E3024" s="115" t="s">
        <v>6798</v>
      </c>
      <c r="F3024" s="41" t="s">
        <v>6851</v>
      </c>
      <c r="G3024" s="120"/>
      <c r="H3024" s="117"/>
      <c r="I3024" s="41" t="s">
        <v>6687</v>
      </c>
      <c r="J3024" s="118">
        <v>0</v>
      </c>
      <c r="K3024" s="117"/>
    </row>
    <row r="3025" spans="2:11" ht="15.5">
      <c r="B3025" s="113">
        <v>26</v>
      </c>
      <c r="C3025" s="119" t="s">
        <v>6711</v>
      </c>
      <c r="D3025" s="113">
        <v>2021</v>
      </c>
      <c r="E3025" s="115" t="s">
        <v>6798</v>
      </c>
      <c r="F3025" s="41" t="s">
        <v>6852</v>
      </c>
      <c r="G3025" s="120"/>
      <c r="H3025" s="117"/>
      <c r="I3025" s="41" t="s">
        <v>6728</v>
      </c>
      <c r="J3025" s="118">
        <v>0</v>
      </c>
      <c r="K3025" s="117"/>
    </row>
    <row r="3026" spans="2:11" ht="15.5">
      <c r="B3026" s="113">
        <v>26</v>
      </c>
      <c r="C3026" s="119" t="s">
        <v>6711</v>
      </c>
      <c r="D3026" s="113">
        <v>2021</v>
      </c>
      <c r="E3026" s="115" t="s">
        <v>6798</v>
      </c>
      <c r="F3026" s="41" t="s">
        <v>6853</v>
      </c>
      <c r="G3026" s="120"/>
      <c r="H3026" s="117"/>
      <c r="I3026" s="41" t="s">
        <v>6680</v>
      </c>
      <c r="J3026" s="118">
        <v>0</v>
      </c>
      <c r="K3026" s="117"/>
    </row>
    <row r="3027" spans="2:11" ht="15.5">
      <c r="B3027" s="113">
        <v>26</v>
      </c>
      <c r="C3027" s="119" t="s">
        <v>6711</v>
      </c>
      <c r="D3027" s="113">
        <v>2021</v>
      </c>
      <c r="E3027" s="115" t="s">
        <v>6798</v>
      </c>
      <c r="F3027" s="41" t="s">
        <v>6854</v>
      </c>
      <c r="G3027" s="120"/>
      <c r="H3027" s="117"/>
      <c r="I3027" s="41" t="s">
        <v>6855</v>
      </c>
      <c r="J3027" s="118">
        <v>20000000</v>
      </c>
      <c r="K3027" s="117"/>
    </row>
    <row r="3028" spans="2:11" ht="42">
      <c r="B3028" s="113">
        <v>26</v>
      </c>
      <c r="C3028" s="119" t="s">
        <v>6711</v>
      </c>
      <c r="D3028" s="113">
        <v>2021</v>
      </c>
      <c r="E3028" s="115" t="s">
        <v>6798</v>
      </c>
      <c r="F3028" s="41" t="s">
        <v>6856</v>
      </c>
      <c r="G3028" s="120"/>
      <c r="H3028" s="117"/>
      <c r="I3028" s="41"/>
      <c r="J3028" s="118">
        <v>62939760</v>
      </c>
      <c r="K3028" s="117"/>
    </row>
    <row r="3029" spans="2:11" ht="15.5">
      <c r="B3029" s="113">
        <v>26</v>
      </c>
      <c r="C3029" s="119" t="s">
        <v>6711</v>
      </c>
      <c r="D3029" s="113">
        <v>2021</v>
      </c>
      <c r="E3029" s="115" t="s">
        <v>6798</v>
      </c>
      <c r="F3029" s="41" t="s">
        <v>6857</v>
      </c>
      <c r="G3029" s="120"/>
      <c r="H3029" s="117"/>
      <c r="I3029" s="41"/>
      <c r="J3029" s="118"/>
      <c r="K3029" s="117"/>
    </row>
    <row r="3030" spans="2:11" ht="15.5">
      <c r="B3030" s="113">
        <v>26</v>
      </c>
      <c r="C3030" s="119" t="s">
        <v>6711</v>
      </c>
      <c r="D3030" s="113">
        <v>2021</v>
      </c>
      <c r="E3030" s="115" t="s">
        <v>6798</v>
      </c>
      <c r="F3030" s="41"/>
      <c r="G3030" s="120"/>
      <c r="H3030" s="117"/>
      <c r="I3030" s="41"/>
      <c r="J3030" s="118"/>
      <c r="K3030" s="117"/>
    </row>
    <row r="3031" spans="2:11" ht="15.5">
      <c r="B3031" s="113">
        <v>26</v>
      </c>
      <c r="C3031" s="119" t="s">
        <v>6711</v>
      </c>
      <c r="D3031" s="113">
        <v>2021</v>
      </c>
      <c r="E3031" s="115" t="s">
        <v>6798</v>
      </c>
      <c r="F3031" s="41" t="s">
        <v>6727</v>
      </c>
      <c r="G3031" s="120"/>
      <c r="H3031" s="117"/>
      <c r="I3031" s="41" t="s">
        <v>6749</v>
      </c>
      <c r="J3031" s="118">
        <v>5000000</v>
      </c>
      <c r="K3031" s="117"/>
    </row>
    <row r="3032" spans="2:11" ht="15.5">
      <c r="B3032" s="113">
        <v>26</v>
      </c>
      <c r="C3032" s="119" t="s">
        <v>6711</v>
      </c>
      <c r="D3032" s="113">
        <v>2021</v>
      </c>
      <c r="E3032" s="115" t="s">
        <v>6798</v>
      </c>
      <c r="F3032" s="41" t="s">
        <v>6747</v>
      </c>
      <c r="G3032" s="120"/>
      <c r="H3032" s="117"/>
      <c r="I3032" s="41" t="s">
        <v>6728</v>
      </c>
      <c r="J3032" s="118">
        <v>5000000</v>
      </c>
      <c r="K3032" s="117"/>
    </row>
    <row r="3033" spans="2:11" ht="15.5">
      <c r="B3033" s="113">
        <v>26</v>
      </c>
      <c r="C3033" s="119" t="s">
        <v>6711</v>
      </c>
      <c r="D3033" s="113">
        <v>2021</v>
      </c>
      <c r="E3033" s="115" t="s">
        <v>6798</v>
      </c>
      <c r="F3033" s="41" t="s">
        <v>6858</v>
      </c>
      <c r="G3033" s="120"/>
      <c r="H3033" s="117"/>
      <c r="I3033" s="41"/>
      <c r="J3033" s="118">
        <v>10000000</v>
      </c>
      <c r="K3033" s="117"/>
    </row>
    <row r="3034" spans="2:11" ht="15.5">
      <c r="B3034" s="113">
        <v>26</v>
      </c>
      <c r="C3034" s="119" t="s">
        <v>6711</v>
      </c>
      <c r="D3034" s="113">
        <v>2021</v>
      </c>
      <c r="E3034" s="115" t="s">
        <v>6798</v>
      </c>
      <c r="F3034" s="41"/>
      <c r="G3034" s="120"/>
      <c r="H3034" s="117"/>
      <c r="I3034" s="41"/>
      <c r="J3034" s="118"/>
      <c r="K3034" s="117"/>
    </row>
    <row r="3035" spans="2:11" ht="15.5">
      <c r="B3035" s="113">
        <v>26</v>
      </c>
      <c r="C3035" s="119" t="s">
        <v>6711</v>
      </c>
      <c r="D3035" s="113">
        <v>2021</v>
      </c>
      <c r="E3035" s="115" t="s">
        <v>6798</v>
      </c>
      <c r="F3035" s="41" t="s">
        <v>6733</v>
      </c>
      <c r="G3035" s="120"/>
      <c r="H3035" s="117"/>
      <c r="I3035" s="41"/>
      <c r="J3035" s="118"/>
      <c r="K3035" s="117"/>
    </row>
    <row r="3036" spans="2:11" ht="15.5">
      <c r="B3036" s="113">
        <v>26</v>
      </c>
      <c r="C3036" s="119" t="s">
        <v>6711</v>
      </c>
      <c r="D3036" s="113">
        <v>2021</v>
      </c>
      <c r="E3036" s="115" t="s">
        <v>6798</v>
      </c>
      <c r="F3036" s="41" t="s">
        <v>6747</v>
      </c>
      <c r="G3036" s="120"/>
      <c r="H3036" s="117"/>
      <c r="I3036" s="41" t="s">
        <v>6703</v>
      </c>
      <c r="J3036" s="118"/>
      <c r="K3036" s="117"/>
    </row>
    <row r="3037" spans="2:11" ht="15.5">
      <c r="B3037" s="113">
        <v>26</v>
      </c>
      <c r="C3037" s="119" t="s">
        <v>6711</v>
      </c>
      <c r="D3037" s="113">
        <v>2021</v>
      </c>
      <c r="E3037" s="115" t="s">
        <v>6798</v>
      </c>
      <c r="F3037" s="41" t="s">
        <v>6831</v>
      </c>
      <c r="G3037" s="120"/>
      <c r="H3037" s="117"/>
      <c r="I3037" s="41"/>
      <c r="J3037" s="118">
        <v>0</v>
      </c>
      <c r="K3037" s="117"/>
    </row>
    <row r="3038" spans="2:11" ht="15.5">
      <c r="B3038" s="113">
        <v>26</v>
      </c>
      <c r="C3038" s="119" t="s">
        <v>6711</v>
      </c>
      <c r="D3038" s="113">
        <v>2021</v>
      </c>
      <c r="E3038" s="115" t="s">
        <v>6798</v>
      </c>
      <c r="F3038" s="41" t="s">
        <v>6859</v>
      </c>
      <c r="G3038" s="120"/>
      <c r="H3038" s="117"/>
      <c r="I3038" s="41"/>
      <c r="J3038" s="118">
        <v>72939760</v>
      </c>
      <c r="K3038" s="117"/>
    </row>
    <row r="3039" spans="2:11" ht="15.5">
      <c r="B3039" s="113">
        <v>26</v>
      </c>
      <c r="C3039" s="119" t="s">
        <v>6711</v>
      </c>
      <c r="D3039" s="113">
        <v>2021</v>
      </c>
      <c r="E3039" s="115" t="s">
        <v>6798</v>
      </c>
      <c r="F3039" s="41"/>
      <c r="G3039" s="120"/>
      <c r="H3039" s="117"/>
      <c r="I3039" s="41"/>
      <c r="J3039" s="118"/>
      <c r="K3039" s="117"/>
    </row>
    <row r="3040" spans="2:11" ht="28">
      <c r="B3040" s="113">
        <v>26</v>
      </c>
      <c r="C3040" s="119" t="s">
        <v>6711</v>
      </c>
      <c r="D3040" s="113">
        <v>2021</v>
      </c>
      <c r="E3040" s="115" t="s">
        <v>6798</v>
      </c>
      <c r="F3040" s="41" t="s">
        <v>6860</v>
      </c>
      <c r="G3040" s="120"/>
      <c r="H3040" s="117"/>
      <c r="I3040" s="41"/>
      <c r="J3040" s="118"/>
      <c r="K3040" s="117"/>
    </row>
    <row r="3041" spans="2:11" ht="15.5">
      <c r="B3041" s="113">
        <v>26</v>
      </c>
      <c r="C3041" s="119" t="s">
        <v>6711</v>
      </c>
      <c r="D3041" s="113">
        <v>2021</v>
      </c>
      <c r="E3041" s="115" t="s">
        <v>6798</v>
      </c>
      <c r="F3041" s="41"/>
      <c r="G3041" s="120"/>
      <c r="H3041" s="117"/>
      <c r="I3041" s="41"/>
      <c r="J3041" s="118"/>
      <c r="K3041" s="117"/>
    </row>
    <row r="3042" spans="2:11" ht="15.5">
      <c r="B3042" s="113">
        <v>26</v>
      </c>
      <c r="C3042" s="119" t="s">
        <v>6711</v>
      </c>
      <c r="D3042" s="113">
        <v>2021</v>
      </c>
      <c r="E3042" s="115" t="s">
        <v>6798</v>
      </c>
      <c r="F3042" s="41"/>
      <c r="G3042" s="120"/>
      <c r="H3042" s="117"/>
      <c r="I3042" s="41" t="s">
        <v>6728</v>
      </c>
      <c r="J3042" s="118">
        <v>0</v>
      </c>
      <c r="K3042" s="117"/>
    </row>
    <row r="3043" spans="2:11" ht="28">
      <c r="B3043" s="113">
        <v>26</v>
      </c>
      <c r="C3043" s="119" t="s">
        <v>6711</v>
      </c>
      <c r="D3043" s="113">
        <v>2021</v>
      </c>
      <c r="E3043" s="115" t="s">
        <v>6861</v>
      </c>
      <c r="F3043" s="41" t="s">
        <v>6862</v>
      </c>
      <c r="G3043" s="120"/>
      <c r="H3043" s="117"/>
      <c r="I3043" s="41" t="s">
        <v>6863</v>
      </c>
      <c r="J3043" s="118">
        <v>20000000</v>
      </c>
      <c r="K3043" s="117"/>
    </row>
    <row r="3044" spans="2:11" ht="15.5">
      <c r="B3044" s="113">
        <v>26</v>
      </c>
      <c r="C3044" s="119" t="s">
        <v>6711</v>
      </c>
      <c r="D3044" s="113">
        <v>2021</v>
      </c>
      <c r="E3044" s="115" t="s">
        <v>6861</v>
      </c>
      <c r="F3044" s="41" t="s">
        <v>6714</v>
      </c>
      <c r="G3044" s="120"/>
      <c r="H3044" s="117"/>
      <c r="I3044" s="41" t="s">
        <v>6687</v>
      </c>
      <c r="J3044" s="118">
        <v>0</v>
      </c>
      <c r="K3044" s="117"/>
    </row>
    <row r="3045" spans="2:11" ht="15.5">
      <c r="B3045" s="113">
        <v>26</v>
      </c>
      <c r="C3045" s="119" t="s">
        <v>6711</v>
      </c>
      <c r="D3045" s="113">
        <v>2021</v>
      </c>
      <c r="E3045" s="115" t="s">
        <v>6861</v>
      </c>
      <c r="F3045" s="41" t="s">
        <v>6864</v>
      </c>
      <c r="G3045" s="120"/>
      <c r="H3045" s="117"/>
      <c r="I3045" s="41"/>
      <c r="J3045" s="118">
        <v>20000000</v>
      </c>
      <c r="K3045" s="117"/>
    </row>
    <row r="3046" spans="2:11" ht="15.5">
      <c r="B3046" s="113">
        <v>26</v>
      </c>
      <c r="C3046" s="119" t="s">
        <v>6711</v>
      </c>
      <c r="D3046" s="113">
        <v>2021</v>
      </c>
      <c r="E3046" s="115" t="s">
        <v>6861</v>
      </c>
      <c r="F3046" s="41" t="s">
        <v>6865</v>
      </c>
      <c r="G3046" s="120"/>
      <c r="H3046" s="117"/>
      <c r="I3046" s="41"/>
      <c r="J3046" s="118"/>
      <c r="K3046" s="117"/>
    </row>
    <row r="3047" spans="2:11" ht="15.5">
      <c r="B3047" s="113">
        <v>26</v>
      </c>
      <c r="C3047" s="119" t="s">
        <v>6711</v>
      </c>
      <c r="D3047" s="113">
        <v>2021</v>
      </c>
      <c r="E3047" s="115" t="s">
        <v>6861</v>
      </c>
      <c r="F3047" s="41" t="s">
        <v>6866</v>
      </c>
      <c r="G3047" s="120"/>
      <c r="H3047" s="117"/>
      <c r="I3047" s="41"/>
      <c r="J3047" s="118"/>
      <c r="K3047" s="117"/>
    </row>
    <row r="3048" spans="2:11" ht="15.5">
      <c r="B3048" s="113">
        <v>26</v>
      </c>
      <c r="C3048" s="119" t="s">
        <v>6711</v>
      </c>
      <c r="D3048" s="113">
        <v>2021</v>
      </c>
      <c r="E3048" s="115" t="s">
        <v>6861</v>
      </c>
      <c r="F3048" s="41" t="s">
        <v>6867</v>
      </c>
      <c r="G3048" s="120"/>
      <c r="H3048" s="117"/>
      <c r="I3048" s="41" t="s">
        <v>6680</v>
      </c>
      <c r="J3048" s="118">
        <v>4400000</v>
      </c>
      <c r="K3048" s="117"/>
    </row>
    <row r="3049" spans="2:11" ht="15.5">
      <c r="B3049" s="113">
        <v>26</v>
      </c>
      <c r="C3049" s="119" t="s">
        <v>6711</v>
      </c>
      <c r="D3049" s="113">
        <v>2021</v>
      </c>
      <c r="E3049" s="115" t="s">
        <v>6861</v>
      </c>
      <c r="F3049" s="41" t="s">
        <v>6868</v>
      </c>
      <c r="G3049" s="120"/>
      <c r="H3049" s="117"/>
      <c r="I3049" s="41"/>
      <c r="J3049" s="118">
        <v>4400000</v>
      </c>
      <c r="K3049" s="117"/>
    </row>
    <row r="3050" spans="2:11" ht="15.5">
      <c r="B3050" s="113">
        <v>26</v>
      </c>
      <c r="C3050" s="119" t="s">
        <v>6711</v>
      </c>
      <c r="D3050" s="113">
        <v>2021</v>
      </c>
      <c r="E3050" s="115" t="s">
        <v>6861</v>
      </c>
      <c r="F3050" s="41" t="s">
        <v>6869</v>
      </c>
      <c r="G3050" s="120"/>
      <c r="H3050" s="117"/>
      <c r="I3050" s="41"/>
      <c r="J3050" s="118"/>
      <c r="K3050" s="117"/>
    </row>
    <row r="3051" spans="2:11" ht="15.5">
      <c r="B3051" s="113">
        <v>26</v>
      </c>
      <c r="C3051" s="119" t="s">
        <v>6711</v>
      </c>
      <c r="D3051" s="113">
        <v>2021</v>
      </c>
      <c r="E3051" s="115" t="s">
        <v>6861</v>
      </c>
      <c r="F3051" s="41" t="s">
        <v>6870</v>
      </c>
      <c r="G3051" s="120"/>
      <c r="H3051" s="117"/>
      <c r="I3051" s="41"/>
      <c r="J3051" s="118"/>
      <c r="K3051" s="117"/>
    </row>
    <row r="3052" spans="2:11" ht="15.5">
      <c r="B3052" s="113">
        <v>26</v>
      </c>
      <c r="C3052" s="119" t="s">
        <v>6711</v>
      </c>
      <c r="D3052" s="113">
        <v>2021</v>
      </c>
      <c r="E3052" s="115" t="s">
        <v>6861</v>
      </c>
      <c r="F3052" s="41" t="s">
        <v>6871</v>
      </c>
      <c r="G3052" s="120"/>
      <c r="H3052" s="117"/>
      <c r="I3052" s="41"/>
      <c r="J3052" s="118"/>
      <c r="K3052" s="117"/>
    </row>
    <row r="3053" spans="2:11" ht="15.5">
      <c r="B3053" s="113">
        <v>26</v>
      </c>
      <c r="C3053" s="119" t="s">
        <v>6711</v>
      </c>
      <c r="D3053" s="113">
        <v>2021</v>
      </c>
      <c r="E3053" s="115" t="s">
        <v>6861</v>
      </c>
      <c r="F3053" s="41" t="s">
        <v>6872</v>
      </c>
      <c r="G3053" s="120"/>
      <c r="H3053" s="117"/>
      <c r="I3053" s="41"/>
      <c r="J3053" s="118">
        <v>0</v>
      </c>
      <c r="K3053" s="117"/>
    </row>
    <row r="3054" spans="2:11" ht="28">
      <c r="B3054" s="113">
        <v>26</v>
      </c>
      <c r="C3054" s="119" t="s">
        <v>6711</v>
      </c>
      <c r="D3054" s="113">
        <v>2021</v>
      </c>
      <c r="E3054" s="115" t="s">
        <v>6861</v>
      </c>
      <c r="F3054" s="41" t="s">
        <v>6873</v>
      </c>
      <c r="G3054" s="120"/>
      <c r="H3054" s="117"/>
      <c r="I3054" s="41"/>
      <c r="J3054" s="118">
        <v>24400000</v>
      </c>
      <c r="K3054" s="117"/>
    </row>
    <row r="3055" spans="2:11" ht="15.5">
      <c r="B3055" s="113">
        <v>26</v>
      </c>
      <c r="C3055" s="119" t="s">
        <v>6711</v>
      </c>
      <c r="D3055" s="113">
        <v>2021</v>
      </c>
      <c r="E3055" s="115" t="s">
        <v>6861</v>
      </c>
      <c r="F3055" s="41" t="s">
        <v>6874</v>
      </c>
      <c r="G3055" s="120"/>
      <c r="H3055" s="117"/>
      <c r="I3055" s="41"/>
      <c r="J3055" s="118"/>
      <c r="K3055" s="117"/>
    </row>
    <row r="3056" spans="2:11" ht="15.5">
      <c r="B3056" s="113">
        <v>26</v>
      </c>
      <c r="C3056" s="119" t="s">
        <v>6711</v>
      </c>
      <c r="D3056" s="113">
        <v>2021</v>
      </c>
      <c r="E3056" s="115" t="s">
        <v>6861</v>
      </c>
      <c r="F3056" s="41"/>
      <c r="G3056" s="120"/>
      <c r="H3056" s="117"/>
      <c r="I3056" s="41"/>
      <c r="J3056" s="118">
        <v>97339760</v>
      </c>
      <c r="K3056" s="117"/>
    </row>
    <row r="3057" spans="2:11" ht="15.5">
      <c r="B3057" s="113">
        <v>26</v>
      </c>
      <c r="C3057" s="119" t="s">
        <v>6711</v>
      </c>
      <c r="D3057" s="113">
        <v>2021</v>
      </c>
      <c r="E3057" s="115" t="s">
        <v>6861</v>
      </c>
      <c r="F3057" s="41" t="s">
        <v>6727</v>
      </c>
      <c r="G3057" s="120"/>
      <c r="H3057" s="117"/>
      <c r="I3057" s="41"/>
      <c r="J3057" s="118"/>
      <c r="K3057" s="117"/>
    </row>
    <row r="3058" spans="2:11" ht="15.5">
      <c r="B3058" s="113">
        <v>26</v>
      </c>
      <c r="C3058" s="119" t="s">
        <v>6711</v>
      </c>
      <c r="D3058" s="113">
        <v>2021</v>
      </c>
      <c r="E3058" s="115" t="s">
        <v>6861</v>
      </c>
      <c r="F3058" s="41" t="s">
        <v>6875</v>
      </c>
      <c r="G3058" s="120"/>
      <c r="H3058" s="117"/>
      <c r="I3058" s="41"/>
      <c r="J3058" s="118"/>
      <c r="K3058" s="117"/>
    </row>
    <row r="3059" spans="2:11" ht="15.5">
      <c r="B3059" s="113">
        <v>26</v>
      </c>
      <c r="C3059" s="119" t="s">
        <v>6711</v>
      </c>
      <c r="D3059" s="113">
        <v>2021</v>
      </c>
      <c r="E3059" s="115" t="s">
        <v>6861</v>
      </c>
      <c r="F3059" s="41" t="s">
        <v>6876</v>
      </c>
      <c r="G3059" s="120"/>
      <c r="H3059" s="117"/>
      <c r="I3059" s="41"/>
      <c r="J3059" s="118"/>
      <c r="K3059" s="117"/>
    </row>
    <row r="3060" spans="2:11" ht="15.5">
      <c r="B3060" s="113">
        <v>26</v>
      </c>
      <c r="C3060" s="119" t="s">
        <v>6711</v>
      </c>
      <c r="D3060" s="113">
        <v>2021</v>
      </c>
      <c r="E3060" s="115" t="s">
        <v>6861</v>
      </c>
      <c r="F3060" s="41" t="s">
        <v>6877</v>
      </c>
      <c r="G3060" s="120"/>
      <c r="H3060" s="117"/>
      <c r="I3060" s="41"/>
      <c r="J3060" s="118"/>
      <c r="K3060" s="117"/>
    </row>
    <row r="3061" spans="2:11" ht="15.5">
      <c r="B3061" s="113">
        <v>26</v>
      </c>
      <c r="C3061" s="119" t="s">
        <v>6711</v>
      </c>
      <c r="D3061" s="113">
        <v>2021</v>
      </c>
      <c r="E3061" s="115" t="s">
        <v>6861</v>
      </c>
      <c r="F3061" s="41"/>
      <c r="G3061" s="120"/>
      <c r="H3061" s="117"/>
      <c r="I3061" s="41" t="s">
        <v>6680</v>
      </c>
      <c r="J3061" s="118">
        <v>7000000</v>
      </c>
      <c r="K3061" s="117"/>
    </row>
    <row r="3062" spans="2:11" ht="15.5">
      <c r="B3062" s="113">
        <v>26</v>
      </c>
      <c r="C3062" s="119" t="s">
        <v>6711</v>
      </c>
      <c r="D3062" s="113">
        <v>2021</v>
      </c>
      <c r="E3062" s="115" t="s">
        <v>6861</v>
      </c>
      <c r="F3062" s="41" t="s">
        <v>6733</v>
      </c>
      <c r="G3062" s="120"/>
      <c r="H3062" s="117"/>
      <c r="I3062" s="41" t="s">
        <v>6680</v>
      </c>
      <c r="J3062" s="118">
        <v>7000000</v>
      </c>
      <c r="K3062" s="117"/>
    </row>
    <row r="3063" spans="2:11" ht="28">
      <c r="B3063" s="113">
        <v>26</v>
      </c>
      <c r="C3063" s="119" t="s">
        <v>6711</v>
      </c>
      <c r="D3063" s="113">
        <v>2021</v>
      </c>
      <c r="E3063" s="115" t="s">
        <v>6861</v>
      </c>
      <c r="F3063" s="41" t="s">
        <v>6878</v>
      </c>
      <c r="G3063" s="120"/>
      <c r="H3063" s="117"/>
      <c r="I3063" s="41" t="s">
        <v>6680</v>
      </c>
      <c r="J3063" s="118">
        <v>4000000</v>
      </c>
      <c r="K3063" s="117"/>
    </row>
    <row r="3064" spans="2:11" ht="15.5">
      <c r="B3064" s="113">
        <v>26</v>
      </c>
      <c r="C3064" s="119" t="s">
        <v>6711</v>
      </c>
      <c r="D3064" s="113">
        <v>2021</v>
      </c>
      <c r="E3064" s="115" t="s">
        <v>6861</v>
      </c>
      <c r="F3064" s="41" t="s">
        <v>6879</v>
      </c>
      <c r="G3064" s="120"/>
      <c r="H3064" s="117"/>
      <c r="I3064" s="41" t="s">
        <v>6680</v>
      </c>
      <c r="J3064" s="118">
        <v>3000000</v>
      </c>
      <c r="K3064" s="117"/>
    </row>
    <row r="3065" spans="2:11" ht="15.5">
      <c r="B3065" s="113">
        <v>26</v>
      </c>
      <c r="C3065" s="119" t="s">
        <v>6711</v>
      </c>
      <c r="D3065" s="113">
        <v>2021</v>
      </c>
      <c r="E3065" s="115" t="s">
        <v>6861</v>
      </c>
      <c r="F3065" s="41" t="s">
        <v>6880</v>
      </c>
      <c r="G3065" s="120"/>
      <c r="H3065" s="117"/>
      <c r="I3065" s="41" t="s">
        <v>6684</v>
      </c>
      <c r="J3065" s="118">
        <v>5000000</v>
      </c>
      <c r="K3065" s="117"/>
    </row>
    <row r="3066" spans="2:11" ht="15.5">
      <c r="B3066" s="113">
        <v>26</v>
      </c>
      <c r="C3066" s="119" t="s">
        <v>6711</v>
      </c>
      <c r="D3066" s="113">
        <v>2021</v>
      </c>
      <c r="E3066" s="115" t="s">
        <v>6861</v>
      </c>
      <c r="F3066" s="41"/>
      <c r="G3066" s="120"/>
      <c r="H3066" s="117"/>
      <c r="I3066" s="41" t="s">
        <v>6726</v>
      </c>
      <c r="J3066" s="118">
        <v>20000000</v>
      </c>
      <c r="K3066" s="117"/>
    </row>
    <row r="3067" spans="2:11" ht="15.5">
      <c r="B3067" s="113">
        <v>26</v>
      </c>
      <c r="C3067" s="119" t="s">
        <v>6711</v>
      </c>
      <c r="D3067" s="113">
        <v>2021</v>
      </c>
      <c r="E3067" s="115" t="s">
        <v>6861</v>
      </c>
      <c r="F3067" s="41" t="s">
        <v>6881</v>
      </c>
      <c r="G3067" s="120"/>
      <c r="H3067" s="117"/>
      <c r="I3067" s="41" t="s">
        <v>6749</v>
      </c>
      <c r="J3067" s="118">
        <v>6483000</v>
      </c>
      <c r="K3067" s="117"/>
    </row>
    <row r="3068" spans="2:11" ht="15.5">
      <c r="B3068" s="113">
        <v>26</v>
      </c>
      <c r="C3068" s="119" t="s">
        <v>6711</v>
      </c>
      <c r="D3068" s="113">
        <v>2021</v>
      </c>
      <c r="E3068" s="115" t="s">
        <v>6861</v>
      </c>
      <c r="F3068" s="41" t="s">
        <v>6714</v>
      </c>
      <c r="G3068" s="120"/>
      <c r="H3068" s="117"/>
      <c r="I3068" s="41" t="s">
        <v>6687</v>
      </c>
      <c r="J3068" s="118">
        <v>126000000</v>
      </c>
      <c r="K3068" s="117"/>
    </row>
    <row r="3069" spans="2:11" ht="28">
      <c r="B3069" s="113">
        <v>26</v>
      </c>
      <c r="C3069" s="119" t="s">
        <v>6711</v>
      </c>
      <c r="D3069" s="113">
        <v>2021</v>
      </c>
      <c r="E3069" s="115" t="s">
        <v>6861</v>
      </c>
      <c r="F3069" s="41" t="s">
        <v>6882</v>
      </c>
      <c r="G3069" s="120"/>
      <c r="H3069" s="117"/>
      <c r="I3069" s="41" t="s">
        <v>6687</v>
      </c>
      <c r="J3069" s="118">
        <v>0</v>
      </c>
      <c r="K3069" s="117"/>
    </row>
    <row r="3070" spans="2:11" ht="15.5">
      <c r="B3070" s="113">
        <v>26</v>
      </c>
      <c r="C3070" s="119" t="s">
        <v>6711</v>
      </c>
      <c r="D3070" s="113">
        <v>2021</v>
      </c>
      <c r="E3070" s="115" t="s">
        <v>6861</v>
      </c>
      <c r="F3070" s="41" t="s">
        <v>6883</v>
      </c>
      <c r="G3070" s="120"/>
      <c r="H3070" s="117"/>
      <c r="I3070" s="41" t="s">
        <v>6884</v>
      </c>
      <c r="J3070" s="118">
        <v>90000000</v>
      </c>
      <c r="K3070" s="117"/>
    </row>
    <row r="3071" spans="2:11" ht="28">
      <c r="B3071" s="113">
        <v>26</v>
      </c>
      <c r="C3071" s="119" t="s">
        <v>6711</v>
      </c>
      <c r="D3071" s="113">
        <v>2021</v>
      </c>
      <c r="E3071" s="115" t="s">
        <v>6861</v>
      </c>
      <c r="F3071" s="41" t="s">
        <v>6885</v>
      </c>
      <c r="G3071" s="120"/>
      <c r="H3071" s="117"/>
      <c r="I3071" s="41"/>
      <c r="J3071" s="118">
        <v>268483000</v>
      </c>
      <c r="K3071" s="117"/>
    </row>
    <row r="3072" spans="2:11" ht="28">
      <c r="B3072" s="113">
        <v>26</v>
      </c>
      <c r="C3072" s="119" t="s">
        <v>6711</v>
      </c>
      <c r="D3072" s="113">
        <v>2021</v>
      </c>
      <c r="E3072" s="115" t="s">
        <v>6861</v>
      </c>
      <c r="F3072" s="41" t="s">
        <v>6886</v>
      </c>
      <c r="G3072" s="120"/>
      <c r="H3072" s="117"/>
      <c r="I3072" s="41"/>
      <c r="J3072" s="118"/>
      <c r="K3072" s="117"/>
    </row>
    <row r="3073" spans="2:11" ht="15.5">
      <c r="B3073" s="113">
        <v>26</v>
      </c>
      <c r="C3073" s="119" t="s">
        <v>6711</v>
      </c>
      <c r="D3073" s="113">
        <v>2021</v>
      </c>
      <c r="E3073" s="115" t="s">
        <v>6861</v>
      </c>
      <c r="F3073" s="41"/>
      <c r="G3073" s="120"/>
      <c r="H3073" s="117"/>
      <c r="I3073" s="41"/>
      <c r="J3073" s="118"/>
      <c r="K3073" s="117"/>
    </row>
    <row r="3074" spans="2:11" ht="15.5">
      <c r="B3074" s="113">
        <v>26</v>
      </c>
      <c r="C3074" s="119" t="s">
        <v>6711</v>
      </c>
      <c r="D3074" s="113">
        <v>2021</v>
      </c>
      <c r="E3074" s="115" t="s">
        <v>6861</v>
      </c>
      <c r="F3074" s="41" t="s">
        <v>6727</v>
      </c>
      <c r="G3074" s="120"/>
      <c r="H3074" s="117"/>
      <c r="I3074" s="41" t="s">
        <v>6696</v>
      </c>
      <c r="J3074" s="118">
        <v>8500000</v>
      </c>
      <c r="K3074" s="117"/>
    </row>
    <row r="3075" spans="2:11" ht="28">
      <c r="B3075" s="113">
        <v>26</v>
      </c>
      <c r="C3075" s="119" t="s">
        <v>6711</v>
      </c>
      <c r="D3075" s="113">
        <v>2021</v>
      </c>
      <c r="E3075" s="115" t="s">
        <v>6861</v>
      </c>
      <c r="F3075" s="41" t="s">
        <v>6887</v>
      </c>
      <c r="G3075" s="120"/>
      <c r="H3075" s="117"/>
      <c r="I3075" s="41" t="s">
        <v>6680</v>
      </c>
      <c r="J3075" s="118">
        <v>7000000</v>
      </c>
      <c r="K3075" s="117"/>
    </row>
    <row r="3076" spans="2:11" ht="28">
      <c r="B3076" s="113">
        <v>26</v>
      </c>
      <c r="C3076" s="119" t="s">
        <v>6711</v>
      </c>
      <c r="D3076" s="113">
        <v>2021</v>
      </c>
      <c r="E3076" s="115" t="s">
        <v>6861</v>
      </c>
      <c r="F3076" s="41" t="s">
        <v>6888</v>
      </c>
      <c r="G3076" s="120"/>
      <c r="H3076" s="117"/>
      <c r="I3076" s="41" t="s">
        <v>6889</v>
      </c>
      <c r="J3076" s="118">
        <v>5000000</v>
      </c>
      <c r="K3076" s="117"/>
    </row>
    <row r="3077" spans="2:11" ht="15.5">
      <c r="B3077" s="113">
        <v>26</v>
      </c>
      <c r="C3077" s="119" t="s">
        <v>6711</v>
      </c>
      <c r="D3077" s="113">
        <v>2021</v>
      </c>
      <c r="E3077" s="115" t="s">
        <v>6861</v>
      </c>
      <c r="F3077" s="41"/>
      <c r="G3077" s="120"/>
      <c r="H3077" s="117"/>
      <c r="I3077" s="41" t="s">
        <v>6726</v>
      </c>
      <c r="J3077" s="118">
        <v>7500000</v>
      </c>
      <c r="K3077" s="117"/>
    </row>
    <row r="3078" spans="2:11" ht="15.5">
      <c r="B3078" s="113">
        <v>26</v>
      </c>
      <c r="C3078" s="119" t="s">
        <v>6711</v>
      </c>
      <c r="D3078" s="113">
        <v>2021</v>
      </c>
      <c r="E3078" s="115" t="s">
        <v>6861</v>
      </c>
      <c r="F3078" s="41" t="s">
        <v>6733</v>
      </c>
      <c r="G3078" s="120"/>
      <c r="H3078" s="117"/>
      <c r="I3078" s="41" t="s">
        <v>6691</v>
      </c>
      <c r="J3078" s="118">
        <v>5000000</v>
      </c>
      <c r="K3078" s="117"/>
    </row>
    <row r="3079" spans="2:11" ht="15.5">
      <c r="B3079" s="113">
        <v>26</v>
      </c>
      <c r="C3079" s="119" t="s">
        <v>6711</v>
      </c>
      <c r="D3079" s="113">
        <v>2021</v>
      </c>
      <c r="E3079" s="115" t="s">
        <v>6861</v>
      </c>
      <c r="F3079" s="41" t="s">
        <v>6747</v>
      </c>
      <c r="G3079" s="120"/>
      <c r="H3079" s="117"/>
      <c r="I3079" s="41"/>
      <c r="J3079" s="118">
        <v>33000000</v>
      </c>
      <c r="K3079" s="117"/>
    </row>
    <row r="3080" spans="2:11" ht="28">
      <c r="B3080" s="113">
        <v>26</v>
      </c>
      <c r="C3080" s="119" t="s">
        <v>6711</v>
      </c>
      <c r="D3080" s="113">
        <v>2021</v>
      </c>
      <c r="E3080" s="115" t="s">
        <v>6861</v>
      </c>
      <c r="F3080" s="41" t="s">
        <v>6890</v>
      </c>
      <c r="G3080" s="120"/>
      <c r="H3080" s="117"/>
      <c r="I3080" s="41"/>
      <c r="J3080" s="118"/>
      <c r="K3080" s="117"/>
    </row>
    <row r="3081" spans="2:11" ht="28">
      <c r="B3081" s="113">
        <v>26</v>
      </c>
      <c r="C3081" s="119" t="s">
        <v>6711</v>
      </c>
      <c r="D3081" s="113">
        <v>2021</v>
      </c>
      <c r="E3081" s="115" t="s">
        <v>6861</v>
      </c>
      <c r="F3081" s="41" t="s">
        <v>6891</v>
      </c>
      <c r="G3081" s="120"/>
      <c r="H3081" s="117"/>
      <c r="I3081" s="41"/>
      <c r="J3081" s="118"/>
      <c r="K3081" s="117"/>
    </row>
    <row r="3082" spans="2:11" ht="28">
      <c r="B3082" s="113">
        <v>26</v>
      </c>
      <c r="C3082" s="119" t="s">
        <v>6711</v>
      </c>
      <c r="D3082" s="113">
        <v>2021</v>
      </c>
      <c r="E3082" s="115" t="s">
        <v>6861</v>
      </c>
      <c r="F3082" s="41"/>
      <c r="G3082" s="120"/>
      <c r="H3082" s="117"/>
      <c r="I3082" s="41" t="s">
        <v>6732</v>
      </c>
      <c r="J3082" s="118">
        <v>2508000</v>
      </c>
      <c r="K3082" s="117"/>
    </row>
    <row r="3083" spans="2:11" ht="15.5">
      <c r="B3083" s="113">
        <v>26</v>
      </c>
      <c r="C3083" s="119" t="s">
        <v>6711</v>
      </c>
      <c r="D3083" s="113">
        <v>2021</v>
      </c>
      <c r="E3083" s="115" t="s">
        <v>6861</v>
      </c>
      <c r="F3083" s="41" t="s">
        <v>6892</v>
      </c>
      <c r="G3083" s="120"/>
      <c r="H3083" s="117"/>
      <c r="I3083" s="41" t="s">
        <v>6893</v>
      </c>
      <c r="J3083" s="118">
        <v>10000000</v>
      </c>
      <c r="K3083" s="117"/>
    </row>
    <row r="3084" spans="2:11" ht="15.5">
      <c r="B3084" s="113">
        <v>26</v>
      </c>
      <c r="C3084" s="119" t="s">
        <v>6711</v>
      </c>
      <c r="D3084" s="113">
        <v>2021</v>
      </c>
      <c r="E3084" s="115" t="s">
        <v>6861</v>
      </c>
      <c r="F3084" s="41"/>
      <c r="G3084" s="120"/>
      <c r="H3084" s="117"/>
      <c r="I3084" s="41" t="s">
        <v>6680</v>
      </c>
      <c r="J3084" s="118">
        <v>6000000</v>
      </c>
      <c r="K3084" s="117"/>
    </row>
    <row r="3085" spans="2:11" ht="15.5">
      <c r="B3085" s="113">
        <v>26</v>
      </c>
      <c r="C3085" s="119" t="s">
        <v>6711</v>
      </c>
      <c r="D3085" s="113">
        <v>2021</v>
      </c>
      <c r="E3085" s="115" t="s">
        <v>6861</v>
      </c>
      <c r="F3085" s="41"/>
      <c r="G3085" s="120"/>
      <c r="H3085" s="117"/>
      <c r="I3085" s="41"/>
      <c r="J3085" s="118">
        <v>18508000</v>
      </c>
      <c r="K3085" s="117"/>
    </row>
    <row r="3086" spans="2:11" ht="15.5">
      <c r="B3086" s="113">
        <v>26</v>
      </c>
      <c r="C3086" s="119" t="s">
        <v>6711</v>
      </c>
      <c r="D3086" s="113">
        <v>2021</v>
      </c>
      <c r="E3086" s="115" t="s">
        <v>6894</v>
      </c>
      <c r="F3086" s="41" t="s">
        <v>6895</v>
      </c>
      <c r="G3086" s="120"/>
      <c r="H3086" s="117"/>
      <c r="I3086" s="41"/>
      <c r="J3086" s="118">
        <v>319991000</v>
      </c>
      <c r="K3086" s="117"/>
    </row>
    <row r="3087" spans="2:11" ht="15.5">
      <c r="B3087" s="113">
        <v>26</v>
      </c>
      <c r="C3087" s="119" t="s">
        <v>6711</v>
      </c>
      <c r="D3087" s="113">
        <v>2021</v>
      </c>
      <c r="E3087" s="115" t="s">
        <v>6894</v>
      </c>
      <c r="F3087" s="41" t="s">
        <v>6714</v>
      </c>
      <c r="G3087" s="120"/>
      <c r="H3087" s="117"/>
      <c r="I3087" s="41"/>
      <c r="J3087" s="118"/>
      <c r="K3087" s="117"/>
    </row>
    <row r="3088" spans="2:11" ht="15.5">
      <c r="B3088" s="113">
        <v>26</v>
      </c>
      <c r="C3088" s="119" t="s">
        <v>6711</v>
      </c>
      <c r="D3088" s="113">
        <v>2021</v>
      </c>
      <c r="E3088" s="115" t="s">
        <v>6894</v>
      </c>
      <c r="F3088" s="41" t="s">
        <v>6896</v>
      </c>
      <c r="G3088" s="120"/>
      <c r="H3088" s="117"/>
      <c r="I3088" s="41"/>
      <c r="J3088" s="118"/>
      <c r="K3088" s="117"/>
    </row>
    <row r="3089" spans="2:11" ht="15.5">
      <c r="B3089" s="113">
        <v>26</v>
      </c>
      <c r="C3089" s="119" t="s">
        <v>6711</v>
      </c>
      <c r="D3089" s="113">
        <v>2021</v>
      </c>
      <c r="E3089" s="115" t="s">
        <v>6894</v>
      </c>
      <c r="F3089" s="41" t="s">
        <v>6897</v>
      </c>
      <c r="G3089" s="120"/>
      <c r="H3089" s="117"/>
      <c r="I3089" s="41"/>
      <c r="J3089" s="118"/>
      <c r="K3089" s="117"/>
    </row>
    <row r="3090" spans="2:11" ht="15.5">
      <c r="B3090" s="113">
        <v>26</v>
      </c>
      <c r="C3090" s="119" t="s">
        <v>6711</v>
      </c>
      <c r="D3090" s="113">
        <v>2021</v>
      </c>
      <c r="E3090" s="115" t="s">
        <v>6894</v>
      </c>
      <c r="F3090" s="41" t="s">
        <v>6898</v>
      </c>
      <c r="G3090" s="120"/>
      <c r="H3090" s="117"/>
      <c r="I3090" s="41" t="s">
        <v>6855</v>
      </c>
      <c r="J3090" s="118">
        <v>10000000</v>
      </c>
      <c r="K3090" s="117"/>
    </row>
    <row r="3091" spans="2:11" ht="28">
      <c r="B3091" s="113">
        <v>26</v>
      </c>
      <c r="C3091" s="119" t="s">
        <v>6711</v>
      </c>
      <c r="D3091" s="113">
        <v>2021</v>
      </c>
      <c r="E3091" s="115" t="s">
        <v>6894</v>
      </c>
      <c r="F3091" s="41" t="s">
        <v>6899</v>
      </c>
      <c r="G3091" s="120"/>
      <c r="H3091" s="117"/>
      <c r="I3091" s="41" t="s">
        <v>6855</v>
      </c>
      <c r="J3091" s="118">
        <v>10000000</v>
      </c>
      <c r="K3091" s="117"/>
    </row>
    <row r="3092" spans="2:11" ht="15.5">
      <c r="B3092" s="113">
        <v>26</v>
      </c>
      <c r="C3092" s="119" t="s">
        <v>6711</v>
      </c>
      <c r="D3092" s="113">
        <v>2021</v>
      </c>
      <c r="E3092" s="115" t="s">
        <v>6894</v>
      </c>
      <c r="F3092" s="41" t="s">
        <v>6900</v>
      </c>
      <c r="G3092" s="120"/>
      <c r="H3092" s="117"/>
      <c r="I3092" s="41" t="s">
        <v>6680</v>
      </c>
      <c r="J3092" s="118">
        <v>0</v>
      </c>
      <c r="K3092" s="117"/>
    </row>
    <row r="3093" spans="2:11" ht="28">
      <c r="B3093" s="113">
        <v>26</v>
      </c>
      <c r="C3093" s="119" t="s">
        <v>6711</v>
      </c>
      <c r="D3093" s="113">
        <v>2021</v>
      </c>
      <c r="E3093" s="115" t="s">
        <v>6894</v>
      </c>
      <c r="F3093" s="41" t="s">
        <v>6901</v>
      </c>
      <c r="G3093" s="120"/>
      <c r="H3093" s="117"/>
      <c r="I3093" s="41" t="s">
        <v>6680</v>
      </c>
      <c r="J3093" s="118">
        <v>3000000</v>
      </c>
      <c r="K3093" s="117"/>
    </row>
    <row r="3094" spans="2:11" ht="15.5">
      <c r="B3094" s="113">
        <v>26</v>
      </c>
      <c r="C3094" s="119" t="s">
        <v>6711</v>
      </c>
      <c r="D3094" s="113">
        <v>2021</v>
      </c>
      <c r="E3094" s="115" t="s">
        <v>6894</v>
      </c>
      <c r="F3094" s="41" t="s">
        <v>6902</v>
      </c>
      <c r="G3094" s="120"/>
      <c r="H3094" s="117"/>
      <c r="I3094" s="41" t="s">
        <v>6684</v>
      </c>
      <c r="J3094" s="118">
        <v>0</v>
      </c>
      <c r="K3094" s="117"/>
    </row>
    <row r="3095" spans="2:11" ht="15.5">
      <c r="B3095" s="113">
        <v>26</v>
      </c>
      <c r="C3095" s="119" t="s">
        <v>6711</v>
      </c>
      <c r="D3095" s="113">
        <v>2021</v>
      </c>
      <c r="E3095" s="115" t="s">
        <v>6894</v>
      </c>
      <c r="F3095" s="41" t="s">
        <v>6903</v>
      </c>
      <c r="G3095" s="120"/>
      <c r="H3095" s="117"/>
      <c r="I3095" s="41" t="s">
        <v>6684</v>
      </c>
      <c r="J3095" s="118">
        <v>10000000</v>
      </c>
      <c r="K3095" s="117"/>
    </row>
    <row r="3096" spans="2:11" ht="15.5">
      <c r="B3096" s="113">
        <v>26</v>
      </c>
      <c r="C3096" s="119" t="s">
        <v>6711</v>
      </c>
      <c r="D3096" s="113">
        <v>2021</v>
      </c>
      <c r="E3096" s="115" t="s">
        <v>6894</v>
      </c>
      <c r="F3096" s="41" t="s">
        <v>6904</v>
      </c>
      <c r="G3096" s="120"/>
      <c r="H3096" s="117"/>
      <c r="I3096" s="41" t="s">
        <v>6728</v>
      </c>
      <c r="J3096" s="118">
        <v>5000000</v>
      </c>
      <c r="K3096" s="117"/>
    </row>
    <row r="3097" spans="2:11" ht="15.5">
      <c r="B3097" s="113">
        <v>26</v>
      </c>
      <c r="C3097" s="119" t="s">
        <v>6711</v>
      </c>
      <c r="D3097" s="113">
        <v>2021</v>
      </c>
      <c r="E3097" s="115" t="s">
        <v>6894</v>
      </c>
      <c r="F3097" s="41" t="s">
        <v>6905</v>
      </c>
      <c r="G3097" s="120"/>
      <c r="H3097" s="117"/>
      <c r="I3097" s="41" t="s">
        <v>6749</v>
      </c>
      <c r="J3097" s="118">
        <v>2500000</v>
      </c>
      <c r="K3097" s="117"/>
    </row>
    <row r="3098" spans="2:11" ht="15.5">
      <c r="B3098" s="113">
        <v>26</v>
      </c>
      <c r="C3098" s="119" t="s">
        <v>6711</v>
      </c>
      <c r="D3098" s="113">
        <v>2021</v>
      </c>
      <c r="E3098" s="115" t="s">
        <v>6894</v>
      </c>
      <c r="F3098" s="41" t="s">
        <v>6906</v>
      </c>
      <c r="G3098" s="120"/>
      <c r="H3098" s="117"/>
      <c r="I3098" s="41" t="s">
        <v>6907</v>
      </c>
      <c r="J3098" s="118">
        <v>5000000</v>
      </c>
      <c r="K3098" s="117"/>
    </row>
    <row r="3099" spans="2:11" ht="15.5">
      <c r="B3099" s="113">
        <v>26</v>
      </c>
      <c r="C3099" s="119" t="s">
        <v>6711</v>
      </c>
      <c r="D3099" s="113">
        <v>2021</v>
      </c>
      <c r="E3099" s="115" t="s">
        <v>6894</v>
      </c>
      <c r="F3099" s="41"/>
      <c r="G3099" s="120"/>
      <c r="H3099" s="117"/>
      <c r="I3099" s="41" t="s">
        <v>6907</v>
      </c>
      <c r="J3099" s="118">
        <v>5000000</v>
      </c>
      <c r="K3099" s="117"/>
    </row>
    <row r="3100" spans="2:11" ht="15.5">
      <c r="B3100" s="113">
        <v>26</v>
      </c>
      <c r="C3100" s="119" t="s">
        <v>6711</v>
      </c>
      <c r="D3100" s="113">
        <v>2021</v>
      </c>
      <c r="E3100" s="115" t="s">
        <v>6894</v>
      </c>
      <c r="F3100" s="41" t="s">
        <v>6727</v>
      </c>
      <c r="G3100" s="120"/>
      <c r="H3100" s="117"/>
      <c r="I3100" s="41" t="s">
        <v>6793</v>
      </c>
      <c r="J3100" s="118">
        <v>5000000</v>
      </c>
      <c r="K3100" s="117"/>
    </row>
    <row r="3101" spans="2:11" ht="15.5">
      <c r="B3101" s="113">
        <v>26</v>
      </c>
      <c r="C3101" s="119" t="s">
        <v>6711</v>
      </c>
      <c r="D3101" s="113">
        <v>2021</v>
      </c>
      <c r="E3101" s="115" t="s">
        <v>6894</v>
      </c>
      <c r="F3101" s="41" t="s">
        <v>6908</v>
      </c>
      <c r="G3101" s="120"/>
      <c r="H3101" s="117"/>
      <c r="I3101" s="41" t="s">
        <v>6793</v>
      </c>
      <c r="J3101" s="118">
        <v>5000000</v>
      </c>
      <c r="K3101" s="117"/>
    </row>
    <row r="3102" spans="2:11" ht="15.5">
      <c r="B3102" s="113">
        <v>26</v>
      </c>
      <c r="C3102" s="119" t="s">
        <v>6711</v>
      </c>
      <c r="D3102" s="113">
        <v>2021</v>
      </c>
      <c r="E3102" s="115" t="s">
        <v>6894</v>
      </c>
      <c r="F3102" s="41" t="s">
        <v>6909</v>
      </c>
      <c r="G3102" s="120"/>
      <c r="H3102" s="117"/>
      <c r="I3102" s="41" t="s">
        <v>6687</v>
      </c>
      <c r="J3102" s="118">
        <v>98000000</v>
      </c>
      <c r="K3102" s="117"/>
    </row>
    <row r="3103" spans="2:11" ht="28">
      <c r="B3103" s="113">
        <v>26</v>
      </c>
      <c r="C3103" s="119" t="s">
        <v>6711</v>
      </c>
      <c r="D3103" s="113">
        <v>2021</v>
      </c>
      <c r="E3103" s="115" t="s">
        <v>6894</v>
      </c>
      <c r="F3103" s="41" t="s">
        <v>6910</v>
      </c>
      <c r="G3103" s="120"/>
      <c r="H3103" s="117"/>
      <c r="I3103" s="41" t="s">
        <v>6907</v>
      </c>
      <c r="J3103" s="118">
        <v>2000000</v>
      </c>
      <c r="K3103" s="117"/>
    </row>
    <row r="3104" spans="2:11" ht="42">
      <c r="B3104" s="113">
        <v>26</v>
      </c>
      <c r="C3104" s="119" t="s">
        <v>6711</v>
      </c>
      <c r="D3104" s="113">
        <v>2021</v>
      </c>
      <c r="E3104" s="115" t="s">
        <v>6894</v>
      </c>
      <c r="F3104" s="41" t="s">
        <v>6911</v>
      </c>
      <c r="G3104" s="120"/>
      <c r="H3104" s="117"/>
      <c r="I3104" s="41" t="s">
        <v>6907</v>
      </c>
      <c r="J3104" s="118">
        <v>1000000</v>
      </c>
      <c r="K3104" s="117"/>
    </row>
    <row r="3105" spans="2:11" ht="42">
      <c r="B3105" s="113">
        <v>26</v>
      </c>
      <c r="C3105" s="119" t="s">
        <v>6711</v>
      </c>
      <c r="D3105" s="113">
        <v>2021</v>
      </c>
      <c r="E3105" s="115" t="s">
        <v>6894</v>
      </c>
      <c r="F3105" s="41" t="s">
        <v>6912</v>
      </c>
      <c r="G3105" s="120"/>
      <c r="H3105" s="117"/>
      <c r="I3105" s="41" t="s">
        <v>6726</v>
      </c>
      <c r="J3105" s="118">
        <v>0</v>
      </c>
      <c r="K3105" s="117"/>
    </row>
    <row r="3106" spans="2:11" ht="15.5">
      <c r="B3106" s="113">
        <v>26</v>
      </c>
      <c r="C3106" s="119" t="s">
        <v>6711</v>
      </c>
      <c r="D3106" s="113">
        <v>2021</v>
      </c>
      <c r="E3106" s="115" t="s">
        <v>6894</v>
      </c>
      <c r="F3106" s="41" t="s">
        <v>6913</v>
      </c>
      <c r="G3106" s="120"/>
      <c r="H3106" s="117"/>
      <c r="I3106" s="41" t="s">
        <v>6914</v>
      </c>
      <c r="J3106" s="118">
        <v>0</v>
      </c>
      <c r="K3106" s="117"/>
    </row>
    <row r="3107" spans="2:11" ht="15.5">
      <c r="B3107" s="113">
        <v>26</v>
      </c>
      <c r="C3107" s="119" t="s">
        <v>6711</v>
      </c>
      <c r="D3107" s="113">
        <v>2021</v>
      </c>
      <c r="E3107" s="115" t="s">
        <v>6894</v>
      </c>
      <c r="F3107" s="41"/>
      <c r="G3107" s="120"/>
      <c r="H3107" s="117"/>
      <c r="I3107" s="41" t="s">
        <v>6745</v>
      </c>
      <c r="J3107" s="118">
        <v>50760000</v>
      </c>
      <c r="K3107" s="117"/>
    </row>
    <row r="3108" spans="2:11" ht="15.5">
      <c r="B3108" s="113">
        <v>26</v>
      </c>
      <c r="C3108" s="119" t="s">
        <v>6711</v>
      </c>
      <c r="D3108" s="113">
        <v>2021</v>
      </c>
      <c r="E3108" s="115" t="s">
        <v>6894</v>
      </c>
      <c r="F3108" s="41" t="s">
        <v>6733</v>
      </c>
      <c r="G3108" s="120"/>
      <c r="H3108" s="117"/>
      <c r="I3108" s="41" t="s">
        <v>6768</v>
      </c>
      <c r="J3108" s="118">
        <v>5000000</v>
      </c>
      <c r="K3108" s="117"/>
    </row>
    <row r="3109" spans="2:11" ht="56">
      <c r="B3109" s="113">
        <v>26</v>
      </c>
      <c r="C3109" s="119" t="s">
        <v>6711</v>
      </c>
      <c r="D3109" s="113">
        <v>2021</v>
      </c>
      <c r="E3109" s="115" t="s">
        <v>6894</v>
      </c>
      <c r="F3109" s="41" t="s">
        <v>6915</v>
      </c>
      <c r="G3109" s="120"/>
      <c r="H3109" s="117"/>
      <c r="I3109" s="41" t="s">
        <v>6768</v>
      </c>
      <c r="J3109" s="118">
        <v>10000000</v>
      </c>
      <c r="K3109" s="117"/>
    </row>
    <row r="3110" spans="2:11" ht="28">
      <c r="B3110" s="113">
        <v>26</v>
      </c>
      <c r="C3110" s="119" t="s">
        <v>6711</v>
      </c>
      <c r="D3110" s="113">
        <v>2021</v>
      </c>
      <c r="E3110" s="115" t="s">
        <v>6894</v>
      </c>
      <c r="F3110" s="41" t="s">
        <v>6916</v>
      </c>
      <c r="G3110" s="120"/>
      <c r="H3110" s="117"/>
      <c r="I3110" s="41" t="s">
        <v>6917</v>
      </c>
      <c r="J3110" s="118">
        <v>0</v>
      </c>
      <c r="K3110" s="117"/>
    </row>
    <row r="3111" spans="2:11" ht="28">
      <c r="B3111" s="113">
        <v>26</v>
      </c>
      <c r="C3111" s="119" t="s">
        <v>6711</v>
      </c>
      <c r="D3111" s="113">
        <v>2021</v>
      </c>
      <c r="E3111" s="115" t="s">
        <v>6894</v>
      </c>
      <c r="F3111" s="41" t="s">
        <v>6918</v>
      </c>
      <c r="G3111" s="120"/>
      <c r="H3111" s="117"/>
      <c r="I3111" s="41" t="s">
        <v>6684</v>
      </c>
      <c r="J3111" s="118">
        <v>2000000</v>
      </c>
      <c r="K3111" s="117"/>
    </row>
    <row r="3112" spans="2:11" ht="15.5">
      <c r="B3112" s="113">
        <v>26</v>
      </c>
      <c r="C3112" s="119" t="s">
        <v>6711</v>
      </c>
      <c r="D3112" s="113">
        <v>2021</v>
      </c>
      <c r="E3112" s="115" t="s">
        <v>6894</v>
      </c>
      <c r="F3112" s="41" t="s">
        <v>6919</v>
      </c>
      <c r="G3112" s="120"/>
      <c r="H3112" s="117"/>
      <c r="I3112" s="41" t="s">
        <v>6684</v>
      </c>
      <c r="J3112" s="118">
        <v>1000000</v>
      </c>
      <c r="K3112" s="117"/>
    </row>
    <row r="3113" spans="2:11" ht="15.5">
      <c r="B3113" s="113">
        <v>26</v>
      </c>
      <c r="C3113" s="119" t="s">
        <v>6711</v>
      </c>
      <c r="D3113" s="113">
        <v>2021</v>
      </c>
      <c r="E3113" s="115" t="s">
        <v>6894</v>
      </c>
      <c r="F3113" s="41" t="s">
        <v>6920</v>
      </c>
      <c r="G3113" s="120"/>
      <c r="H3113" s="117"/>
      <c r="I3113" s="41"/>
      <c r="J3113" s="118">
        <v>230260000</v>
      </c>
      <c r="K3113" s="117"/>
    </row>
    <row r="3114" spans="2:11" ht="15.5">
      <c r="B3114" s="113">
        <v>26</v>
      </c>
      <c r="C3114" s="119" t="s">
        <v>6711</v>
      </c>
      <c r="D3114" s="113">
        <v>2021</v>
      </c>
      <c r="E3114" s="115" t="s">
        <v>6894</v>
      </c>
      <c r="F3114" s="41"/>
      <c r="G3114" s="120"/>
      <c r="H3114" s="117"/>
      <c r="I3114" s="41"/>
      <c r="J3114" s="118"/>
      <c r="K3114" s="117"/>
    </row>
    <row r="3115" spans="2:11" ht="15.5">
      <c r="B3115" s="113">
        <v>26</v>
      </c>
      <c r="C3115" s="119" t="s">
        <v>6711</v>
      </c>
      <c r="D3115" s="113">
        <v>2021</v>
      </c>
      <c r="E3115" s="115" t="s">
        <v>6894</v>
      </c>
      <c r="F3115" s="41" t="s">
        <v>6921</v>
      </c>
      <c r="G3115" s="120"/>
      <c r="H3115" s="117"/>
      <c r="I3115" s="41"/>
      <c r="J3115" s="118"/>
      <c r="K3115" s="117"/>
    </row>
    <row r="3116" spans="2:11" ht="15.5">
      <c r="B3116" s="113">
        <v>26</v>
      </c>
      <c r="C3116" s="119" t="s">
        <v>6711</v>
      </c>
      <c r="D3116" s="113">
        <v>2021</v>
      </c>
      <c r="E3116" s="115" t="s">
        <v>6894</v>
      </c>
      <c r="F3116" s="41" t="s">
        <v>6714</v>
      </c>
      <c r="G3116" s="120"/>
      <c r="H3116" s="117"/>
      <c r="I3116" s="41" t="s">
        <v>6696</v>
      </c>
      <c r="J3116" s="118">
        <v>4000000</v>
      </c>
      <c r="K3116" s="117"/>
    </row>
    <row r="3117" spans="2:11" ht="15.5">
      <c r="B3117" s="113">
        <v>26</v>
      </c>
      <c r="C3117" s="119" t="s">
        <v>6711</v>
      </c>
      <c r="D3117" s="113">
        <v>2021</v>
      </c>
      <c r="E3117" s="115" t="s">
        <v>6894</v>
      </c>
      <c r="F3117" s="41" t="s">
        <v>6922</v>
      </c>
      <c r="G3117" s="120"/>
      <c r="H3117" s="117"/>
      <c r="I3117" s="41" t="s">
        <v>6726</v>
      </c>
      <c r="J3117" s="118">
        <v>7500000</v>
      </c>
      <c r="K3117" s="117"/>
    </row>
    <row r="3118" spans="2:11" ht="15.5">
      <c r="B3118" s="113">
        <v>26</v>
      </c>
      <c r="C3118" s="119" t="s">
        <v>6711</v>
      </c>
      <c r="D3118" s="113">
        <v>2021</v>
      </c>
      <c r="E3118" s="115" t="s">
        <v>6894</v>
      </c>
      <c r="F3118" s="41" t="s">
        <v>6923</v>
      </c>
      <c r="G3118" s="120"/>
      <c r="H3118" s="117"/>
      <c r="I3118" s="41" t="s">
        <v>6728</v>
      </c>
      <c r="J3118" s="118">
        <v>7000000</v>
      </c>
      <c r="K3118" s="117"/>
    </row>
    <row r="3119" spans="2:11" ht="28">
      <c r="B3119" s="113">
        <v>26</v>
      </c>
      <c r="C3119" s="119" t="s">
        <v>6711</v>
      </c>
      <c r="D3119" s="113">
        <v>2021</v>
      </c>
      <c r="E3119" s="115" t="s">
        <v>6894</v>
      </c>
      <c r="F3119" s="41" t="s">
        <v>6924</v>
      </c>
      <c r="G3119" s="120"/>
      <c r="H3119" s="117"/>
      <c r="I3119" s="41" t="s">
        <v>6698</v>
      </c>
      <c r="J3119" s="118">
        <v>5000000</v>
      </c>
      <c r="K3119" s="117"/>
    </row>
    <row r="3120" spans="2:11" ht="15.5">
      <c r="B3120" s="113">
        <v>26</v>
      </c>
      <c r="C3120" s="119" t="s">
        <v>6711</v>
      </c>
      <c r="D3120" s="113">
        <v>2021</v>
      </c>
      <c r="E3120" s="115" t="s">
        <v>6894</v>
      </c>
      <c r="F3120" s="41" t="s">
        <v>6925</v>
      </c>
      <c r="G3120" s="120"/>
      <c r="H3120" s="117"/>
      <c r="I3120" s="41" t="s">
        <v>6696</v>
      </c>
      <c r="J3120" s="118">
        <v>12000000</v>
      </c>
      <c r="K3120" s="117"/>
    </row>
    <row r="3121" spans="2:11" ht="15.5">
      <c r="B3121" s="113">
        <v>26</v>
      </c>
      <c r="C3121" s="119" t="s">
        <v>6711</v>
      </c>
      <c r="D3121" s="113">
        <v>2021</v>
      </c>
      <c r="E3121" s="115" t="s">
        <v>6894</v>
      </c>
      <c r="F3121" s="41" t="s">
        <v>6926</v>
      </c>
      <c r="G3121" s="120"/>
      <c r="H3121" s="117"/>
      <c r="I3121" s="41" t="s">
        <v>6680</v>
      </c>
      <c r="J3121" s="118">
        <v>5000000</v>
      </c>
      <c r="K3121" s="117"/>
    </row>
    <row r="3122" spans="2:11" ht="15.5">
      <c r="B3122" s="113">
        <v>26</v>
      </c>
      <c r="C3122" s="119" t="s">
        <v>6711</v>
      </c>
      <c r="D3122" s="113">
        <v>2021</v>
      </c>
      <c r="E3122" s="115" t="s">
        <v>6894</v>
      </c>
      <c r="F3122" s="41" t="s">
        <v>6927</v>
      </c>
      <c r="G3122" s="120"/>
      <c r="H3122" s="117"/>
      <c r="I3122" s="41" t="s">
        <v>6680</v>
      </c>
      <c r="J3122" s="118">
        <v>10000000</v>
      </c>
      <c r="K3122" s="117"/>
    </row>
    <row r="3123" spans="2:11" ht="15.5">
      <c r="B3123" s="113">
        <v>26</v>
      </c>
      <c r="C3123" s="119" t="s">
        <v>6711</v>
      </c>
      <c r="D3123" s="113">
        <v>2021</v>
      </c>
      <c r="E3123" s="115" t="s">
        <v>6894</v>
      </c>
      <c r="F3123" s="41" t="s">
        <v>6928</v>
      </c>
      <c r="G3123" s="120"/>
      <c r="H3123" s="117"/>
      <c r="I3123" s="41" t="s">
        <v>6855</v>
      </c>
      <c r="J3123" s="118">
        <v>11578000</v>
      </c>
      <c r="K3123" s="117"/>
    </row>
    <row r="3124" spans="2:11" ht="15.5">
      <c r="B3124" s="113">
        <v>26</v>
      </c>
      <c r="C3124" s="119" t="s">
        <v>6711</v>
      </c>
      <c r="D3124" s="113">
        <v>2021</v>
      </c>
      <c r="E3124" s="115" t="s">
        <v>6894</v>
      </c>
      <c r="F3124" s="41" t="s">
        <v>6929</v>
      </c>
      <c r="G3124" s="120"/>
      <c r="H3124" s="117"/>
      <c r="I3124" s="41" t="s">
        <v>6889</v>
      </c>
      <c r="J3124" s="118">
        <v>5000000</v>
      </c>
      <c r="K3124" s="117"/>
    </row>
    <row r="3125" spans="2:11" ht="15.5">
      <c r="B3125" s="113">
        <v>26</v>
      </c>
      <c r="C3125" s="119" t="s">
        <v>6711</v>
      </c>
      <c r="D3125" s="113">
        <v>2021</v>
      </c>
      <c r="E3125" s="115" t="s">
        <v>6894</v>
      </c>
      <c r="F3125" s="41" t="s">
        <v>6930</v>
      </c>
      <c r="G3125" s="120"/>
      <c r="H3125" s="117"/>
      <c r="I3125" s="41" t="s">
        <v>6696</v>
      </c>
      <c r="J3125" s="118">
        <v>5000000</v>
      </c>
      <c r="K3125" s="117"/>
    </row>
    <row r="3126" spans="2:11" ht="28">
      <c r="B3126" s="113">
        <v>26</v>
      </c>
      <c r="C3126" s="119" t="s">
        <v>6711</v>
      </c>
      <c r="D3126" s="113">
        <v>2021</v>
      </c>
      <c r="E3126" s="115" t="s">
        <v>6894</v>
      </c>
      <c r="F3126" s="41" t="s">
        <v>6931</v>
      </c>
      <c r="G3126" s="120"/>
      <c r="H3126" s="117"/>
      <c r="I3126" s="41" t="s">
        <v>6696</v>
      </c>
      <c r="J3126" s="118">
        <v>5000000</v>
      </c>
      <c r="K3126" s="117"/>
    </row>
    <row r="3127" spans="2:11" ht="15.5">
      <c r="B3127" s="113">
        <v>26</v>
      </c>
      <c r="C3127" s="119" t="s">
        <v>6711</v>
      </c>
      <c r="D3127" s="113">
        <v>2021</v>
      </c>
      <c r="E3127" s="115" t="s">
        <v>6894</v>
      </c>
      <c r="F3127" s="41" t="s">
        <v>6932</v>
      </c>
      <c r="G3127" s="120"/>
      <c r="H3127" s="117"/>
      <c r="I3127" s="41" t="s">
        <v>6703</v>
      </c>
      <c r="J3127" s="118">
        <v>7500000</v>
      </c>
      <c r="K3127" s="117"/>
    </row>
    <row r="3128" spans="2:11" ht="28">
      <c r="B3128" s="113">
        <v>26</v>
      </c>
      <c r="C3128" s="119" t="s">
        <v>6711</v>
      </c>
      <c r="D3128" s="113">
        <v>2021</v>
      </c>
      <c r="E3128" s="115" t="s">
        <v>6894</v>
      </c>
      <c r="F3128" s="41" t="s">
        <v>6933</v>
      </c>
      <c r="G3128" s="120"/>
      <c r="H3128" s="117"/>
      <c r="I3128" s="41" t="s">
        <v>6934</v>
      </c>
      <c r="J3128" s="118">
        <v>3000000</v>
      </c>
      <c r="K3128" s="117"/>
    </row>
    <row r="3129" spans="2:11" ht="28">
      <c r="B3129" s="113">
        <v>26</v>
      </c>
      <c r="C3129" s="119" t="s">
        <v>6711</v>
      </c>
      <c r="D3129" s="113">
        <v>2021</v>
      </c>
      <c r="E3129" s="115" t="s">
        <v>6894</v>
      </c>
      <c r="F3129" s="41" t="s">
        <v>6935</v>
      </c>
      <c r="G3129" s="120"/>
      <c r="H3129" s="117"/>
      <c r="I3129" s="41" t="s">
        <v>6936</v>
      </c>
      <c r="J3129" s="118">
        <v>322700000</v>
      </c>
      <c r="K3129" s="117"/>
    </row>
    <row r="3130" spans="2:11" ht="28">
      <c r="B3130" s="113">
        <v>26</v>
      </c>
      <c r="C3130" s="119" t="s">
        <v>6711</v>
      </c>
      <c r="D3130" s="113">
        <v>2021</v>
      </c>
      <c r="E3130" s="115" t="s">
        <v>6894</v>
      </c>
      <c r="F3130" s="41" t="s">
        <v>6937</v>
      </c>
      <c r="G3130" s="120"/>
      <c r="H3130" s="117"/>
      <c r="I3130" s="41"/>
      <c r="J3130" s="118">
        <v>410278000</v>
      </c>
      <c r="K3130" s="117"/>
    </row>
    <row r="3131" spans="2:11" ht="28">
      <c r="B3131" s="113">
        <v>26</v>
      </c>
      <c r="C3131" s="119" t="s">
        <v>6711</v>
      </c>
      <c r="D3131" s="113">
        <v>2021</v>
      </c>
      <c r="E3131" s="115" t="s">
        <v>6894</v>
      </c>
      <c r="F3131" s="41" t="s">
        <v>6938</v>
      </c>
      <c r="G3131" s="120"/>
      <c r="H3131" s="117"/>
      <c r="I3131" s="41"/>
      <c r="J3131" s="118"/>
      <c r="K3131" s="117"/>
    </row>
    <row r="3132" spans="2:11" ht="15.5">
      <c r="B3132" s="113">
        <v>26</v>
      </c>
      <c r="C3132" s="119" t="s">
        <v>6711</v>
      </c>
      <c r="D3132" s="113">
        <v>2021</v>
      </c>
      <c r="E3132" s="115" t="s">
        <v>6894</v>
      </c>
      <c r="F3132" s="41" t="s">
        <v>6939</v>
      </c>
      <c r="G3132" s="120"/>
      <c r="H3132" s="117"/>
      <c r="I3132" s="41"/>
      <c r="J3132" s="118"/>
      <c r="K3132" s="117"/>
    </row>
    <row r="3133" spans="2:11" ht="15.5">
      <c r="B3133" s="113">
        <v>26</v>
      </c>
      <c r="C3133" s="119" t="s">
        <v>6711</v>
      </c>
      <c r="D3133" s="113">
        <v>2021</v>
      </c>
      <c r="E3133" s="115" t="s">
        <v>6894</v>
      </c>
      <c r="F3133" s="41" t="s">
        <v>6940</v>
      </c>
      <c r="G3133" s="120"/>
      <c r="H3133" s="117"/>
      <c r="I3133" s="41"/>
      <c r="J3133" s="118"/>
      <c r="K3133" s="117"/>
    </row>
    <row r="3134" spans="2:11" ht="28">
      <c r="B3134" s="113">
        <v>26</v>
      </c>
      <c r="C3134" s="119" t="s">
        <v>6711</v>
      </c>
      <c r="D3134" s="113">
        <v>2021</v>
      </c>
      <c r="E3134" s="115" t="s">
        <v>6894</v>
      </c>
      <c r="F3134" s="41" t="s">
        <v>6941</v>
      </c>
      <c r="G3134" s="120"/>
      <c r="H3134" s="117"/>
      <c r="I3134" s="41"/>
      <c r="J3134" s="118">
        <v>0</v>
      </c>
      <c r="K3134" s="117"/>
    </row>
    <row r="3135" spans="2:11" ht="15.5">
      <c r="B3135" s="113">
        <v>26</v>
      </c>
      <c r="C3135" s="119" t="s">
        <v>6711</v>
      </c>
      <c r="D3135" s="113">
        <v>2021</v>
      </c>
      <c r="E3135" s="115" t="s">
        <v>6894</v>
      </c>
      <c r="F3135" s="41" t="s">
        <v>6942</v>
      </c>
      <c r="G3135" s="120"/>
      <c r="H3135" s="117"/>
      <c r="I3135" s="41"/>
      <c r="J3135" s="118">
        <v>640538000</v>
      </c>
      <c r="K3135" s="117"/>
    </row>
    <row r="3136" spans="2:11" ht="28">
      <c r="B3136" s="113">
        <v>26</v>
      </c>
      <c r="C3136" s="119" t="s">
        <v>6711</v>
      </c>
      <c r="D3136" s="113">
        <v>2021</v>
      </c>
      <c r="E3136" s="115" t="s">
        <v>6894</v>
      </c>
      <c r="F3136" s="41" t="s">
        <v>6943</v>
      </c>
      <c r="G3136" s="120"/>
      <c r="H3136" s="117"/>
      <c r="I3136" s="41"/>
      <c r="J3136" s="118"/>
      <c r="K3136" s="117"/>
    </row>
    <row r="3137" spans="2:11" ht="28">
      <c r="B3137" s="113">
        <v>26</v>
      </c>
      <c r="C3137" s="119" t="s">
        <v>6711</v>
      </c>
      <c r="D3137" s="113">
        <v>2021</v>
      </c>
      <c r="E3137" s="115" t="s">
        <v>6894</v>
      </c>
      <c r="F3137" s="41" t="s">
        <v>6944</v>
      </c>
      <c r="G3137" s="120"/>
      <c r="H3137" s="117"/>
      <c r="I3137" s="41"/>
      <c r="J3137" s="118"/>
      <c r="K3137" s="117"/>
    </row>
    <row r="3138" spans="2:11" ht="15.5">
      <c r="B3138" s="113">
        <v>26</v>
      </c>
      <c r="C3138" s="119" t="s">
        <v>6711</v>
      </c>
      <c r="D3138" s="113">
        <v>2021</v>
      </c>
      <c r="E3138" s="115" t="s">
        <v>6894</v>
      </c>
      <c r="F3138" s="41" t="s">
        <v>6945</v>
      </c>
      <c r="G3138" s="120"/>
      <c r="H3138" s="117"/>
      <c r="I3138" s="41"/>
      <c r="J3138" s="118"/>
      <c r="K3138" s="117"/>
    </row>
    <row r="3139" spans="2:11" ht="15.5">
      <c r="B3139" s="113">
        <v>26</v>
      </c>
      <c r="C3139" s="119" t="s">
        <v>6711</v>
      </c>
      <c r="D3139" s="113">
        <v>2021</v>
      </c>
      <c r="E3139" s="115" t="s">
        <v>6894</v>
      </c>
      <c r="F3139" s="41" t="s">
        <v>6946</v>
      </c>
      <c r="G3139" s="120"/>
      <c r="H3139" s="117"/>
      <c r="I3139" s="41" t="s">
        <v>6947</v>
      </c>
      <c r="J3139" s="118">
        <v>10000000</v>
      </c>
      <c r="K3139" s="117"/>
    </row>
    <row r="3140" spans="2:11" ht="28">
      <c r="B3140" s="113">
        <v>26</v>
      </c>
      <c r="C3140" s="119" t="s">
        <v>6711</v>
      </c>
      <c r="D3140" s="113">
        <v>2021</v>
      </c>
      <c r="E3140" s="115" t="s">
        <v>6894</v>
      </c>
      <c r="F3140" s="41" t="s">
        <v>6948</v>
      </c>
      <c r="G3140" s="120"/>
      <c r="H3140" s="117"/>
      <c r="I3140" s="41" t="s">
        <v>6680</v>
      </c>
      <c r="J3140" s="118">
        <v>3100000</v>
      </c>
      <c r="K3140" s="117"/>
    </row>
    <row r="3141" spans="2:11" ht="15.5">
      <c r="B3141" s="113">
        <v>26</v>
      </c>
      <c r="C3141" s="119" t="s">
        <v>6711</v>
      </c>
      <c r="D3141" s="113">
        <v>2021</v>
      </c>
      <c r="E3141" s="115" t="s">
        <v>6894</v>
      </c>
      <c r="F3141" s="41"/>
      <c r="G3141" s="120"/>
      <c r="H3141" s="117"/>
      <c r="I3141" s="41" t="s">
        <v>6687</v>
      </c>
      <c r="J3141" s="118">
        <v>0</v>
      </c>
      <c r="K3141" s="117"/>
    </row>
    <row r="3142" spans="2:11" ht="15.5">
      <c r="B3142" s="113">
        <v>26</v>
      </c>
      <c r="C3142" s="119" t="s">
        <v>6711</v>
      </c>
      <c r="D3142" s="113">
        <v>2021</v>
      </c>
      <c r="E3142" s="115" t="s">
        <v>6894</v>
      </c>
      <c r="F3142" s="41" t="s">
        <v>6727</v>
      </c>
      <c r="G3142" s="120"/>
      <c r="H3142" s="117"/>
      <c r="I3142" s="41" t="s">
        <v>6703</v>
      </c>
      <c r="J3142" s="118">
        <v>0</v>
      </c>
      <c r="K3142" s="117"/>
    </row>
    <row r="3143" spans="2:11" ht="15.5">
      <c r="B3143" s="113">
        <v>26</v>
      </c>
      <c r="C3143" s="119" t="s">
        <v>6711</v>
      </c>
      <c r="D3143" s="113">
        <v>2021</v>
      </c>
      <c r="E3143" s="115" t="s">
        <v>6894</v>
      </c>
      <c r="F3143" s="41" t="s">
        <v>6949</v>
      </c>
      <c r="G3143" s="120"/>
      <c r="H3143" s="117"/>
      <c r="I3143" s="41"/>
      <c r="J3143" s="118">
        <v>13100000</v>
      </c>
      <c r="K3143" s="117"/>
    </row>
    <row r="3144" spans="2:11" ht="42">
      <c r="B3144" s="113">
        <v>26</v>
      </c>
      <c r="C3144" s="119" t="s">
        <v>6711</v>
      </c>
      <c r="D3144" s="113">
        <v>2021</v>
      </c>
      <c r="E3144" s="115" t="s">
        <v>6894</v>
      </c>
      <c r="F3144" s="41" t="s">
        <v>6950</v>
      </c>
      <c r="G3144" s="120"/>
      <c r="H3144" s="117"/>
      <c r="I3144" s="41"/>
      <c r="J3144" s="118"/>
      <c r="K3144" s="117"/>
    </row>
    <row r="3145" spans="2:11" ht="15.5">
      <c r="B3145" s="113">
        <v>26</v>
      </c>
      <c r="C3145" s="119" t="s">
        <v>6711</v>
      </c>
      <c r="D3145" s="113">
        <v>2021</v>
      </c>
      <c r="E3145" s="115" t="s">
        <v>6894</v>
      </c>
      <c r="F3145" s="41" t="s">
        <v>6951</v>
      </c>
      <c r="G3145" s="120"/>
      <c r="H3145" s="117"/>
      <c r="I3145" s="41"/>
      <c r="J3145" s="118"/>
      <c r="K3145" s="117"/>
    </row>
    <row r="3146" spans="2:11" ht="42">
      <c r="B3146" s="113">
        <v>26</v>
      </c>
      <c r="C3146" s="119" t="s">
        <v>6711</v>
      </c>
      <c r="D3146" s="113">
        <v>2021</v>
      </c>
      <c r="E3146" s="115" t="s">
        <v>6894</v>
      </c>
      <c r="F3146" s="41" t="s">
        <v>6952</v>
      </c>
      <c r="G3146" s="120"/>
      <c r="H3146" s="117"/>
      <c r="I3146" s="41"/>
      <c r="J3146" s="118"/>
      <c r="K3146" s="117"/>
    </row>
    <row r="3147" spans="2:11" ht="56">
      <c r="B3147" s="113">
        <v>26</v>
      </c>
      <c r="C3147" s="119" t="s">
        <v>6711</v>
      </c>
      <c r="D3147" s="113">
        <v>2021</v>
      </c>
      <c r="E3147" s="115" t="s">
        <v>6894</v>
      </c>
      <c r="F3147" s="41" t="s">
        <v>6953</v>
      </c>
      <c r="G3147" s="120"/>
      <c r="H3147" s="117"/>
      <c r="I3147" s="41"/>
      <c r="J3147" s="118">
        <v>0</v>
      </c>
      <c r="K3147" s="117"/>
    </row>
    <row r="3148" spans="2:11" ht="15.5">
      <c r="B3148" s="113">
        <v>26</v>
      </c>
      <c r="C3148" s="119" t="s">
        <v>6711</v>
      </c>
      <c r="D3148" s="113">
        <v>2021</v>
      </c>
      <c r="E3148" s="115" t="s">
        <v>6894</v>
      </c>
      <c r="F3148" s="41" t="s">
        <v>6954</v>
      </c>
      <c r="G3148" s="120"/>
      <c r="H3148" s="117"/>
      <c r="I3148" s="41"/>
      <c r="J3148" s="118"/>
      <c r="K3148" s="117"/>
    </row>
    <row r="3149" spans="2:11" ht="15.5">
      <c r="B3149" s="113">
        <v>26</v>
      </c>
      <c r="C3149" s="119" t="s">
        <v>6711</v>
      </c>
      <c r="D3149" s="113">
        <v>2021</v>
      </c>
      <c r="E3149" s="115" t="s">
        <v>6894</v>
      </c>
      <c r="F3149" s="41" t="s">
        <v>6955</v>
      </c>
      <c r="G3149" s="120"/>
      <c r="H3149" s="117"/>
      <c r="I3149" s="41"/>
      <c r="J3149" s="118"/>
      <c r="K3149" s="117"/>
    </row>
    <row r="3150" spans="2:11" ht="42">
      <c r="B3150" s="113">
        <v>26</v>
      </c>
      <c r="C3150" s="119" t="s">
        <v>6711</v>
      </c>
      <c r="D3150" s="113">
        <v>2021</v>
      </c>
      <c r="E3150" s="115" t="s">
        <v>6894</v>
      </c>
      <c r="F3150" s="41" t="s">
        <v>6956</v>
      </c>
      <c r="G3150" s="120"/>
      <c r="H3150" s="117"/>
      <c r="I3150" s="41"/>
      <c r="J3150" s="118"/>
      <c r="K3150" s="117"/>
    </row>
    <row r="3151" spans="2:11" ht="28">
      <c r="B3151" s="113">
        <v>26</v>
      </c>
      <c r="C3151" s="119" t="s">
        <v>6711</v>
      </c>
      <c r="D3151" s="113">
        <v>2021</v>
      </c>
      <c r="E3151" s="115" t="s">
        <v>6894</v>
      </c>
      <c r="F3151" s="41" t="s">
        <v>6957</v>
      </c>
      <c r="G3151" s="120"/>
      <c r="H3151" s="117"/>
      <c r="I3151" s="41"/>
      <c r="J3151" s="118">
        <v>0</v>
      </c>
      <c r="K3151" s="117"/>
    </row>
    <row r="3152" spans="2:11" ht="15.5">
      <c r="B3152" s="113">
        <v>26</v>
      </c>
      <c r="C3152" s="119" t="s">
        <v>6711</v>
      </c>
      <c r="D3152" s="113">
        <v>2021</v>
      </c>
      <c r="E3152" s="115" t="s">
        <v>6894</v>
      </c>
      <c r="F3152" s="41" t="s">
        <v>6958</v>
      </c>
      <c r="G3152" s="120"/>
      <c r="H3152" s="117"/>
      <c r="I3152" s="41"/>
      <c r="J3152" s="118">
        <v>13100000</v>
      </c>
      <c r="K3152" s="117"/>
    </row>
    <row r="3153" spans="2:11" ht="15.5">
      <c r="B3153" s="113">
        <v>26</v>
      </c>
      <c r="C3153" s="119" t="s">
        <v>6711</v>
      </c>
      <c r="D3153" s="113">
        <v>2021</v>
      </c>
      <c r="E3153" s="115" t="s">
        <v>6894</v>
      </c>
      <c r="F3153" s="41" t="s">
        <v>6959</v>
      </c>
      <c r="G3153" s="120"/>
      <c r="H3153" s="117"/>
      <c r="I3153" s="41"/>
      <c r="J3153" s="118"/>
      <c r="K3153" s="117"/>
    </row>
    <row r="3154" spans="2:11" ht="15.5">
      <c r="B3154" s="113">
        <v>26</v>
      </c>
      <c r="C3154" s="119" t="s">
        <v>6711</v>
      </c>
      <c r="D3154" s="113">
        <v>2021</v>
      </c>
      <c r="E3154" s="115" t="s">
        <v>6894</v>
      </c>
      <c r="F3154" s="41" t="s">
        <v>6960</v>
      </c>
      <c r="G3154" s="120"/>
      <c r="H3154" s="117"/>
      <c r="I3154" s="41"/>
      <c r="J3154" s="118"/>
      <c r="K3154" s="117"/>
    </row>
    <row r="3155" spans="2:11" ht="42">
      <c r="B3155" s="113">
        <v>26</v>
      </c>
      <c r="C3155" s="119" t="s">
        <v>6711</v>
      </c>
      <c r="D3155" s="113">
        <v>2021</v>
      </c>
      <c r="E3155" s="115" t="s">
        <v>6894</v>
      </c>
      <c r="F3155" s="41" t="s">
        <v>6961</v>
      </c>
      <c r="G3155" s="120"/>
      <c r="H3155" s="117"/>
      <c r="I3155" s="41"/>
      <c r="J3155" s="118"/>
      <c r="K3155" s="117"/>
    </row>
    <row r="3156" spans="2:11" ht="15.5">
      <c r="B3156" s="113">
        <v>26</v>
      </c>
      <c r="C3156" s="119" t="s">
        <v>6711</v>
      </c>
      <c r="D3156" s="113">
        <v>2021</v>
      </c>
      <c r="E3156" s="115" t="s">
        <v>6894</v>
      </c>
      <c r="F3156" s="41" t="s">
        <v>6962</v>
      </c>
      <c r="G3156" s="120"/>
      <c r="H3156" s="117"/>
      <c r="I3156" s="41" t="s">
        <v>6745</v>
      </c>
      <c r="J3156" s="118">
        <v>54066000</v>
      </c>
      <c r="K3156" s="117"/>
    </row>
    <row r="3157" spans="2:11" ht="28">
      <c r="B3157" s="113">
        <v>26</v>
      </c>
      <c r="C3157" s="119" t="s">
        <v>6711</v>
      </c>
      <c r="D3157" s="113">
        <v>2021</v>
      </c>
      <c r="E3157" s="115" t="s">
        <v>6894</v>
      </c>
      <c r="F3157" s="41" t="s">
        <v>6963</v>
      </c>
      <c r="G3157" s="120"/>
      <c r="H3157" s="117"/>
      <c r="I3157" s="41" t="s">
        <v>6687</v>
      </c>
      <c r="J3157" s="118"/>
      <c r="K3157" s="117"/>
    </row>
    <row r="3158" spans="2:11" ht="15.5">
      <c r="B3158" s="113">
        <v>26</v>
      </c>
      <c r="C3158" s="119" t="s">
        <v>6711</v>
      </c>
      <c r="D3158" s="113">
        <v>2021</v>
      </c>
      <c r="E3158" s="115" t="s">
        <v>6894</v>
      </c>
      <c r="F3158" s="41"/>
      <c r="G3158" s="120"/>
      <c r="H3158" s="117"/>
      <c r="I3158" s="41" t="s">
        <v>6691</v>
      </c>
      <c r="J3158" s="118"/>
      <c r="K3158" s="117"/>
    </row>
    <row r="3159" spans="2:11" ht="15.5">
      <c r="B3159" s="113">
        <v>26</v>
      </c>
      <c r="C3159" s="119" t="s">
        <v>6711</v>
      </c>
      <c r="D3159" s="113">
        <v>2021</v>
      </c>
      <c r="E3159" s="115" t="s">
        <v>6894</v>
      </c>
      <c r="F3159" s="41" t="s">
        <v>6733</v>
      </c>
      <c r="G3159" s="120"/>
      <c r="H3159" s="117"/>
      <c r="I3159" s="41" t="s">
        <v>6680</v>
      </c>
      <c r="J3159" s="118"/>
      <c r="K3159" s="117"/>
    </row>
    <row r="3160" spans="2:11" ht="15.5">
      <c r="B3160" s="113">
        <v>26</v>
      </c>
      <c r="C3160" s="119" t="s">
        <v>6711</v>
      </c>
      <c r="D3160" s="113">
        <v>2021</v>
      </c>
      <c r="E3160" s="115" t="s">
        <v>6894</v>
      </c>
      <c r="F3160" s="41" t="s">
        <v>6747</v>
      </c>
      <c r="G3160" s="120"/>
      <c r="H3160" s="117"/>
      <c r="I3160" s="41"/>
      <c r="J3160" s="118">
        <v>54066000</v>
      </c>
      <c r="K3160" s="117"/>
    </row>
    <row r="3161" spans="2:11" ht="28">
      <c r="B3161" s="113">
        <v>26</v>
      </c>
      <c r="C3161" s="119" t="s">
        <v>6711</v>
      </c>
      <c r="D3161" s="113">
        <v>2021</v>
      </c>
      <c r="E3161" s="115" t="s">
        <v>6894</v>
      </c>
      <c r="F3161" s="41" t="s">
        <v>6964</v>
      </c>
      <c r="G3161" s="120"/>
      <c r="H3161" s="117"/>
      <c r="I3161" s="41"/>
      <c r="J3161" s="118"/>
      <c r="K3161" s="117"/>
    </row>
    <row r="3162" spans="2:11" ht="28">
      <c r="B3162" s="113">
        <v>26</v>
      </c>
      <c r="C3162" s="119" t="s">
        <v>6711</v>
      </c>
      <c r="D3162" s="113">
        <v>2021</v>
      </c>
      <c r="E3162" s="115" t="s">
        <v>6894</v>
      </c>
      <c r="F3162" s="41" t="s">
        <v>6965</v>
      </c>
      <c r="G3162" s="120"/>
      <c r="H3162" s="117"/>
      <c r="I3162" s="41"/>
      <c r="J3162" s="118"/>
      <c r="K3162" s="117"/>
    </row>
    <row r="3163" spans="2:11" ht="15.5">
      <c r="B3163" s="113">
        <v>26</v>
      </c>
      <c r="C3163" s="119" t="s">
        <v>6711</v>
      </c>
      <c r="D3163" s="113">
        <v>2021</v>
      </c>
      <c r="E3163" s="115" t="s">
        <v>6894</v>
      </c>
      <c r="F3163" s="41"/>
      <c r="G3163" s="120"/>
      <c r="H3163" s="117"/>
      <c r="I3163" s="41"/>
      <c r="J3163" s="118"/>
      <c r="K3163" s="117"/>
    </row>
    <row r="3164" spans="2:11" ht="15.5">
      <c r="B3164" s="113">
        <v>26</v>
      </c>
      <c r="C3164" s="119" t="s">
        <v>6711</v>
      </c>
      <c r="D3164" s="113">
        <v>2021</v>
      </c>
      <c r="E3164" s="115" t="s">
        <v>6894</v>
      </c>
      <c r="F3164" s="41" t="s">
        <v>6966</v>
      </c>
      <c r="G3164" s="120"/>
      <c r="H3164" s="117"/>
      <c r="I3164" s="41"/>
      <c r="J3164" s="118">
        <v>0</v>
      </c>
      <c r="K3164" s="117"/>
    </row>
    <row r="3165" spans="2:11" ht="15.5">
      <c r="B3165" s="113">
        <v>26</v>
      </c>
      <c r="C3165" s="119" t="s">
        <v>6711</v>
      </c>
      <c r="D3165" s="113">
        <v>2021</v>
      </c>
      <c r="E3165" s="115" t="s">
        <v>6894</v>
      </c>
      <c r="F3165" s="41" t="s">
        <v>6714</v>
      </c>
      <c r="G3165" s="120"/>
      <c r="H3165" s="117"/>
      <c r="I3165" s="41"/>
      <c r="J3165" s="118"/>
      <c r="K3165" s="117"/>
    </row>
    <row r="3166" spans="2:11" ht="42">
      <c r="B3166" s="113">
        <v>26</v>
      </c>
      <c r="C3166" s="119" t="s">
        <v>6711</v>
      </c>
      <c r="D3166" s="113">
        <v>2021</v>
      </c>
      <c r="E3166" s="115" t="s">
        <v>6894</v>
      </c>
      <c r="F3166" s="41" t="s">
        <v>6967</v>
      </c>
      <c r="G3166" s="120"/>
      <c r="H3166" s="117"/>
      <c r="I3166" s="41"/>
      <c r="J3166" s="118"/>
      <c r="K3166" s="117"/>
    </row>
    <row r="3167" spans="2:11" ht="15.5">
      <c r="B3167" s="113">
        <v>26</v>
      </c>
      <c r="C3167" s="119" t="s">
        <v>6711</v>
      </c>
      <c r="D3167" s="113">
        <v>2021</v>
      </c>
      <c r="E3167" s="115" t="s">
        <v>6894</v>
      </c>
      <c r="F3167" s="41" t="s">
        <v>6968</v>
      </c>
      <c r="G3167" s="120"/>
      <c r="H3167" s="117"/>
      <c r="I3167" s="41"/>
      <c r="J3167" s="118"/>
      <c r="K3167" s="117"/>
    </row>
    <row r="3168" spans="2:11" ht="28">
      <c r="B3168" s="113">
        <v>26</v>
      </c>
      <c r="C3168" s="119" t="s">
        <v>6711</v>
      </c>
      <c r="D3168" s="113">
        <v>2021</v>
      </c>
      <c r="E3168" s="115" t="s">
        <v>6894</v>
      </c>
      <c r="F3168" s="41" t="s">
        <v>6969</v>
      </c>
      <c r="G3168" s="120"/>
      <c r="H3168" s="117"/>
      <c r="I3168" s="41"/>
      <c r="J3168" s="118">
        <v>0</v>
      </c>
      <c r="K3168" s="117"/>
    </row>
    <row r="3169" spans="2:11" ht="28">
      <c r="B3169" s="113">
        <v>26</v>
      </c>
      <c r="C3169" s="119" t="s">
        <v>6711</v>
      </c>
      <c r="D3169" s="113">
        <v>2021</v>
      </c>
      <c r="E3169" s="115" t="s">
        <v>6894</v>
      </c>
      <c r="F3169" s="41" t="s">
        <v>6970</v>
      </c>
      <c r="G3169" s="120"/>
      <c r="H3169" s="117"/>
      <c r="I3169" s="41"/>
      <c r="J3169" s="118">
        <v>54066000</v>
      </c>
      <c r="K3169" s="117"/>
    </row>
    <row r="3170" spans="2:11" ht="28">
      <c r="B3170" s="113">
        <v>26</v>
      </c>
      <c r="C3170" s="119" t="s">
        <v>6711</v>
      </c>
      <c r="D3170" s="113">
        <v>2021</v>
      </c>
      <c r="E3170" s="115" t="s">
        <v>6894</v>
      </c>
      <c r="F3170" s="41" t="s">
        <v>6971</v>
      </c>
      <c r="G3170" s="120"/>
      <c r="H3170" s="117"/>
      <c r="I3170" s="41"/>
      <c r="J3170" s="118"/>
      <c r="K3170" s="117"/>
    </row>
    <row r="3171" spans="2:11" ht="15.5">
      <c r="B3171" s="113">
        <v>26</v>
      </c>
      <c r="C3171" s="119" t="s">
        <v>6711</v>
      </c>
      <c r="D3171" s="113">
        <v>2021</v>
      </c>
      <c r="E3171" s="115" t="s">
        <v>6894</v>
      </c>
      <c r="F3171" s="41"/>
      <c r="G3171" s="120"/>
      <c r="H3171" s="117"/>
      <c r="I3171" s="41"/>
      <c r="J3171" s="118"/>
      <c r="K3171" s="117"/>
    </row>
    <row r="3172" spans="2:11" ht="15.5">
      <c r="B3172" s="113">
        <v>26</v>
      </c>
      <c r="C3172" s="119" t="s">
        <v>6711</v>
      </c>
      <c r="D3172" s="113">
        <v>2021</v>
      </c>
      <c r="E3172" s="115" t="s">
        <v>6894</v>
      </c>
      <c r="F3172" s="41" t="s">
        <v>6727</v>
      </c>
      <c r="G3172" s="120"/>
      <c r="H3172" s="117"/>
      <c r="I3172" s="41"/>
      <c r="J3172" s="118"/>
      <c r="K3172" s="117"/>
    </row>
    <row r="3173" spans="2:11" ht="15.5">
      <c r="B3173" s="113">
        <v>26</v>
      </c>
      <c r="C3173" s="119" t="s">
        <v>6711</v>
      </c>
      <c r="D3173" s="113">
        <v>2021</v>
      </c>
      <c r="E3173" s="115" t="s">
        <v>6894</v>
      </c>
      <c r="F3173" s="41" t="s">
        <v>6747</v>
      </c>
      <c r="G3173" s="120"/>
      <c r="H3173" s="117"/>
      <c r="I3173" s="41" t="s">
        <v>6687</v>
      </c>
      <c r="J3173" s="118"/>
      <c r="K3173" s="117"/>
    </row>
    <row r="3174" spans="2:11" ht="28">
      <c r="B3174" s="113">
        <v>26</v>
      </c>
      <c r="C3174" s="119" t="s">
        <v>6711</v>
      </c>
      <c r="D3174" s="113">
        <v>2021</v>
      </c>
      <c r="E3174" s="115" t="s">
        <v>6894</v>
      </c>
      <c r="F3174" s="41" t="s">
        <v>6972</v>
      </c>
      <c r="G3174" s="120"/>
      <c r="H3174" s="117"/>
      <c r="I3174" s="41" t="s">
        <v>6728</v>
      </c>
      <c r="J3174" s="118"/>
      <c r="K3174" s="117"/>
    </row>
    <row r="3175" spans="2:11" ht="15.5">
      <c r="B3175" s="113">
        <v>26</v>
      </c>
      <c r="C3175" s="119" t="s">
        <v>6711</v>
      </c>
      <c r="D3175" s="113">
        <v>2021</v>
      </c>
      <c r="E3175" s="115" t="s">
        <v>6894</v>
      </c>
      <c r="F3175" s="41"/>
      <c r="G3175" s="120"/>
      <c r="H3175" s="117"/>
      <c r="I3175" s="41" t="s">
        <v>6684</v>
      </c>
      <c r="J3175" s="118">
        <v>5000000</v>
      </c>
      <c r="K3175" s="117"/>
    </row>
    <row r="3176" spans="2:11" ht="15.5">
      <c r="B3176" s="113">
        <v>26</v>
      </c>
      <c r="C3176" s="119" t="s">
        <v>6711</v>
      </c>
      <c r="D3176" s="113">
        <v>2021</v>
      </c>
      <c r="E3176" s="115" t="s">
        <v>6894</v>
      </c>
      <c r="F3176" s="41" t="s">
        <v>6733</v>
      </c>
      <c r="G3176" s="120"/>
      <c r="H3176" s="117"/>
      <c r="I3176" s="41"/>
      <c r="J3176" s="118">
        <v>5000000</v>
      </c>
      <c r="K3176" s="117"/>
    </row>
    <row r="3177" spans="2:11" ht="15.5">
      <c r="B3177" s="113">
        <v>26</v>
      </c>
      <c r="C3177" s="119" t="s">
        <v>6711</v>
      </c>
      <c r="D3177" s="113">
        <v>2021</v>
      </c>
      <c r="E3177" s="115" t="s">
        <v>6894</v>
      </c>
      <c r="F3177" s="41" t="s">
        <v>6747</v>
      </c>
      <c r="G3177" s="120"/>
      <c r="H3177" s="117"/>
      <c r="I3177" s="41"/>
      <c r="J3177" s="118"/>
      <c r="K3177" s="117"/>
    </row>
    <row r="3178" spans="2:11" ht="28">
      <c r="B3178" s="113">
        <v>26</v>
      </c>
      <c r="C3178" s="119" t="s">
        <v>6711</v>
      </c>
      <c r="D3178" s="113">
        <v>2021</v>
      </c>
      <c r="E3178" s="115" t="s">
        <v>6894</v>
      </c>
      <c r="F3178" s="41" t="s">
        <v>6973</v>
      </c>
      <c r="G3178" s="120"/>
      <c r="H3178" s="117"/>
      <c r="I3178" s="41"/>
      <c r="J3178" s="118"/>
      <c r="K3178" s="117"/>
    </row>
    <row r="3179" spans="2:11" ht="28">
      <c r="B3179" s="113">
        <v>26</v>
      </c>
      <c r="C3179" s="119" t="s">
        <v>6711</v>
      </c>
      <c r="D3179" s="113">
        <v>2021</v>
      </c>
      <c r="E3179" s="115" t="s">
        <v>6894</v>
      </c>
      <c r="F3179" s="41" t="s">
        <v>6974</v>
      </c>
      <c r="G3179" s="120"/>
      <c r="H3179" s="117"/>
      <c r="I3179" s="41"/>
      <c r="J3179" s="118"/>
      <c r="K3179" s="117"/>
    </row>
    <row r="3180" spans="2:11" ht="15.5">
      <c r="B3180" s="113">
        <v>26</v>
      </c>
      <c r="C3180" s="119" t="s">
        <v>6711</v>
      </c>
      <c r="D3180" s="113">
        <v>2021</v>
      </c>
      <c r="E3180" s="115" t="s">
        <v>6894</v>
      </c>
      <c r="F3180" s="41"/>
      <c r="G3180" s="120"/>
      <c r="H3180" s="117"/>
      <c r="I3180" s="41"/>
      <c r="J3180" s="118">
        <v>0</v>
      </c>
      <c r="K3180" s="117"/>
    </row>
    <row r="3181" spans="2:11" ht="15.5">
      <c r="B3181" s="113">
        <v>26</v>
      </c>
      <c r="C3181" s="119" t="s">
        <v>6711</v>
      </c>
      <c r="D3181" s="113">
        <v>2021</v>
      </c>
      <c r="E3181" s="115" t="s">
        <v>6894</v>
      </c>
      <c r="F3181" s="41" t="s">
        <v>6975</v>
      </c>
      <c r="G3181" s="120"/>
      <c r="H3181" s="117"/>
      <c r="I3181" s="41"/>
      <c r="J3181" s="118"/>
      <c r="K3181" s="117"/>
    </row>
    <row r="3182" spans="2:11" ht="15.5">
      <c r="B3182" s="113">
        <v>26</v>
      </c>
      <c r="C3182" s="119" t="s">
        <v>6711</v>
      </c>
      <c r="D3182" s="113">
        <v>2021</v>
      </c>
      <c r="E3182" s="115" t="s">
        <v>6894</v>
      </c>
      <c r="F3182" s="41" t="s">
        <v>6714</v>
      </c>
      <c r="G3182" s="120"/>
      <c r="H3182" s="117"/>
      <c r="I3182" s="41"/>
      <c r="J3182" s="118"/>
      <c r="K3182" s="117"/>
    </row>
    <row r="3183" spans="2:11" ht="15.5">
      <c r="B3183" s="113">
        <v>26</v>
      </c>
      <c r="C3183" s="119" t="s">
        <v>6711</v>
      </c>
      <c r="D3183" s="113">
        <v>2021</v>
      </c>
      <c r="E3183" s="115" t="s">
        <v>6894</v>
      </c>
      <c r="F3183" s="41" t="s">
        <v>6976</v>
      </c>
      <c r="G3183" s="120"/>
      <c r="H3183" s="117"/>
      <c r="I3183" s="41"/>
      <c r="J3183" s="118"/>
      <c r="K3183" s="117"/>
    </row>
    <row r="3184" spans="2:11" ht="28">
      <c r="B3184" s="113">
        <v>26</v>
      </c>
      <c r="C3184" s="119" t="s">
        <v>6711</v>
      </c>
      <c r="D3184" s="113">
        <v>2021</v>
      </c>
      <c r="E3184" s="115" t="s">
        <v>6894</v>
      </c>
      <c r="F3184" s="41" t="s">
        <v>6977</v>
      </c>
      <c r="G3184" s="120"/>
      <c r="H3184" s="117"/>
      <c r="I3184" s="41"/>
      <c r="J3184" s="118">
        <v>0</v>
      </c>
      <c r="K3184" s="117"/>
    </row>
    <row r="3185" spans="2:11" ht="15.5">
      <c r="B3185" s="113">
        <v>26</v>
      </c>
      <c r="C3185" s="119" t="s">
        <v>6711</v>
      </c>
      <c r="D3185" s="113">
        <v>2021</v>
      </c>
      <c r="E3185" s="115" t="s">
        <v>6894</v>
      </c>
      <c r="F3185" s="41" t="s">
        <v>6978</v>
      </c>
      <c r="G3185" s="120"/>
      <c r="H3185" s="117"/>
      <c r="I3185" s="41"/>
      <c r="J3185" s="118">
        <v>5000000</v>
      </c>
      <c r="K3185" s="117"/>
    </row>
    <row r="3186" spans="2:11" ht="28">
      <c r="B3186" s="113">
        <v>26</v>
      </c>
      <c r="C3186" s="119" t="s">
        <v>6711</v>
      </c>
      <c r="D3186" s="113">
        <v>2021</v>
      </c>
      <c r="E3186" s="115" t="s">
        <v>6894</v>
      </c>
      <c r="F3186" s="41" t="s">
        <v>6979</v>
      </c>
      <c r="G3186" s="120"/>
      <c r="H3186" s="117"/>
      <c r="I3186" s="41"/>
      <c r="J3186" s="118"/>
      <c r="K3186" s="117"/>
    </row>
    <row r="3187" spans="2:11" ht="28">
      <c r="B3187" s="113">
        <v>26</v>
      </c>
      <c r="C3187" s="119" t="s">
        <v>6711</v>
      </c>
      <c r="D3187" s="113">
        <v>2021</v>
      </c>
      <c r="E3187" s="115" t="s">
        <v>6894</v>
      </c>
      <c r="F3187" s="41" t="s">
        <v>6980</v>
      </c>
      <c r="G3187" s="120"/>
      <c r="H3187" s="117"/>
      <c r="I3187" s="41"/>
      <c r="J3187" s="118"/>
      <c r="K3187" s="117"/>
    </row>
    <row r="3188" spans="2:11" ht="15.5">
      <c r="B3188" s="113">
        <v>26</v>
      </c>
      <c r="C3188" s="119" t="s">
        <v>6711</v>
      </c>
      <c r="D3188" s="113">
        <v>2021</v>
      </c>
      <c r="E3188" s="115" t="s">
        <v>6894</v>
      </c>
      <c r="F3188" s="41"/>
      <c r="G3188" s="120"/>
      <c r="H3188" s="117"/>
      <c r="I3188" s="41"/>
      <c r="J3188" s="118"/>
      <c r="K3188" s="117"/>
    </row>
    <row r="3189" spans="2:11" ht="15.5">
      <c r="B3189" s="113">
        <v>26</v>
      </c>
      <c r="C3189" s="119" t="s">
        <v>6711</v>
      </c>
      <c r="D3189" s="113">
        <v>2021</v>
      </c>
      <c r="E3189" s="115" t="s">
        <v>6894</v>
      </c>
      <c r="F3189" s="41" t="s">
        <v>6727</v>
      </c>
      <c r="G3189" s="120"/>
      <c r="H3189" s="117"/>
      <c r="I3189" s="41"/>
      <c r="J3189" s="118"/>
      <c r="K3189" s="117"/>
    </row>
    <row r="3190" spans="2:11" ht="15.5">
      <c r="B3190" s="113">
        <v>26</v>
      </c>
      <c r="C3190" s="119" t="s">
        <v>6711</v>
      </c>
      <c r="D3190" s="113">
        <v>2021</v>
      </c>
      <c r="E3190" s="115" t="s">
        <v>6894</v>
      </c>
      <c r="F3190" s="41" t="s">
        <v>6981</v>
      </c>
      <c r="G3190" s="120"/>
      <c r="H3190" s="117"/>
      <c r="I3190" s="41"/>
      <c r="J3190" s="118">
        <v>0</v>
      </c>
      <c r="K3190" s="117"/>
    </row>
    <row r="3191" spans="2:11" ht="28">
      <c r="B3191" s="113">
        <v>26</v>
      </c>
      <c r="C3191" s="119" t="s">
        <v>6711</v>
      </c>
      <c r="D3191" s="113">
        <v>2021</v>
      </c>
      <c r="E3191" s="115" t="s">
        <v>6894</v>
      </c>
      <c r="F3191" s="41" t="s">
        <v>6982</v>
      </c>
      <c r="G3191" s="120"/>
      <c r="H3191" s="117"/>
      <c r="I3191" s="41"/>
      <c r="J3191" s="118"/>
      <c r="K3191" s="117"/>
    </row>
    <row r="3192" spans="2:11" ht="15.5">
      <c r="B3192" s="113">
        <v>26</v>
      </c>
      <c r="C3192" s="119" t="s">
        <v>6711</v>
      </c>
      <c r="D3192" s="113">
        <v>2021</v>
      </c>
      <c r="E3192" s="115" t="s">
        <v>6894</v>
      </c>
      <c r="F3192" s="41"/>
      <c r="G3192" s="120"/>
      <c r="H3192" s="117"/>
      <c r="I3192" s="41"/>
      <c r="J3192" s="118"/>
      <c r="K3192" s="117"/>
    </row>
    <row r="3193" spans="2:11" ht="15.5">
      <c r="B3193" s="113">
        <v>26</v>
      </c>
      <c r="C3193" s="119" t="s">
        <v>6711</v>
      </c>
      <c r="D3193" s="113">
        <v>2021</v>
      </c>
      <c r="E3193" s="115" t="s">
        <v>6894</v>
      </c>
      <c r="F3193" s="41" t="s">
        <v>6733</v>
      </c>
      <c r="G3193" s="120"/>
      <c r="H3193" s="117"/>
      <c r="I3193" s="41"/>
      <c r="J3193" s="118"/>
      <c r="K3193" s="117"/>
    </row>
    <row r="3194" spans="2:11" ht="15.5">
      <c r="B3194" s="113">
        <v>26</v>
      </c>
      <c r="C3194" s="119" t="s">
        <v>6711</v>
      </c>
      <c r="D3194" s="113">
        <v>2021</v>
      </c>
      <c r="E3194" s="115" t="s">
        <v>6894</v>
      </c>
      <c r="F3194" s="41" t="s">
        <v>6981</v>
      </c>
      <c r="G3194" s="120"/>
      <c r="H3194" s="117"/>
      <c r="I3194" s="41"/>
      <c r="J3194" s="118">
        <v>0</v>
      </c>
      <c r="K3194" s="117"/>
    </row>
    <row r="3195" spans="2:11" ht="28">
      <c r="B3195" s="113">
        <v>26</v>
      </c>
      <c r="C3195" s="119" t="s">
        <v>6711</v>
      </c>
      <c r="D3195" s="113">
        <v>2021</v>
      </c>
      <c r="E3195" s="115" t="s">
        <v>6894</v>
      </c>
      <c r="F3195" s="41" t="s">
        <v>6983</v>
      </c>
      <c r="G3195" s="120"/>
      <c r="H3195" s="117"/>
      <c r="I3195" s="41"/>
      <c r="J3195" s="118"/>
      <c r="K3195" s="117"/>
    </row>
    <row r="3196" spans="2:11" ht="28">
      <c r="B3196" s="113">
        <v>26</v>
      </c>
      <c r="C3196" s="119" t="s">
        <v>6711</v>
      </c>
      <c r="D3196" s="113">
        <v>2021</v>
      </c>
      <c r="E3196" s="115" t="s">
        <v>6894</v>
      </c>
      <c r="F3196" s="41" t="s">
        <v>6984</v>
      </c>
      <c r="G3196" s="120"/>
      <c r="H3196" s="117"/>
      <c r="I3196" s="41"/>
      <c r="J3196" s="118"/>
      <c r="K3196" s="117"/>
    </row>
    <row r="3197" spans="2:11" ht="15.5">
      <c r="B3197" s="113">
        <v>26</v>
      </c>
      <c r="C3197" s="119" t="s">
        <v>6711</v>
      </c>
      <c r="D3197" s="113">
        <v>2021</v>
      </c>
      <c r="E3197" s="115" t="s">
        <v>6894</v>
      </c>
      <c r="F3197" s="41"/>
      <c r="G3197" s="120"/>
      <c r="H3197" s="117"/>
      <c r="I3197" s="41"/>
      <c r="J3197" s="118"/>
      <c r="K3197" s="117"/>
    </row>
    <row r="3198" spans="2:11" ht="15.5">
      <c r="B3198" s="113">
        <v>26</v>
      </c>
      <c r="C3198" s="119" t="s">
        <v>6711</v>
      </c>
      <c r="D3198" s="113">
        <v>2021</v>
      </c>
      <c r="E3198" s="115" t="s">
        <v>6894</v>
      </c>
      <c r="F3198" s="41" t="s">
        <v>6985</v>
      </c>
      <c r="G3198" s="120"/>
      <c r="H3198" s="117"/>
      <c r="I3198" s="41"/>
      <c r="J3198" s="118">
        <v>0</v>
      </c>
      <c r="K3198" s="117"/>
    </row>
    <row r="3199" spans="2:11" ht="15.5">
      <c r="B3199" s="113">
        <v>26</v>
      </c>
      <c r="C3199" s="119" t="s">
        <v>6711</v>
      </c>
      <c r="D3199" s="113">
        <v>2021</v>
      </c>
      <c r="E3199" s="115" t="s">
        <v>6894</v>
      </c>
      <c r="F3199" s="41" t="s">
        <v>6714</v>
      </c>
      <c r="G3199" s="120"/>
      <c r="H3199" s="117"/>
      <c r="I3199" s="41"/>
      <c r="J3199" s="118">
        <v>0</v>
      </c>
      <c r="K3199" s="117"/>
    </row>
    <row r="3200" spans="2:11" ht="15.5">
      <c r="B3200" s="113">
        <v>26</v>
      </c>
      <c r="C3200" s="119" t="s">
        <v>6711</v>
      </c>
      <c r="D3200" s="113">
        <v>2021</v>
      </c>
      <c r="E3200" s="115" t="s">
        <v>6894</v>
      </c>
      <c r="F3200" s="41" t="s">
        <v>6986</v>
      </c>
      <c r="G3200" s="120"/>
      <c r="H3200" s="117"/>
      <c r="I3200" s="41"/>
      <c r="J3200" s="118"/>
      <c r="K3200" s="117"/>
    </row>
    <row r="3201" spans="2:11" ht="15.5">
      <c r="B3201" s="113">
        <v>26</v>
      </c>
      <c r="C3201" s="119" t="s">
        <v>6711</v>
      </c>
      <c r="D3201" s="113">
        <v>2021</v>
      </c>
      <c r="E3201" s="115" t="s">
        <v>6894</v>
      </c>
      <c r="F3201" s="41" t="s">
        <v>6987</v>
      </c>
      <c r="G3201" s="120"/>
      <c r="H3201" s="117"/>
      <c r="I3201" s="41"/>
      <c r="J3201" s="118">
        <v>1032695000</v>
      </c>
      <c r="K3201" s="117"/>
    </row>
    <row r="3202" spans="2:11" ht="15.5">
      <c r="B3202" s="113">
        <v>26</v>
      </c>
      <c r="C3202" s="119" t="s">
        <v>6711</v>
      </c>
      <c r="D3202" s="113">
        <v>2021</v>
      </c>
      <c r="E3202" s="115" t="s">
        <v>6894</v>
      </c>
      <c r="F3202" s="41" t="s">
        <v>6988</v>
      </c>
      <c r="G3202" s="120"/>
      <c r="H3202" s="117"/>
      <c r="I3202" s="41"/>
      <c r="J3202" s="118"/>
      <c r="K3202" s="117"/>
    </row>
    <row r="3203" spans="2:11" ht="28">
      <c r="B3203" s="113">
        <v>26</v>
      </c>
      <c r="C3203" s="119" t="s">
        <v>6711</v>
      </c>
      <c r="D3203" s="113">
        <v>2021</v>
      </c>
      <c r="E3203" s="115" t="s">
        <v>6894</v>
      </c>
      <c r="F3203" s="41" t="s">
        <v>6989</v>
      </c>
      <c r="G3203" s="120"/>
      <c r="H3203" s="117"/>
      <c r="I3203" s="41"/>
      <c r="J3203" s="118"/>
      <c r="K3203" s="117"/>
    </row>
    <row r="3204" spans="2:11" ht="15.5">
      <c r="B3204" s="113">
        <v>26</v>
      </c>
      <c r="C3204" s="119" t="s">
        <v>6711</v>
      </c>
      <c r="D3204" s="113">
        <v>2021</v>
      </c>
      <c r="E3204" s="115" t="s">
        <v>6894</v>
      </c>
      <c r="F3204" s="41"/>
      <c r="G3204" s="120"/>
      <c r="H3204" s="117"/>
      <c r="I3204" s="41"/>
      <c r="J3204" s="118"/>
      <c r="K3204" s="117"/>
    </row>
    <row r="3205" spans="2:11" ht="28">
      <c r="B3205" s="113">
        <v>26</v>
      </c>
      <c r="C3205" s="119" t="s">
        <v>6711</v>
      </c>
      <c r="D3205" s="113">
        <v>2021</v>
      </c>
      <c r="E3205" s="115" t="s">
        <v>6894</v>
      </c>
      <c r="F3205" s="41" t="s">
        <v>6727</v>
      </c>
      <c r="G3205" s="120"/>
      <c r="H3205" s="117"/>
      <c r="I3205" s="41" t="s">
        <v>6990</v>
      </c>
      <c r="J3205" s="118"/>
      <c r="K3205" s="117"/>
    </row>
    <row r="3206" spans="2:11" ht="28">
      <c r="B3206" s="113">
        <v>26</v>
      </c>
      <c r="C3206" s="119" t="s">
        <v>6711</v>
      </c>
      <c r="D3206" s="113">
        <v>2021</v>
      </c>
      <c r="E3206" s="115" t="s">
        <v>6894</v>
      </c>
      <c r="F3206" s="41" t="s">
        <v>6981</v>
      </c>
      <c r="G3206" s="120"/>
      <c r="H3206" s="117"/>
      <c r="I3206" s="41" t="s">
        <v>6991</v>
      </c>
      <c r="J3206" s="118"/>
      <c r="K3206" s="117"/>
    </row>
    <row r="3207" spans="2:11" ht="28">
      <c r="B3207" s="113">
        <v>26</v>
      </c>
      <c r="C3207" s="119" t="s">
        <v>6711</v>
      </c>
      <c r="D3207" s="113">
        <v>2021</v>
      </c>
      <c r="E3207" s="115" t="s">
        <v>6894</v>
      </c>
      <c r="F3207" s="41" t="s">
        <v>6992</v>
      </c>
      <c r="G3207" s="120"/>
      <c r="H3207" s="117"/>
      <c r="I3207" s="41" t="s">
        <v>6680</v>
      </c>
      <c r="J3207" s="118">
        <v>16000000</v>
      </c>
      <c r="K3207" s="117"/>
    </row>
    <row r="3208" spans="2:11" ht="15.5">
      <c r="B3208" s="113">
        <v>26</v>
      </c>
      <c r="C3208" s="119" t="s">
        <v>6711</v>
      </c>
      <c r="D3208" s="113">
        <v>2021</v>
      </c>
      <c r="E3208" s="115" t="s">
        <v>6894</v>
      </c>
      <c r="F3208" s="41"/>
      <c r="G3208" s="120"/>
      <c r="H3208" s="117"/>
      <c r="I3208" s="41" t="s">
        <v>6687</v>
      </c>
      <c r="J3208" s="118"/>
      <c r="K3208" s="117"/>
    </row>
    <row r="3209" spans="2:11" ht="15.5">
      <c r="B3209" s="113">
        <v>26</v>
      </c>
      <c r="C3209" s="119" t="s">
        <v>6711</v>
      </c>
      <c r="D3209" s="113">
        <v>2021</v>
      </c>
      <c r="E3209" s="115" t="s">
        <v>6894</v>
      </c>
      <c r="F3209" s="41" t="s">
        <v>6733</v>
      </c>
      <c r="G3209" s="120"/>
      <c r="H3209" s="117"/>
      <c r="I3209" s="41"/>
      <c r="J3209" s="118">
        <v>16000000</v>
      </c>
      <c r="K3209" s="117"/>
    </row>
    <row r="3210" spans="2:11" ht="15.5">
      <c r="B3210" s="113">
        <v>26</v>
      </c>
      <c r="C3210" s="119" t="s">
        <v>6711</v>
      </c>
      <c r="D3210" s="113">
        <v>2021</v>
      </c>
      <c r="E3210" s="115" t="s">
        <v>6894</v>
      </c>
      <c r="F3210" s="41" t="s">
        <v>6981</v>
      </c>
      <c r="G3210" s="120"/>
      <c r="H3210" s="117"/>
      <c r="I3210" s="41"/>
      <c r="J3210" s="118"/>
      <c r="K3210" s="117"/>
    </row>
    <row r="3211" spans="2:11" ht="28">
      <c r="B3211" s="113">
        <v>26</v>
      </c>
      <c r="C3211" s="119" t="s">
        <v>6711</v>
      </c>
      <c r="D3211" s="113">
        <v>2021</v>
      </c>
      <c r="E3211" s="115" t="s">
        <v>6894</v>
      </c>
      <c r="F3211" s="41" t="s">
        <v>6993</v>
      </c>
      <c r="G3211" s="120"/>
      <c r="H3211" s="117"/>
      <c r="I3211" s="41"/>
      <c r="J3211" s="118"/>
      <c r="K3211" s="117"/>
    </row>
    <row r="3212" spans="2:11" ht="28">
      <c r="B3212" s="113">
        <v>26</v>
      </c>
      <c r="C3212" s="119" t="s">
        <v>6711</v>
      </c>
      <c r="D3212" s="113">
        <v>2021</v>
      </c>
      <c r="E3212" s="115" t="s">
        <v>6894</v>
      </c>
      <c r="F3212" s="41" t="s">
        <v>6994</v>
      </c>
      <c r="G3212" s="120"/>
      <c r="H3212" s="117"/>
      <c r="I3212" s="41"/>
      <c r="J3212" s="118"/>
      <c r="K3212" s="117"/>
    </row>
    <row r="3213" spans="2:11" ht="15.5">
      <c r="B3213" s="113">
        <v>26</v>
      </c>
      <c r="C3213" s="119" t="s">
        <v>6711</v>
      </c>
      <c r="D3213" s="113">
        <v>2021</v>
      </c>
      <c r="E3213" s="115" t="s">
        <v>6894</v>
      </c>
      <c r="F3213" s="41"/>
      <c r="G3213" s="120"/>
      <c r="H3213" s="117"/>
      <c r="I3213" s="41"/>
      <c r="J3213" s="118">
        <v>0</v>
      </c>
      <c r="K3213" s="117"/>
    </row>
    <row r="3214" spans="2:11" ht="15.5">
      <c r="B3214" s="113">
        <v>26</v>
      </c>
      <c r="C3214" s="119" t="s">
        <v>6711</v>
      </c>
      <c r="D3214" s="113">
        <v>2021</v>
      </c>
      <c r="E3214" s="115" t="s">
        <v>6894</v>
      </c>
      <c r="F3214" s="41" t="s">
        <v>6995</v>
      </c>
      <c r="G3214" s="120"/>
      <c r="H3214" s="117"/>
      <c r="I3214" s="41"/>
      <c r="J3214" s="118"/>
      <c r="K3214" s="117"/>
    </row>
    <row r="3215" spans="2:11" ht="15.5">
      <c r="B3215" s="113">
        <v>26</v>
      </c>
      <c r="C3215" s="119" t="s">
        <v>6711</v>
      </c>
      <c r="D3215" s="113">
        <v>2021</v>
      </c>
      <c r="E3215" s="115" t="s">
        <v>6894</v>
      </c>
      <c r="F3215" s="41" t="s">
        <v>6714</v>
      </c>
      <c r="G3215" s="120"/>
      <c r="H3215" s="117"/>
      <c r="I3215" s="41"/>
      <c r="J3215" s="118"/>
      <c r="K3215" s="117"/>
    </row>
    <row r="3216" spans="2:11" ht="15.5">
      <c r="B3216" s="113">
        <v>26</v>
      </c>
      <c r="C3216" s="119" t="s">
        <v>6711</v>
      </c>
      <c r="D3216" s="113">
        <v>2021</v>
      </c>
      <c r="E3216" s="115" t="s">
        <v>6894</v>
      </c>
      <c r="F3216" s="41" t="s">
        <v>6981</v>
      </c>
      <c r="G3216" s="120"/>
      <c r="H3216" s="117"/>
      <c r="I3216" s="41"/>
      <c r="J3216" s="118"/>
      <c r="K3216" s="117"/>
    </row>
    <row r="3217" spans="2:11" ht="15.5">
      <c r="B3217" s="113">
        <v>26</v>
      </c>
      <c r="C3217" s="119" t="s">
        <v>6711</v>
      </c>
      <c r="D3217" s="113">
        <v>2021</v>
      </c>
      <c r="E3217" s="115" t="s">
        <v>6894</v>
      </c>
      <c r="F3217" s="41" t="s">
        <v>6996</v>
      </c>
      <c r="G3217" s="120"/>
      <c r="H3217" s="117"/>
      <c r="I3217" s="41"/>
      <c r="J3217" s="118">
        <v>0</v>
      </c>
      <c r="K3217" s="117"/>
    </row>
    <row r="3218" spans="2:11" ht="15.5">
      <c r="B3218" s="113">
        <v>26</v>
      </c>
      <c r="C3218" s="119" t="s">
        <v>6711</v>
      </c>
      <c r="D3218" s="113">
        <v>2021</v>
      </c>
      <c r="E3218" s="115" t="s">
        <v>6894</v>
      </c>
      <c r="F3218" s="41"/>
      <c r="G3218" s="120"/>
      <c r="H3218" s="117"/>
      <c r="I3218" s="41"/>
      <c r="J3218" s="118">
        <v>16000000</v>
      </c>
      <c r="K3218" s="117"/>
    </row>
    <row r="3219" spans="2:11" ht="15.5">
      <c r="B3219" s="113">
        <v>26</v>
      </c>
      <c r="C3219" s="119" t="s">
        <v>6711</v>
      </c>
      <c r="D3219" s="113">
        <v>2021</v>
      </c>
      <c r="E3219" s="115" t="s">
        <v>6894</v>
      </c>
      <c r="F3219" s="41" t="s">
        <v>6727</v>
      </c>
      <c r="G3219" s="120"/>
      <c r="H3219" s="117"/>
      <c r="I3219" s="41"/>
      <c r="J3219" s="118"/>
      <c r="K3219" s="117"/>
    </row>
    <row r="3220" spans="2:11" ht="15.5">
      <c r="B3220" s="113">
        <v>26</v>
      </c>
      <c r="C3220" s="119" t="s">
        <v>6711</v>
      </c>
      <c r="D3220" s="113">
        <v>2021</v>
      </c>
      <c r="E3220" s="115" t="s">
        <v>6894</v>
      </c>
      <c r="F3220" s="41" t="s">
        <v>6981</v>
      </c>
      <c r="G3220" s="120"/>
      <c r="H3220" s="117"/>
      <c r="I3220" s="41"/>
      <c r="J3220" s="118">
        <v>16000000</v>
      </c>
      <c r="K3220" s="117"/>
    </row>
    <row r="3221" spans="2:11" ht="15.5">
      <c r="B3221" s="113">
        <v>26</v>
      </c>
      <c r="C3221" s="119" t="s">
        <v>6711</v>
      </c>
      <c r="D3221" s="113">
        <v>2021</v>
      </c>
      <c r="E3221" s="115" t="s">
        <v>6894</v>
      </c>
      <c r="F3221" s="41" t="s">
        <v>6997</v>
      </c>
      <c r="G3221" s="120"/>
      <c r="H3221" s="117"/>
      <c r="I3221" s="41"/>
      <c r="J3221" s="118"/>
      <c r="K3221" s="117"/>
    </row>
    <row r="3222" spans="2:11" ht="15.5">
      <c r="B3222" s="113">
        <v>26</v>
      </c>
      <c r="C3222" s="119" t="s">
        <v>6711</v>
      </c>
      <c r="D3222" s="113">
        <v>2021</v>
      </c>
      <c r="E3222" s="115" t="s">
        <v>6894</v>
      </c>
      <c r="F3222" s="41"/>
      <c r="G3222" s="120"/>
      <c r="H3222" s="117"/>
      <c r="I3222" s="41"/>
      <c r="J3222" s="118"/>
      <c r="K3222" s="117"/>
    </row>
    <row r="3223" spans="2:11" ht="15.5">
      <c r="B3223" s="113">
        <v>26</v>
      </c>
      <c r="C3223" s="119" t="s">
        <v>6711</v>
      </c>
      <c r="D3223" s="113">
        <v>2021</v>
      </c>
      <c r="E3223" s="115" t="s">
        <v>6894</v>
      </c>
      <c r="F3223" s="41" t="s">
        <v>6733</v>
      </c>
      <c r="G3223" s="120"/>
      <c r="H3223" s="117"/>
      <c r="I3223" s="41"/>
      <c r="J3223" s="118"/>
      <c r="K3223" s="117"/>
    </row>
    <row r="3224" spans="2:11" ht="15.5">
      <c r="B3224" s="113">
        <v>26</v>
      </c>
      <c r="C3224" s="119" t="s">
        <v>6711</v>
      </c>
      <c r="D3224" s="113">
        <v>2021</v>
      </c>
      <c r="E3224" s="115" t="s">
        <v>6894</v>
      </c>
      <c r="F3224" s="41" t="s">
        <v>6981</v>
      </c>
      <c r="G3224" s="120"/>
      <c r="H3224" s="117"/>
      <c r="I3224" s="41"/>
      <c r="J3224" s="118"/>
      <c r="K3224" s="117"/>
    </row>
    <row r="3225" spans="2:11" ht="28">
      <c r="B3225" s="113">
        <v>26</v>
      </c>
      <c r="C3225" s="119" t="s">
        <v>6711</v>
      </c>
      <c r="D3225" s="113">
        <v>2021</v>
      </c>
      <c r="E3225" s="115" t="s">
        <v>6894</v>
      </c>
      <c r="F3225" s="41" t="s">
        <v>6998</v>
      </c>
      <c r="G3225" s="120"/>
      <c r="H3225" s="117"/>
      <c r="I3225" s="41" t="s">
        <v>6999</v>
      </c>
      <c r="J3225" s="118">
        <v>19500000</v>
      </c>
      <c r="K3225" s="117"/>
    </row>
    <row r="3226" spans="2:11" ht="28">
      <c r="B3226" s="113">
        <v>26</v>
      </c>
      <c r="C3226" s="119" t="s">
        <v>6711</v>
      </c>
      <c r="D3226" s="113">
        <v>2021</v>
      </c>
      <c r="E3226" s="115" t="s">
        <v>6894</v>
      </c>
      <c r="F3226" s="41" t="s">
        <v>7000</v>
      </c>
      <c r="G3226" s="120"/>
      <c r="H3226" s="117"/>
      <c r="I3226" s="41" t="s">
        <v>6990</v>
      </c>
      <c r="J3226" s="118">
        <v>21000000</v>
      </c>
      <c r="K3226" s="117"/>
    </row>
    <row r="3227" spans="2:11" ht="28">
      <c r="B3227" s="113">
        <v>26</v>
      </c>
      <c r="C3227" s="119" t="s">
        <v>6711</v>
      </c>
      <c r="D3227" s="113">
        <v>2021</v>
      </c>
      <c r="E3227" s="115" t="s">
        <v>6894</v>
      </c>
      <c r="F3227" s="41"/>
      <c r="G3227" s="120"/>
      <c r="H3227" s="117"/>
      <c r="I3227" s="41" t="s">
        <v>7001</v>
      </c>
      <c r="J3227" s="118">
        <v>18000000</v>
      </c>
      <c r="K3227" s="117"/>
    </row>
    <row r="3228" spans="2:11" ht="28">
      <c r="B3228" s="113">
        <v>26</v>
      </c>
      <c r="C3228" s="119" t="s">
        <v>6711</v>
      </c>
      <c r="D3228" s="113">
        <v>2021</v>
      </c>
      <c r="E3228" s="115" t="s">
        <v>6894</v>
      </c>
      <c r="F3228" s="41" t="s">
        <v>7002</v>
      </c>
      <c r="G3228" s="120"/>
      <c r="H3228" s="117"/>
      <c r="I3228" s="41" t="s">
        <v>7003</v>
      </c>
      <c r="J3228" s="118">
        <v>16500000</v>
      </c>
      <c r="K3228" s="117"/>
    </row>
    <row r="3229" spans="2:11" ht="28">
      <c r="B3229" s="113">
        <v>26</v>
      </c>
      <c r="C3229" s="119" t="s">
        <v>6711</v>
      </c>
      <c r="D3229" s="113">
        <v>2021</v>
      </c>
      <c r="E3229" s="115" t="s">
        <v>6894</v>
      </c>
      <c r="F3229" s="41"/>
      <c r="G3229" s="120"/>
      <c r="H3229" s="117"/>
      <c r="I3229" s="41" t="s">
        <v>7004</v>
      </c>
      <c r="J3229" s="118">
        <v>21000000</v>
      </c>
      <c r="K3229" s="117"/>
    </row>
    <row r="3230" spans="2:11" ht="28">
      <c r="B3230" s="113">
        <v>26</v>
      </c>
      <c r="C3230" s="119" t="s">
        <v>6711</v>
      </c>
      <c r="D3230" s="113">
        <v>2021</v>
      </c>
      <c r="E3230" s="115" t="s">
        <v>6894</v>
      </c>
      <c r="F3230" s="41"/>
      <c r="G3230" s="120"/>
      <c r="H3230" s="117"/>
      <c r="I3230" s="41" t="s">
        <v>7005</v>
      </c>
      <c r="J3230" s="118">
        <v>18000000</v>
      </c>
      <c r="K3230" s="117"/>
    </row>
    <row r="3231" spans="2:11" ht="62">
      <c r="B3231" s="113">
        <v>26</v>
      </c>
      <c r="C3231" s="119" t="s">
        <v>6711</v>
      </c>
      <c r="D3231" s="113">
        <v>2021</v>
      </c>
      <c r="E3231" s="115" t="s">
        <v>7006</v>
      </c>
      <c r="F3231" s="41" t="s">
        <v>6714</v>
      </c>
      <c r="G3231" s="120"/>
      <c r="H3231" s="117"/>
      <c r="I3231" s="41" t="s">
        <v>7007</v>
      </c>
      <c r="J3231" s="118">
        <v>10500000</v>
      </c>
      <c r="K3231" s="117"/>
    </row>
    <row r="3232" spans="2:11" ht="62">
      <c r="B3232" s="113">
        <v>26</v>
      </c>
      <c r="C3232" s="119" t="s">
        <v>6711</v>
      </c>
      <c r="D3232" s="113">
        <v>2021</v>
      </c>
      <c r="E3232" s="115" t="s">
        <v>7006</v>
      </c>
      <c r="F3232" s="41" t="s">
        <v>7008</v>
      </c>
      <c r="G3232" s="120"/>
      <c r="H3232" s="117"/>
      <c r="I3232" s="41" t="s">
        <v>7009</v>
      </c>
      <c r="J3232" s="118">
        <v>10500000</v>
      </c>
      <c r="K3232" s="117"/>
    </row>
    <row r="3233" spans="2:11" ht="62">
      <c r="B3233" s="113">
        <v>26</v>
      </c>
      <c r="C3233" s="119" t="s">
        <v>6711</v>
      </c>
      <c r="D3233" s="113">
        <v>2021</v>
      </c>
      <c r="E3233" s="115" t="s">
        <v>7006</v>
      </c>
      <c r="F3233" s="41" t="s">
        <v>7010</v>
      </c>
      <c r="G3233" s="120"/>
      <c r="H3233" s="117"/>
      <c r="I3233" s="41" t="s">
        <v>7011</v>
      </c>
      <c r="J3233" s="118">
        <v>7500000</v>
      </c>
      <c r="K3233" s="117"/>
    </row>
    <row r="3234" spans="2:11" ht="62">
      <c r="B3234" s="113">
        <v>26</v>
      </c>
      <c r="C3234" s="119" t="s">
        <v>6711</v>
      </c>
      <c r="D3234" s="113">
        <v>2021</v>
      </c>
      <c r="E3234" s="115" t="s">
        <v>7006</v>
      </c>
      <c r="F3234" s="41" t="s">
        <v>7012</v>
      </c>
      <c r="G3234" s="120"/>
      <c r="H3234" s="117"/>
      <c r="I3234" s="41"/>
      <c r="J3234" s="118">
        <v>142500000</v>
      </c>
      <c r="K3234" s="117"/>
    </row>
    <row r="3235" spans="2:11" ht="62">
      <c r="B3235" s="113">
        <v>26</v>
      </c>
      <c r="C3235" s="119" t="s">
        <v>6711</v>
      </c>
      <c r="D3235" s="113">
        <v>2021</v>
      </c>
      <c r="E3235" s="115" t="s">
        <v>7006</v>
      </c>
      <c r="F3235" s="41" t="s">
        <v>7013</v>
      </c>
      <c r="G3235" s="120"/>
      <c r="H3235" s="117"/>
      <c r="I3235" s="41"/>
      <c r="J3235" s="118"/>
      <c r="K3235" s="117"/>
    </row>
    <row r="3236" spans="2:11" ht="62">
      <c r="B3236" s="113">
        <v>26</v>
      </c>
      <c r="C3236" s="119" t="s">
        <v>6711</v>
      </c>
      <c r="D3236" s="113">
        <v>2021</v>
      </c>
      <c r="E3236" s="115" t="s">
        <v>7006</v>
      </c>
      <c r="F3236" s="41" t="s">
        <v>7014</v>
      </c>
      <c r="G3236" s="120"/>
      <c r="H3236" s="117"/>
      <c r="I3236" s="41"/>
      <c r="J3236" s="118"/>
      <c r="K3236" s="117"/>
    </row>
    <row r="3237" spans="2:11" ht="112">
      <c r="B3237" s="113">
        <v>26</v>
      </c>
      <c r="C3237" s="119" t="s">
        <v>6711</v>
      </c>
      <c r="D3237" s="113">
        <v>2021</v>
      </c>
      <c r="E3237" s="115" t="s">
        <v>7006</v>
      </c>
      <c r="F3237" s="41"/>
      <c r="G3237" s="120"/>
      <c r="H3237" s="117"/>
      <c r="I3237" s="41" t="s">
        <v>7015</v>
      </c>
      <c r="J3237" s="118">
        <v>76500000</v>
      </c>
      <c r="K3237" s="117"/>
    </row>
    <row r="3238" spans="2:11" ht="62">
      <c r="B3238" s="113">
        <v>26</v>
      </c>
      <c r="C3238" s="119" t="s">
        <v>6711</v>
      </c>
      <c r="D3238" s="113">
        <v>2021</v>
      </c>
      <c r="E3238" s="115" t="s">
        <v>7006</v>
      </c>
      <c r="F3238" s="41" t="s">
        <v>6727</v>
      </c>
      <c r="G3238" s="120"/>
      <c r="H3238" s="117"/>
      <c r="I3238" s="41"/>
      <c r="J3238" s="118">
        <v>76500000</v>
      </c>
      <c r="K3238" s="117"/>
    </row>
    <row r="3239" spans="2:11" ht="62">
      <c r="B3239" s="113">
        <v>26</v>
      </c>
      <c r="C3239" s="119" t="s">
        <v>6711</v>
      </c>
      <c r="D3239" s="113">
        <v>2021</v>
      </c>
      <c r="E3239" s="115" t="s">
        <v>7006</v>
      </c>
      <c r="F3239" s="41" t="s">
        <v>6981</v>
      </c>
      <c r="G3239" s="120"/>
      <c r="H3239" s="117"/>
      <c r="I3239" s="41"/>
      <c r="J3239" s="118"/>
      <c r="K3239" s="117"/>
    </row>
    <row r="3240" spans="2:11" ht="62">
      <c r="B3240" s="113">
        <v>26</v>
      </c>
      <c r="C3240" s="119" t="s">
        <v>6711</v>
      </c>
      <c r="D3240" s="113">
        <v>2021</v>
      </c>
      <c r="E3240" s="115" t="s">
        <v>7006</v>
      </c>
      <c r="F3240" s="41" t="s">
        <v>7016</v>
      </c>
      <c r="G3240" s="120"/>
      <c r="H3240" s="117"/>
      <c r="I3240" s="41"/>
      <c r="J3240" s="118"/>
      <c r="K3240" s="117"/>
    </row>
    <row r="3241" spans="2:11" ht="62">
      <c r="B3241" s="113">
        <v>26</v>
      </c>
      <c r="C3241" s="119" t="s">
        <v>6711</v>
      </c>
      <c r="D3241" s="113">
        <v>2021</v>
      </c>
      <c r="E3241" s="115" t="s">
        <v>7006</v>
      </c>
      <c r="F3241" s="41"/>
      <c r="G3241" s="120"/>
      <c r="H3241" s="117"/>
      <c r="I3241" s="41"/>
      <c r="J3241" s="118"/>
      <c r="K3241" s="117"/>
    </row>
    <row r="3242" spans="2:11" ht="62">
      <c r="B3242" s="113">
        <v>26</v>
      </c>
      <c r="C3242" s="119" t="s">
        <v>6711</v>
      </c>
      <c r="D3242" s="113">
        <v>2021</v>
      </c>
      <c r="E3242" s="115" t="s">
        <v>7006</v>
      </c>
      <c r="F3242" s="41" t="s">
        <v>6733</v>
      </c>
      <c r="G3242" s="120"/>
      <c r="H3242" s="117"/>
      <c r="I3242" s="41"/>
      <c r="J3242" s="118">
        <v>0</v>
      </c>
      <c r="K3242" s="117"/>
    </row>
    <row r="3243" spans="2:11" ht="62">
      <c r="B3243" s="113">
        <v>26</v>
      </c>
      <c r="C3243" s="119" t="s">
        <v>6711</v>
      </c>
      <c r="D3243" s="113">
        <v>2021</v>
      </c>
      <c r="E3243" s="115" t="s">
        <v>7006</v>
      </c>
      <c r="F3243" s="41" t="s">
        <v>6981</v>
      </c>
      <c r="G3243" s="120"/>
      <c r="H3243" s="117"/>
      <c r="I3243" s="41"/>
      <c r="J3243" s="118">
        <v>219000000</v>
      </c>
      <c r="K3243" s="117"/>
    </row>
    <row r="3244" spans="2:11" ht="62">
      <c r="B3244" s="113">
        <v>26</v>
      </c>
      <c r="C3244" s="119" t="s">
        <v>6711</v>
      </c>
      <c r="D3244" s="113">
        <v>2021</v>
      </c>
      <c r="E3244" s="115" t="s">
        <v>7006</v>
      </c>
      <c r="F3244" s="41" t="s">
        <v>7017</v>
      </c>
      <c r="G3244" s="120"/>
      <c r="H3244" s="117"/>
      <c r="I3244" s="41"/>
      <c r="J3244" s="118"/>
      <c r="K3244" s="117"/>
    </row>
    <row r="3245" spans="2:11" ht="62">
      <c r="B3245" s="113">
        <v>26</v>
      </c>
      <c r="C3245" s="119" t="s">
        <v>6711</v>
      </c>
      <c r="D3245" s="113">
        <v>2021</v>
      </c>
      <c r="E3245" s="115" t="s">
        <v>7006</v>
      </c>
      <c r="F3245" s="41" t="s">
        <v>7018</v>
      </c>
      <c r="G3245" s="120"/>
      <c r="H3245" s="117"/>
      <c r="I3245" s="41"/>
      <c r="J3245" s="118">
        <v>219000000</v>
      </c>
      <c r="K3245" s="117"/>
    </row>
    <row r="3246" spans="2:11" ht="62">
      <c r="B3246" s="113">
        <v>26</v>
      </c>
      <c r="C3246" s="119" t="s">
        <v>6711</v>
      </c>
      <c r="D3246" s="113">
        <v>2021</v>
      </c>
      <c r="E3246" s="115" t="s">
        <v>7006</v>
      </c>
      <c r="F3246" s="41"/>
      <c r="G3246" s="120"/>
      <c r="H3246" s="117"/>
      <c r="I3246" s="41"/>
      <c r="J3246" s="118"/>
      <c r="K3246" s="117"/>
    </row>
    <row r="3247" spans="2:11" ht="62">
      <c r="B3247" s="113">
        <v>26</v>
      </c>
      <c r="C3247" s="119" t="s">
        <v>6711</v>
      </c>
      <c r="D3247" s="113">
        <v>2021</v>
      </c>
      <c r="E3247" s="115" t="s">
        <v>7006</v>
      </c>
      <c r="F3247" s="41" t="s">
        <v>7019</v>
      </c>
      <c r="G3247" s="120"/>
      <c r="H3247" s="117"/>
      <c r="I3247" s="41"/>
      <c r="J3247" s="118"/>
      <c r="K3247" s="117"/>
    </row>
    <row r="3248" spans="2:11" ht="62">
      <c r="B3248" s="113">
        <v>26</v>
      </c>
      <c r="C3248" s="119" t="s">
        <v>6711</v>
      </c>
      <c r="D3248" s="113">
        <v>2021</v>
      </c>
      <c r="E3248" s="115" t="s">
        <v>7006</v>
      </c>
      <c r="F3248" s="41"/>
      <c r="G3248" s="120"/>
      <c r="H3248" s="117"/>
      <c r="I3248" s="41"/>
      <c r="J3248" s="118"/>
      <c r="K3248" s="117"/>
    </row>
    <row r="3249" spans="2:11" ht="62">
      <c r="B3249" s="113">
        <v>26</v>
      </c>
      <c r="C3249" s="119" t="s">
        <v>6711</v>
      </c>
      <c r="D3249" s="113">
        <v>2021</v>
      </c>
      <c r="E3249" s="115" t="s">
        <v>7006</v>
      </c>
      <c r="F3249" s="41"/>
      <c r="G3249" s="120"/>
      <c r="H3249" s="117"/>
      <c r="I3249" s="41"/>
      <c r="J3249" s="118"/>
      <c r="K3249" s="117"/>
    </row>
    <row r="3250" spans="2:11" ht="46.5">
      <c r="B3250" s="113">
        <v>26</v>
      </c>
      <c r="C3250" s="119" t="s">
        <v>6711</v>
      </c>
      <c r="D3250" s="113">
        <v>2021</v>
      </c>
      <c r="E3250" s="115" t="s">
        <v>7020</v>
      </c>
      <c r="F3250" s="41"/>
      <c r="G3250" s="120"/>
      <c r="H3250" s="117"/>
      <c r="I3250" s="41" t="s">
        <v>6684</v>
      </c>
      <c r="J3250" s="118"/>
      <c r="K3250" s="117"/>
    </row>
    <row r="3251" spans="2:11" ht="46.5">
      <c r="B3251" s="113">
        <v>26</v>
      </c>
      <c r="C3251" s="119" t="s">
        <v>6711</v>
      </c>
      <c r="D3251" s="113">
        <v>2021</v>
      </c>
      <c r="E3251" s="115" t="s">
        <v>7020</v>
      </c>
      <c r="F3251" s="41" t="s">
        <v>6714</v>
      </c>
      <c r="G3251" s="120"/>
      <c r="H3251" s="117"/>
      <c r="I3251" s="41" t="s">
        <v>6684</v>
      </c>
      <c r="J3251" s="118"/>
      <c r="K3251" s="117"/>
    </row>
    <row r="3252" spans="2:11" ht="46.5">
      <c r="B3252" s="113">
        <v>26</v>
      </c>
      <c r="C3252" s="119" t="s">
        <v>6711</v>
      </c>
      <c r="D3252" s="113">
        <v>2021</v>
      </c>
      <c r="E3252" s="115" t="s">
        <v>7020</v>
      </c>
      <c r="F3252" s="41" t="s">
        <v>7021</v>
      </c>
      <c r="G3252" s="120"/>
      <c r="H3252" s="117"/>
      <c r="I3252" s="41" t="s">
        <v>6726</v>
      </c>
      <c r="J3252" s="118">
        <v>19610000</v>
      </c>
      <c r="K3252" s="117"/>
    </row>
    <row r="3253" spans="2:11" ht="46.5">
      <c r="B3253" s="113">
        <v>26</v>
      </c>
      <c r="C3253" s="119" t="s">
        <v>6711</v>
      </c>
      <c r="D3253" s="113">
        <v>2021</v>
      </c>
      <c r="E3253" s="115" t="s">
        <v>7020</v>
      </c>
      <c r="F3253" s="41" t="s">
        <v>7022</v>
      </c>
      <c r="G3253" s="120"/>
      <c r="H3253" s="117"/>
      <c r="I3253" s="41" t="s">
        <v>7023</v>
      </c>
      <c r="J3253" s="118">
        <v>0</v>
      </c>
      <c r="K3253" s="117"/>
    </row>
    <row r="3254" spans="2:11" ht="46.5">
      <c r="B3254" s="113">
        <v>26</v>
      </c>
      <c r="C3254" s="119" t="s">
        <v>6711</v>
      </c>
      <c r="D3254" s="113">
        <v>2021</v>
      </c>
      <c r="E3254" s="115" t="s">
        <v>7020</v>
      </c>
      <c r="F3254" s="41" t="s">
        <v>7024</v>
      </c>
      <c r="G3254" s="120"/>
      <c r="H3254" s="117"/>
      <c r="I3254" s="41" t="s">
        <v>6687</v>
      </c>
      <c r="J3254" s="118">
        <v>0</v>
      </c>
      <c r="K3254" s="117"/>
    </row>
    <row r="3255" spans="2:11" ht="46.5">
      <c r="B3255" s="113">
        <v>26</v>
      </c>
      <c r="C3255" s="119" t="s">
        <v>6711</v>
      </c>
      <c r="D3255" s="113">
        <v>2021</v>
      </c>
      <c r="E3255" s="115" t="s">
        <v>7020</v>
      </c>
      <c r="F3255" s="41" t="s">
        <v>7025</v>
      </c>
      <c r="G3255" s="120"/>
      <c r="H3255" s="117"/>
      <c r="I3255" s="41" t="s">
        <v>6709</v>
      </c>
      <c r="J3255" s="118">
        <v>0</v>
      </c>
      <c r="K3255" s="117"/>
    </row>
    <row r="3256" spans="2:11" ht="46.5">
      <c r="B3256" s="113">
        <v>26</v>
      </c>
      <c r="C3256" s="119" t="s">
        <v>6711</v>
      </c>
      <c r="D3256" s="113">
        <v>2021</v>
      </c>
      <c r="E3256" s="115" t="s">
        <v>7020</v>
      </c>
      <c r="F3256" s="41" t="s">
        <v>7026</v>
      </c>
      <c r="G3256" s="120"/>
      <c r="H3256" s="117"/>
      <c r="I3256" s="41" t="s">
        <v>6691</v>
      </c>
      <c r="J3256" s="118">
        <v>10400000</v>
      </c>
      <c r="K3256" s="117"/>
    </row>
    <row r="3257" spans="2:11" ht="46.5">
      <c r="B3257" s="113">
        <v>26</v>
      </c>
      <c r="C3257" s="119" t="s">
        <v>6711</v>
      </c>
      <c r="D3257" s="113">
        <v>2021</v>
      </c>
      <c r="E3257" s="115" t="s">
        <v>7020</v>
      </c>
      <c r="F3257" s="41" t="s">
        <v>7027</v>
      </c>
      <c r="G3257" s="120"/>
      <c r="H3257" s="117"/>
      <c r="I3257" s="41"/>
      <c r="J3257" s="118">
        <v>30010000</v>
      </c>
      <c r="K3257" s="117"/>
    </row>
    <row r="3258" spans="2:11" ht="46.5">
      <c r="B3258" s="113">
        <v>26</v>
      </c>
      <c r="C3258" s="119" t="s">
        <v>6711</v>
      </c>
      <c r="D3258" s="113">
        <v>2021</v>
      </c>
      <c r="E3258" s="115" t="s">
        <v>7020</v>
      </c>
      <c r="F3258" s="41" t="s">
        <v>7028</v>
      </c>
      <c r="G3258" s="120"/>
      <c r="H3258" s="117"/>
      <c r="I3258" s="41"/>
      <c r="J3258" s="118"/>
      <c r="K3258" s="117"/>
    </row>
    <row r="3259" spans="2:11" ht="46.5">
      <c r="B3259" s="113">
        <v>26</v>
      </c>
      <c r="C3259" s="119" t="s">
        <v>6711</v>
      </c>
      <c r="D3259" s="113">
        <v>2021</v>
      </c>
      <c r="E3259" s="115" t="s">
        <v>7020</v>
      </c>
      <c r="F3259" s="41" t="s">
        <v>7029</v>
      </c>
      <c r="G3259" s="120"/>
      <c r="H3259" s="117"/>
      <c r="I3259" s="41"/>
      <c r="J3259" s="118"/>
      <c r="K3259" s="117"/>
    </row>
    <row r="3260" spans="2:11" ht="46.5">
      <c r="B3260" s="113">
        <v>26</v>
      </c>
      <c r="C3260" s="119" t="s">
        <v>6711</v>
      </c>
      <c r="D3260" s="113">
        <v>2021</v>
      </c>
      <c r="E3260" s="115" t="s">
        <v>7020</v>
      </c>
      <c r="F3260" s="41" t="s">
        <v>7030</v>
      </c>
      <c r="G3260" s="120"/>
      <c r="H3260" s="117"/>
      <c r="I3260" s="41" t="s">
        <v>6745</v>
      </c>
      <c r="J3260" s="118">
        <v>15000000</v>
      </c>
      <c r="K3260" s="117"/>
    </row>
    <row r="3261" spans="2:11" ht="46.5">
      <c r="B3261" s="113">
        <v>26</v>
      </c>
      <c r="C3261" s="119" t="s">
        <v>6711</v>
      </c>
      <c r="D3261" s="113">
        <v>2021</v>
      </c>
      <c r="E3261" s="115" t="s">
        <v>7020</v>
      </c>
      <c r="F3261" s="41" t="s">
        <v>7031</v>
      </c>
      <c r="G3261" s="120"/>
      <c r="H3261" s="117"/>
      <c r="I3261" s="41" t="s">
        <v>6680</v>
      </c>
      <c r="J3261" s="118">
        <v>5000000</v>
      </c>
      <c r="K3261" s="117"/>
    </row>
    <row r="3262" spans="2:11" ht="46.5">
      <c r="B3262" s="113">
        <v>26</v>
      </c>
      <c r="C3262" s="119" t="s">
        <v>6711</v>
      </c>
      <c r="D3262" s="113">
        <v>2021</v>
      </c>
      <c r="E3262" s="115" t="s">
        <v>7020</v>
      </c>
      <c r="F3262" s="41"/>
      <c r="G3262" s="120"/>
      <c r="H3262" s="117"/>
      <c r="I3262" s="41" t="s">
        <v>6855</v>
      </c>
      <c r="J3262" s="118">
        <v>12000000</v>
      </c>
      <c r="K3262" s="117"/>
    </row>
    <row r="3263" spans="2:11" ht="46.5">
      <c r="B3263" s="113">
        <v>26</v>
      </c>
      <c r="C3263" s="119" t="s">
        <v>6711</v>
      </c>
      <c r="D3263" s="113">
        <v>2021</v>
      </c>
      <c r="E3263" s="115" t="s">
        <v>7020</v>
      </c>
      <c r="F3263" s="41" t="s">
        <v>6727</v>
      </c>
      <c r="G3263" s="120"/>
      <c r="H3263" s="117"/>
      <c r="I3263" s="41" t="s">
        <v>6684</v>
      </c>
      <c r="J3263" s="118"/>
      <c r="K3263" s="117"/>
    </row>
    <row r="3264" spans="2:11" ht="46.5">
      <c r="B3264" s="113">
        <v>26</v>
      </c>
      <c r="C3264" s="119" t="s">
        <v>6711</v>
      </c>
      <c r="D3264" s="113">
        <v>2021</v>
      </c>
      <c r="E3264" s="115" t="s">
        <v>7020</v>
      </c>
      <c r="F3264" s="41" t="s">
        <v>7032</v>
      </c>
      <c r="G3264" s="120"/>
      <c r="H3264" s="117"/>
      <c r="I3264" s="41"/>
      <c r="J3264" s="118">
        <v>32000000</v>
      </c>
      <c r="K3264" s="117"/>
    </row>
    <row r="3265" spans="2:11" ht="46.5">
      <c r="B3265" s="113">
        <v>26</v>
      </c>
      <c r="C3265" s="119" t="s">
        <v>6711</v>
      </c>
      <c r="D3265" s="113">
        <v>2021</v>
      </c>
      <c r="E3265" s="115" t="s">
        <v>7020</v>
      </c>
      <c r="F3265" s="41" t="s">
        <v>7033</v>
      </c>
      <c r="G3265" s="120"/>
      <c r="H3265" s="117"/>
      <c r="I3265" s="41"/>
      <c r="J3265" s="118"/>
      <c r="K3265" s="117"/>
    </row>
    <row r="3266" spans="2:11" ht="46.5">
      <c r="B3266" s="113">
        <v>26</v>
      </c>
      <c r="C3266" s="119" t="s">
        <v>6711</v>
      </c>
      <c r="D3266" s="113">
        <v>2021</v>
      </c>
      <c r="E3266" s="115" t="s">
        <v>7020</v>
      </c>
      <c r="F3266" s="41"/>
      <c r="G3266" s="120"/>
      <c r="H3266" s="117"/>
      <c r="I3266" s="41"/>
      <c r="J3266" s="118"/>
      <c r="K3266" s="117"/>
    </row>
    <row r="3267" spans="2:11" ht="46.5">
      <c r="B3267" s="113">
        <v>26</v>
      </c>
      <c r="C3267" s="119" t="s">
        <v>6711</v>
      </c>
      <c r="D3267" s="113">
        <v>2021</v>
      </c>
      <c r="E3267" s="115" t="s">
        <v>7020</v>
      </c>
      <c r="F3267" s="41" t="s">
        <v>6733</v>
      </c>
      <c r="G3267" s="120"/>
      <c r="H3267" s="117"/>
      <c r="I3267" s="41" t="s">
        <v>6732</v>
      </c>
      <c r="J3267" s="118">
        <v>42800000</v>
      </c>
      <c r="K3267" s="117"/>
    </row>
    <row r="3268" spans="2:11" ht="46.5">
      <c r="B3268" s="113">
        <v>26</v>
      </c>
      <c r="C3268" s="119" t="s">
        <v>6711</v>
      </c>
      <c r="D3268" s="113">
        <v>2021</v>
      </c>
      <c r="E3268" s="115" t="s">
        <v>7020</v>
      </c>
      <c r="F3268" s="41" t="s">
        <v>6981</v>
      </c>
      <c r="G3268" s="120"/>
      <c r="H3268" s="117"/>
      <c r="I3268" s="41" t="s">
        <v>6684</v>
      </c>
      <c r="J3268" s="118">
        <v>77319800</v>
      </c>
      <c r="K3268" s="117"/>
    </row>
    <row r="3269" spans="2:11" ht="46.5">
      <c r="B3269" s="113">
        <v>26</v>
      </c>
      <c r="C3269" s="119" t="s">
        <v>6711</v>
      </c>
      <c r="D3269" s="113">
        <v>2021</v>
      </c>
      <c r="E3269" s="115" t="s">
        <v>7020</v>
      </c>
      <c r="F3269" s="41" t="s">
        <v>7034</v>
      </c>
      <c r="G3269" s="120"/>
      <c r="H3269" s="117"/>
      <c r="I3269" s="41" t="s">
        <v>6745</v>
      </c>
      <c r="J3269" s="118">
        <v>20000000</v>
      </c>
      <c r="K3269" s="117"/>
    </row>
    <row r="3270" spans="2:11" ht="46.5">
      <c r="B3270" s="113">
        <v>26</v>
      </c>
      <c r="C3270" s="119" t="s">
        <v>6711</v>
      </c>
      <c r="D3270" s="113">
        <v>2021</v>
      </c>
      <c r="E3270" s="115" t="s">
        <v>7020</v>
      </c>
      <c r="F3270" s="41" t="s">
        <v>7035</v>
      </c>
      <c r="G3270" s="120"/>
      <c r="H3270" s="117"/>
      <c r="I3270" s="41"/>
      <c r="J3270" s="118">
        <v>140119800</v>
      </c>
      <c r="K3270" s="117"/>
    </row>
    <row r="3271" spans="2:11" ht="46.5">
      <c r="B3271" s="113">
        <v>26</v>
      </c>
      <c r="C3271" s="119" t="s">
        <v>6711</v>
      </c>
      <c r="D3271" s="113">
        <v>2021</v>
      </c>
      <c r="E3271" s="115" t="s">
        <v>7020</v>
      </c>
      <c r="F3271" s="41"/>
      <c r="G3271" s="120"/>
      <c r="H3271" s="117"/>
      <c r="I3271" s="41"/>
      <c r="J3271" s="118">
        <v>202129800</v>
      </c>
      <c r="K3271" s="117"/>
    </row>
    <row r="3272" spans="2:11" ht="46.5">
      <c r="B3272" s="113">
        <v>26</v>
      </c>
      <c r="C3272" s="119" t="s">
        <v>6711</v>
      </c>
      <c r="D3272" s="113">
        <v>2021</v>
      </c>
      <c r="E3272" s="115" t="s">
        <v>7020</v>
      </c>
      <c r="F3272" s="41" t="s">
        <v>7036</v>
      </c>
      <c r="G3272" s="120"/>
      <c r="H3272" s="117"/>
      <c r="I3272" s="41"/>
      <c r="J3272" s="118"/>
      <c r="K3272" s="117"/>
    </row>
    <row r="3273" spans="2:11" ht="46.5">
      <c r="B3273" s="113">
        <v>26</v>
      </c>
      <c r="C3273" s="119" t="s">
        <v>6711</v>
      </c>
      <c r="D3273" s="113">
        <v>2021</v>
      </c>
      <c r="E3273" s="115" t="s">
        <v>7020</v>
      </c>
      <c r="F3273" s="41"/>
      <c r="G3273" s="120"/>
      <c r="H3273" s="117"/>
      <c r="I3273" s="41"/>
      <c r="J3273" s="118"/>
      <c r="K3273" s="117"/>
    </row>
    <row r="3274" spans="2:11" ht="46.5">
      <c r="B3274" s="113">
        <v>26</v>
      </c>
      <c r="C3274" s="119" t="s">
        <v>6711</v>
      </c>
      <c r="D3274" s="113">
        <v>2021</v>
      </c>
      <c r="E3274" s="115" t="s">
        <v>7020</v>
      </c>
      <c r="F3274" s="41"/>
      <c r="G3274" s="120"/>
      <c r="H3274" s="117"/>
      <c r="I3274" s="41"/>
      <c r="J3274" s="118"/>
      <c r="K3274" s="117"/>
    </row>
    <row r="3275" spans="2:11" ht="31">
      <c r="B3275" s="113">
        <v>26</v>
      </c>
      <c r="C3275" s="119" t="s">
        <v>6711</v>
      </c>
      <c r="D3275" s="113">
        <v>2021</v>
      </c>
      <c r="E3275" s="115" t="s">
        <v>7037</v>
      </c>
      <c r="F3275" s="41" t="s">
        <v>7038</v>
      </c>
      <c r="G3275" s="120"/>
      <c r="H3275" s="117"/>
      <c r="I3275" s="41" t="s">
        <v>6680</v>
      </c>
      <c r="J3275" s="118">
        <v>15000000</v>
      </c>
      <c r="K3275" s="117"/>
    </row>
    <row r="3276" spans="2:11" ht="31">
      <c r="B3276" s="113">
        <v>26</v>
      </c>
      <c r="C3276" s="119" t="s">
        <v>6711</v>
      </c>
      <c r="D3276" s="113">
        <v>2021</v>
      </c>
      <c r="E3276" s="115" t="s">
        <v>7037</v>
      </c>
      <c r="F3276" s="41" t="s">
        <v>6714</v>
      </c>
      <c r="G3276" s="120"/>
      <c r="H3276" s="117"/>
      <c r="I3276" s="41" t="s">
        <v>6687</v>
      </c>
      <c r="J3276" s="118"/>
      <c r="K3276" s="117"/>
    </row>
    <row r="3277" spans="2:11" ht="31">
      <c r="B3277" s="113">
        <v>26</v>
      </c>
      <c r="C3277" s="119" t="s">
        <v>6711</v>
      </c>
      <c r="D3277" s="113">
        <v>2021</v>
      </c>
      <c r="E3277" s="115" t="s">
        <v>7037</v>
      </c>
      <c r="F3277" s="41" t="s">
        <v>7039</v>
      </c>
      <c r="G3277" s="120"/>
      <c r="H3277" s="117"/>
      <c r="I3277" s="41"/>
      <c r="J3277" s="118">
        <v>15000000</v>
      </c>
      <c r="K3277" s="117"/>
    </row>
    <row r="3278" spans="2:11" ht="31">
      <c r="B3278" s="113">
        <v>26</v>
      </c>
      <c r="C3278" s="119" t="s">
        <v>6711</v>
      </c>
      <c r="D3278" s="113">
        <v>2021</v>
      </c>
      <c r="E3278" s="115" t="s">
        <v>7037</v>
      </c>
      <c r="F3278" s="41" t="s">
        <v>7040</v>
      </c>
      <c r="G3278" s="120"/>
      <c r="H3278" s="117"/>
      <c r="I3278" s="41"/>
      <c r="J3278" s="118"/>
      <c r="K3278" s="117"/>
    </row>
    <row r="3279" spans="2:11" ht="31">
      <c r="B3279" s="113">
        <v>26</v>
      </c>
      <c r="C3279" s="119" t="s">
        <v>6711</v>
      </c>
      <c r="D3279" s="113">
        <v>2021</v>
      </c>
      <c r="E3279" s="115" t="s">
        <v>7037</v>
      </c>
      <c r="F3279" s="41" t="s">
        <v>7041</v>
      </c>
      <c r="G3279" s="120"/>
      <c r="H3279" s="117"/>
      <c r="I3279" s="41"/>
      <c r="J3279" s="118"/>
      <c r="K3279" s="117"/>
    </row>
    <row r="3280" spans="2:11" ht="31">
      <c r="B3280" s="113">
        <v>26</v>
      </c>
      <c r="C3280" s="119" t="s">
        <v>6711</v>
      </c>
      <c r="D3280" s="113">
        <v>2021</v>
      </c>
      <c r="E3280" s="115" t="s">
        <v>7037</v>
      </c>
      <c r="F3280" s="41" t="s">
        <v>7042</v>
      </c>
      <c r="G3280" s="120"/>
      <c r="H3280" s="117"/>
      <c r="I3280" s="41"/>
      <c r="J3280" s="118"/>
      <c r="K3280" s="117"/>
    </row>
    <row r="3281" spans="2:11" ht="31">
      <c r="B3281" s="113">
        <v>26</v>
      </c>
      <c r="C3281" s="119" t="s">
        <v>6711</v>
      </c>
      <c r="D3281" s="113">
        <v>2021</v>
      </c>
      <c r="E3281" s="115" t="s">
        <v>7037</v>
      </c>
      <c r="F3281" s="41" t="s">
        <v>7043</v>
      </c>
      <c r="G3281" s="120"/>
      <c r="H3281" s="117"/>
      <c r="I3281" s="41"/>
      <c r="J3281" s="118">
        <v>0</v>
      </c>
      <c r="K3281" s="117"/>
    </row>
    <row r="3282" spans="2:11" ht="31">
      <c r="B3282" s="113">
        <v>26</v>
      </c>
      <c r="C3282" s="119" t="s">
        <v>6711</v>
      </c>
      <c r="D3282" s="113">
        <v>2021</v>
      </c>
      <c r="E3282" s="115" t="s">
        <v>7037</v>
      </c>
      <c r="F3282" s="41" t="s">
        <v>7044</v>
      </c>
      <c r="G3282" s="120"/>
      <c r="H3282" s="117"/>
      <c r="I3282" s="41"/>
      <c r="J3282" s="118"/>
      <c r="K3282" s="117"/>
    </row>
    <row r="3283" spans="2:11" ht="31">
      <c r="B3283" s="113">
        <v>26</v>
      </c>
      <c r="C3283" s="119" t="s">
        <v>6711</v>
      </c>
      <c r="D3283" s="113">
        <v>2021</v>
      </c>
      <c r="E3283" s="115" t="s">
        <v>7037</v>
      </c>
      <c r="F3283" s="41" t="s">
        <v>7045</v>
      </c>
      <c r="G3283" s="120"/>
      <c r="H3283" s="117"/>
      <c r="I3283" s="41"/>
      <c r="J3283" s="118"/>
      <c r="K3283" s="117"/>
    </row>
    <row r="3284" spans="2:11" ht="31">
      <c r="B3284" s="113">
        <v>26</v>
      </c>
      <c r="C3284" s="119" t="s">
        <v>6711</v>
      </c>
      <c r="D3284" s="113">
        <v>2021</v>
      </c>
      <c r="E3284" s="115" t="s">
        <v>7037</v>
      </c>
      <c r="F3284" s="41" t="s">
        <v>7046</v>
      </c>
      <c r="G3284" s="120"/>
      <c r="H3284" s="117"/>
      <c r="I3284" s="41"/>
      <c r="J3284" s="118"/>
      <c r="K3284" s="117"/>
    </row>
    <row r="3285" spans="2:11" ht="31">
      <c r="B3285" s="113">
        <v>26</v>
      </c>
      <c r="C3285" s="119" t="s">
        <v>6711</v>
      </c>
      <c r="D3285" s="113">
        <v>2021</v>
      </c>
      <c r="E3285" s="115" t="s">
        <v>7037</v>
      </c>
      <c r="F3285" s="41"/>
      <c r="G3285" s="120"/>
      <c r="H3285" s="117"/>
      <c r="I3285" s="41"/>
      <c r="J3285" s="118">
        <v>0</v>
      </c>
      <c r="K3285" s="117"/>
    </row>
    <row r="3286" spans="2:11" ht="31">
      <c r="B3286" s="113">
        <v>26</v>
      </c>
      <c r="C3286" s="119" t="s">
        <v>6711</v>
      </c>
      <c r="D3286" s="113">
        <v>2021</v>
      </c>
      <c r="E3286" s="115" t="s">
        <v>7037</v>
      </c>
      <c r="F3286" s="41" t="s">
        <v>6727</v>
      </c>
      <c r="G3286" s="120"/>
      <c r="H3286" s="117"/>
      <c r="I3286" s="41"/>
      <c r="J3286" s="118">
        <v>15000000</v>
      </c>
      <c r="K3286" s="117"/>
    </row>
    <row r="3287" spans="2:11" ht="42">
      <c r="B3287" s="113">
        <v>26</v>
      </c>
      <c r="C3287" s="119" t="s">
        <v>6711</v>
      </c>
      <c r="D3287" s="113">
        <v>2021</v>
      </c>
      <c r="E3287" s="115" t="s">
        <v>7037</v>
      </c>
      <c r="F3287" s="41" t="s">
        <v>7047</v>
      </c>
      <c r="G3287" s="120"/>
      <c r="H3287" s="117"/>
      <c r="I3287" s="41"/>
      <c r="J3287" s="118"/>
      <c r="K3287" s="117"/>
    </row>
    <row r="3288" spans="2:11" ht="31">
      <c r="B3288" s="113">
        <v>26</v>
      </c>
      <c r="C3288" s="119" t="s">
        <v>6711</v>
      </c>
      <c r="D3288" s="113">
        <v>2021</v>
      </c>
      <c r="E3288" s="115" t="s">
        <v>7037</v>
      </c>
      <c r="F3288" s="41" t="s">
        <v>7048</v>
      </c>
      <c r="G3288" s="120"/>
      <c r="H3288" s="117"/>
      <c r="I3288" s="41"/>
      <c r="J3288" s="118"/>
      <c r="K3288" s="117"/>
    </row>
    <row r="3289" spans="2:11" ht="31">
      <c r="B3289" s="113">
        <v>26</v>
      </c>
      <c r="C3289" s="119" t="s">
        <v>6711</v>
      </c>
      <c r="D3289" s="113">
        <v>2021</v>
      </c>
      <c r="E3289" s="115" t="s">
        <v>7037</v>
      </c>
      <c r="F3289" s="41" t="s">
        <v>7049</v>
      </c>
      <c r="G3289" s="120"/>
      <c r="H3289" s="117"/>
      <c r="I3289" s="41"/>
      <c r="J3289" s="118"/>
      <c r="K3289" s="117"/>
    </row>
    <row r="3290" spans="2:11" ht="31">
      <c r="B3290" s="113">
        <v>26</v>
      </c>
      <c r="C3290" s="119" t="s">
        <v>6711</v>
      </c>
      <c r="D3290" s="113">
        <v>2021</v>
      </c>
      <c r="E3290" s="115" t="s">
        <v>7037</v>
      </c>
      <c r="F3290" s="41" t="s">
        <v>7050</v>
      </c>
      <c r="G3290" s="120"/>
      <c r="H3290" s="117"/>
      <c r="I3290" s="41" t="s">
        <v>6855</v>
      </c>
      <c r="J3290" s="118">
        <v>50000000</v>
      </c>
      <c r="K3290" s="117"/>
    </row>
    <row r="3291" spans="2:11" ht="31">
      <c r="B3291" s="113">
        <v>26</v>
      </c>
      <c r="C3291" s="119" t="s">
        <v>6711</v>
      </c>
      <c r="D3291" s="113">
        <v>2021</v>
      </c>
      <c r="E3291" s="115" t="s">
        <v>7037</v>
      </c>
      <c r="F3291" s="41" t="s">
        <v>7051</v>
      </c>
      <c r="G3291" s="120"/>
      <c r="H3291" s="117"/>
      <c r="I3291" s="41" t="s">
        <v>6782</v>
      </c>
      <c r="J3291" s="118">
        <v>15000000</v>
      </c>
      <c r="K3291" s="117"/>
    </row>
    <row r="3292" spans="2:11" ht="31">
      <c r="B3292" s="113">
        <v>26</v>
      </c>
      <c r="C3292" s="119" t="s">
        <v>6711</v>
      </c>
      <c r="D3292" s="113">
        <v>2021</v>
      </c>
      <c r="E3292" s="115" t="s">
        <v>7037</v>
      </c>
      <c r="F3292" s="41"/>
      <c r="G3292" s="120"/>
      <c r="H3292" s="117"/>
      <c r="I3292" s="41" t="s">
        <v>6855</v>
      </c>
      <c r="J3292" s="118">
        <v>15000000</v>
      </c>
      <c r="K3292" s="117"/>
    </row>
    <row r="3293" spans="2:11" ht="31">
      <c r="B3293" s="113">
        <v>26</v>
      </c>
      <c r="C3293" s="119" t="s">
        <v>6711</v>
      </c>
      <c r="D3293" s="113">
        <v>2021</v>
      </c>
      <c r="E3293" s="115" t="s">
        <v>7037</v>
      </c>
      <c r="F3293" s="41" t="s">
        <v>6733</v>
      </c>
      <c r="G3293" s="120"/>
      <c r="H3293" s="117"/>
      <c r="I3293" s="41" t="s">
        <v>6745</v>
      </c>
      <c r="J3293" s="118">
        <v>5000000</v>
      </c>
      <c r="K3293" s="117"/>
    </row>
    <row r="3294" spans="2:11" ht="31">
      <c r="B3294" s="113">
        <v>26</v>
      </c>
      <c r="C3294" s="119" t="s">
        <v>6711</v>
      </c>
      <c r="D3294" s="113">
        <v>2021</v>
      </c>
      <c r="E3294" s="115" t="s">
        <v>7037</v>
      </c>
      <c r="F3294" s="41" t="s">
        <v>7052</v>
      </c>
      <c r="G3294" s="120"/>
      <c r="H3294" s="117"/>
      <c r="I3294" s="41" t="s">
        <v>6745</v>
      </c>
      <c r="J3294" s="118">
        <v>20050000</v>
      </c>
      <c r="K3294" s="117"/>
    </row>
    <row r="3295" spans="2:11" ht="56">
      <c r="B3295" s="113">
        <v>26</v>
      </c>
      <c r="C3295" s="119" t="s">
        <v>6711</v>
      </c>
      <c r="D3295" s="113">
        <v>2021</v>
      </c>
      <c r="E3295" s="115" t="s">
        <v>7037</v>
      </c>
      <c r="F3295" s="41" t="s">
        <v>7053</v>
      </c>
      <c r="G3295" s="120"/>
      <c r="H3295" s="117"/>
      <c r="I3295" s="41" t="s">
        <v>6680</v>
      </c>
      <c r="J3295" s="118">
        <v>10000000</v>
      </c>
      <c r="K3295" s="117"/>
    </row>
    <row r="3296" spans="2:11" ht="31">
      <c r="B3296" s="113">
        <v>26</v>
      </c>
      <c r="C3296" s="119" t="s">
        <v>6711</v>
      </c>
      <c r="D3296" s="113">
        <v>2021</v>
      </c>
      <c r="E3296" s="115" t="s">
        <v>7037</v>
      </c>
      <c r="F3296" s="41" t="s">
        <v>7054</v>
      </c>
      <c r="G3296" s="120"/>
      <c r="H3296" s="117"/>
      <c r="I3296" s="41" t="s">
        <v>6687</v>
      </c>
      <c r="J3296" s="118">
        <v>0</v>
      </c>
      <c r="K3296" s="117"/>
    </row>
    <row r="3297" spans="2:11" ht="31">
      <c r="B3297" s="113">
        <v>26</v>
      </c>
      <c r="C3297" s="119" t="s">
        <v>6711</v>
      </c>
      <c r="D3297" s="113">
        <v>2021</v>
      </c>
      <c r="E3297" s="115" t="s">
        <v>7037</v>
      </c>
      <c r="F3297" s="41" t="s">
        <v>7055</v>
      </c>
      <c r="G3297" s="120"/>
      <c r="H3297" s="117"/>
      <c r="I3297" s="41" t="s">
        <v>6684</v>
      </c>
      <c r="J3297" s="118">
        <v>0</v>
      </c>
      <c r="K3297" s="117"/>
    </row>
    <row r="3298" spans="2:11" ht="31">
      <c r="B3298" s="113">
        <v>26</v>
      </c>
      <c r="C3298" s="119" t="s">
        <v>6711</v>
      </c>
      <c r="D3298" s="113">
        <v>2021</v>
      </c>
      <c r="E3298" s="115" t="s">
        <v>7037</v>
      </c>
      <c r="F3298" s="41" t="s">
        <v>7056</v>
      </c>
      <c r="G3298" s="120"/>
      <c r="H3298" s="117"/>
      <c r="I3298" s="41" t="s">
        <v>6855</v>
      </c>
      <c r="J3298" s="118">
        <v>0</v>
      </c>
      <c r="K3298" s="117"/>
    </row>
    <row r="3299" spans="2:11" ht="31">
      <c r="B3299" s="113">
        <v>26</v>
      </c>
      <c r="C3299" s="119" t="s">
        <v>6711</v>
      </c>
      <c r="D3299" s="113">
        <v>2021</v>
      </c>
      <c r="E3299" s="115" t="s">
        <v>7037</v>
      </c>
      <c r="F3299" s="41"/>
      <c r="G3299" s="120"/>
      <c r="H3299" s="117"/>
      <c r="I3299" s="41" t="s">
        <v>7057</v>
      </c>
      <c r="J3299" s="118">
        <v>5000000</v>
      </c>
      <c r="K3299" s="117"/>
    </row>
    <row r="3300" spans="2:11" ht="31">
      <c r="B3300" s="113">
        <v>26</v>
      </c>
      <c r="C3300" s="119" t="s">
        <v>6711</v>
      </c>
      <c r="D3300" s="113">
        <v>2021</v>
      </c>
      <c r="E3300" s="115" t="s">
        <v>7037</v>
      </c>
      <c r="F3300" s="41" t="s">
        <v>7058</v>
      </c>
      <c r="G3300" s="120"/>
      <c r="H3300" s="117"/>
      <c r="I3300" s="41" t="s">
        <v>7023</v>
      </c>
      <c r="J3300" s="118">
        <v>37500000</v>
      </c>
      <c r="K3300" s="117"/>
    </row>
    <row r="3301" spans="2:11" ht="31">
      <c r="B3301" s="113">
        <v>26</v>
      </c>
      <c r="C3301" s="119" t="s">
        <v>6711</v>
      </c>
      <c r="D3301" s="113">
        <v>2021</v>
      </c>
      <c r="E3301" s="115" t="s">
        <v>7037</v>
      </c>
      <c r="F3301" s="41" t="s">
        <v>6714</v>
      </c>
      <c r="G3301" s="120"/>
      <c r="H3301" s="117"/>
      <c r="I3301" s="41"/>
      <c r="J3301" s="118">
        <v>157550000</v>
      </c>
      <c r="K3301" s="117"/>
    </row>
    <row r="3302" spans="2:11" ht="31">
      <c r="B3302" s="113">
        <v>26</v>
      </c>
      <c r="C3302" s="119" t="s">
        <v>6711</v>
      </c>
      <c r="D3302" s="113">
        <v>2021</v>
      </c>
      <c r="E3302" s="115" t="s">
        <v>7037</v>
      </c>
      <c r="F3302" s="41" t="s">
        <v>7059</v>
      </c>
      <c r="G3302" s="120"/>
      <c r="H3302" s="117"/>
      <c r="I3302" s="41"/>
      <c r="J3302" s="118"/>
      <c r="K3302" s="117"/>
    </row>
    <row r="3303" spans="2:11" ht="31">
      <c r="B3303" s="113">
        <v>26</v>
      </c>
      <c r="C3303" s="119" t="s">
        <v>6711</v>
      </c>
      <c r="D3303" s="113">
        <v>2021</v>
      </c>
      <c r="E3303" s="115" t="s">
        <v>7037</v>
      </c>
      <c r="F3303" s="41" t="s">
        <v>7060</v>
      </c>
      <c r="G3303" s="120"/>
      <c r="H3303" s="117"/>
      <c r="I3303" s="41"/>
      <c r="J3303" s="118"/>
      <c r="K3303" s="117"/>
    </row>
    <row r="3304" spans="2:11" ht="31">
      <c r="B3304" s="113">
        <v>26</v>
      </c>
      <c r="C3304" s="119" t="s">
        <v>6711</v>
      </c>
      <c r="D3304" s="113">
        <v>2021</v>
      </c>
      <c r="E3304" s="115" t="s">
        <v>7037</v>
      </c>
      <c r="F3304" s="41" t="s">
        <v>7061</v>
      </c>
      <c r="G3304" s="120"/>
      <c r="H3304" s="117"/>
      <c r="I3304" s="41"/>
      <c r="J3304" s="118"/>
      <c r="K3304" s="117"/>
    </row>
    <row r="3305" spans="2:11" ht="31">
      <c r="B3305" s="113">
        <v>26</v>
      </c>
      <c r="C3305" s="119" t="s">
        <v>6711</v>
      </c>
      <c r="D3305" s="113">
        <v>2021</v>
      </c>
      <c r="E3305" s="115" t="s">
        <v>7037</v>
      </c>
      <c r="F3305" s="41"/>
      <c r="G3305" s="120"/>
      <c r="H3305" s="117"/>
      <c r="I3305" s="41"/>
      <c r="J3305" s="118">
        <v>0</v>
      </c>
      <c r="K3305" s="117"/>
    </row>
    <row r="3306" spans="2:11" ht="31">
      <c r="B3306" s="113">
        <v>26</v>
      </c>
      <c r="C3306" s="119" t="s">
        <v>6711</v>
      </c>
      <c r="D3306" s="113">
        <v>2021</v>
      </c>
      <c r="E3306" s="115" t="s">
        <v>7037</v>
      </c>
      <c r="F3306" s="41" t="s">
        <v>6727</v>
      </c>
      <c r="G3306" s="120"/>
      <c r="H3306" s="117"/>
      <c r="I3306" s="41"/>
      <c r="J3306" s="118"/>
      <c r="K3306" s="117"/>
    </row>
    <row r="3307" spans="2:11" ht="31">
      <c r="B3307" s="113">
        <v>26</v>
      </c>
      <c r="C3307" s="119" t="s">
        <v>6711</v>
      </c>
      <c r="D3307" s="113">
        <v>2021</v>
      </c>
      <c r="E3307" s="115" t="s">
        <v>7037</v>
      </c>
      <c r="F3307" s="41" t="s">
        <v>6981</v>
      </c>
      <c r="G3307" s="120"/>
      <c r="H3307" s="117"/>
      <c r="I3307" s="41"/>
      <c r="J3307" s="118"/>
      <c r="K3307" s="117"/>
    </row>
    <row r="3308" spans="2:11" ht="31">
      <c r="B3308" s="113">
        <v>26</v>
      </c>
      <c r="C3308" s="119" t="s">
        <v>6711</v>
      </c>
      <c r="D3308" s="113">
        <v>2021</v>
      </c>
      <c r="E3308" s="115" t="s">
        <v>7037</v>
      </c>
      <c r="F3308" s="41" t="s">
        <v>7062</v>
      </c>
      <c r="G3308" s="120"/>
      <c r="H3308" s="117"/>
      <c r="I3308" s="41" t="s">
        <v>6855</v>
      </c>
      <c r="J3308" s="118">
        <v>10000000</v>
      </c>
      <c r="K3308" s="117"/>
    </row>
    <row r="3309" spans="2:11" ht="31">
      <c r="B3309" s="113">
        <v>26</v>
      </c>
      <c r="C3309" s="119" t="s">
        <v>6711</v>
      </c>
      <c r="D3309" s="113">
        <v>2021</v>
      </c>
      <c r="E3309" s="115" t="s">
        <v>7037</v>
      </c>
      <c r="F3309" s="41"/>
      <c r="G3309" s="120"/>
      <c r="H3309" s="117"/>
      <c r="I3309" s="41"/>
      <c r="J3309" s="118">
        <v>10000000</v>
      </c>
      <c r="K3309" s="117"/>
    </row>
    <row r="3310" spans="2:11" ht="31">
      <c r="B3310" s="113">
        <v>26</v>
      </c>
      <c r="C3310" s="119" t="s">
        <v>6711</v>
      </c>
      <c r="D3310" s="113">
        <v>2021</v>
      </c>
      <c r="E3310" s="115" t="s">
        <v>7037</v>
      </c>
      <c r="F3310" s="41" t="s">
        <v>6733</v>
      </c>
      <c r="G3310" s="120"/>
      <c r="H3310" s="117"/>
      <c r="I3310" s="41"/>
      <c r="J3310" s="118">
        <v>167550000</v>
      </c>
      <c r="K3310" s="117"/>
    </row>
    <row r="3311" spans="2:11" ht="31">
      <c r="B3311" s="113">
        <v>26</v>
      </c>
      <c r="C3311" s="119" t="s">
        <v>6711</v>
      </c>
      <c r="D3311" s="113">
        <v>2021</v>
      </c>
      <c r="E3311" s="115" t="s">
        <v>7037</v>
      </c>
      <c r="F3311" s="41" t="s">
        <v>6981</v>
      </c>
      <c r="G3311" s="120"/>
      <c r="H3311" s="117"/>
      <c r="I3311" s="41"/>
      <c r="J3311" s="118"/>
      <c r="K3311" s="117"/>
    </row>
    <row r="3312" spans="2:11" ht="31">
      <c r="B3312" s="113">
        <v>26</v>
      </c>
      <c r="C3312" s="119" t="s">
        <v>6711</v>
      </c>
      <c r="D3312" s="113">
        <v>2021</v>
      </c>
      <c r="E3312" s="115" t="s">
        <v>7037</v>
      </c>
      <c r="F3312" s="41" t="s">
        <v>7063</v>
      </c>
      <c r="G3312" s="120"/>
      <c r="H3312" s="117"/>
      <c r="I3312" s="41"/>
      <c r="J3312" s="118"/>
      <c r="K3312" s="117"/>
    </row>
    <row r="3313" spans="2:11" ht="31">
      <c r="B3313" s="113">
        <v>26</v>
      </c>
      <c r="C3313" s="119" t="s">
        <v>6711</v>
      </c>
      <c r="D3313" s="113">
        <v>2021</v>
      </c>
      <c r="E3313" s="115" t="s">
        <v>7037</v>
      </c>
      <c r="F3313" s="41" t="s">
        <v>7064</v>
      </c>
      <c r="G3313" s="120"/>
      <c r="H3313" s="117"/>
      <c r="I3313" s="41"/>
      <c r="J3313" s="118"/>
      <c r="K3313" s="117"/>
    </row>
    <row r="3314" spans="2:11" ht="31">
      <c r="B3314" s="113">
        <v>26</v>
      </c>
      <c r="C3314" s="119" t="s">
        <v>6711</v>
      </c>
      <c r="D3314" s="113">
        <v>2021</v>
      </c>
      <c r="E3314" s="115" t="s">
        <v>7037</v>
      </c>
      <c r="F3314" s="41"/>
      <c r="G3314" s="120"/>
      <c r="H3314" s="117"/>
      <c r="I3314" s="41" t="s">
        <v>6855</v>
      </c>
      <c r="J3314" s="118">
        <v>500000</v>
      </c>
      <c r="K3314" s="117"/>
    </row>
    <row r="3315" spans="2:11" ht="31">
      <c r="B3315" s="113">
        <v>26</v>
      </c>
      <c r="C3315" s="119" t="s">
        <v>6711</v>
      </c>
      <c r="D3315" s="113">
        <v>2021</v>
      </c>
      <c r="E3315" s="115" t="s">
        <v>7037</v>
      </c>
      <c r="F3315" s="41" t="s">
        <v>7065</v>
      </c>
      <c r="G3315" s="120"/>
      <c r="H3315" s="117"/>
      <c r="I3315" s="41" t="s">
        <v>6680</v>
      </c>
      <c r="J3315" s="118">
        <v>1600000</v>
      </c>
      <c r="K3315" s="117"/>
    </row>
    <row r="3316" spans="2:11" ht="31">
      <c r="B3316" s="113">
        <v>26</v>
      </c>
      <c r="C3316" s="119" t="s">
        <v>6711</v>
      </c>
      <c r="D3316" s="113">
        <v>2021</v>
      </c>
      <c r="E3316" s="115" t="s">
        <v>7037</v>
      </c>
      <c r="F3316" s="41" t="s">
        <v>6714</v>
      </c>
      <c r="G3316" s="120"/>
      <c r="H3316" s="117"/>
      <c r="I3316" s="41" t="s">
        <v>6684</v>
      </c>
      <c r="J3316" s="118">
        <v>16500000</v>
      </c>
      <c r="K3316" s="117"/>
    </row>
    <row r="3317" spans="2:11" ht="31">
      <c r="B3317" s="113">
        <v>26</v>
      </c>
      <c r="C3317" s="119" t="s">
        <v>6711</v>
      </c>
      <c r="D3317" s="113">
        <v>2021</v>
      </c>
      <c r="E3317" s="115" t="s">
        <v>7037</v>
      </c>
      <c r="F3317" s="41" t="s">
        <v>7066</v>
      </c>
      <c r="G3317" s="120"/>
      <c r="H3317" s="117"/>
      <c r="I3317" s="41" t="s">
        <v>6726</v>
      </c>
      <c r="J3317" s="118">
        <v>4205000</v>
      </c>
      <c r="K3317" s="117"/>
    </row>
    <row r="3318" spans="2:11" ht="31">
      <c r="B3318" s="113">
        <v>26</v>
      </c>
      <c r="C3318" s="119" t="s">
        <v>6711</v>
      </c>
      <c r="D3318" s="113">
        <v>2021</v>
      </c>
      <c r="E3318" s="115" t="s">
        <v>7037</v>
      </c>
      <c r="F3318" s="41" t="s">
        <v>7067</v>
      </c>
      <c r="G3318" s="120"/>
      <c r="H3318" s="117"/>
      <c r="I3318" s="41" t="s">
        <v>6726</v>
      </c>
      <c r="J3318" s="118">
        <v>14515000</v>
      </c>
      <c r="K3318" s="117"/>
    </row>
    <row r="3319" spans="2:11" ht="31">
      <c r="B3319" s="113">
        <v>26</v>
      </c>
      <c r="C3319" s="119" t="s">
        <v>6711</v>
      </c>
      <c r="D3319" s="113">
        <v>2021</v>
      </c>
      <c r="E3319" s="115" t="s">
        <v>7037</v>
      </c>
      <c r="F3319" s="41" t="s">
        <v>7068</v>
      </c>
      <c r="G3319" s="120"/>
      <c r="H3319" s="117"/>
      <c r="I3319" s="41" t="s">
        <v>6726</v>
      </c>
      <c r="J3319" s="118">
        <v>2500000</v>
      </c>
      <c r="K3319" s="117"/>
    </row>
    <row r="3320" spans="2:11" ht="31">
      <c r="B3320" s="113">
        <v>26</v>
      </c>
      <c r="C3320" s="119" t="s">
        <v>6711</v>
      </c>
      <c r="D3320" s="113">
        <v>2021</v>
      </c>
      <c r="E3320" s="115" t="s">
        <v>7037</v>
      </c>
      <c r="F3320" s="41" t="s">
        <v>7069</v>
      </c>
      <c r="G3320" s="120"/>
      <c r="H3320" s="117"/>
      <c r="I3320" s="41" t="s">
        <v>6726</v>
      </c>
      <c r="J3320" s="118">
        <v>2200000</v>
      </c>
      <c r="K3320" s="117"/>
    </row>
    <row r="3321" spans="2:11" ht="31">
      <c r="B3321" s="113">
        <v>26</v>
      </c>
      <c r="C3321" s="119" t="s">
        <v>6711</v>
      </c>
      <c r="D3321" s="113">
        <v>2021</v>
      </c>
      <c r="E3321" s="115" t="s">
        <v>7037</v>
      </c>
      <c r="F3321" s="41" t="s">
        <v>7070</v>
      </c>
      <c r="G3321" s="120"/>
      <c r="H3321" s="117"/>
      <c r="I3321" s="41" t="s">
        <v>6728</v>
      </c>
      <c r="J3321" s="118">
        <v>5100000</v>
      </c>
      <c r="K3321" s="117"/>
    </row>
    <row r="3322" spans="2:11" ht="31">
      <c r="B3322" s="113">
        <v>26</v>
      </c>
      <c r="C3322" s="119" t="s">
        <v>6711</v>
      </c>
      <c r="D3322" s="113">
        <v>2021</v>
      </c>
      <c r="E3322" s="115" t="s">
        <v>7037</v>
      </c>
      <c r="F3322" s="41" t="s">
        <v>7071</v>
      </c>
      <c r="G3322" s="120"/>
      <c r="H3322" s="117"/>
      <c r="I3322" s="41" t="s">
        <v>6728</v>
      </c>
      <c r="J3322" s="118">
        <v>4900000</v>
      </c>
      <c r="K3322" s="117"/>
    </row>
    <row r="3323" spans="2:11" ht="31">
      <c r="B3323" s="113">
        <v>26</v>
      </c>
      <c r="C3323" s="119" t="s">
        <v>6711</v>
      </c>
      <c r="D3323" s="113">
        <v>2021</v>
      </c>
      <c r="E3323" s="115" t="s">
        <v>7037</v>
      </c>
      <c r="F3323" s="41" t="s">
        <v>7072</v>
      </c>
      <c r="G3323" s="120"/>
      <c r="H3323" s="117"/>
      <c r="I3323" s="41" t="s">
        <v>6728</v>
      </c>
      <c r="J3323" s="118">
        <v>4950000</v>
      </c>
      <c r="K3323" s="117"/>
    </row>
    <row r="3324" spans="2:11" ht="31">
      <c r="B3324" s="113">
        <v>26</v>
      </c>
      <c r="C3324" s="119" t="s">
        <v>6711</v>
      </c>
      <c r="D3324" s="113">
        <v>2021</v>
      </c>
      <c r="E3324" s="115" t="s">
        <v>7037</v>
      </c>
      <c r="F3324" s="41" t="s">
        <v>7073</v>
      </c>
      <c r="G3324" s="120"/>
      <c r="H3324" s="117"/>
      <c r="I3324" s="41" t="s">
        <v>7074</v>
      </c>
      <c r="J3324" s="118">
        <v>19800000</v>
      </c>
      <c r="K3324" s="117"/>
    </row>
    <row r="3325" spans="2:11" ht="31">
      <c r="B3325" s="113">
        <v>26</v>
      </c>
      <c r="C3325" s="119" t="s">
        <v>6711</v>
      </c>
      <c r="D3325" s="113">
        <v>2021</v>
      </c>
      <c r="E3325" s="115" t="s">
        <v>7037</v>
      </c>
      <c r="F3325" s="41" t="s">
        <v>7075</v>
      </c>
      <c r="G3325" s="120"/>
      <c r="H3325" s="117"/>
      <c r="I3325" s="41" t="s">
        <v>7076</v>
      </c>
      <c r="J3325" s="118">
        <v>3750000</v>
      </c>
      <c r="K3325" s="117"/>
    </row>
    <row r="3326" spans="2:11" ht="31">
      <c r="B3326" s="113">
        <v>26</v>
      </c>
      <c r="C3326" s="119" t="s">
        <v>6711</v>
      </c>
      <c r="D3326" s="113">
        <v>2021</v>
      </c>
      <c r="E3326" s="115" t="s">
        <v>7037</v>
      </c>
      <c r="F3326" s="41" t="s">
        <v>7077</v>
      </c>
      <c r="G3326" s="120"/>
      <c r="H3326" s="117"/>
      <c r="I3326" s="41" t="s">
        <v>6716</v>
      </c>
      <c r="J3326" s="118">
        <v>0</v>
      </c>
      <c r="K3326" s="117"/>
    </row>
    <row r="3327" spans="2:11" ht="31">
      <c r="B3327" s="113">
        <v>26</v>
      </c>
      <c r="C3327" s="119" t="s">
        <v>6711</v>
      </c>
      <c r="D3327" s="113">
        <v>2021</v>
      </c>
      <c r="E3327" s="115" t="s">
        <v>7037</v>
      </c>
      <c r="F3327" s="41" t="s">
        <v>7078</v>
      </c>
      <c r="G3327" s="120"/>
      <c r="H3327" s="117"/>
      <c r="I3327" s="41" t="s">
        <v>7074</v>
      </c>
      <c r="J3327" s="118">
        <v>1800000</v>
      </c>
      <c r="K3327" s="117"/>
    </row>
    <row r="3328" spans="2:11" ht="31">
      <c r="B3328" s="113">
        <v>26</v>
      </c>
      <c r="C3328" s="119" t="s">
        <v>6711</v>
      </c>
      <c r="D3328" s="113">
        <v>2021</v>
      </c>
      <c r="E3328" s="115" t="s">
        <v>7037</v>
      </c>
      <c r="F3328" s="41" t="s">
        <v>7079</v>
      </c>
      <c r="G3328" s="120"/>
      <c r="H3328" s="117"/>
      <c r="I3328" s="41" t="s">
        <v>7074</v>
      </c>
      <c r="J3328" s="118">
        <v>0</v>
      </c>
      <c r="K3328" s="117"/>
    </row>
    <row r="3329" spans="2:11" ht="31">
      <c r="B3329" s="113">
        <v>26</v>
      </c>
      <c r="C3329" s="119" t="s">
        <v>6711</v>
      </c>
      <c r="D3329" s="113">
        <v>2021</v>
      </c>
      <c r="E3329" s="115" t="s">
        <v>7037</v>
      </c>
      <c r="F3329" s="41"/>
      <c r="G3329" s="120"/>
      <c r="H3329" s="117"/>
      <c r="I3329" s="41" t="s">
        <v>6726</v>
      </c>
      <c r="J3329" s="118">
        <v>0</v>
      </c>
      <c r="K3329" s="117"/>
    </row>
    <row r="3330" spans="2:11" ht="31">
      <c r="B3330" s="113">
        <v>26</v>
      </c>
      <c r="C3330" s="119" t="s">
        <v>6711</v>
      </c>
      <c r="D3330" s="113">
        <v>2021</v>
      </c>
      <c r="E3330" s="115" t="s">
        <v>7037</v>
      </c>
      <c r="F3330" s="41" t="s">
        <v>6727</v>
      </c>
      <c r="G3330" s="120"/>
      <c r="H3330" s="117"/>
      <c r="I3330" s="41" t="s">
        <v>6745</v>
      </c>
      <c r="J3330" s="118">
        <v>0</v>
      </c>
      <c r="K3330" s="117"/>
    </row>
    <row r="3331" spans="2:11" ht="31">
      <c r="B3331" s="113">
        <v>26</v>
      </c>
      <c r="C3331" s="119" t="s">
        <v>6711</v>
      </c>
      <c r="D3331" s="113">
        <v>2021</v>
      </c>
      <c r="E3331" s="115" t="s">
        <v>7037</v>
      </c>
      <c r="F3331" s="41" t="s">
        <v>6981</v>
      </c>
      <c r="G3331" s="120"/>
      <c r="H3331" s="117"/>
      <c r="I3331" s="41" t="s">
        <v>6691</v>
      </c>
      <c r="J3331" s="118">
        <v>0</v>
      </c>
      <c r="K3331" s="117"/>
    </row>
    <row r="3332" spans="2:11" ht="31">
      <c r="B3332" s="113">
        <v>26</v>
      </c>
      <c r="C3332" s="119" t="s">
        <v>6711</v>
      </c>
      <c r="D3332" s="113">
        <v>2021</v>
      </c>
      <c r="E3332" s="115" t="s">
        <v>7037</v>
      </c>
      <c r="F3332" s="41" t="s">
        <v>7080</v>
      </c>
      <c r="G3332" s="120"/>
      <c r="H3332" s="117"/>
      <c r="I3332" s="41" t="s">
        <v>6691</v>
      </c>
      <c r="J3332" s="118">
        <v>0</v>
      </c>
      <c r="K3332" s="117"/>
    </row>
    <row r="3333" spans="2:11" ht="31">
      <c r="B3333" s="113">
        <v>26</v>
      </c>
      <c r="C3333" s="119" t="s">
        <v>6711</v>
      </c>
      <c r="D3333" s="113">
        <v>2021</v>
      </c>
      <c r="E3333" s="115" t="s">
        <v>7037</v>
      </c>
      <c r="F3333" s="41"/>
      <c r="G3333" s="120"/>
      <c r="H3333" s="117"/>
      <c r="I3333" s="41"/>
      <c r="J3333" s="118">
        <v>82320000</v>
      </c>
      <c r="K3333" s="117"/>
    </row>
    <row r="3334" spans="2:11" ht="31">
      <c r="B3334" s="113">
        <v>26</v>
      </c>
      <c r="C3334" s="119" t="s">
        <v>6711</v>
      </c>
      <c r="D3334" s="113">
        <v>2021</v>
      </c>
      <c r="E3334" s="115" t="s">
        <v>7037</v>
      </c>
      <c r="F3334" s="41" t="s">
        <v>6733</v>
      </c>
      <c r="G3334" s="120"/>
      <c r="H3334" s="117"/>
      <c r="I3334" s="41"/>
      <c r="J3334" s="118"/>
      <c r="K3334" s="117"/>
    </row>
    <row r="3335" spans="2:11" ht="31">
      <c r="B3335" s="113">
        <v>26</v>
      </c>
      <c r="C3335" s="119" t="s">
        <v>6711</v>
      </c>
      <c r="D3335" s="113">
        <v>2021</v>
      </c>
      <c r="E3335" s="115" t="s">
        <v>7037</v>
      </c>
      <c r="F3335" s="41" t="s">
        <v>7081</v>
      </c>
      <c r="G3335" s="120"/>
      <c r="H3335" s="117"/>
      <c r="I3335" s="41"/>
      <c r="J3335" s="118"/>
      <c r="K3335" s="117"/>
    </row>
    <row r="3336" spans="2:11" ht="31">
      <c r="B3336" s="113">
        <v>26</v>
      </c>
      <c r="C3336" s="119" t="s">
        <v>6711</v>
      </c>
      <c r="D3336" s="113">
        <v>2021</v>
      </c>
      <c r="E3336" s="115" t="s">
        <v>7037</v>
      </c>
      <c r="F3336" s="41" t="s">
        <v>7082</v>
      </c>
      <c r="G3336" s="120"/>
      <c r="H3336" s="117"/>
      <c r="I3336" s="41" t="s">
        <v>6728</v>
      </c>
      <c r="J3336" s="118">
        <v>35000000</v>
      </c>
      <c r="K3336" s="117"/>
    </row>
    <row r="3337" spans="2:11" ht="31">
      <c r="B3337" s="113">
        <v>26</v>
      </c>
      <c r="C3337" s="119" t="s">
        <v>6711</v>
      </c>
      <c r="D3337" s="113">
        <v>2021</v>
      </c>
      <c r="E3337" s="115" t="s">
        <v>7037</v>
      </c>
      <c r="F3337" s="41" t="s">
        <v>7083</v>
      </c>
      <c r="G3337" s="120"/>
      <c r="H3337" s="117"/>
      <c r="I3337" s="41"/>
      <c r="J3337" s="118">
        <v>35000000</v>
      </c>
      <c r="K3337" s="117"/>
    </row>
    <row r="3338" spans="2:11" ht="31">
      <c r="B3338" s="113">
        <v>26</v>
      </c>
      <c r="C3338" s="119" t="s">
        <v>6711</v>
      </c>
      <c r="D3338" s="113">
        <v>2021</v>
      </c>
      <c r="E3338" s="115" t="s">
        <v>7037</v>
      </c>
      <c r="F3338" s="41"/>
      <c r="G3338" s="120"/>
      <c r="H3338" s="117"/>
      <c r="I3338" s="41"/>
      <c r="J3338" s="118"/>
      <c r="K3338" s="117"/>
    </row>
    <row r="3339" spans="2:11" ht="31">
      <c r="B3339" s="113">
        <v>26</v>
      </c>
      <c r="C3339" s="119" t="s">
        <v>6711</v>
      </c>
      <c r="D3339" s="113">
        <v>2021</v>
      </c>
      <c r="E3339" s="115" t="s">
        <v>7037</v>
      </c>
      <c r="F3339" s="41" t="s">
        <v>7084</v>
      </c>
      <c r="G3339" s="120"/>
      <c r="H3339" s="117"/>
      <c r="I3339" s="41"/>
      <c r="J3339" s="118"/>
      <c r="K3339" s="117"/>
    </row>
    <row r="3340" spans="2:11" ht="31">
      <c r="B3340" s="113">
        <v>26</v>
      </c>
      <c r="C3340" s="119" t="s">
        <v>6711</v>
      </c>
      <c r="D3340" s="113">
        <v>2021</v>
      </c>
      <c r="E3340" s="115" t="s">
        <v>7037</v>
      </c>
      <c r="F3340" s="41" t="s">
        <v>6714</v>
      </c>
      <c r="G3340" s="120"/>
      <c r="H3340" s="117"/>
      <c r="I3340" s="41" t="s">
        <v>6728</v>
      </c>
      <c r="J3340" s="118">
        <v>3000000</v>
      </c>
      <c r="K3340" s="117"/>
    </row>
    <row r="3341" spans="2:11" ht="31">
      <c r="B3341" s="113">
        <v>26</v>
      </c>
      <c r="C3341" s="119" t="s">
        <v>6711</v>
      </c>
      <c r="D3341" s="113">
        <v>2021</v>
      </c>
      <c r="E3341" s="115" t="s">
        <v>7037</v>
      </c>
      <c r="F3341" s="41" t="s">
        <v>7085</v>
      </c>
      <c r="G3341" s="120"/>
      <c r="H3341" s="117"/>
      <c r="I3341" s="41"/>
      <c r="J3341" s="118">
        <v>3000000</v>
      </c>
      <c r="K3341" s="117"/>
    </row>
    <row r="3342" spans="2:11" ht="31">
      <c r="B3342" s="113">
        <v>26</v>
      </c>
      <c r="C3342" s="119" t="s">
        <v>6711</v>
      </c>
      <c r="D3342" s="113">
        <v>2021</v>
      </c>
      <c r="E3342" s="115" t="s">
        <v>7037</v>
      </c>
      <c r="F3342" s="41" t="s">
        <v>7086</v>
      </c>
      <c r="G3342" s="120"/>
      <c r="H3342" s="117"/>
      <c r="I3342" s="41"/>
      <c r="J3342" s="118">
        <v>120320000</v>
      </c>
      <c r="K3342" s="117"/>
    </row>
    <row r="3343" spans="2:11" ht="31">
      <c r="B3343" s="113">
        <v>26</v>
      </c>
      <c r="C3343" s="119" t="s">
        <v>6711</v>
      </c>
      <c r="D3343" s="113">
        <v>2021</v>
      </c>
      <c r="E3343" s="115" t="s">
        <v>7037</v>
      </c>
      <c r="F3343" s="41" t="s">
        <v>7087</v>
      </c>
      <c r="G3343" s="120"/>
      <c r="H3343" s="117"/>
      <c r="I3343" s="41"/>
      <c r="J3343" s="118"/>
      <c r="K3343" s="117"/>
    </row>
    <row r="3344" spans="2:11" ht="31">
      <c r="B3344" s="113">
        <v>26</v>
      </c>
      <c r="C3344" s="119" t="s">
        <v>6711</v>
      </c>
      <c r="D3344" s="113">
        <v>2021</v>
      </c>
      <c r="E3344" s="115" t="s">
        <v>7037</v>
      </c>
      <c r="F3344" s="41" t="s">
        <v>7088</v>
      </c>
      <c r="G3344" s="120"/>
      <c r="H3344" s="117"/>
      <c r="I3344" s="41"/>
      <c r="J3344" s="118">
        <v>504999800</v>
      </c>
      <c r="K3344" s="117"/>
    </row>
    <row r="3345" spans="2:11" ht="31">
      <c r="B3345" s="113">
        <v>26</v>
      </c>
      <c r="C3345" s="119" t="s">
        <v>6711</v>
      </c>
      <c r="D3345" s="113">
        <v>2021</v>
      </c>
      <c r="E3345" s="115" t="s">
        <v>7037</v>
      </c>
      <c r="F3345" s="41" t="s">
        <v>7089</v>
      </c>
      <c r="G3345" s="120"/>
      <c r="H3345" s="117"/>
      <c r="I3345" s="41"/>
      <c r="J3345" s="118"/>
      <c r="K3345" s="117"/>
    </row>
    <row r="3346" spans="2:11" ht="31">
      <c r="B3346" s="113">
        <v>26</v>
      </c>
      <c r="C3346" s="119" t="s">
        <v>6711</v>
      </c>
      <c r="D3346" s="113">
        <v>2021</v>
      </c>
      <c r="E3346" s="115" t="s">
        <v>7037</v>
      </c>
      <c r="F3346" s="41" t="s">
        <v>7090</v>
      </c>
      <c r="G3346" s="120"/>
      <c r="H3346" s="117"/>
      <c r="I3346" s="41"/>
      <c r="J3346" s="118"/>
      <c r="K3346" s="117"/>
    </row>
    <row r="3347" spans="2:11" ht="31">
      <c r="B3347" s="113">
        <v>26</v>
      </c>
      <c r="C3347" s="119" t="s">
        <v>6711</v>
      </c>
      <c r="D3347" s="113">
        <v>2021</v>
      </c>
      <c r="E3347" s="115" t="s">
        <v>7037</v>
      </c>
      <c r="F3347" s="41" t="s">
        <v>7091</v>
      </c>
      <c r="G3347" s="120"/>
      <c r="H3347" s="117"/>
      <c r="I3347" s="41"/>
      <c r="J3347" s="118"/>
      <c r="K3347" s="117"/>
    </row>
    <row r="3348" spans="2:11" ht="31">
      <c r="B3348" s="113">
        <v>26</v>
      </c>
      <c r="C3348" s="119" t="s">
        <v>6711</v>
      </c>
      <c r="D3348" s="113">
        <v>2021</v>
      </c>
      <c r="E3348" s="115" t="s">
        <v>7037</v>
      </c>
      <c r="F3348" s="41" t="s">
        <v>7092</v>
      </c>
      <c r="G3348" s="120"/>
      <c r="H3348" s="117"/>
      <c r="I3348" s="41"/>
      <c r="J3348" s="118"/>
      <c r="K3348" s="117"/>
    </row>
    <row r="3349" spans="2:11" ht="31">
      <c r="B3349" s="113">
        <v>26</v>
      </c>
      <c r="C3349" s="119" t="s">
        <v>6711</v>
      </c>
      <c r="D3349" s="113">
        <v>2021</v>
      </c>
      <c r="E3349" s="115" t="s">
        <v>7037</v>
      </c>
      <c r="F3349" s="41" t="s">
        <v>7093</v>
      </c>
      <c r="G3349" s="120"/>
      <c r="H3349" s="117"/>
      <c r="I3349" s="41"/>
      <c r="J3349" s="118"/>
      <c r="K3349" s="117"/>
    </row>
    <row r="3350" spans="2:11" ht="31">
      <c r="B3350" s="113">
        <v>26</v>
      </c>
      <c r="C3350" s="119" t="s">
        <v>6711</v>
      </c>
      <c r="D3350" s="113">
        <v>2021</v>
      </c>
      <c r="E3350" s="115" t="s">
        <v>7037</v>
      </c>
      <c r="F3350" s="41" t="s">
        <v>7094</v>
      </c>
      <c r="G3350" s="120"/>
      <c r="H3350" s="117"/>
      <c r="I3350" s="41"/>
      <c r="J3350" s="118"/>
      <c r="K3350" s="117"/>
    </row>
    <row r="3351" spans="2:11" ht="31">
      <c r="B3351" s="113">
        <v>26</v>
      </c>
      <c r="C3351" s="119" t="s">
        <v>6711</v>
      </c>
      <c r="D3351" s="113">
        <v>2021</v>
      </c>
      <c r="E3351" s="115" t="s">
        <v>7037</v>
      </c>
      <c r="F3351" s="41" t="s">
        <v>7095</v>
      </c>
      <c r="G3351" s="120"/>
      <c r="H3351" s="117"/>
      <c r="I3351" s="41"/>
      <c r="J3351" s="118"/>
      <c r="K3351" s="117"/>
    </row>
    <row r="3352" spans="2:11" ht="31">
      <c r="B3352" s="113">
        <v>26</v>
      </c>
      <c r="C3352" s="119" t="s">
        <v>6711</v>
      </c>
      <c r="D3352" s="113">
        <v>2021</v>
      </c>
      <c r="E3352" s="115" t="s">
        <v>7037</v>
      </c>
      <c r="F3352" s="41" t="s">
        <v>7096</v>
      </c>
      <c r="G3352" s="120"/>
      <c r="H3352" s="117"/>
      <c r="I3352" s="41"/>
      <c r="J3352" s="118"/>
      <c r="K3352" s="117"/>
    </row>
    <row r="3353" spans="2:11" ht="31">
      <c r="B3353" s="113">
        <v>26</v>
      </c>
      <c r="C3353" s="119" t="s">
        <v>6711</v>
      </c>
      <c r="D3353" s="113">
        <v>2021</v>
      </c>
      <c r="E3353" s="115" t="s">
        <v>7037</v>
      </c>
      <c r="F3353" s="41" t="s">
        <v>7097</v>
      </c>
      <c r="G3353" s="120"/>
      <c r="H3353" s="117"/>
      <c r="I3353" s="41"/>
      <c r="J3353" s="118"/>
      <c r="K3353" s="117"/>
    </row>
    <row r="3354" spans="2:11" ht="31">
      <c r="B3354" s="113">
        <v>26</v>
      </c>
      <c r="C3354" s="119" t="s">
        <v>6711</v>
      </c>
      <c r="D3354" s="113">
        <v>2021</v>
      </c>
      <c r="E3354" s="115" t="s">
        <v>7037</v>
      </c>
      <c r="F3354" s="41" t="s">
        <v>7098</v>
      </c>
      <c r="G3354" s="120"/>
      <c r="H3354" s="117"/>
      <c r="I3354" s="41"/>
      <c r="J3354" s="118"/>
      <c r="K3354" s="117"/>
    </row>
    <row r="3355" spans="2:11" ht="31">
      <c r="B3355" s="113">
        <v>26</v>
      </c>
      <c r="C3355" s="119" t="s">
        <v>6711</v>
      </c>
      <c r="D3355" s="113">
        <v>2021</v>
      </c>
      <c r="E3355" s="115" t="s">
        <v>7037</v>
      </c>
      <c r="F3355" s="41" t="s">
        <v>7099</v>
      </c>
      <c r="G3355" s="120"/>
      <c r="H3355" s="117"/>
      <c r="I3355" s="41"/>
      <c r="J3355" s="118"/>
      <c r="K3355" s="117"/>
    </row>
    <row r="3356" spans="2:11" ht="31">
      <c r="B3356" s="113">
        <v>26</v>
      </c>
      <c r="C3356" s="119" t="s">
        <v>6711</v>
      </c>
      <c r="D3356" s="113">
        <v>2021</v>
      </c>
      <c r="E3356" s="115" t="s">
        <v>7037</v>
      </c>
      <c r="F3356" s="41" t="s">
        <v>7100</v>
      </c>
      <c r="G3356" s="120"/>
      <c r="H3356" s="117"/>
      <c r="I3356" s="41"/>
      <c r="J3356" s="118"/>
      <c r="K3356" s="117"/>
    </row>
    <row r="3357" spans="2:11" ht="31">
      <c r="B3357" s="113">
        <v>26</v>
      </c>
      <c r="C3357" s="119" t="s">
        <v>6711</v>
      </c>
      <c r="D3357" s="113">
        <v>2021</v>
      </c>
      <c r="E3357" s="115" t="s">
        <v>7037</v>
      </c>
      <c r="F3357" s="41" t="s">
        <v>7101</v>
      </c>
      <c r="G3357" s="120"/>
      <c r="H3357" s="117"/>
      <c r="I3357" s="41"/>
      <c r="J3357" s="118"/>
      <c r="K3357" s="117"/>
    </row>
    <row r="3358" spans="2:11" ht="31">
      <c r="B3358" s="113">
        <v>26</v>
      </c>
      <c r="C3358" s="119" t="s">
        <v>6711</v>
      </c>
      <c r="D3358" s="113">
        <v>2021</v>
      </c>
      <c r="E3358" s="115" t="s">
        <v>7037</v>
      </c>
      <c r="F3358" s="41" t="s">
        <v>7102</v>
      </c>
      <c r="G3358" s="120"/>
      <c r="H3358" s="117"/>
      <c r="I3358" s="41"/>
      <c r="J3358" s="118"/>
      <c r="K3358" s="117"/>
    </row>
    <row r="3359" spans="2:11" ht="31">
      <c r="B3359" s="113">
        <v>26</v>
      </c>
      <c r="C3359" s="119" t="s">
        <v>6711</v>
      </c>
      <c r="D3359" s="113">
        <v>2021</v>
      </c>
      <c r="E3359" s="115" t="s">
        <v>7037</v>
      </c>
      <c r="F3359" s="41" t="s">
        <v>7103</v>
      </c>
      <c r="G3359" s="120"/>
      <c r="H3359" s="117"/>
      <c r="I3359" s="41"/>
      <c r="J3359" s="118"/>
      <c r="K3359" s="117"/>
    </row>
    <row r="3360" spans="2:11" ht="31">
      <c r="B3360" s="113">
        <v>26</v>
      </c>
      <c r="C3360" s="119" t="s">
        <v>6711</v>
      </c>
      <c r="D3360" s="113">
        <v>2021</v>
      </c>
      <c r="E3360" s="115" t="s">
        <v>7037</v>
      </c>
      <c r="F3360" s="41" t="s">
        <v>7104</v>
      </c>
      <c r="G3360" s="120"/>
      <c r="H3360" s="117"/>
      <c r="I3360" s="41"/>
      <c r="J3360" s="118"/>
      <c r="K3360" s="117"/>
    </row>
    <row r="3361" spans="2:11" ht="31">
      <c r="B3361" s="113">
        <v>26</v>
      </c>
      <c r="C3361" s="119" t="s">
        <v>6711</v>
      </c>
      <c r="D3361" s="113">
        <v>2021</v>
      </c>
      <c r="E3361" s="115" t="s">
        <v>7037</v>
      </c>
      <c r="F3361" s="41"/>
      <c r="G3361" s="120"/>
      <c r="H3361" s="117"/>
      <c r="I3361" s="41"/>
      <c r="J3361" s="118"/>
      <c r="K3361" s="117"/>
    </row>
    <row r="3362" spans="2:11" ht="31">
      <c r="B3362" s="113">
        <v>26</v>
      </c>
      <c r="C3362" s="119" t="s">
        <v>6711</v>
      </c>
      <c r="D3362" s="113">
        <v>2021</v>
      </c>
      <c r="E3362" s="115" t="s">
        <v>7037</v>
      </c>
      <c r="F3362" s="41" t="s">
        <v>6727</v>
      </c>
      <c r="G3362" s="120"/>
      <c r="H3362" s="117"/>
      <c r="I3362" s="41"/>
      <c r="J3362" s="118"/>
      <c r="K3362" s="117"/>
    </row>
    <row r="3363" spans="2:11" ht="31">
      <c r="B3363" s="113">
        <v>26</v>
      </c>
      <c r="C3363" s="119" t="s">
        <v>6711</v>
      </c>
      <c r="D3363" s="113">
        <v>2021</v>
      </c>
      <c r="E3363" s="115" t="s">
        <v>7037</v>
      </c>
      <c r="F3363" s="41" t="s">
        <v>7105</v>
      </c>
      <c r="G3363" s="120"/>
      <c r="H3363" s="117"/>
      <c r="I3363" s="41"/>
      <c r="J3363" s="118"/>
      <c r="K3363" s="117"/>
    </row>
    <row r="3364" spans="2:11" ht="31">
      <c r="B3364" s="113">
        <v>26</v>
      </c>
      <c r="C3364" s="119" t="s">
        <v>6711</v>
      </c>
      <c r="D3364" s="113">
        <v>2021</v>
      </c>
      <c r="E3364" s="115" t="s">
        <v>7037</v>
      </c>
      <c r="F3364" s="41" t="s">
        <v>7106</v>
      </c>
      <c r="G3364" s="120"/>
      <c r="H3364" s="117"/>
      <c r="I3364" s="41"/>
      <c r="J3364" s="118"/>
      <c r="K3364" s="117"/>
    </row>
    <row r="3365" spans="2:11" ht="31">
      <c r="B3365" s="113">
        <v>26</v>
      </c>
      <c r="C3365" s="119" t="s">
        <v>6711</v>
      </c>
      <c r="D3365" s="113">
        <v>2021</v>
      </c>
      <c r="E3365" s="115" t="s">
        <v>7037</v>
      </c>
      <c r="F3365" s="41"/>
      <c r="G3365" s="120"/>
      <c r="H3365" s="117"/>
      <c r="I3365" s="41"/>
      <c r="J3365" s="118"/>
      <c r="K3365" s="117"/>
    </row>
    <row r="3366" spans="2:11" ht="31">
      <c r="B3366" s="113">
        <v>26</v>
      </c>
      <c r="C3366" s="119" t="s">
        <v>6711</v>
      </c>
      <c r="D3366" s="113">
        <v>2021</v>
      </c>
      <c r="E3366" s="115" t="s">
        <v>7037</v>
      </c>
      <c r="F3366" s="41" t="s">
        <v>6733</v>
      </c>
      <c r="G3366" s="120"/>
      <c r="H3366" s="117"/>
      <c r="I3366" s="41"/>
      <c r="J3366" s="118"/>
      <c r="K3366" s="117"/>
    </row>
    <row r="3367" spans="2:11" ht="31">
      <c r="B3367" s="113">
        <v>26</v>
      </c>
      <c r="C3367" s="119" t="s">
        <v>6711</v>
      </c>
      <c r="D3367" s="113">
        <v>2021</v>
      </c>
      <c r="E3367" s="115" t="s">
        <v>7037</v>
      </c>
      <c r="F3367" s="41" t="s">
        <v>7107</v>
      </c>
      <c r="G3367" s="120"/>
      <c r="H3367" s="117"/>
      <c r="I3367" s="41"/>
      <c r="J3367" s="118"/>
      <c r="K3367" s="117"/>
    </row>
    <row r="3368" spans="2:11" ht="31">
      <c r="B3368" s="113">
        <v>26</v>
      </c>
      <c r="C3368" s="119" t="s">
        <v>6711</v>
      </c>
      <c r="D3368" s="113">
        <v>2021</v>
      </c>
      <c r="E3368" s="115" t="s">
        <v>7037</v>
      </c>
      <c r="F3368" s="41" t="s">
        <v>7108</v>
      </c>
      <c r="G3368" s="120"/>
      <c r="H3368" s="117"/>
      <c r="I3368" s="41"/>
      <c r="J3368" s="118"/>
      <c r="K3368" s="117"/>
    </row>
    <row r="3369" spans="2:11" ht="31">
      <c r="B3369" s="113">
        <v>26</v>
      </c>
      <c r="C3369" s="119" t="s">
        <v>6711</v>
      </c>
      <c r="D3369" s="113">
        <v>2021</v>
      </c>
      <c r="E3369" s="115" t="s">
        <v>7037</v>
      </c>
      <c r="F3369" s="41" t="s">
        <v>7109</v>
      </c>
      <c r="G3369" s="120"/>
      <c r="H3369" s="117"/>
      <c r="I3369" s="41"/>
      <c r="J3369" s="118"/>
      <c r="K3369" s="117"/>
    </row>
    <row r="3370" spans="2:11" ht="31">
      <c r="B3370" s="113">
        <v>26</v>
      </c>
      <c r="C3370" s="119" t="s">
        <v>6711</v>
      </c>
      <c r="D3370" s="113">
        <v>2021</v>
      </c>
      <c r="E3370" s="115" t="s">
        <v>7037</v>
      </c>
      <c r="F3370" s="41"/>
      <c r="G3370" s="120"/>
      <c r="H3370" s="117"/>
      <c r="I3370" s="41"/>
      <c r="J3370" s="118"/>
      <c r="K3370" s="117"/>
    </row>
    <row r="3371" spans="2:11" ht="31">
      <c r="B3371" s="113">
        <v>26</v>
      </c>
      <c r="C3371" s="119" t="s">
        <v>6711</v>
      </c>
      <c r="D3371" s="113">
        <v>2021</v>
      </c>
      <c r="E3371" s="115" t="s">
        <v>7037</v>
      </c>
      <c r="F3371" s="41" t="s">
        <v>7110</v>
      </c>
      <c r="G3371" s="120"/>
      <c r="H3371" s="117"/>
      <c r="I3371" s="41"/>
      <c r="J3371" s="118"/>
      <c r="K3371" s="117"/>
    </row>
    <row r="3372" spans="2:11" ht="31">
      <c r="B3372" s="113">
        <v>27</v>
      </c>
      <c r="C3372" s="119" t="s">
        <v>7111</v>
      </c>
      <c r="D3372" s="113">
        <v>2021</v>
      </c>
      <c r="E3372" s="115" t="s">
        <v>3011</v>
      </c>
      <c r="F3372" s="41"/>
      <c r="G3372" s="120"/>
      <c r="H3372" s="117"/>
      <c r="I3372" s="41"/>
      <c r="J3372" s="118"/>
      <c r="K3372" s="117"/>
    </row>
    <row r="3373" spans="2:11" ht="31">
      <c r="B3373" s="113">
        <v>27</v>
      </c>
      <c r="C3373" s="119" t="s">
        <v>7111</v>
      </c>
      <c r="D3373" s="113">
        <v>2021</v>
      </c>
      <c r="E3373" s="115" t="s">
        <v>3016</v>
      </c>
      <c r="F3373" s="41"/>
      <c r="G3373" s="120"/>
      <c r="H3373" s="117"/>
      <c r="I3373" s="41"/>
      <c r="J3373" s="118"/>
      <c r="K3373" s="117"/>
    </row>
    <row r="3374" spans="2:11" ht="31">
      <c r="B3374" s="113">
        <v>27</v>
      </c>
      <c r="C3374" s="119" t="s">
        <v>7111</v>
      </c>
      <c r="D3374" s="113">
        <v>2021</v>
      </c>
      <c r="E3374" s="115" t="s">
        <v>3070</v>
      </c>
      <c r="F3374" s="41" t="s">
        <v>7112</v>
      </c>
      <c r="G3374" s="120" t="s">
        <v>7113</v>
      </c>
      <c r="H3374" s="117"/>
      <c r="I3374" s="41" t="s">
        <v>7114</v>
      </c>
      <c r="J3374" s="118">
        <v>103053325</v>
      </c>
      <c r="K3374" s="117"/>
    </row>
    <row r="3375" spans="2:11" ht="46.5">
      <c r="B3375" s="113">
        <v>27</v>
      </c>
      <c r="C3375" s="119" t="s">
        <v>7111</v>
      </c>
      <c r="D3375" s="113">
        <v>2021</v>
      </c>
      <c r="E3375" s="115" t="s">
        <v>3096</v>
      </c>
      <c r="F3375" s="41" t="s">
        <v>7115</v>
      </c>
      <c r="G3375" s="120" t="s">
        <v>7116</v>
      </c>
      <c r="H3375" s="117" t="s">
        <v>7117</v>
      </c>
      <c r="I3375" s="41" t="s">
        <v>7114</v>
      </c>
      <c r="J3375" s="118">
        <v>209511500</v>
      </c>
      <c r="K3375" s="117"/>
    </row>
    <row r="3376" spans="2:11" ht="31">
      <c r="B3376" s="113">
        <v>27</v>
      </c>
      <c r="C3376" s="119" t="s">
        <v>7111</v>
      </c>
      <c r="D3376" s="113">
        <v>2021</v>
      </c>
      <c r="E3376" s="115" t="s">
        <v>3112</v>
      </c>
      <c r="F3376" s="41" t="s">
        <v>6168</v>
      </c>
      <c r="G3376" s="120" t="s">
        <v>7118</v>
      </c>
      <c r="H3376" s="117" t="s">
        <v>7119</v>
      </c>
      <c r="I3376" s="41" t="s">
        <v>7120</v>
      </c>
      <c r="J3376" s="118">
        <v>158400000</v>
      </c>
      <c r="K3376" s="117"/>
    </row>
    <row r="3377" spans="2:11" ht="28">
      <c r="B3377" s="113">
        <v>27</v>
      </c>
      <c r="C3377" s="119" t="s">
        <v>7111</v>
      </c>
      <c r="D3377" s="113">
        <v>2021</v>
      </c>
      <c r="E3377" s="115" t="s">
        <v>3144</v>
      </c>
      <c r="F3377" s="41" t="s">
        <v>7121</v>
      </c>
      <c r="G3377" s="120"/>
      <c r="H3377" s="117"/>
      <c r="I3377" s="41" t="s">
        <v>7122</v>
      </c>
      <c r="J3377" s="118">
        <v>240055805</v>
      </c>
      <c r="K3377" s="117"/>
    </row>
    <row r="3378" spans="2:11" ht="31">
      <c r="B3378" s="113">
        <v>28</v>
      </c>
      <c r="C3378" s="119" t="s">
        <v>7123</v>
      </c>
      <c r="D3378" s="113">
        <v>2021</v>
      </c>
      <c r="E3378" s="115" t="s">
        <v>3011</v>
      </c>
      <c r="F3378" s="41" t="s">
        <v>7124</v>
      </c>
      <c r="G3378" s="120"/>
      <c r="H3378" s="117"/>
      <c r="I3378" s="41"/>
      <c r="J3378" s="118">
        <v>0</v>
      </c>
      <c r="K3378" s="117">
        <v>0</v>
      </c>
    </row>
    <row r="3379" spans="2:11" ht="31">
      <c r="B3379" s="113">
        <v>28</v>
      </c>
      <c r="C3379" s="119" t="s">
        <v>7123</v>
      </c>
      <c r="D3379" s="113">
        <v>2021</v>
      </c>
      <c r="E3379" s="115" t="s">
        <v>3016</v>
      </c>
      <c r="F3379" s="41" t="s">
        <v>7124</v>
      </c>
      <c r="G3379" s="120"/>
      <c r="H3379" s="117"/>
      <c r="I3379" s="41"/>
      <c r="J3379" s="118">
        <v>0</v>
      </c>
      <c r="K3379" s="117">
        <v>0</v>
      </c>
    </row>
    <row r="3380" spans="2:11" ht="31">
      <c r="B3380" s="113">
        <v>28</v>
      </c>
      <c r="C3380" s="119" t="s">
        <v>7123</v>
      </c>
      <c r="D3380" s="113">
        <v>2021</v>
      </c>
      <c r="E3380" s="115" t="s">
        <v>3070</v>
      </c>
      <c r="F3380" s="41" t="s">
        <v>7125</v>
      </c>
      <c r="G3380" s="120" t="s">
        <v>7126</v>
      </c>
      <c r="H3380" s="117" t="s">
        <v>7127</v>
      </c>
      <c r="I3380" s="41" t="s">
        <v>7128</v>
      </c>
      <c r="J3380" s="118">
        <v>3000000</v>
      </c>
      <c r="K3380" s="117">
        <v>0</v>
      </c>
    </row>
    <row r="3381" spans="2:11" ht="31">
      <c r="B3381" s="113">
        <v>28</v>
      </c>
      <c r="C3381" s="119" t="s">
        <v>7123</v>
      </c>
      <c r="D3381" s="113">
        <v>2021</v>
      </c>
      <c r="E3381" s="115" t="s">
        <v>3070</v>
      </c>
      <c r="F3381" s="41" t="s">
        <v>7129</v>
      </c>
      <c r="G3381" s="120" t="s">
        <v>7130</v>
      </c>
      <c r="H3381" s="117" t="s">
        <v>84</v>
      </c>
      <c r="I3381" s="41" t="s">
        <v>7128</v>
      </c>
      <c r="J3381" s="118">
        <v>30000000</v>
      </c>
      <c r="K3381" s="117">
        <v>0</v>
      </c>
    </row>
    <row r="3382" spans="2:11" ht="31">
      <c r="B3382" s="113">
        <v>28</v>
      </c>
      <c r="C3382" s="119" t="s">
        <v>7123</v>
      </c>
      <c r="D3382" s="113">
        <v>2021</v>
      </c>
      <c r="E3382" s="115" t="s">
        <v>3070</v>
      </c>
      <c r="F3382" s="41" t="s">
        <v>7131</v>
      </c>
      <c r="G3382" s="120" t="s">
        <v>7132</v>
      </c>
      <c r="H3382" s="117" t="s">
        <v>84</v>
      </c>
      <c r="I3382" s="41" t="s">
        <v>7128</v>
      </c>
      <c r="J3382" s="118">
        <v>2750000</v>
      </c>
      <c r="K3382" s="117">
        <v>0</v>
      </c>
    </row>
    <row r="3383" spans="2:11" ht="31">
      <c r="B3383" s="113">
        <v>28</v>
      </c>
      <c r="C3383" s="119" t="s">
        <v>7123</v>
      </c>
      <c r="D3383" s="113">
        <v>2021</v>
      </c>
      <c r="E3383" s="115" t="s">
        <v>3070</v>
      </c>
      <c r="F3383" s="41" t="s">
        <v>7133</v>
      </c>
      <c r="G3383" s="120" t="s">
        <v>7134</v>
      </c>
      <c r="H3383" s="117" t="s">
        <v>84</v>
      </c>
      <c r="I3383" s="41" t="s">
        <v>7128</v>
      </c>
      <c r="J3383" s="118">
        <v>4500000</v>
      </c>
      <c r="K3383" s="117"/>
    </row>
    <row r="3384" spans="2:11" ht="31">
      <c r="B3384" s="113">
        <v>28</v>
      </c>
      <c r="C3384" s="119" t="s">
        <v>7123</v>
      </c>
      <c r="D3384" s="113">
        <v>2021</v>
      </c>
      <c r="E3384" s="115" t="s">
        <v>3070</v>
      </c>
      <c r="F3384" s="41" t="s">
        <v>7135</v>
      </c>
      <c r="G3384" s="120" t="s">
        <v>7136</v>
      </c>
      <c r="H3384" s="117" t="s">
        <v>3629</v>
      </c>
      <c r="I3384" s="41" t="s">
        <v>7137</v>
      </c>
      <c r="J3384" s="118">
        <v>9000000</v>
      </c>
      <c r="K3384" s="117">
        <v>0</v>
      </c>
    </row>
    <row r="3385" spans="2:11" ht="31">
      <c r="B3385" s="113">
        <v>28</v>
      </c>
      <c r="C3385" s="119" t="s">
        <v>7123</v>
      </c>
      <c r="D3385" s="113">
        <v>2021</v>
      </c>
      <c r="E3385" s="115" t="s">
        <v>3070</v>
      </c>
      <c r="F3385" s="41" t="s">
        <v>7138</v>
      </c>
      <c r="G3385" s="120" t="s">
        <v>7139</v>
      </c>
      <c r="H3385" s="117" t="s">
        <v>84</v>
      </c>
      <c r="I3385" s="41" t="s">
        <v>7140</v>
      </c>
      <c r="J3385" s="118">
        <v>1000000</v>
      </c>
      <c r="K3385" s="117">
        <v>0</v>
      </c>
    </row>
    <row r="3386" spans="2:11" ht="31">
      <c r="B3386" s="113">
        <v>28</v>
      </c>
      <c r="C3386" s="119" t="s">
        <v>7123</v>
      </c>
      <c r="D3386" s="113">
        <v>2021</v>
      </c>
      <c r="E3386" s="115" t="s">
        <v>3070</v>
      </c>
      <c r="F3386" s="41" t="s">
        <v>7141</v>
      </c>
      <c r="G3386" s="120" t="s">
        <v>7142</v>
      </c>
      <c r="H3386" s="117" t="s">
        <v>4747</v>
      </c>
      <c r="I3386" s="41" t="s">
        <v>7128</v>
      </c>
      <c r="J3386" s="118">
        <v>0</v>
      </c>
      <c r="K3386" s="117">
        <v>80000000</v>
      </c>
    </row>
    <row r="3387" spans="2:11" ht="42">
      <c r="B3387" s="113">
        <v>28</v>
      </c>
      <c r="C3387" s="119" t="s">
        <v>7123</v>
      </c>
      <c r="D3387" s="113">
        <v>2021</v>
      </c>
      <c r="E3387" s="115" t="s">
        <v>3070</v>
      </c>
      <c r="F3387" s="41" t="s">
        <v>7143</v>
      </c>
      <c r="G3387" s="120" t="s">
        <v>7144</v>
      </c>
      <c r="H3387" s="117" t="s">
        <v>84</v>
      </c>
      <c r="I3387" s="41" t="s">
        <v>7145</v>
      </c>
      <c r="J3387" s="118">
        <v>0</v>
      </c>
      <c r="K3387" s="117">
        <v>58500000</v>
      </c>
    </row>
    <row r="3388" spans="2:11" ht="56">
      <c r="B3388" s="113">
        <v>28</v>
      </c>
      <c r="C3388" s="119" t="s">
        <v>7123</v>
      </c>
      <c r="D3388" s="113">
        <v>2021</v>
      </c>
      <c r="E3388" s="115" t="s">
        <v>3070</v>
      </c>
      <c r="F3388" s="41" t="s">
        <v>7146</v>
      </c>
      <c r="G3388" s="120" t="s">
        <v>7147</v>
      </c>
      <c r="H3388" s="117" t="s">
        <v>84</v>
      </c>
      <c r="I3388" s="41" t="s">
        <v>7148</v>
      </c>
      <c r="J3388" s="118">
        <v>2000000</v>
      </c>
      <c r="K3388" s="117">
        <v>0</v>
      </c>
    </row>
    <row r="3389" spans="2:11" ht="42">
      <c r="B3389" s="113">
        <v>28</v>
      </c>
      <c r="C3389" s="119" t="s">
        <v>7123</v>
      </c>
      <c r="D3389" s="113">
        <v>2021</v>
      </c>
      <c r="E3389" s="115" t="s">
        <v>3070</v>
      </c>
      <c r="F3389" s="41" t="s">
        <v>7149</v>
      </c>
      <c r="G3389" s="120" t="s">
        <v>7144</v>
      </c>
      <c r="H3389" s="117" t="s">
        <v>84</v>
      </c>
      <c r="I3389" s="41" t="s">
        <v>7145</v>
      </c>
      <c r="J3389" s="118">
        <v>5000000</v>
      </c>
      <c r="K3389" s="117">
        <v>0</v>
      </c>
    </row>
    <row r="3390" spans="2:11" ht="31">
      <c r="B3390" s="113">
        <v>28</v>
      </c>
      <c r="C3390" s="119" t="s">
        <v>7123</v>
      </c>
      <c r="D3390" s="113">
        <v>2021</v>
      </c>
      <c r="E3390" s="115" t="s">
        <v>3070</v>
      </c>
      <c r="F3390" s="41" t="s">
        <v>7150</v>
      </c>
      <c r="G3390" s="120" t="s">
        <v>7151</v>
      </c>
      <c r="H3390" s="117" t="s">
        <v>84</v>
      </c>
      <c r="I3390" s="41" t="s">
        <v>7152</v>
      </c>
      <c r="J3390" s="118">
        <v>5000000</v>
      </c>
      <c r="K3390" s="117">
        <v>0</v>
      </c>
    </row>
    <row r="3391" spans="2:11" ht="31">
      <c r="B3391" s="113">
        <v>28</v>
      </c>
      <c r="C3391" s="119" t="s">
        <v>7123</v>
      </c>
      <c r="D3391" s="113">
        <v>2021</v>
      </c>
      <c r="E3391" s="115" t="s">
        <v>3070</v>
      </c>
      <c r="F3391" s="41" t="s">
        <v>7153</v>
      </c>
      <c r="G3391" s="120" t="s">
        <v>7154</v>
      </c>
      <c r="H3391" s="117" t="s">
        <v>84</v>
      </c>
      <c r="I3391" s="41" t="s">
        <v>7152</v>
      </c>
      <c r="J3391" s="118">
        <v>3500000</v>
      </c>
      <c r="K3391" s="117">
        <v>0</v>
      </c>
    </row>
    <row r="3392" spans="2:11" ht="42">
      <c r="B3392" s="113">
        <v>28</v>
      </c>
      <c r="C3392" s="119" t="s">
        <v>7123</v>
      </c>
      <c r="D3392" s="113">
        <v>2021</v>
      </c>
      <c r="E3392" s="115" t="s">
        <v>3070</v>
      </c>
      <c r="F3392" s="41" t="s">
        <v>7155</v>
      </c>
      <c r="G3392" s="120" t="s">
        <v>7156</v>
      </c>
      <c r="H3392" s="117" t="s">
        <v>84</v>
      </c>
      <c r="I3392" s="41" t="s">
        <v>7157</v>
      </c>
      <c r="J3392" s="118">
        <v>1000000</v>
      </c>
      <c r="K3392" s="117">
        <v>0</v>
      </c>
    </row>
    <row r="3393" spans="2:11" ht="31">
      <c r="B3393" s="113">
        <v>28</v>
      </c>
      <c r="C3393" s="119" t="s">
        <v>7123</v>
      </c>
      <c r="D3393" s="113">
        <v>2021</v>
      </c>
      <c r="E3393" s="115" t="s">
        <v>3070</v>
      </c>
      <c r="F3393" s="41" t="s">
        <v>7158</v>
      </c>
      <c r="G3393" s="120" t="s">
        <v>7159</v>
      </c>
      <c r="H3393" s="117" t="s">
        <v>84</v>
      </c>
      <c r="I3393" s="41" t="s">
        <v>7160</v>
      </c>
      <c r="J3393" s="118">
        <v>0</v>
      </c>
      <c r="K3393" s="117">
        <v>2250000</v>
      </c>
    </row>
    <row r="3394" spans="2:11" ht="31">
      <c r="B3394" s="113">
        <v>28</v>
      </c>
      <c r="C3394" s="119" t="s">
        <v>7123</v>
      </c>
      <c r="D3394" s="113">
        <v>2021</v>
      </c>
      <c r="E3394" s="115" t="s">
        <v>3070</v>
      </c>
      <c r="F3394" s="41" t="s">
        <v>7161</v>
      </c>
      <c r="G3394" s="120" t="s">
        <v>7162</v>
      </c>
      <c r="H3394" s="117" t="s">
        <v>84</v>
      </c>
      <c r="I3394" s="41" t="s">
        <v>7152</v>
      </c>
      <c r="J3394" s="118">
        <v>2000000</v>
      </c>
      <c r="K3394" s="117">
        <v>0</v>
      </c>
    </row>
    <row r="3395" spans="2:11" ht="46.5">
      <c r="B3395" s="113">
        <v>28</v>
      </c>
      <c r="C3395" s="119" t="s">
        <v>7123</v>
      </c>
      <c r="D3395" s="113">
        <v>2021</v>
      </c>
      <c r="E3395" s="115" t="s">
        <v>3096</v>
      </c>
      <c r="F3395" s="41" t="s">
        <v>7163</v>
      </c>
      <c r="G3395" s="120" t="s">
        <v>7164</v>
      </c>
      <c r="H3395" s="117" t="s">
        <v>7165</v>
      </c>
      <c r="I3395" s="41" t="s">
        <v>7128</v>
      </c>
      <c r="J3395" s="118">
        <v>22750000</v>
      </c>
      <c r="K3395" s="117">
        <v>0</v>
      </c>
    </row>
    <row r="3396" spans="2:11" ht="46.5">
      <c r="B3396" s="113">
        <v>28</v>
      </c>
      <c r="C3396" s="119" t="s">
        <v>7123</v>
      </c>
      <c r="D3396" s="113">
        <v>2021</v>
      </c>
      <c r="E3396" s="115" t="s">
        <v>3096</v>
      </c>
      <c r="F3396" s="41" t="s">
        <v>7166</v>
      </c>
      <c r="G3396" s="120" t="s">
        <v>7167</v>
      </c>
      <c r="H3396" s="117" t="s">
        <v>84</v>
      </c>
      <c r="I3396" s="41" t="s">
        <v>7128</v>
      </c>
      <c r="J3396" s="118">
        <v>0</v>
      </c>
      <c r="K3396" s="117">
        <v>39572500</v>
      </c>
    </row>
    <row r="3397" spans="2:11" ht="42">
      <c r="B3397" s="113">
        <v>28</v>
      </c>
      <c r="C3397" s="119" t="s">
        <v>7123</v>
      </c>
      <c r="D3397" s="113">
        <v>2021</v>
      </c>
      <c r="E3397" s="115" t="s">
        <v>3112</v>
      </c>
      <c r="F3397" s="41" t="s">
        <v>7168</v>
      </c>
      <c r="G3397" s="120" t="s">
        <v>7169</v>
      </c>
      <c r="H3397" s="117" t="s">
        <v>84</v>
      </c>
      <c r="I3397" s="41" t="s">
        <v>7170</v>
      </c>
      <c r="J3397" s="118">
        <v>7500000</v>
      </c>
      <c r="K3397" s="117">
        <v>0</v>
      </c>
    </row>
    <row r="3398" spans="2:11" ht="42">
      <c r="B3398" s="113">
        <v>28</v>
      </c>
      <c r="C3398" s="119" t="s">
        <v>7123</v>
      </c>
      <c r="D3398" s="113">
        <v>2021</v>
      </c>
      <c r="E3398" s="115" t="s">
        <v>3112</v>
      </c>
      <c r="F3398" s="41" t="s">
        <v>7171</v>
      </c>
      <c r="G3398" s="120" t="s">
        <v>7172</v>
      </c>
      <c r="H3398" s="117" t="s">
        <v>84</v>
      </c>
      <c r="I3398" s="41" t="s">
        <v>7173</v>
      </c>
      <c r="J3398" s="118">
        <v>10000000</v>
      </c>
      <c r="K3398" s="117">
        <v>0</v>
      </c>
    </row>
    <row r="3399" spans="2:11" ht="42">
      <c r="B3399" s="113">
        <v>28</v>
      </c>
      <c r="C3399" s="119" t="s">
        <v>7123</v>
      </c>
      <c r="D3399" s="113">
        <v>2021</v>
      </c>
      <c r="E3399" s="115" t="s">
        <v>3112</v>
      </c>
      <c r="F3399" s="41" t="s">
        <v>7174</v>
      </c>
      <c r="G3399" s="120" t="s">
        <v>7175</v>
      </c>
      <c r="H3399" s="117" t="s">
        <v>84</v>
      </c>
      <c r="I3399" s="41" t="s">
        <v>7176</v>
      </c>
      <c r="J3399" s="118">
        <v>5000000</v>
      </c>
      <c r="K3399" s="117">
        <v>0</v>
      </c>
    </row>
    <row r="3400" spans="2:11" ht="31">
      <c r="B3400" s="113">
        <v>28</v>
      </c>
      <c r="C3400" s="119" t="s">
        <v>7123</v>
      </c>
      <c r="D3400" s="113">
        <v>2021</v>
      </c>
      <c r="E3400" s="115" t="s">
        <v>3112</v>
      </c>
      <c r="F3400" s="41" t="s">
        <v>7177</v>
      </c>
      <c r="G3400" s="120" t="s">
        <v>7178</v>
      </c>
      <c r="H3400" s="117" t="s">
        <v>84</v>
      </c>
      <c r="I3400" s="41" t="s">
        <v>7179</v>
      </c>
      <c r="J3400" s="118">
        <v>7000000</v>
      </c>
      <c r="K3400" s="117">
        <v>0</v>
      </c>
    </row>
    <row r="3401" spans="2:11" ht="31">
      <c r="B3401" s="113">
        <v>28</v>
      </c>
      <c r="C3401" s="119" t="s">
        <v>7123</v>
      </c>
      <c r="D3401" s="113">
        <v>2021</v>
      </c>
      <c r="E3401" s="115" t="s">
        <v>3112</v>
      </c>
      <c r="F3401" s="41" t="s">
        <v>7180</v>
      </c>
      <c r="G3401" s="120" t="s">
        <v>7181</v>
      </c>
      <c r="H3401" s="117" t="s">
        <v>84</v>
      </c>
      <c r="I3401" s="41" t="s">
        <v>7128</v>
      </c>
      <c r="J3401" s="118"/>
      <c r="K3401" s="117">
        <v>171028772</v>
      </c>
    </row>
    <row r="3402" spans="2:11" ht="28">
      <c r="B3402" s="113">
        <v>28</v>
      </c>
      <c r="C3402" s="119" t="s">
        <v>7123</v>
      </c>
      <c r="D3402" s="113">
        <v>2021</v>
      </c>
      <c r="E3402" s="115" t="s">
        <v>3144</v>
      </c>
      <c r="F3402" s="41" t="s">
        <v>7182</v>
      </c>
      <c r="G3402" s="120" t="s">
        <v>7183</v>
      </c>
      <c r="H3402" s="117" t="s">
        <v>84</v>
      </c>
      <c r="I3402" s="41" t="s">
        <v>7184</v>
      </c>
      <c r="J3402" s="118">
        <v>0</v>
      </c>
      <c r="K3402" s="117">
        <v>3600000</v>
      </c>
    </row>
    <row r="3403" spans="2:11" ht="15.5">
      <c r="B3403" s="113">
        <v>28</v>
      </c>
      <c r="C3403" s="119" t="s">
        <v>7123</v>
      </c>
      <c r="D3403" s="113">
        <v>2021</v>
      </c>
      <c r="E3403" s="115" t="s">
        <v>3144</v>
      </c>
      <c r="F3403" s="41" t="s">
        <v>7185</v>
      </c>
      <c r="G3403" s="120" t="s">
        <v>7186</v>
      </c>
      <c r="H3403" s="117" t="s">
        <v>84</v>
      </c>
      <c r="I3403" s="41" t="s">
        <v>7152</v>
      </c>
      <c r="J3403" s="118">
        <v>0</v>
      </c>
      <c r="K3403" s="117">
        <v>31460000</v>
      </c>
    </row>
    <row r="3404" spans="2:11" ht="46.5">
      <c r="B3404" s="113">
        <v>29</v>
      </c>
      <c r="C3404" s="119" t="s">
        <v>239</v>
      </c>
      <c r="D3404" s="113">
        <v>2021</v>
      </c>
      <c r="E3404" s="115" t="s">
        <v>3011</v>
      </c>
      <c r="F3404" s="41" t="s">
        <v>7187</v>
      </c>
      <c r="G3404" s="120" t="s">
        <v>7188</v>
      </c>
      <c r="H3404" s="117">
        <v>150</v>
      </c>
      <c r="I3404" s="41" t="s">
        <v>7189</v>
      </c>
      <c r="J3404" s="118">
        <v>5000000</v>
      </c>
      <c r="K3404" s="115" t="s">
        <v>7190</v>
      </c>
    </row>
    <row r="3405" spans="2:11" ht="124">
      <c r="B3405" s="113">
        <v>29</v>
      </c>
      <c r="C3405" s="119" t="s">
        <v>239</v>
      </c>
      <c r="D3405" s="113">
        <v>2021</v>
      </c>
      <c r="E3405" s="115" t="s">
        <v>3016</v>
      </c>
      <c r="F3405" s="41" t="s">
        <v>7191</v>
      </c>
      <c r="G3405" s="120" t="s">
        <v>7192</v>
      </c>
      <c r="H3405" s="117">
        <v>75</v>
      </c>
      <c r="I3405" s="41" t="s">
        <v>7193</v>
      </c>
      <c r="J3405" s="118">
        <v>117083249</v>
      </c>
      <c r="K3405" s="115" t="s">
        <v>7194</v>
      </c>
    </row>
    <row r="3406" spans="2:11" ht="77.5">
      <c r="B3406" s="113">
        <v>29</v>
      </c>
      <c r="C3406" s="119" t="s">
        <v>239</v>
      </c>
      <c r="D3406" s="113">
        <v>2021</v>
      </c>
      <c r="E3406" s="115" t="s">
        <v>3070</v>
      </c>
      <c r="F3406" s="41" t="s">
        <v>7195</v>
      </c>
      <c r="G3406" s="120" t="s">
        <v>7196</v>
      </c>
      <c r="H3406" s="117">
        <v>300</v>
      </c>
      <c r="I3406" s="41" t="s">
        <v>7197</v>
      </c>
      <c r="J3406" s="118">
        <v>206005800</v>
      </c>
      <c r="K3406" s="115" t="s">
        <v>7198</v>
      </c>
    </row>
    <row r="3407" spans="2:11" ht="124">
      <c r="B3407" s="113">
        <v>29</v>
      </c>
      <c r="C3407" s="119" t="s">
        <v>239</v>
      </c>
      <c r="D3407" s="113">
        <v>2021</v>
      </c>
      <c r="E3407" s="115" t="s">
        <v>3096</v>
      </c>
      <c r="F3407" s="41" t="s">
        <v>7199</v>
      </c>
      <c r="G3407" s="120" t="s">
        <v>7200</v>
      </c>
      <c r="H3407" s="117">
        <v>100</v>
      </c>
      <c r="I3407" s="41" t="s">
        <v>7201</v>
      </c>
      <c r="J3407" s="118">
        <v>827252802</v>
      </c>
      <c r="K3407" s="115" t="s">
        <v>7202</v>
      </c>
    </row>
    <row r="3408" spans="2:11" ht="139.5">
      <c r="B3408" s="113">
        <v>29</v>
      </c>
      <c r="C3408" s="119" t="s">
        <v>239</v>
      </c>
      <c r="D3408" s="113">
        <v>2021</v>
      </c>
      <c r="E3408" s="115" t="s">
        <v>3112</v>
      </c>
      <c r="F3408" s="41" t="s">
        <v>7203</v>
      </c>
      <c r="G3408" s="120" t="s">
        <v>7204</v>
      </c>
      <c r="H3408" s="117">
        <v>500</v>
      </c>
      <c r="I3408" s="41" t="s">
        <v>7205</v>
      </c>
      <c r="J3408" s="118">
        <v>1000026300</v>
      </c>
      <c r="K3408" s="115" t="s">
        <v>7206</v>
      </c>
    </row>
    <row r="3409" spans="2:11" ht="139.5">
      <c r="B3409" s="113">
        <v>29</v>
      </c>
      <c r="C3409" s="119" t="s">
        <v>239</v>
      </c>
      <c r="D3409" s="113">
        <v>2021</v>
      </c>
      <c r="E3409" s="115" t="s">
        <v>3144</v>
      </c>
      <c r="F3409" s="41" t="s">
        <v>7207</v>
      </c>
      <c r="G3409" s="120" t="s">
        <v>7204</v>
      </c>
      <c r="H3409" s="117">
        <v>50</v>
      </c>
      <c r="I3409" s="41" t="s">
        <v>7208</v>
      </c>
      <c r="J3409" s="118">
        <v>21861900</v>
      </c>
      <c r="K3409" s="115" t="s">
        <v>7209</v>
      </c>
    </row>
    <row r="3410" spans="2:11" ht="31">
      <c r="B3410" s="113">
        <v>30</v>
      </c>
      <c r="C3410" s="92" t="s">
        <v>7210</v>
      </c>
      <c r="D3410" s="113">
        <v>2021</v>
      </c>
      <c r="E3410" s="115" t="s">
        <v>3011</v>
      </c>
      <c r="F3410" s="41"/>
      <c r="G3410" s="120"/>
      <c r="H3410" s="117"/>
      <c r="I3410" s="41"/>
      <c r="J3410" s="118"/>
      <c r="K3410" s="117"/>
    </row>
    <row r="3411" spans="2:11" ht="31">
      <c r="B3411" s="113">
        <v>30</v>
      </c>
      <c r="C3411" s="92" t="s">
        <v>7210</v>
      </c>
      <c r="D3411" s="113">
        <v>2021</v>
      </c>
      <c r="E3411" s="115" t="s">
        <v>3016</v>
      </c>
      <c r="F3411" s="41"/>
      <c r="G3411" s="120" t="s">
        <v>805</v>
      </c>
      <c r="H3411" s="117"/>
      <c r="I3411" s="41" t="s">
        <v>7211</v>
      </c>
      <c r="J3411" s="118">
        <v>56250000</v>
      </c>
      <c r="K3411" s="117"/>
    </row>
    <row r="3412" spans="2:11" ht="31">
      <c r="B3412" s="113">
        <v>30</v>
      </c>
      <c r="C3412" s="92" t="s">
        <v>7210</v>
      </c>
      <c r="D3412" s="113">
        <v>2021</v>
      </c>
      <c r="E3412" s="115" t="s">
        <v>3070</v>
      </c>
      <c r="F3412" s="41"/>
      <c r="G3412" s="120" t="s">
        <v>805</v>
      </c>
      <c r="H3412" s="117"/>
      <c r="I3412" s="41" t="s">
        <v>7211</v>
      </c>
      <c r="J3412" s="118">
        <v>422933000</v>
      </c>
      <c r="K3412" s="117"/>
    </row>
    <row r="3413" spans="2:11" ht="46.5">
      <c r="B3413" s="113">
        <v>30</v>
      </c>
      <c r="C3413" s="92" t="s">
        <v>7210</v>
      </c>
      <c r="D3413" s="113">
        <v>2021</v>
      </c>
      <c r="E3413" s="115" t="s">
        <v>3096</v>
      </c>
      <c r="F3413" s="41"/>
      <c r="G3413" s="120" t="s">
        <v>805</v>
      </c>
      <c r="H3413" s="117"/>
      <c r="I3413" s="41" t="s">
        <v>7211</v>
      </c>
      <c r="J3413" s="118">
        <v>21500000</v>
      </c>
      <c r="K3413" s="117"/>
    </row>
    <row r="3414" spans="2:11" ht="31">
      <c r="B3414" s="113">
        <v>30</v>
      </c>
      <c r="C3414" s="92" t="s">
        <v>7210</v>
      </c>
      <c r="D3414" s="113">
        <v>2021</v>
      </c>
      <c r="E3414" s="115" t="s">
        <v>3112</v>
      </c>
      <c r="F3414" s="41"/>
      <c r="G3414" s="120" t="s">
        <v>805</v>
      </c>
      <c r="H3414" s="117"/>
      <c r="I3414" s="41" t="s">
        <v>7211</v>
      </c>
      <c r="J3414" s="118">
        <v>264050000</v>
      </c>
      <c r="K3414" s="117"/>
    </row>
    <row r="3415" spans="2:11" ht="15.5">
      <c r="B3415" s="113">
        <v>30</v>
      </c>
      <c r="C3415" s="92" t="s">
        <v>7210</v>
      </c>
      <c r="D3415" s="113">
        <v>2021</v>
      </c>
      <c r="E3415" s="115" t="s">
        <v>3144</v>
      </c>
      <c r="F3415" s="41"/>
      <c r="G3415" s="120" t="s">
        <v>805</v>
      </c>
      <c r="H3415" s="117"/>
      <c r="I3415" s="41" t="s">
        <v>7211</v>
      </c>
      <c r="J3415" s="118">
        <v>49250000</v>
      </c>
      <c r="K3415" s="117"/>
    </row>
    <row r="3416" spans="2:11" ht="31">
      <c r="B3416" s="113">
        <v>31</v>
      </c>
      <c r="C3416" s="114" t="s">
        <v>7212</v>
      </c>
      <c r="D3416" s="113">
        <v>2021</v>
      </c>
      <c r="E3416" s="115" t="s">
        <v>3011</v>
      </c>
      <c r="F3416" s="41" t="s">
        <v>749</v>
      </c>
      <c r="G3416" s="120" t="s">
        <v>749</v>
      </c>
      <c r="H3416" s="117" t="s">
        <v>749</v>
      </c>
      <c r="I3416" s="41" t="s">
        <v>749</v>
      </c>
      <c r="J3416" s="118">
        <v>0</v>
      </c>
      <c r="K3416" s="117">
        <v>0</v>
      </c>
    </row>
    <row r="3417" spans="2:11" ht="31">
      <c r="B3417" s="113">
        <v>31</v>
      </c>
      <c r="C3417" s="114" t="s">
        <v>7212</v>
      </c>
      <c r="D3417" s="113">
        <v>2021</v>
      </c>
      <c r="E3417" s="115" t="s">
        <v>3016</v>
      </c>
      <c r="F3417" s="41"/>
      <c r="G3417" s="120"/>
      <c r="H3417" s="117"/>
      <c r="I3417" s="41" t="s">
        <v>7213</v>
      </c>
      <c r="J3417" s="118">
        <v>363000000</v>
      </c>
      <c r="K3417" s="117">
        <v>0</v>
      </c>
    </row>
    <row r="3418" spans="2:11" ht="31">
      <c r="B3418" s="113">
        <v>31</v>
      </c>
      <c r="C3418" s="114" t="s">
        <v>7212</v>
      </c>
      <c r="D3418" s="113">
        <v>2021</v>
      </c>
      <c r="E3418" s="115" t="s">
        <v>3070</v>
      </c>
      <c r="F3418" s="41" t="s">
        <v>7214</v>
      </c>
      <c r="G3418" s="120"/>
      <c r="H3418" s="117"/>
      <c r="I3418" s="41" t="s">
        <v>7215</v>
      </c>
      <c r="J3418" s="118">
        <v>0</v>
      </c>
      <c r="K3418" s="117">
        <v>20232000</v>
      </c>
    </row>
    <row r="3419" spans="2:11" ht="46.5">
      <c r="B3419" s="113">
        <v>31</v>
      </c>
      <c r="C3419" s="114" t="s">
        <v>7212</v>
      </c>
      <c r="D3419" s="113">
        <v>2021</v>
      </c>
      <c r="E3419" s="115" t="s">
        <v>3096</v>
      </c>
      <c r="F3419" s="41" t="s">
        <v>7216</v>
      </c>
      <c r="G3419" s="120" t="s">
        <v>7217</v>
      </c>
      <c r="H3419" s="117"/>
      <c r="I3419" s="41" t="s">
        <v>7218</v>
      </c>
      <c r="J3419" s="118">
        <v>0</v>
      </c>
      <c r="K3419" s="117">
        <v>370000000</v>
      </c>
    </row>
    <row r="3420" spans="2:11" ht="56">
      <c r="B3420" s="113">
        <v>31</v>
      </c>
      <c r="C3420" s="114" t="s">
        <v>7212</v>
      </c>
      <c r="D3420" s="113">
        <v>2021</v>
      </c>
      <c r="E3420" s="115" t="s">
        <v>3112</v>
      </c>
      <c r="F3420" s="41" t="s">
        <v>7219</v>
      </c>
      <c r="G3420" s="120" t="s">
        <v>7220</v>
      </c>
      <c r="H3420" s="117"/>
      <c r="I3420" s="41" t="s">
        <v>7221</v>
      </c>
      <c r="J3420" s="118">
        <v>57500000</v>
      </c>
      <c r="K3420" s="117">
        <v>555470000</v>
      </c>
    </row>
    <row r="3421" spans="2:11" ht="15.5">
      <c r="B3421" s="113">
        <v>31</v>
      </c>
      <c r="C3421" s="114" t="s">
        <v>7212</v>
      </c>
      <c r="D3421" s="113">
        <v>2021</v>
      </c>
      <c r="E3421" s="115" t="s">
        <v>3144</v>
      </c>
      <c r="F3421" s="41" t="s">
        <v>749</v>
      </c>
      <c r="G3421" s="120" t="s">
        <v>749</v>
      </c>
      <c r="H3421" s="117" t="s">
        <v>749</v>
      </c>
      <c r="I3421" s="41" t="s">
        <v>749</v>
      </c>
      <c r="J3421" s="118">
        <v>0</v>
      </c>
      <c r="K3421" s="117">
        <v>0</v>
      </c>
    </row>
    <row r="3422" spans="2:11" ht="31">
      <c r="B3422" s="113">
        <v>32</v>
      </c>
      <c r="C3422" s="92" t="s">
        <v>7222</v>
      </c>
      <c r="D3422" s="113">
        <v>2021</v>
      </c>
      <c r="E3422" s="115" t="s">
        <v>3011</v>
      </c>
      <c r="F3422" s="41" t="s">
        <v>7223</v>
      </c>
      <c r="G3422" s="120" t="s">
        <v>7224</v>
      </c>
      <c r="H3422" s="117"/>
      <c r="I3422" s="41" t="s">
        <v>7225</v>
      </c>
      <c r="J3422" s="118">
        <v>2000000</v>
      </c>
      <c r="K3422" s="117"/>
    </row>
    <row r="3423" spans="2:11" ht="31">
      <c r="B3423" s="113">
        <v>32</v>
      </c>
      <c r="C3423" s="92" t="s">
        <v>7222</v>
      </c>
      <c r="D3423" s="113">
        <v>2021</v>
      </c>
      <c r="E3423" s="115" t="s">
        <v>3011</v>
      </c>
      <c r="F3423" s="41" t="s">
        <v>7226</v>
      </c>
      <c r="G3423" s="120"/>
      <c r="H3423" s="117"/>
      <c r="I3423" s="41" t="s">
        <v>7227</v>
      </c>
      <c r="J3423" s="118">
        <v>642000</v>
      </c>
      <c r="K3423" s="117"/>
    </row>
    <row r="3424" spans="2:11" ht="31">
      <c r="B3424" s="113">
        <v>32</v>
      </c>
      <c r="C3424" s="92" t="s">
        <v>7222</v>
      </c>
      <c r="D3424" s="113">
        <v>2021</v>
      </c>
      <c r="E3424" s="115" t="s">
        <v>3016</v>
      </c>
      <c r="F3424" s="41" t="s">
        <v>7228</v>
      </c>
      <c r="G3424" s="120" t="s">
        <v>7224</v>
      </c>
      <c r="H3424" s="117"/>
      <c r="I3424" s="41" t="s">
        <v>7227</v>
      </c>
      <c r="J3424" s="118">
        <v>1000000</v>
      </c>
      <c r="K3424" s="117"/>
    </row>
    <row r="3425" spans="2:11" ht="31">
      <c r="B3425" s="113">
        <v>32</v>
      </c>
      <c r="C3425" s="92" t="s">
        <v>7222</v>
      </c>
      <c r="D3425" s="113">
        <v>2021</v>
      </c>
      <c r="E3425" s="115" t="s">
        <v>3016</v>
      </c>
      <c r="F3425" s="41" t="s">
        <v>7229</v>
      </c>
      <c r="G3425" s="120"/>
      <c r="H3425" s="117"/>
      <c r="I3425" s="41" t="s">
        <v>7225</v>
      </c>
      <c r="J3425" s="118">
        <v>1000000</v>
      </c>
      <c r="K3425" s="117"/>
    </row>
    <row r="3426" spans="2:11" ht="31">
      <c r="B3426" s="113">
        <v>32</v>
      </c>
      <c r="C3426" s="92" t="s">
        <v>7222</v>
      </c>
      <c r="D3426" s="113">
        <v>2021</v>
      </c>
      <c r="E3426" s="115" t="s">
        <v>3070</v>
      </c>
      <c r="F3426" s="41" t="s">
        <v>7230</v>
      </c>
      <c r="G3426" s="120" t="s">
        <v>7224</v>
      </c>
      <c r="H3426" s="117"/>
      <c r="I3426" s="41" t="s">
        <v>7231</v>
      </c>
      <c r="J3426" s="118">
        <v>1000000</v>
      </c>
      <c r="K3426" s="117"/>
    </row>
    <row r="3427" spans="2:11" ht="31">
      <c r="B3427" s="113">
        <v>32</v>
      </c>
      <c r="C3427" s="92" t="s">
        <v>7222</v>
      </c>
      <c r="D3427" s="113">
        <v>2021</v>
      </c>
      <c r="E3427" s="115" t="s">
        <v>3070</v>
      </c>
      <c r="F3427" s="41" t="s">
        <v>7232</v>
      </c>
      <c r="G3427" s="120" t="s">
        <v>7224</v>
      </c>
      <c r="H3427" s="117"/>
      <c r="I3427" s="41" t="s">
        <v>7233</v>
      </c>
      <c r="J3427" s="118">
        <v>2000000</v>
      </c>
      <c r="K3427" s="117"/>
    </row>
    <row r="3428" spans="2:11" ht="31">
      <c r="B3428" s="113">
        <v>32</v>
      </c>
      <c r="C3428" s="92" t="s">
        <v>7222</v>
      </c>
      <c r="D3428" s="113">
        <v>2021</v>
      </c>
      <c r="E3428" s="115" t="s">
        <v>3070</v>
      </c>
      <c r="F3428" s="41" t="s">
        <v>7234</v>
      </c>
      <c r="G3428" s="120" t="s">
        <v>7224</v>
      </c>
      <c r="H3428" s="117"/>
      <c r="I3428" s="41" t="s">
        <v>7227</v>
      </c>
      <c r="J3428" s="118">
        <v>1200000</v>
      </c>
      <c r="K3428" s="117"/>
    </row>
    <row r="3429" spans="2:11" ht="56">
      <c r="B3429" s="113">
        <v>32</v>
      </c>
      <c r="C3429" s="92" t="s">
        <v>7222</v>
      </c>
      <c r="D3429" s="113">
        <v>2021</v>
      </c>
      <c r="E3429" s="115" t="s">
        <v>3070</v>
      </c>
      <c r="F3429" s="41" t="s">
        <v>7235</v>
      </c>
      <c r="G3429" s="120"/>
      <c r="H3429" s="117"/>
      <c r="I3429" s="41" t="s">
        <v>7236</v>
      </c>
      <c r="J3429" s="118">
        <v>29700000</v>
      </c>
      <c r="K3429" s="117"/>
    </row>
    <row r="3430" spans="2:11" ht="56">
      <c r="B3430" s="113">
        <v>32</v>
      </c>
      <c r="C3430" s="92" t="s">
        <v>7222</v>
      </c>
      <c r="D3430" s="113">
        <v>2021</v>
      </c>
      <c r="E3430" s="115" t="s">
        <v>3070</v>
      </c>
      <c r="F3430" s="41" t="s">
        <v>7237</v>
      </c>
      <c r="G3430" s="120" t="s">
        <v>7224</v>
      </c>
      <c r="H3430" s="117"/>
      <c r="I3430" s="41" t="s">
        <v>7236</v>
      </c>
      <c r="J3430" s="118">
        <v>95000000</v>
      </c>
      <c r="K3430" s="117"/>
    </row>
    <row r="3431" spans="2:11" ht="31">
      <c r="B3431" s="113">
        <v>32</v>
      </c>
      <c r="C3431" s="92" t="s">
        <v>7222</v>
      </c>
      <c r="D3431" s="113">
        <v>2021</v>
      </c>
      <c r="E3431" s="115" t="s">
        <v>3070</v>
      </c>
      <c r="F3431" s="41" t="s">
        <v>7238</v>
      </c>
      <c r="G3431" s="120" t="s">
        <v>7224</v>
      </c>
      <c r="H3431" s="117"/>
      <c r="I3431" s="41" t="s">
        <v>7239</v>
      </c>
      <c r="J3431" s="118">
        <v>19000000</v>
      </c>
      <c r="K3431" s="117"/>
    </row>
    <row r="3432" spans="2:11" ht="31">
      <c r="B3432" s="113">
        <v>32</v>
      </c>
      <c r="C3432" s="92" t="s">
        <v>7222</v>
      </c>
      <c r="D3432" s="113">
        <v>2021</v>
      </c>
      <c r="E3432" s="115" t="s">
        <v>3070</v>
      </c>
      <c r="F3432" s="41" t="s">
        <v>7240</v>
      </c>
      <c r="G3432" s="120" t="s">
        <v>7224</v>
      </c>
      <c r="H3432" s="117"/>
      <c r="I3432" s="41" t="s">
        <v>7225</v>
      </c>
      <c r="J3432" s="118">
        <v>20500000</v>
      </c>
      <c r="K3432" s="117"/>
    </row>
    <row r="3433" spans="2:11" ht="31">
      <c r="B3433" s="113">
        <v>32</v>
      </c>
      <c r="C3433" s="92" t="s">
        <v>7222</v>
      </c>
      <c r="D3433" s="113">
        <v>2021</v>
      </c>
      <c r="E3433" s="115" t="s">
        <v>3070</v>
      </c>
      <c r="F3433" s="41" t="s">
        <v>7241</v>
      </c>
      <c r="G3433" s="120" t="s">
        <v>7224</v>
      </c>
      <c r="H3433" s="117"/>
      <c r="I3433" s="41" t="s">
        <v>7225</v>
      </c>
      <c r="J3433" s="118">
        <v>20500000</v>
      </c>
      <c r="K3433" s="117"/>
    </row>
    <row r="3434" spans="2:11" ht="31">
      <c r="B3434" s="113">
        <v>32</v>
      </c>
      <c r="C3434" s="92" t="s">
        <v>7222</v>
      </c>
      <c r="D3434" s="113">
        <v>2021</v>
      </c>
      <c r="E3434" s="115" t="s">
        <v>3070</v>
      </c>
      <c r="F3434" s="41" t="s">
        <v>7242</v>
      </c>
      <c r="G3434" s="120" t="s">
        <v>7224</v>
      </c>
      <c r="H3434" s="117"/>
      <c r="I3434" s="41" t="s">
        <v>7225</v>
      </c>
      <c r="J3434" s="118">
        <v>21000000</v>
      </c>
      <c r="K3434" s="117"/>
    </row>
    <row r="3435" spans="2:11" ht="31">
      <c r="B3435" s="113">
        <v>32</v>
      </c>
      <c r="C3435" s="92" t="s">
        <v>7222</v>
      </c>
      <c r="D3435" s="113">
        <v>2021</v>
      </c>
      <c r="E3435" s="115" t="s">
        <v>3070</v>
      </c>
      <c r="F3435" s="41" t="s">
        <v>7243</v>
      </c>
      <c r="G3435" s="120" t="s">
        <v>7224</v>
      </c>
      <c r="H3435" s="117"/>
      <c r="I3435" s="41" t="s">
        <v>7244</v>
      </c>
      <c r="J3435" s="118">
        <v>330000000</v>
      </c>
      <c r="K3435" s="117"/>
    </row>
    <row r="3436" spans="2:11" ht="31">
      <c r="B3436" s="113">
        <v>32</v>
      </c>
      <c r="C3436" s="92" t="s">
        <v>7222</v>
      </c>
      <c r="D3436" s="113">
        <v>2021</v>
      </c>
      <c r="E3436" s="115" t="s">
        <v>3070</v>
      </c>
      <c r="F3436" s="41" t="s">
        <v>7245</v>
      </c>
      <c r="G3436" s="120"/>
      <c r="H3436" s="117"/>
      <c r="I3436" s="41" t="s">
        <v>7225</v>
      </c>
      <c r="J3436" s="118">
        <v>1000000</v>
      </c>
      <c r="K3436" s="117"/>
    </row>
    <row r="3437" spans="2:11" ht="31">
      <c r="B3437" s="113">
        <v>32</v>
      </c>
      <c r="C3437" s="92" t="s">
        <v>7222</v>
      </c>
      <c r="D3437" s="113">
        <v>2021</v>
      </c>
      <c r="E3437" s="115" t="s">
        <v>3070</v>
      </c>
      <c r="F3437" s="41" t="s">
        <v>7246</v>
      </c>
      <c r="G3437" s="120" t="s">
        <v>7224</v>
      </c>
      <c r="H3437" s="117"/>
      <c r="I3437" s="41" t="s">
        <v>7247</v>
      </c>
      <c r="J3437" s="118">
        <v>1000000</v>
      </c>
      <c r="K3437" s="117"/>
    </row>
    <row r="3438" spans="2:11" ht="31">
      <c r="B3438" s="113">
        <v>32</v>
      </c>
      <c r="C3438" s="92" t="s">
        <v>7222</v>
      </c>
      <c r="D3438" s="113">
        <v>2021</v>
      </c>
      <c r="E3438" s="115" t="s">
        <v>3070</v>
      </c>
      <c r="F3438" s="41" t="s">
        <v>7248</v>
      </c>
      <c r="G3438" s="120"/>
      <c r="H3438" s="117"/>
      <c r="I3438" s="41" t="s">
        <v>7247</v>
      </c>
      <c r="J3438" s="118">
        <v>1500000</v>
      </c>
      <c r="K3438" s="117"/>
    </row>
    <row r="3439" spans="2:11" ht="31">
      <c r="B3439" s="113">
        <v>32</v>
      </c>
      <c r="C3439" s="92" t="s">
        <v>7222</v>
      </c>
      <c r="D3439" s="113">
        <v>2021</v>
      </c>
      <c r="E3439" s="115" t="s">
        <v>3070</v>
      </c>
      <c r="F3439" s="41" t="s">
        <v>7249</v>
      </c>
      <c r="G3439" s="120" t="s">
        <v>7224</v>
      </c>
      <c r="H3439" s="117"/>
      <c r="I3439" s="41" t="s">
        <v>7225</v>
      </c>
      <c r="J3439" s="118">
        <v>4000000</v>
      </c>
      <c r="K3439" s="117"/>
    </row>
    <row r="3440" spans="2:11" ht="31">
      <c r="B3440" s="113">
        <v>32</v>
      </c>
      <c r="C3440" s="92" t="s">
        <v>7222</v>
      </c>
      <c r="D3440" s="113">
        <v>2021</v>
      </c>
      <c r="E3440" s="115" t="s">
        <v>3070</v>
      </c>
      <c r="F3440" s="41" t="s">
        <v>7250</v>
      </c>
      <c r="G3440" s="120" t="s">
        <v>7224</v>
      </c>
      <c r="H3440" s="117"/>
      <c r="I3440" s="41" t="s">
        <v>7227</v>
      </c>
      <c r="J3440" s="118">
        <v>1000000</v>
      </c>
      <c r="K3440" s="117"/>
    </row>
    <row r="3441" spans="2:11" ht="31">
      <c r="B3441" s="113">
        <v>32</v>
      </c>
      <c r="C3441" s="92" t="s">
        <v>7222</v>
      </c>
      <c r="D3441" s="113">
        <v>2021</v>
      </c>
      <c r="E3441" s="115" t="s">
        <v>3070</v>
      </c>
      <c r="F3441" s="41" t="s">
        <v>7251</v>
      </c>
      <c r="G3441" s="120" t="s">
        <v>7224</v>
      </c>
      <c r="H3441" s="117"/>
      <c r="I3441" s="41" t="s">
        <v>7225</v>
      </c>
      <c r="J3441" s="118">
        <v>1000000</v>
      </c>
      <c r="K3441" s="117"/>
    </row>
    <row r="3442" spans="2:11" ht="31">
      <c r="B3442" s="113">
        <v>32</v>
      </c>
      <c r="C3442" s="92" t="s">
        <v>7222</v>
      </c>
      <c r="D3442" s="113">
        <v>2021</v>
      </c>
      <c r="E3442" s="115" t="s">
        <v>3070</v>
      </c>
      <c r="F3442" s="41" t="s">
        <v>7252</v>
      </c>
      <c r="G3442" s="120" t="s">
        <v>7224</v>
      </c>
      <c r="H3442" s="117"/>
      <c r="I3442" s="41" t="s">
        <v>7247</v>
      </c>
      <c r="J3442" s="118">
        <v>4990000</v>
      </c>
      <c r="K3442" s="117"/>
    </row>
    <row r="3443" spans="2:11" ht="46.5">
      <c r="B3443" s="113">
        <v>32</v>
      </c>
      <c r="C3443" s="92" t="s">
        <v>7222</v>
      </c>
      <c r="D3443" s="113">
        <v>2021</v>
      </c>
      <c r="E3443" s="115" t="s">
        <v>3096</v>
      </c>
      <c r="F3443" s="41" t="s">
        <v>7253</v>
      </c>
      <c r="G3443" s="120" t="s">
        <v>7224</v>
      </c>
      <c r="H3443" s="117"/>
      <c r="I3443" s="41" t="s">
        <v>7225</v>
      </c>
      <c r="J3443" s="118">
        <v>979250</v>
      </c>
      <c r="K3443" s="117"/>
    </row>
    <row r="3444" spans="2:11" ht="46.5">
      <c r="B3444" s="113">
        <v>32</v>
      </c>
      <c r="C3444" s="92" t="s">
        <v>7222</v>
      </c>
      <c r="D3444" s="113">
        <v>2021</v>
      </c>
      <c r="E3444" s="115" t="s">
        <v>3096</v>
      </c>
      <c r="F3444" s="41" t="s">
        <v>7254</v>
      </c>
      <c r="G3444" s="120" t="s">
        <v>7224</v>
      </c>
      <c r="H3444" s="117"/>
      <c r="I3444" s="41" t="s">
        <v>7231</v>
      </c>
      <c r="J3444" s="118">
        <v>1000000</v>
      </c>
      <c r="K3444" s="117"/>
    </row>
    <row r="3445" spans="2:11" ht="46.5">
      <c r="B3445" s="113">
        <v>32</v>
      </c>
      <c r="C3445" s="92" t="s">
        <v>7222</v>
      </c>
      <c r="D3445" s="113">
        <v>2021</v>
      </c>
      <c r="E3445" s="115" t="s">
        <v>3096</v>
      </c>
      <c r="F3445" s="41" t="s">
        <v>7255</v>
      </c>
      <c r="G3445" s="120" t="s">
        <v>7224</v>
      </c>
      <c r="H3445" s="117"/>
      <c r="I3445" s="41" t="s">
        <v>7231</v>
      </c>
      <c r="J3445" s="118">
        <v>1000000</v>
      </c>
      <c r="K3445" s="117"/>
    </row>
    <row r="3446" spans="2:11" ht="46.5">
      <c r="B3446" s="113">
        <v>32</v>
      </c>
      <c r="C3446" s="92" t="s">
        <v>7222</v>
      </c>
      <c r="D3446" s="113">
        <v>2021</v>
      </c>
      <c r="E3446" s="115" t="s">
        <v>3096</v>
      </c>
      <c r="F3446" s="41" t="s">
        <v>7256</v>
      </c>
      <c r="G3446" s="120" t="s">
        <v>7224</v>
      </c>
      <c r="H3446" s="117"/>
      <c r="I3446" s="41" t="s">
        <v>7227</v>
      </c>
      <c r="J3446" s="118">
        <v>1000000</v>
      </c>
      <c r="K3446" s="117"/>
    </row>
    <row r="3447" spans="2:11" ht="42">
      <c r="B3447" s="113">
        <v>32</v>
      </c>
      <c r="C3447" s="92" t="s">
        <v>7222</v>
      </c>
      <c r="D3447" s="113">
        <v>2021</v>
      </c>
      <c r="E3447" s="115" t="s">
        <v>3112</v>
      </c>
      <c r="F3447" s="41" t="s">
        <v>7257</v>
      </c>
      <c r="G3447" s="120" t="s">
        <v>7224</v>
      </c>
      <c r="H3447" s="117"/>
      <c r="I3447" s="41" t="s">
        <v>7231</v>
      </c>
      <c r="J3447" s="118">
        <v>2500000</v>
      </c>
      <c r="K3447" s="117"/>
    </row>
    <row r="3448" spans="2:11" ht="42">
      <c r="B3448" s="113">
        <v>32</v>
      </c>
      <c r="C3448" s="92" t="s">
        <v>7222</v>
      </c>
      <c r="D3448" s="113">
        <v>2021</v>
      </c>
      <c r="E3448" s="115" t="s">
        <v>3112</v>
      </c>
      <c r="F3448" s="41" t="s">
        <v>7258</v>
      </c>
      <c r="G3448" s="120"/>
      <c r="H3448" s="117"/>
      <c r="I3448" s="41" t="s">
        <v>7259</v>
      </c>
      <c r="J3448" s="118">
        <v>5000000</v>
      </c>
      <c r="K3448" s="117"/>
    </row>
    <row r="3449" spans="2:11" ht="31">
      <c r="B3449" s="113">
        <v>32</v>
      </c>
      <c r="C3449" s="92" t="s">
        <v>7222</v>
      </c>
      <c r="D3449" s="113">
        <v>2021</v>
      </c>
      <c r="E3449" s="115" t="s">
        <v>3112</v>
      </c>
      <c r="F3449" s="41" t="s">
        <v>7260</v>
      </c>
      <c r="G3449" s="120"/>
      <c r="H3449" s="117"/>
      <c r="I3449" s="41" t="s">
        <v>7259</v>
      </c>
      <c r="J3449" s="118">
        <v>1000000</v>
      </c>
      <c r="K3449" s="117"/>
    </row>
    <row r="3450" spans="2:11" ht="42">
      <c r="B3450" s="113">
        <v>32</v>
      </c>
      <c r="C3450" s="92" t="s">
        <v>7222</v>
      </c>
      <c r="D3450" s="113">
        <v>2021</v>
      </c>
      <c r="E3450" s="115" t="s">
        <v>3112</v>
      </c>
      <c r="F3450" s="41" t="s">
        <v>7261</v>
      </c>
      <c r="G3450" s="120" t="s">
        <v>7224</v>
      </c>
      <c r="H3450" s="117"/>
      <c r="I3450" s="41" t="s">
        <v>7262</v>
      </c>
      <c r="J3450" s="118">
        <v>1225000</v>
      </c>
      <c r="K3450" s="117"/>
    </row>
    <row r="3451" spans="2:11" ht="31">
      <c r="B3451" s="113">
        <v>32</v>
      </c>
      <c r="C3451" s="92" t="s">
        <v>7222</v>
      </c>
      <c r="D3451" s="113">
        <v>2021</v>
      </c>
      <c r="E3451" s="115" t="s">
        <v>3112</v>
      </c>
      <c r="F3451" s="41" t="s">
        <v>7263</v>
      </c>
      <c r="G3451" s="120" t="s">
        <v>7224</v>
      </c>
      <c r="H3451" s="117"/>
      <c r="I3451" s="41" t="s">
        <v>7231</v>
      </c>
      <c r="J3451" s="118">
        <v>2500000</v>
      </c>
      <c r="K3451" s="117"/>
    </row>
    <row r="3452" spans="2:11" ht="31">
      <c r="B3452" s="113">
        <v>32</v>
      </c>
      <c r="C3452" s="92" t="s">
        <v>7222</v>
      </c>
      <c r="D3452" s="113">
        <v>2021</v>
      </c>
      <c r="E3452" s="115" t="s">
        <v>3112</v>
      </c>
      <c r="F3452" s="41" t="s">
        <v>7264</v>
      </c>
      <c r="G3452" s="120"/>
      <c r="H3452" s="117" t="s">
        <v>7224</v>
      </c>
      <c r="I3452" s="41" t="s">
        <v>7231</v>
      </c>
      <c r="J3452" s="118">
        <v>5000000</v>
      </c>
      <c r="K3452" s="117"/>
    </row>
    <row r="3453" spans="2:11" ht="31">
      <c r="B3453" s="113">
        <v>32</v>
      </c>
      <c r="C3453" s="92" t="s">
        <v>7222</v>
      </c>
      <c r="D3453" s="113">
        <v>2021</v>
      </c>
      <c r="E3453" s="115" t="s">
        <v>3112</v>
      </c>
      <c r="F3453" s="41" t="s">
        <v>7265</v>
      </c>
      <c r="G3453" s="120" t="s">
        <v>7224</v>
      </c>
      <c r="H3453" s="117"/>
      <c r="I3453" s="41" t="s">
        <v>7266</v>
      </c>
      <c r="J3453" s="118">
        <v>21000000</v>
      </c>
      <c r="K3453" s="117"/>
    </row>
    <row r="3454" spans="2:11" ht="31">
      <c r="B3454" s="113">
        <v>32</v>
      </c>
      <c r="C3454" s="92" t="s">
        <v>7222</v>
      </c>
      <c r="D3454" s="113">
        <v>2021</v>
      </c>
      <c r="E3454" s="115" t="s">
        <v>3112</v>
      </c>
      <c r="F3454" s="41" t="s">
        <v>7267</v>
      </c>
      <c r="G3454" s="120" t="s">
        <v>7224</v>
      </c>
      <c r="H3454" s="117"/>
      <c r="I3454" s="41" t="s">
        <v>7259</v>
      </c>
      <c r="J3454" s="118">
        <v>5000000</v>
      </c>
      <c r="K3454" s="117"/>
    </row>
    <row r="3455" spans="2:11" ht="31">
      <c r="B3455" s="113">
        <v>32</v>
      </c>
      <c r="C3455" s="92" t="s">
        <v>7222</v>
      </c>
      <c r="D3455" s="113">
        <v>2021</v>
      </c>
      <c r="E3455" s="115" t="s">
        <v>3112</v>
      </c>
      <c r="F3455" s="41" t="s">
        <v>7268</v>
      </c>
      <c r="G3455" s="120" t="s">
        <v>7224</v>
      </c>
      <c r="H3455" s="117"/>
      <c r="I3455" s="41" t="s">
        <v>7247</v>
      </c>
      <c r="J3455" s="118">
        <v>3655000</v>
      </c>
      <c r="K3455" s="117"/>
    </row>
    <row r="3456" spans="2:11" ht="31">
      <c r="B3456" s="113">
        <v>32</v>
      </c>
      <c r="C3456" s="92" t="s">
        <v>7222</v>
      </c>
      <c r="D3456" s="113">
        <v>2021</v>
      </c>
      <c r="E3456" s="115" t="s">
        <v>3112</v>
      </c>
      <c r="F3456" s="41" t="s">
        <v>7269</v>
      </c>
      <c r="G3456" s="120" t="s">
        <v>7224</v>
      </c>
      <c r="H3456" s="117"/>
      <c r="I3456" s="41" t="s">
        <v>7227</v>
      </c>
      <c r="J3456" s="118">
        <v>1000000</v>
      </c>
      <c r="K3456" s="117"/>
    </row>
    <row r="3457" spans="2:11" ht="28">
      <c r="B3457" s="113">
        <v>32</v>
      </c>
      <c r="C3457" s="92" t="s">
        <v>7222</v>
      </c>
      <c r="D3457" s="113">
        <v>2021</v>
      </c>
      <c r="E3457" s="115" t="s">
        <v>3144</v>
      </c>
      <c r="F3457" s="41" t="s">
        <v>7270</v>
      </c>
      <c r="G3457" s="120" t="s">
        <v>7224</v>
      </c>
      <c r="H3457" s="117"/>
      <c r="I3457" s="41" t="s">
        <v>7233</v>
      </c>
      <c r="J3457" s="118">
        <v>2085000</v>
      </c>
      <c r="K3457" s="117"/>
    </row>
    <row r="3458" spans="2:11" ht="28">
      <c r="B3458" s="113">
        <v>32</v>
      </c>
      <c r="C3458" s="92" t="s">
        <v>7222</v>
      </c>
      <c r="D3458" s="113">
        <v>2021</v>
      </c>
      <c r="E3458" s="115" t="s">
        <v>3144</v>
      </c>
      <c r="F3458" s="41" t="s">
        <v>7271</v>
      </c>
      <c r="G3458" s="120" t="s">
        <v>7224</v>
      </c>
      <c r="H3458" s="117"/>
      <c r="I3458" s="41" t="s">
        <v>7231</v>
      </c>
      <c r="J3458" s="118">
        <v>2000000</v>
      </c>
      <c r="K3458" s="117"/>
    </row>
    <row r="3459" spans="2:11" ht="15.5">
      <c r="B3459" s="113">
        <v>32</v>
      </c>
      <c r="C3459" s="92" t="s">
        <v>7222</v>
      </c>
      <c r="D3459" s="113">
        <v>2021</v>
      </c>
      <c r="E3459" s="115" t="s">
        <v>3144</v>
      </c>
      <c r="F3459" s="41" t="s">
        <v>7272</v>
      </c>
      <c r="G3459" s="120" t="s">
        <v>7224</v>
      </c>
      <c r="H3459" s="117"/>
      <c r="I3459" s="41" t="s">
        <v>7247</v>
      </c>
      <c r="J3459" s="118">
        <v>2644750</v>
      </c>
      <c r="K3459" s="117"/>
    </row>
    <row r="3460" spans="2:11" ht="31">
      <c r="B3460" s="113">
        <v>33</v>
      </c>
      <c r="C3460" s="92" t="s">
        <v>7273</v>
      </c>
      <c r="D3460" s="113">
        <v>2021</v>
      </c>
      <c r="E3460" s="115" t="s">
        <v>3011</v>
      </c>
      <c r="F3460" s="41"/>
      <c r="G3460" s="120"/>
      <c r="H3460" s="117"/>
      <c r="I3460" s="41"/>
      <c r="J3460" s="118"/>
      <c r="K3460" s="117"/>
    </row>
    <row r="3461" spans="2:11" ht="31">
      <c r="B3461" s="113">
        <v>33</v>
      </c>
      <c r="C3461" s="92" t="s">
        <v>7273</v>
      </c>
      <c r="D3461" s="113">
        <v>2021</v>
      </c>
      <c r="E3461" s="115" t="s">
        <v>3016</v>
      </c>
      <c r="F3461" s="41"/>
      <c r="G3461" s="120"/>
      <c r="H3461" s="117"/>
      <c r="I3461" s="41"/>
      <c r="J3461" s="118"/>
      <c r="K3461" s="117"/>
    </row>
    <row r="3462" spans="2:11" ht="31">
      <c r="B3462" s="113">
        <v>33</v>
      </c>
      <c r="C3462" s="92" t="s">
        <v>7273</v>
      </c>
      <c r="D3462" s="113">
        <v>2021</v>
      </c>
      <c r="E3462" s="115" t="s">
        <v>3070</v>
      </c>
      <c r="F3462" s="41" t="s">
        <v>7274</v>
      </c>
      <c r="G3462" s="120" t="s">
        <v>805</v>
      </c>
      <c r="H3462" s="117"/>
      <c r="I3462" s="41" t="s">
        <v>7275</v>
      </c>
      <c r="J3462" s="118">
        <v>50000000</v>
      </c>
      <c r="K3462" s="117"/>
    </row>
    <row r="3463" spans="2:11" ht="31">
      <c r="B3463" s="113">
        <v>33</v>
      </c>
      <c r="C3463" s="92" t="s">
        <v>7273</v>
      </c>
      <c r="D3463" s="113">
        <v>2021</v>
      </c>
      <c r="E3463" s="115" t="s">
        <v>3070</v>
      </c>
      <c r="F3463" s="41" t="s">
        <v>7274</v>
      </c>
      <c r="G3463" s="120" t="s">
        <v>805</v>
      </c>
      <c r="H3463" s="117"/>
      <c r="I3463" s="41" t="s">
        <v>7276</v>
      </c>
      <c r="J3463" s="118">
        <v>1985000</v>
      </c>
      <c r="K3463" s="117"/>
    </row>
    <row r="3464" spans="2:11" ht="31">
      <c r="B3464" s="113">
        <v>33</v>
      </c>
      <c r="C3464" s="92" t="s">
        <v>7273</v>
      </c>
      <c r="D3464" s="113">
        <v>2021</v>
      </c>
      <c r="E3464" s="115" t="s">
        <v>3070</v>
      </c>
      <c r="F3464" s="41" t="s">
        <v>7274</v>
      </c>
      <c r="G3464" s="120" t="s">
        <v>7277</v>
      </c>
      <c r="H3464" s="117"/>
      <c r="I3464" s="41" t="s">
        <v>7276</v>
      </c>
      <c r="J3464" s="118">
        <v>2500000</v>
      </c>
      <c r="K3464" s="117"/>
    </row>
    <row r="3465" spans="2:11" ht="31">
      <c r="B3465" s="113">
        <v>33</v>
      </c>
      <c r="C3465" s="92" t="s">
        <v>7273</v>
      </c>
      <c r="D3465" s="113">
        <v>2021</v>
      </c>
      <c r="E3465" s="115" t="s">
        <v>3070</v>
      </c>
      <c r="F3465" s="41" t="s">
        <v>7278</v>
      </c>
      <c r="G3465" s="120" t="s">
        <v>7279</v>
      </c>
      <c r="H3465" s="117"/>
      <c r="I3465" s="41" t="s">
        <v>7276</v>
      </c>
      <c r="J3465" s="118">
        <v>7015000</v>
      </c>
      <c r="K3465" s="117"/>
    </row>
    <row r="3466" spans="2:11" ht="31">
      <c r="B3466" s="113">
        <v>33</v>
      </c>
      <c r="C3466" s="92" t="s">
        <v>7273</v>
      </c>
      <c r="D3466" s="113">
        <v>2021</v>
      </c>
      <c r="E3466" s="115" t="s">
        <v>3070</v>
      </c>
      <c r="F3466" s="41" t="s">
        <v>7280</v>
      </c>
      <c r="G3466" s="120" t="s">
        <v>805</v>
      </c>
      <c r="H3466" s="117"/>
      <c r="I3466" s="41" t="s">
        <v>7281</v>
      </c>
      <c r="J3466" s="118">
        <v>2000000</v>
      </c>
      <c r="K3466" s="117"/>
    </row>
    <row r="3467" spans="2:11" ht="31">
      <c r="B3467" s="113">
        <v>33</v>
      </c>
      <c r="C3467" s="92" t="s">
        <v>7273</v>
      </c>
      <c r="D3467" s="113">
        <v>2021</v>
      </c>
      <c r="E3467" s="115" t="s">
        <v>3070</v>
      </c>
      <c r="F3467" s="41" t="s">
        <v>7282</v>
      </c>
      <c r="G3467" s="120" t="s">
        <v>7283</v>
      </c>
      <c r="H3467" s="117"/>
      <c r="I3467" s="41" t="s">
        <v>7276</v>
      </c>
      <c r="J3467" s="118">
        <v>5000000</v>
      </c>
      <c r="K3467" s="117"/>
    </row>
    <row r="3468" spans="2:11" ht="56">
      <c r="B3468" s="113">
        <v>33</v>
      </c>
      <c r="C3468" s="92" t="s">
        <v>7273</v>
      </c>
      <c r="D3468" s="113">
        <v>2021</v>
      </c>
      <c r="E3468" s="115" t="s">
        <v>3070</v>
      </c>
      <c r="F3468" s="41" t="s">
        <v>7284</v>
      </c>
      <c r="G3468" s="120" t="s">
        <v>805</v>
      </c>
      <c r="H3468" s="117"/>
      <c r="I3468" s="41" t="s">
        <v>7285</v>
      </c>
      <c r="J3468" s="118">
        <v>171000000</v>
      </c>
      <c r="K3468" s="117"/>
    </row>
    <row r="3469" spans="2:11" ht="42">
      <c r="B3469" s="113">
        <v>33</v>
      </c>
      <c r="C3469" s="92" t="s">
        <v>7273</v>
      </c>
      <c r="D3469" s="113">
        <v>2021</v>
      </c>
      <c r="E3469" s="115" t="s">
        <v>3070</v>
      </c>
      <c r="F3469" s="41" t="s">
        <v>7286</v>
      </c>
      <c r="G3469" s="120" t="s">
        <v>805</v>
      </c>
      <c r="H3469" s="117"/>
      <c r="I3469" s="41" t="s">
        <v>7287</v>
      </c>
      <c r="J3469" s="118">
        <v>12500000</v>
      </c>
      <c r="K3469" s="117"/>
    </row>
    <row r="3470" spans="2:11" ht="46.5">
      <c r="B3470" s="113">
        <v>33</v>
      </c>
      <c r="C3470" s="92" t="s">
        <v>7273</v>
      </c>
      <c r="D3470" s="113">
        <v>2021</v>
      </c>
      <c r="E3470" s="115" t="s">
        <v>3096</v>
      </c>
      <c r="F3470" s="41" t="s">
        <v>7288</v>
      </c>
      <c r="G3470" s="120" t="s">
        <v>7289</v>
      </c>
      <c r="H3470" s="117"/>
      <c r="I3470" s="41" t="s">
        <v>7290</v>
      </c>
      <c r="J3470" s="118">
        <v>25000000</v>
      </c>
      <c r="K3470" s="117"/>
    </row>
    <row r="3471" spans="2:11" ht="46.5">
      <c r="B3471" s="113">
        <v>33</v>
      </c>
      <c r="C3471" s="92" t="s">
        <v>7273</v>
      </c>
      <c r="D3471" s="113">
        <v>2021</v>
      </c>
      <c r="E3471" s="115" t="s">
        <v>3096</v>
      </c>
      <c r="F3471" s="41" t="s">
        <v>3299</v>
      </c>
      <c r="G3471" s="120" t="s">
        <v>7291</v>
      </c>
      <c r="H3471" s="117"/>
      <c r="I3471" s="41" t="s">
        <v>7292</v>
      </c>
      <c r="J3471" s="118">
        <v>6000000</v>
      </c>
      <c r="K3471" s="117"/>
    </row>
    <row r="3472" spans="2:11" ht="31">
      <c r="B3472" s="113">
        <v>33</v>
      </c>
      <c r="C3472" s="92" t="s">
        <v>7273</v>
      </c>
      <c r="D3472" s="113">
        <v>2021</v>
      </c>
      <c r="E3472" s="115" t="s">
        <v>3112</v>
      </c>
      <c r="F3472" s="41" t="s">
        <v>7293</v>
      </c>
      <c r="G3472" s="120" t="s">
        <v>7294</v>
      </c>
      <c r="H3472" s="117"/>
      <c r="I3472" s="41" t="s">
        <v>7292</v>
      </c>
      <c r="J3472" s="118">
        <v>10000000</v>
      </c>
      <c r="K3472" s="117"/>
    </row>
    <row r="3473" spans="2:11" ht="31">
      <c r="B3473" s="113">
        <v>33</v>
      </c>
      <c r="C3473" s="92" t="s">
        <v>7273</v>
      </c>
      <c r="D3473" s="113">
        <v>2021</v>
      </c>
      <c r="E3473" s="115" t="s">
        <v>3112</v>
      </c>
      <c r="F3473" s="41" t="s">
        <v>7295</v>
      </c>
      <c r="G3473" s="120" t="s">
        <v>805</v>
      </c>
      <c r="H3473" s="117"/>
      <c r="I3473" s="41" t="s">
        <v>7276</v>
      </c>
      <c r="J3473" s="118">
        <v>50000000</v>
      </c>
      <c r="K3473" s="117"/>
    </row>
    <row r="3474" spans="2:11" ht="31">
      <c r="B3474" s="113">
        <v>33</v>
      </c>
      <c r="C3474" s="92" t="s">
        <v>7273</v>
      </c>
      <c r="D3474" s="113">
        <v>2021</v>
      </c>
      <c r="E3474" s="115" t="s">
        <v>3112</v>
      </c>
      <c r="F3474" s="41" t="s">
        <v>7296</v>
      </c>
      <c r="G3474" s="120" t="s">
        <v>805</v>
      </c>
      <c r="H3474" s="117"/>
      <c r="I3474" s="41" t="s">
        <v>7292</v>
      </c>
      <c r="J3474" s="118">
        <v>6600000</v>
      </c>
      <c r="K3474" s="117"/>
    </row>
    <row r="3475" spans="2:11" ht="31">
      <c r="B3475" s="113">
        <v>33</v>
      </c>
      <c r="C3475" s="92" t="s">
        <v>7273</v>
      </c>
      <c r="D3475" s="113">
        <v>2021</v>
      </c>
      <c r="E3475" s="115" t="s">
        <v>3112</v>
      </c>
      <c r="F3475" s="41" t="s">
        <v>7297</v>
      </c>
      <c r="G3475" s="120" t="s">
        <v>7298</v>
      </c>
      <c r="H3475" s="117"/>
      <c r="I3475" s="41" t="s">
        <v>7275</v>
      </c>
      <c r="J3475" s="118">
        <v>100000000</v>
      </c>
      <c r="K3475" s="117"/>
    </row>
    <row r="3476" spans="2:11" ht="15.5">
      <c r="B3476" s="113">
        <v>33</v>
      </c>
      <c r="C3476" s="92" t="s">
        <v>7273</v>
      </c>
      <c r="D3476" s="113">
        <v>2021</v>
      </c>
      <c r="E3476" s="115" t="s">
        <v>3144</v>
      </c>
      <c r="F3476" s="41"/>
      <c r="G3476" s="120"/>
      <c r="H3476" s="117"/>
      <c r="I3476" s="41"/>
      <c r="J3476" s="118"/>
      <c r="K3476" s="117"/>
    </row>
    <row r="3477" spans="2:11" ht="31">
      <c r="B3477" s="113">
        <v>34</v>
      </c>
      <c r="C3477" s="114" t="s">
        <v>7299</v>
      </c>
      <c r="D3477" s="113">
        <v>2021</v>
      </c>
      <c r="E3477" s="115" t="s">
        <v>3011</v>
      </c>
      <c r="F3477" s="41" t="s">
        <v>7300</v>
      </c>
      <c r="G3477" s="120">
        <v>9</v>
      </c>
      <c r="H3477" s="117"/>
      <c r="I3477" s="41" t="s">
        <v>5552</v>
      </c>
      <c r="J3477" s="118">
        <v>248330000</v>
      </c>
      <c r="K3477" s="117"/>
    </row>
    <row r="3478" spans="2:11" ht="31">
      <c r="B3478" s="113">
        <v>34</v>
      </c>
      <c r="C3478" s="114" t="s">
        <v>7299</v>
      </c>
      <c r="D3478" s="113">
        <v>2021</v>
      </c>
      <c r="E3478" s="115" t="s">
        <v>3016</v>
      </c>
      <c r="F3478" s="41" t="s">
        <v>7301</v>
      </c>
      <c r="G3478" s="120">
        <v>12</v>
      </c>
      <c r="H3478" s="117"/>
      <c r="I3478" s="41" t="s">
        <v>7302</v>
      </c>
      <c r="J3478" s="118">
        <v>355982600</v>
      </c>
      <c r="K3478" s="117"/>
    </row>
    <row r="3479" spans="2:11" ht="31">
      <c r="B3479" s="113">
        <v>34</v>
      </c>
      <c r="C3479" s="114" t="s">
        <v>7299</v>
      </c>
      <c r="D3479" s="113">
        <v>2021</v>
      </c>
      <c r="E3479" s="115" t="s">
        <v>3070</v>
      </c>
      <c r="F3479" s="41" t="s">
        <v>5546</v>
      </c>
      <c r="G3479" s="120">
        <v>77</v>
      </c>
      <c r="H3479" s="117"/>
      <c r="I3479" s="41" t="s">
        <v>7303</v>
      </c>
      <c r="J3479" s="118">
        <v>1410080000</v>
      </c>
      <c r="K3479" s="117"/>
    </row>
    <row r="3480" spans="2:11" ht="46.5">
      <c r="B3480" s="113">
        <v>34</v>
      </c>
      <c r="C3480" s="114" t="s">
        <v>7299</v>
      </c>
      <c r="D3480" s="113">
        <v>2021</v>
      </c>
      <c r="E3480" s="115" t="s">
        <v>3096</v>
      </c>
      <c r="F3480" s="41" t="s">
        <v>7304</v>
      </c>
      <c r="G3480" s="120">
        <v>14</v>
      </c>
      <c r="H3480" s="117"/>
      <c r="I3480" s="41" t="s">
        <v>7305</v>
      </c>
      <c r="J3480" s="118">
        <v>185000000</v>
      </c>
      <c r="K3480" s="117"/>
    </row>
    <row r="3481" spans="2:11" ht="31">
      <c r="B3481" s="113">
        <v>34</v>
      </c>
      <c r="C3481" s="114" t="s">
        <v>7299</v>
      </c>
      <c r="D3481" s="113">
        <v>2021</v>
      </c>
      <c r="E3481" s="115" t="s">
        <v>3112</v>
      </c>
      <c r="F3481" s="41" t="s">
        <v>7306</v>
      </c>
      <c r="G3481" s="120">
        <v>6</v>
      </c>
      <c r="H3481" s="117"/>
      <c r="I3481" s="41" t="s">
        <v>5558</v>
      </c>
      <c r="J3481" s="118">
        <v>149300000</v>
      </c>
      <c r="K3481" s="117"/>
    </row>
    <row r="3482" spans="2:11" ht="28">
      <c r="B3482" s="113">
        <v>34</v>
      </c>
      <c r="C3482" s="114" t="s">
        <v>7299</v>
      </c>
      <c r="D3482" s="113">
        <v>2021</v>
      </c>
      <c r="E3482" s="115" t="s">
        <v>3144</v>
      </c>
      <c r="F3482" s="41" t="s">
        <v>5551</v>
      </c>
      <c r="G3482" s="120">
        <v>9</v>
      </c>
      <c r="H3482" s="117"/>
      <c r="I3482" s="41" t="s">
        <v>5552</v>
      </c>
      <c r="J3482" s="118">
        <v>425155000</v>
      </c>
      <c r="K3482" s="117"/>
    </row>
    <row r="3483" spans="2:11" ht="56">
      <c r="B3483" s="113">
        <v>35</v>
      </c>
      <c r="C3483" s="92" t="s">
        <v>7307</v>
      </c>
      <c r="D3483" s="113">
        <v>2021</v>
      </c>
      <c r="E3483" s="115" t="s">
        <v>3011</v>
      </c>
      <c r="F3483" s="41" t="s">
        <v>7308</v>
      </c>
      <c r="G3483" s="120"/>
      <c r="H3483" s="117">
        <v>30</v>
      </c>
      <c r="I3483" s="41" t="s">
        <v>6201</v>
      </c>
      <c r="J3483" s="118">
        <v>15542250</v>
      </c>
      <c r="K3483" s="117"/>
    </row>
    <row r="3484" spans="2:11" ht="31">
      <c r="B3484" s="113">
        <v>35</v>
      </c>
      <c r="C3484" s="92" t="s">
        <v>7307</v>
      </c>
      <c r="D3484" s="113">
        <v>2021</v>
      </c>
      <c r="E3484" s="115" t="s">
        <v>3016</v>
      </c>
      <c r="F3484" s="41" t="s">
        <v>7309</v>
      </c>
      <c r="G3484" s="120"/>
      <c r="H3484" s="117">
        <v>7</v>
      </c>
      <c r="I3484" s="41" t="s">
        <v>6201</v>
      </c>
      <c r="J3484" s="118">
        <v>336000000</v>
      </c>
      <c r="K3484" s="117"/>
    </row>
    <row r="3485" spans="2:11" ht="31">
      <c r="B3485" s="113">
        <v>35</v>
      </c>
      <c r="C3485" s="92" t="s">
        <v>7307</v>
      </c>
      <c r="D3485" s="113">
        <v>2021</v>
      </c>
      <c r="E3485" s="115" t="s">
        <v>3016</v>
      </c>
      <c r="F3485" s="41" t="s">
        <v>7310</v>
      </c>
      <c r="G3485" s="120"/>
      <c r="H3485" s="117">
        <v>33</v>
      </c>
      <c r="I3485" s="41" t="s">
        <v>6201</v>
      </c>
      <c r="J3485" s="118">
        <v>39855000</v>
      </c>
      <c r="K3485" s="117"/>
    </row>
    <row r="3486" spans="2:11" ht="31">
      <c r="B3486" s="113">
        <v>35</v>
      </c>
      <c r="C3486" s="92" t="s">
        <v>7307</v>
      </c>
      <c r="D3486" s="113">
        <v>2021</v>
      </c>
      <c r="E3486" s="115" t="s">
        <v>3016</v>
      </c>
      <c r="F3486" s="41" t="s">
        <v>7311</v>
      </c>
      <c r="G3486" s="120"/>
      <c r="H3486" s="117">
        <v>56</v>
      </c>
      <c r="I3486" s="41" t="s">
        <v>6201</v>
      </c>
      <c r="J3486" s="118">
        <v>78800000</v>
      </c>
      <c r="K3486" s="117"/>
    </row>
    <row r="3487" spans="2:11" ht="31">
      <c r="B3487" s="113">
        <v>35</v>
      </c>
      <c r="C3487" s="92" t="s">
        <v>7307</v>
      </c>
      <c r="D3487" s="113">
        <v>2021</v>
      </c>
      <c r="E3487" s="115" t="s">
        <v>3016</v>
      </c>
      <c r="F3487" s="41" t="s">
        <v>7312</v>
      </c>
      <c r="G3487" s="120">
        <v>1</v>
      </c>
      <c r="H3487" s="117"/>
      <c r="I3487" s="41" t="s">
        <v>6201</v>
      </c>
      <c r="J3487" s="118">
        <v>53700000</v>
      </c>
      <c r="K3487" s="117"/>
    </row>
    <row r="3488" spans="2:11" ht="31">
      <c r="B3488" s="113">
        <v>35</v>
      </c>
      <c r="C3488" s="92" t="s">
        <v>7307</v>
      </c>
      <c r="D3488" s="113">
        <v>2021</v>
      </c>
      <c r="E3488" s="115" t="s">
        <v>3016</v>
      </c>
      <c r="F3488" s="41" t="s">
        <v>7313</v>
      </c>
      <c r="G3488" s="120"/>
      <c r="H3488" s="117">
        <v>3</v>
      </c>
      <c r="I3488" s="41" t="s">
        <v>6201</v>
      </c>
      <c r="J3488" s="118">
        <v>68321000</v>
      </c>
      <c r="K3488" s="117"/>
    </row>
    <row r="3489" spans="2:11" ht="31">
      <c r="B3489" s="113">
        <v>35</v>
      </c>
      <c r="C3489" s="92" t="s">
        <v>7307</v>
      </c>
      <c r="D3489" s="113">
        <v>2021</v>
      </c>
      <c r="E3489" s="115" t="s">
        <v>3016</v>
      </c>
      <c r="F3489" s="41" t="s">
        <v>7314</v>
      </c>
      <c r="G3489" s="120"/>
      <c r="H3489" s="117">
        <v>6</v>
      </c>
      <c r="I3489" s="41" t="s">
        <v>6201</v>
      </c>
      <c r="J3489" s="118">
        <v>27395000</v>
      </c>
      <c r="K3489" s="117"/>
    </row>
    <row r="3490" spans="2:11" ht="42">
      <c r="B3490" s="113">
        <v>35</v>
      </c>
      <c r="C3490" s="92" t="s">
        <v>7307</v>
      </c>
      <c r="D3490" s="113">
        <v>2021</v>
      </c>
      <c r="E3490" s="115" t="s">
        <v>3070</v>
      </c>
      <c r="F3490" s="41" t="s">
        <v>7315</v>
      </c>
      <c r="G3490" s="120">
        <v>34</v>
      </c>
      <c r="H3490" s="117"/>
      <c r="I3490" s="41" t="s">
        <v>6201</v>
      </c>
      <c r="J3490" s="118">
        <v>108011200</v>
      </c>
      <c r="K3490" s="117"/>
    </row>
    <row r="3491" spans="2:11" ht="31">
      <c r="B3491" s="113">
        <v>35</v>
      </c>
      <c r="C3491" s="92" t="s">
        <v>7307</v>
      </c>
      <c r="D3491" s="113">
        <v>2021</v>
      </c>
      <c r="E3491" s="115" t="s">
        <v>3070</v>
      </c>
      <c r="F3491" s="41" t="s">
        <v>7316</v>
      </c>
      <c r="G3491" s="120"/>
      <c r="H3491" s="117">
        <v>30</v>
      </c>
      <c r="I3491" s="41" t="s">
        <v>7317</v>
      </c>
      <c r="J3491" s="118">
        <v>12313500</v>
      </c>
      <c r="K3491" s="117"/>
    </row>
    <row r="3492" spans="2:11" ht="31">
      <c r="B3492" s="113">
        <v>35</v>
      </c>
      <c r="C3492" s="92" t="s">
        <v>7307</v>
      </c>
      <c r="D3492" s="113">
        <v>2021</v>
      </c>
      <c r="E3492" s="115" t="s">
        <v>3070</v>
      </c>
      <c r="F3492" s="41" t="s">
        <v>7318</v>
      </c>
      <c r="G3492" s="120">
        <v>4</v>
      </c>
      <c r="H3492" s="117"/>
      <c r="I3492" s="41" t="s">
        <v>6201</v>
      </c>
      <c r="J3492" s="118">
        <v>63739000</v>
      </c>
      <c r="K3492" s="117"/>
    </row>
    <row r="3493" spans="2:11" ht="31">
      <c r="B3493" s="113">
        <v>35</v>
      </c>
      <c r="C3493" s="92" t="s">
        <v>7307</v>
      </c>
      <c r="D3493" s="113">
        <v>2021</v>
      </c>
      <c r="E3493" s="115" t="s">
        <v>3070</v>
      </c>
      <c r="F3493" s="41" t="s">
        <v>7319</v>
      </c>
      <c r="G3493" s="120"/>
      <c r="H3493" s="117">
        <v>30</v>
      </c>
      <c r="I3493" s="41" t="s">
        <v>6201</v>
      </c>
      <c r="J3493" s="118">
        <v>19565070</v>
      </c>
      <c r="K3493" s="117"/>
    </row>
    <row r="3494" spans="2:11" ht="46.5">
      <c r="B3494" s="113">
        <v>35</v>
      </c>
      <c r="C3494" s="92" t="s">
        <v>7307</v>
      </c>
      <c r="D3494" s="113">
        <v>2021</v>
      </c>
      <c r="E3494" s="115" t="s">
        <v>3096</v>
      </c>
      <c r="F3494" s="41" t="s">
        <v>7320</v>
      </c>
      <c r="G3494" s="120"/>
      <c r="H3494" s="117">
        <v>63</v>
      </c>
      <c r="I3494" s="41" t="s">
        <v>6201</v>
      </c>
      <c r="J3494" s="118">
        <v>77598000</v>
      </c>
      <c r="K3494" s="117"/>
    </row>
    <row r="3495" spans="2:11" ht="46.5">
      <c r="B3495" s="113">
        <v>35</v>
      </c>
      <c r="C3495" s="92" t="s">
        <v>7307</v>
      </c>
      <c r="D3495" s="113">
        <v>2021</v>
      </c>
      <c r="E3495" s="115" t="s">
        <v>3096</v>
      </c>
      <c r="F3495" s="41" t="s">
        <v>7321</v>
      </c>
      <c r="G3495" s="120"/>
      <c r="H3495" s="117">
        <v>3</v>
      </c>
      <c r="I3495" s="41" t="s">
        <v>6201</v>
      </c>
      <c r="J3495" s="118">
        <v>14400000</v>
      </c>
      <c r="K3495" s="117"/>
    </row>
    <row r="3496" spans="2:11" ht="46.5">
      <c r="B3496" s="113">
        <v>35</v>
      </c>
      <c r="C3496" s="92" t="s">
        <v>7307</v>
      </c>
      <c r="D3496" s="113">
        <v>2021</v>
      </c>
      <c r="E3496" s="115" t="s">
        <v>3096</v>
      </c>
      <c r="F3496" s="41" t="s">
        <v>7322</v>
      </c>
      <c r="G3496" s="120"/>
      <c r="H3496" s="117">
        <v>1</v>
      </c>
      <c r="I3496" s="41" t="s">
        <v>6201</v>
      </c>
      <c r="J3496" s="118">
        <v>12000000</v>
      </c>
      <c r="K3496" s="117"/>
    </row>
    <row r="3497" spans="2:11" ht="46.5">
      <c r="B3497" s="113">
        <v>35</v>
      </c>
      <c r="C3497" s="92" t="s">
        <v>7307</v>
      </c>
      <c r="D3497" s="113">
        <v>2021</v>
      </c>
      <c r="E3497" s="115" t="s">
        <v>3096</v>
      </c>
      <c r="F3497" s="41" t="s">
        <v>7323</v>
      </c>
      <c r="G3497" s="120"/>
      <c r="H3497" s="117">
        <v>4</v>
      </c>
      <c r="I3497" s="41" t="s">
        <v>6201</v>
      </c>
      <c r="J3497" s="118">
        <v>18700000</v>
      </c>
      <c r="K3497" s="117"/>
    </row>
    <row r="3498" spans="2:11" ht="46.5">
      <c r="B3498" s="113">
        <v>35</v>
      </c>
      <c r="C3498" s="92" t="s">
        <v>7307</v>
      </c>
      <c r="D3498" s="113">
        <v>2021</v>
      </c>
      <c r="E3498" s="115" t="s">
        <v>3096</v>
      </c>
      <c r="F3498" s="41" t="s">
        <v>7324</v>
      </c>
      <c r="G3498" s="120"/>
      <c r="H3498" s="117">
        <v>4</v>
      </c>
      <c r="I3498" s="41" t="s">
        <v>6201</v>
      </c>
      <c r="J3498" s="118">
        <v>23490000</v>
      </c>
      <c r="K3498" s="117"/>
    </row>
    <row r="3499" spans="2:11" ht="46.5">
      <c r="B3499" s="113">
        <v>35</v>
      </c>
      <c r="C3499" s="92" t="s">
        <v>7307</v>
      </c>
      <c r="D3499" s="113">
        <v>2021</v>
      </c>
      <c r="E3499" s="115" t="s">
        <v>3096</v>
      </c>
      <c r="F3499" s="41" t="s">
        <v>7325</v>
      </c>
      <c r="G3499" s="120">
        <v>1</v>
      </c>
      <c r="H3499" s="117"/>
      <c r="I3499" s="41" t="s">
        <v>6201</v>
      </c>
      <c r="J3499" s="118">
        <v>14780000</v>
      </c>
      <c r="K3499" s="117"/>
    </row>
    <row r="3500" spans="2:11" ht="46.5">
      <c r="B3500" s="113">
        <v>35</v>
      </c>
      <c r="C3500" s="92" t="s">
        <v>7307</v>
      </c>
      <c r="D3500" s="113">
        <v>2021</v>
      </c>
      <c r="E3500" s="115" t="s">
        <v>3096</v>
      </c>
      <c r="F3500" s="41" t="s">
        <v>7326</v>
      </c>
      <c r="G3500" s="120"/>
      <c r="H3500" s="117">
        <v>6</v>
      </c>
      <c r="I3500" s="41" t="s">
        <v>6201</v>
      </c>
      <c r="J3500" s="118">
        <v>19310500</v>
      </c>
      <c r="K3500" s="117"/>
    </row>
    <row r="3501" spans="2:11" ht="31">
      <c r="B3501" s="113">
        <v>35</v>
      </c>
      <c r="C3501" s="92" t="s">
        <v>7307</v>
      </c>
      <c r="D3501" s="113">
        <v>2021</v>
      </c>
      <c r="E3501" s="115" t="s">
        <v>3112</v>
      </c>
      <c r="F3501" s="41" t="s">
        <v>7327</v>
      </c>
      <c r="G3501" s="120"/>
      <c r="H3501" s="117"/>
      <c r="I3501" s="41" t="s">
        <v>6201</v>
      </c>
      <c r="J3501" s="118">
        <v>17220000</v>
      </c>
      <c r="K3501" s="117"/>
    </row>
    <row r="3502" spans="2:11" ht="31">
      <c r="B3502" s="113">
        <v>35</v>
      </c>
      <c r="C3502" s="92" t="s">
        <v>7307</v>
      </c>
      <c r="D3502" s="113">
        <v>2021</v>
      </c>
      <c r="E3502" s="115" t="s">
        <v>3112</v>
      </c>
      <c r="F3502" s="41" t="s">
        <v>7328</v>
      </c>
      <c r="G3502" s="120"/>
      <c r="H3502" s="117"/>
      <c r="I3502" s="41" t="s">
        <v>6201</v>
      </c>
      <c r="J3502" s="118">
        <v>14400000</v>
      </c>
      <c r="K3502" s="117"/>
    </row>
    <row r="3503" spans="2:11" ht="31">
      <c r="B3503" s="113">
        <v>35</v>
      </c>
      <c r="C3503" s="92" t="s">
        <v>7307</v>
      </c>
      <c r="D3503" s="113">
        <v>2021</v>
      </c>
      <c r="E3503" s="115" t="s">
        <v>3112</v>
      </c>
      <c r="F3503" s="41" t="s">
        <v>7329</v>
      </c>
      <c r="G3503" s="120"/>
      <c r="H3503" s="117"/>
      <c r="I3503" s="41" t="s">
        <v>6201</v>
      </c>
      <c r="J3503" s="118">
        <v>122000000</v>
      </c>
      <c r="K3503" s="117"/>
    </row>
    <row r="3504" spans="2:11" ht="31">
      <c r="B3504" s="113">
        <v>35</v>
      </c>
      <c r="C3504" s="92" t="s">
        <v>7307</v>
      </c>
      <c r="D3504" s="113">
        <v>2021</v>
      </c>
      <c r="E3504" s="115" t="s">
        <v>3112</v>
      </c>
      <c r="F3504" s="41" t="s">
        <v>7330</v>
      </c>
      <c r="G3504" s="120"/>
      <c r="H3504" s="117">
        <v>25</v>
      </c>
      <c r="I3504" s="41" t="s">
        <v>6201</v>
      </c>
      <c r="J3504" s="118">
        <v>62500000</v>
      </c>
      <c r="K3504" s="117"/>
    </row>
    <row r="3505" spans="2:11" ht="15.5">
      <c r="B3505" s="113">
        <v>35</v>
      </c>
      <c r="C3505" s="92" t="s">
        <v>7307</v>
      </c>
      <c r="D3505" s="113">
        <v>2021</v>
      </c>
      <c r="E3505" s="115" t="s">
        <v>3144</v>
      </c>
      <c r="F3505" s="41" t="s">
        <v>7331</v>
      </c>
      <c r="G3505" s="120">
        <v>1</v>
      </c>
      <c r="H3505" s="117"/>
      <c r="I3505" s="41" t="s">
        <v>6201</v>
      </c>
      <c r="J3505" s="118">
        <v>11175000</v>
      </c>
      <c r="K3505" s="117"/>
    </row>
    <row r="3506" spans="2:11" ht="31">
      <c r="B3506" s="113">
        <v>36</v>
      </c>
      <c r="C3506" s="121" t="s">
        <v>281</v>
      </c>
      <c r="D3506" s="122">
        <v>2021</v>
      </c>
      <c r="E3506" s="115" t="s">
        <v>3011</v>
      </c>
      <c r="F3506" s="41" t="s">
        <v>7332</v>
      </c>
      <c r="G3506" s="120" t="s">
        <v>805</v>
      </c>
      <c r="H3506" s="117"/>
      <c r="I3506" s="41" t="s">
        <v>7333</v>
      </c>
      <c r="J3506" s="118"/>
      <c r="K3506" s="117">
        <v>539293205.72881699</v>
      </c>
    </row>
    <row r="3507" spans="2:11" ht="70">
      <c r="B3507" s="113">
        <v>36</v>
      </c>
      <c r="C3507" s="121" t="s">
        <v>281</v>
      </c>
      <c r="D3507" s="122">
        <v>2021</v>
      </c>
      <c r="E3507" s="115" t="s">
        <v>3016</v>
      </c>
      <c r="F3507" s="41" t="s">
        <v>7334</v>
      </c>
      <c r="G3507" s="120" t="s">
        <v>805</v>
      </c>
      <c r="H3507" s="117"/>
      <c r="I3507" s="41" t="s">
        <v>7335</v>
      </c>
      <c r="J3507" s="118"/>
      <c r="K3507" s="117">
        <v>159821511</v>
      </c>
    </row>
    <row r="3508" spans="2:11" ht="31">
      <c r="B3508" s="113">
        <v>36</v>
      </c>
      <c r="C3508" s="121" t="s">
        <v>281</v>
      </c>
      <c r="D3508" s="122">
        <v>2021</v>
      </c>
      <c r="E3508" s="115" t="s">
        <v>3070</v>
      </c>
      <c r="F3508" s="41" t="s">
        <v>7336</v>
      </c>
      <c r="G3508" s="120" t="s">
        <v>805</v>
      </c>
      <c r="H3508" s="117"/>
      <c r="I3508" s="41" t="s">
        <v>7335</v>
      </c>
      <c r="J3508" s="118"/>
      <c r="K3508" s="117">
        <v>382175292.72799999</v>
      </c>
    </row>
    <row r="3509" spans="2:11" ht="46.5">
      <c r="B3509" s="113">
        <v>36</v>
      </c>
      <c r="C3509" s="121" t="s">
        <v>281</v>
      </c>
      <c r="D3509" s="122">
        <v>2021</v>
      </c>
      <c r="E3509" s="115" t="s">
        <v>3096</v>
      </c>
      <c r="F3509" s="41" t="s">
        <v>7337</v>
      </c>
      <c r="G3509" s="120" t="s">
        <v>7338</v>
      </c>
      <c r="H3509" s="117"/>
      <c r="I3509" s="41" t="s">
        <v>7335</v>
      </c>
      <c r="J3509" s="118"/>
      <c r="K3509" s="117">
        <v>211944532.32600001</v>
      </c>
    </row>
    <row r="3510" spans="2:11" ht="31">
      <c r="B3510" s="113">
        <v>36</v>
      </c>
      <c r="C3510" s="121" t="s">
        <v>281</v>
      </c>
      <c r="D3510" s="122">
        <v>2021</v>
      </c>
      <c r="E3510" s="115" t="s">
        <v>3112</v>
      </c>
      <c r="F3510" s="41" t="s">
        <v>7339</v>
      </c>
      <c r="G3510" s="120" t="s">
        <v>805</v>
      </c>
      <c r="H3510" s="117"/>
      <c r="I3510" s="41" t="s">
        <v>7340</v>
      </c>
      <c r="J3510" s="118"/>
      <c r="K3510" s="117">
        <v>225000000</v>
      </c>
    </row>
    <row r="3511" spans="2:11" ht="15.5">
      <c r="B3511" s="113">
        <v>36</v>
      </c>
      <c r="C3511" s="121" t="s">
        <v>281</v>
      </c>
      <c r="D3511" s="122">
        <v>2021</v>
      </c>
      <c r="E3511" s="115" t="s">
        <v>3144</v>
      </c>
      <c r="F3511" s="41" t="s">
        <v>749</v>
      </c>
      <c r="G3511" s="120" t="s">
        <v>749</v>
      </c>
      <c r="H3511" s="117" t="s">
        <v>749</v>
      </c>
      <c r="I3511" s="41" t="s">
        <v>749</v>
      </c>
      <c r="J3511" s="118" t="s">
        <v>749</v>
      </c>
      <c r="K3511" s="117" t="s">
        <v>749</v>
      </c>
    </row>
    <row r="3512" spans="2:11" ht="31">
      <c r="B3512" s="113">
        <v>37</v>
      </c>
      <c r="C3512" s="114" t="s">
        <v>7341</v>
      </c>
      <c r="D3512" s="113">
        <v>2021</v>
      </c>
      <c r="E3512" s="115" t="s">
        <v>3011</v>
      </c>
      <c r="F3512" s="41"/>
      <c r="G3512" s="120"/>
      <c r="H3512" s="117"/>
      <c r="I3512" s="41"/>
      <c r="J3512" s="118"/>
      <c r="K3512" s="117"/>
    </row>
    <row r="3513" spans="2:11" ht="31">
      <c r="B3513" s="113">
        <v>37</v>
      </c>
      <c r="C3513" s="114" t="s">
        <v>7341</v>
      </c>
      <c r="D3513" s="113">
        <v>2021</v>
      </c>
      <c r="E3513" s="115" t="s">
        <v>3016</v>
      </c>
      <c r="F3513" s="41" t="s">
        <v>7342</v>
      </c>
      <c r="G3513" s="120"/>
      <c r="H3513" s="117"/>
      <c r="I3513" s="41" t="s">
        <v>7343</v>
      </c>
      <c r="J3513" s="118"/>
      <c r="K3513" s="117">
        <v>46142560.000000007</v>
      </c>
    </row>
    <row r="3514" spans="2:11" ht="31">
      <c r="B3514" s="113">
        <v>37</v>
      </c>
      <c r="C3514" s="114" t="s">
        <v>7341</v>
      </c>
      <c r="D3514" s="113">
        <v>2021</v>
      </c>
      <c r="E3514" s="115" t="s">
        <v>3070</v>
      </c>
      <c r="F3514" s="41" t="s">
        <v>7344</v>
      </c>
      <c r="G3514" s="120"/>
      <c r="H3514" s="117"/>
      <c r="I3514" s="41" t="s">
        <v>7345</v>
      </c>
      <c r="J3514" s="118"/>
      <c r="K3514" s="117">
        <v>166654657.60000002</v>
      </c>
    </row>
    <row r="3515" spans="2:11" ht="70">
      <c r="B3515" s="113">
        <v>37</v>
      </c>
      <c r="C3515" s="114" t="s">
        <v>7341</v>
      </c>
      <c r="D3515" s="113">
        <v>2021</v>
      </c>
      <c r="E3515" s="115" t="s">
        <v>3096</v>
      </c>
      <c r="F3515" s="41" t="s">
        <v>7346</v>
      </c>
      <c r="G3515" s="120"/>
      <c r="H3515" s="117"/>
      <c r="I3515" s="41" t="s">
        <v>7347</v>
      </c>
      <c r="J3515" s="118"/>
      <c r="K3515" s="117">
        <v>413957775.00000006</v>
      </c>
    </row>
    <row r="3516" spans="2:11" ht="70">
      <c r="B3516" s="113">
        <v>37</v>
      </c>
      <c r="C3516" s="114" t="s">
        <v>7341</v>
      </c>
      <c r="D3516" s="113">
        <v>2021</v>
      </c>
      <c r="E3516" s="115" t="s">
        <v>3112</v>
      </c>
      <c r="F3516" s="41" t="s">
        <v>7348</v>
      </c>
      <c r="G3516" s="120"/>
      <c r="H3516" s="117"/>
      <c r="I3516" s="41" t="s">
        <v>7347</v>
      </c>
      <c r="J3516" s="118"/>
      <c r="K3516" s="117">
        <v>1258877558.5</v>
      </c>
    </row>
    <row r="3517" spans="2:11" ht="15.5">
      <c r="B3517" s="113">
        <v>37</v>
      </c>
      <c r="C3517" s="114" t="s">
        <v>7341</v>
      </c>
      <c r="D3517" s="113">
        <v>2021</v>
      </c>
      <c r="E3517" s="115" t="s">
        <v>3144</v>
      </c>
      <c r="F3517" s="41"/>
      <c r="G3517" s="120"/>
      <c r="H3517" s="117"/>
      <c r="I3517" s="41"/>
      <c r="J3517" s="118"/>
      <c r="K3517" s="117"/>
    </row>
    <row r="3518" spans="2:11" ht="31">
      <c r="B3518" s="113">
        <v>38</v>
      </c>
      <c r="C3518" s="121" t="s">
        <v>309</v>
      </c>
      <c r="D3518" s="113">
        <v>2021</v>
      </c>
      <c r="E3518" s="115" t="s">
        <v>3011</v>
      </c>
      <c r="F3518" s="41" t="s">
        <v>7349</v>
      </c>
      <c r="G3518" s="120" t="s">
        <v>3203</v>
      </c>
      <c r="H3518" s="117">
        <v>10</v>
      </c>
      <c r="I3518" s="41" t="s">
        <v>7350</v>
      </c>
      <c r="J3518" s="118" t="s">
        <v>749</v>
      </c>
      <c r="K3518" s="117"/>
    </row>
    <row r="3519" spans="2:11" ht="31">
      <c r="B3519" s="113">
        <v>38</v>
      </c>
      <c r="C3519" s="121" t="s">
        <v>309</v>
      </c>
      <c r="D3519" s="113">
        <v>2021</v>
      </c>
      <c r="E3519" s="115" t="s">
        <v>3016</v>
      </c>
      <c r="F3519" s="41" t="s">
        <v>7351</v>
      </c>
      <c r="G3519" s="120" t="s">
        <v>3203</v>
      </c>
      <c r="H3519" s="117">
        <v>5</v>
      </c>
      <c r="I3519" s="41" t="s">
        <v>7352</v>
      </c>
      <c r="J3519" s="118">
        <v>407313463</v>
      </c>
      <c r="K3519" s="117"/>
    </row>
    <row r="3520" spans="2:11" ht="31">
      <c r="B3520" s="113">
        <v>38</v>
      </c>
      <c r="C3520" s="121" t="s">
        <v>309</v>
      </c>
      <c r="D3520" s="113">
        <v>2021</v>
      </c>
      <c r="E3520" s="115" t="s">
        <v>3070</v>
      </c>
      <c r="F3520" s="41" t="s">
        <v>7353</v>
      </c>
      <c r="G3520" s="120" t="s">
        <v>805</v>
      </c>
      <c r="H3520" s="117">
        <v>850</v>
      </c>
      <c r="I3520" s="41" t="s">
        <v>7354</v>
      </c>
      <c r="J3520" s="118">
        <v>1004097691</v>
      </c>
      <c r="K3520" s="117"/>
    </row>
    <row r="3521" spans="2:11" ht="46.5">
      <c r="B3521" s="113">
        <v>38</v>
      </c>
      <c r="C3521" s="121" t="s">
        <v>309</v>
      </c>
      <c r="D3521" s="113">
        <v>2021</v>
      </c>
      <c r="E3521" s="115" t="s">
        <v>3096</v>
      </c>
      <c r="F3521" s="41" t="s">
        <v>7355</v>
      </c>
      <c r="G3521" s="120" t="s">
        <v>3252</v>
      </c>
      <c r="H3521" s="117">
        <v>4</v>
      </c>
      <c r="I3521" s="41" t="s">
        <v>7356</v>
      </c>
      <c r="J3521" s="118">
        <v>454300365</v>
      </c>
      <c r="K3521" s="117"/>
    </row>
    <row r="3522" spans="2:11" ht="42">
      <c r="B3522" s="113">
        <v>38</v>
      </c>
      <c r="C3522" s="121" t="s">
        <v>309</v>
      </c>
      <c r="D3522" s="113">
        <v>2021</v>
      </c>
      <c r="E3522" s="115" t="s">
        <v>3112</v>
      </c>
      <c r="F3522" s="41" t="s">
        <v>7357</v>
      </c>
      <c r="G3522" s="120" t="s">
        <v>7358</v>
      </c>
      <c r="H3522" s="117">
        <v>2342</v>
      </c>
      <c r="I3522" s="41" t="s">
        <v>6556</v>
      </c>
      <c r="J3522" s="118">
        <v>4411030803</v>
      </c>
      <c r="K3522" s="117"/>
    </row>
    <row r="3523" spans="2:11" ht="15.5">
      <c r="B3523" s="113">
        <v>38</v>
      </c>
      <c r="C3523" s="121" t="s">
        <v>309</v>
      </c>
      <c r="D3523" s="113">
        <v>2021</v>
      </c>
      <c r="E3523" s="115" t="s">
        <v>3144</v>
      </c>
      <c r="F3523" s="41" t="s">
        <v>7359</v>
      </c>
      <c r="G3523" s="120" t="s">
        <v>3203</v>
      </c>
      <c r="H3523" s="117">
        <v>2</v>
      </c>
      <c r="I3523" s="41" t="s">
        <v>6556</v>
      </c>
      <c r="J3523" s="118">
        <v>405350000</v>
      </c>
      <c r="K3523" s="117"/>
    </row>
    <row r="3524" spans="2:11" ht="31">
      <c r="B3524" s="113">
        <v>39</v>
      </c>
      <c r="C3524" s="114" t="s">
        <v>7360</v>
      </c>
      <c r="D3524" s="113">
        <v>2021</v>
      </c>
      <c r="E3524" s="115" t="s">
        <v>3011</v>
      </c>
      <c r="F3524" s="41" t="s">
        <v>7361</v>
      </c>
      <c r="G3524" s="120" t="s">
        <v>3203</v>
      </c>
      <c r="H3524" s="117"/>
      <c r="I3524" s="41" t="s">
        <v>7362</v>
      </c>
      <c r="J3524" s="118"/>
      <c r="K3524" s="117">
        <v>25000000</v>
      </c>
    </row>
    <row r="3525" spans="2:11" ht="31">
      <c r="B3525" s="113">
        <v>39</v>
      </c>
      <c r="C3525" s="114" t="s">
        <v>7360</v>
      </c>
      <c r="D3525" s="113">
        <v>2021</v>
      </c>
      <c r="E3525" s="115" t="s">
        <v>3016</v>
      </c>
      <c r="F3525" s="41" t="s">
        <v>7363</v>
      </c>
      <c r="G3525" s="120" t="s">
        <v>7364</v>
      </c>
      <c r="H3525" s="117"/>
      <c r="I3525" s="41" t="s">
        <v>7362</v>
      </c>
      <c r="J3525" s="118">
        <v>18000000</v>
      </c>
      <c r="K3525" s="117"/>
    </row>
    <row r="3526" spans="2:11" ht="31">
      <c r="B3526" s="113">
        <v>39</v>
      </c>
      <c r="C3526" s="114" t="s">
        <v>7360</v>
      </c>
      <c r="D3526" s="113">
        <v>2021</v>
      </c>
      <c r="E3526" s="115" t="s">
        <v>3070</v>
      </c>
      <c r="F3526" s="41" t="s">
        <v>7365</v>
      </c>
      <c r="G3526" s="120" t="s">
        <v>7364</v>
      </c>
      <c r="H3526" s="117"/>
      <c r="I3526" s="41" t="s">
        <v>7362</v>
      </c>
      <c r="J3526" s="118">
        <v>20000000</v>
      </c>
      <c r="K3526" s="117"/>
    </row>
    <row r="3527" spans="2:11" ht="46.5">
      <c r="B3527" s="113">
        <v>39</v>
      </c>
      <c r="C3527" s="114" t="s">
        <v>7360</v>
      </c>
      <c r="D3527" s="113">
        <v>2021</v>
      </c>
      <c r="E3527" s="115" t="s">
        <v>3096</v>
      </c>
      <c r="F3527" s="41" t="s">
        <v>7366</v>
      </c>
      <c r="G3527" s="120" t="s">
        <v>7364</v>
      </c>
      <c r="H3527" s="117"/>
      <c r="I3527" s="41" t="s">
        <v>7367</v>
      </c>
      <c r="J3527" s="118">
        <v>76800000</v>
      </c>
      <c r="K3527" s="117"/>
    </row>
    <row r="3528" spans="2:11" ht="31">
      <c r="B3528" s="113">
        <v>39</v>
      </c>
      <c r="C3528" s="114" t="s">
        <v>7360</v>
      </c>
      <c r="D3528" s="113">
        <v>2021</v>
      </c>
      <c r="E3528" s="115" t="s">
        <v>3112</v>
      </c>
      <c r="F3528" s="41" t="s">
        <v>7368</v>
      </c>
      <c r="G3528" s="120" t="s">
        <v>7364</v>
      </c>
      <c r="H3528" s="117"/>
      <c r="I3528" s="41" t="s">
        <v>7367</v>
      </c>
      <c r="J3528" s="118">
        <v>5448240000</v>
      </c>
      <c r="K3528" s="117"/>
    </row>
    <row r="3529" spans="2:11" ht="15.5">
      <c r="B3529" s="113">
        <v>39</v>
      </c>
      <c r="C3529" s="114" t="s">
        <v>7360</v>
      </c>
      <c r="D3529" s="113">
        <v>2021</v>
      </c>
      <c r="E3529" s="115" t="s">
        <v>3144</v>
      </c>
      <c r="F3529" s="41"/>
      <c r="G3529" s="120"/>
      <c r="H3529" s="117"/>
      <c r="I3529" s="41"/>
      <c r="J3529" s="118"/>
      <c r="K3529" s="117"/>
    </row>
    <row r="3530" spans="2:11" ht="84">
      <c r="B3530" s="113">
        <v>40</v>
      </c>
      <c r="C3530" s="114" t="s">
        <v>7369</v>
      </c>
      <c r="D3530" s="113">
        <v>2021</v>
      </c>
      <c r="E3530" s="115" t="s">
        <v>3011</v>
      </c>
      <c r="F3530" s="41" t="s">
        <v>7370</v>
      </c>
      <c r="G3530" s="120" t="s">
        <v>7371</v>
      </c>
      <c r="H3530" s="117"/>
      <c r="I3530" s="41" t="s">
        <v>7372</v>
      </c>
      <c r="J3530" s="118">
        <v>25000000</v>
      </c>
      <c r="K3530" s="117">
        <v>53500000</v>
      </c>
    </row>
    <row r="3531" spans="2:11" ht="168">
      <c r="B3531" s="113">
        <v>40</v>
      </c>
      <c r="C3531" s="114" t="s">
        <v>7369</v>
      </c>
      <c r="D3531" s="113">
        <v>2021</v>
      </c>
      <c r="E3531" s="115" t="s">
        <v>3016</v>
      </c>
      <c r="F3531" s="41" t="s">
        <v>7373</v>
      </c>
      <c r="G3531" s="120"/>
      <c r="H3531" s="117"/>
      <c r="I3531" s="41" t="s">
        <v>7374</v>
      </c>
      <c r="J3531" s="118">
        <v>52648750</v>
      </c>
      <c r="K3531" s="117">
        <v>236825400</v>
      </c>
    </row>
    <row r="3532" spans="2:11" ht="31">
      <c r="B3532" s="113">
        <v>40</v>
      </c>
      <c r="C3532" s="114" t="s">
        <v>7369</v>
      </c>
      <c r="D3532" s="113">
        <v>2021</v>
      </c>
      <c r="E3532" s="115" t="s">
        <v>3070</v>
      </c>
      <c r="F3532" s="41" t="s">
        <v>7375</v>
      </c>
      <c r="G3532" s="120"/>
      <c r="H3532" s="117"/>
      <c r="I3532" s="41" t="s">
        <v>7376</v>
      </c>
      <c r="J3532" s="118">
        <v>35000000</v>
      </c>
      <c r="K3532" s="117">
        <v>41936000</v>
      </c>
    </row>
    <row r="3533" spans="2:11" ht="154">
      <c r="B3533" s="113">
        <v>40</v>
      </c>
      <c r="C3533" s="114" t="s">
        <v>7369</v>
      </c>
      <c r="D3533" s="113">
        <v>2021</v>
      </c>
      <c r="E3533" s="115" t="s">
        <v>3096</v>
      </c>
      <c r="F3533" s="41" t="s">
        <v>7377</v>
      </c>
      <c r="G3533" s="120" t="s">
        <v>7378</v>
      </c>
      <c r="H3533" s="117"/>
      <c r="I3533" s="41" t="s">
        <v>7379</v>
      </c>
      <c r="J3533" s="118">
        <v>52500000</v>
      </c>
      <c r="K3533" s="117">
        <v>453833750</v>
      </c>
    </row>
    <row r="3534" spans="2:11" ht="31">
      <c r="B3534" s="113">
        <v>40</v>
      </c>
      <c r="C3534" s="114" t="s">
        <v>7369</v>
      </c>
      <c r="D3534" s="113">
        <v>2021</v>
      </c>
      <c r="E3534" s="115" t="s">
        <v>3112</v>
      </c>
      <c r="F3534" s="41"/>
      <c r="G3534" s="120"/>
      <c r="H3534" s="117"/>
      <c r="I3534" s="41"/>
      <c r="J3534" s="118"/>
      <c r="K3534" s="117"/>
    </row>
    <row r="3535" spans="2:11" ht="15.5">
      <c r="B3535" s="113">
        <v>40</v>
      </c>
      <c r="C3535" s="114" t="s">
        <v>7369</v>
      </c>
      <c r="D3535" s="113">
        <v>2021</v>
      </c>
      <c r="E3535" s="115" t="s">
        <v>3144</v>
      </c>
      <c r="F3535" s="41"/>
      <c r="G3535" s="120"/>
      <c r="H3535" s="117"/>
      <c r="I3535" s="41"/>
      <c r="J3535" s="118"/>
      <c r="K3535" s="117"/>
    </row>
    <row r="3536" spans="2:11" ht="31">
      <c r="B3536" s="113">
        <v>41</v>
      </c>
      <c r="C3536" s="114" t="s">
        <v>7380</v>
      </c>
      <c r="D3536" s="113">
        <v>2021</v>
      </c>
      <c r="E3536" s="115" t="s">
        <v>3011</v>
      </c>
      <c r="F3536" s="41"/>
      <c r="G3536" s="120"/>
      <c r="H3536" s="117"/>
      <c r="I3536" s="41"/>
      <c r="J3536" s="118"/>
      <c r="K3536" s="117"/>
    </row>
    <row r="3537" spans="2:11" ht="31">
      <c r="B3537" s="113">
        <v>41</v>
      </c>
      <c r="C3537" s="114" t="s">
        <v>7380</v>
      </c>
      <c r="D3537" s="113">
        <v>2021</v>
      </c>
      <c r="E3537" s="115" t="s">
        <v>3016</v>
      </c>
      <c r="F3537" s="41" t="s">
        <v>7342</v>
      </c>
      <c r="G3537" s="120"/>
      <c r="H3537" s="117"/>
      <c r="I3537" s="41" t="s">
        <v>7343</v>
      </c>
      <c r="J3537" s="118"/>
      <c r="K3537" s="117">
        <v>46142560.000000007</v>
      </c>
    </row>
    <row r="3538" spans="2:11" ht="31">
      <c r="B3538" s="113">
        <v>41</v>
      </c>
      <c r="C3538" s="114" t="s">
        <v>7380</v>
      </c>
      <c r="D3538" s="113">
        <v>2021</v>
      </c>
      <c r="E3538" s="115" t="s">
        <v>3070</v>
      </c>
      <c r="F3538" s="41" t="s">
        <v>7344</v>
      </c>
      <c r="G3538" s="120"/>
      <c r="H3538" s="117"/>
      <c r="I3538" s="41" t="s">
        <v>7345</v>
      </c>
      <c r="J3538" s="118"/>
      <c r="K3538" s="117">
        <v>166654657.60000002</v>
      </c>
    </row>
    <row r="3539" spans="2:11" ht="70">
      <c r="B3539" s="113">
        <v>41</v>
      </c>
      <c r="C3539" s="114" t="s">
        <v>7380</v>
      </c>
      <c r="D3539" s="113">
        <v>2021</v>
      </c>
      <c r="E3539" s="115" t="s">
        <v>3096</v>
      </c>
      <c r="F3539" s="41" t="s">
        <v>7346</v>
      </c>
      <c r="G3539" s="120"/>
      <c r="H3539" s="117"/>
      <c r="I3539" s="41" t="s">
        <v>7347</v>
      </c>
      <c r="J3539" s="118"/>
      <c r="K3539" s="117">
        <v>413957775.00000006</v>
      </c>
    </row>
    <row r="3540" spans="2:11" ht="70">
      <c r="B3540" s="113">
        <v>41</v>
      </c>
      <c r="C3540" s="114" t="s">
        <v>7380</v>
      </c>
      <c r="D3540" s="113">
        <v>2021</v>
      </c>
      <c r="E3540" s="115" t="s">
        <v>3112</v>
      </c>
      <c r="F3540" s="41" t="s">
        <v>7348</v>
      </c>
      <c r="G3540" s="120"/>
      <c r="H3540" s="117"/>
      <c r="I3540" s="41" t="s">
        <v>7347</v>
      </c>
      <c r="J3540" s="118"/>
      <c r="K3540" s="117">
        <v>1258877558.5</v>
      </c>
    </row>
    <row r="3541" spans="2:11" ht="15.5">
      <c r="B3541" s="113">
        <v>41</v>
      </c>
      <c r="C3541" s="114" t="s">
        <v>7380</v>
      </c>
      <c r="D3541" s="113">
        <v>2021</v>
      </c>
      <c r="E3541" s="115" t="s">
        <v>3144</v>
      </c>
      <c r="F3541" s="41"/>
      <c r="G3541" s="120"/>
      <c r="H3541" s="117"/>
      <c r="I3541" s="41"/>
      <c r="J3541" s="118"/>
      <c r="K3541" s="117"/>
    </row>
    <row r="3542" spans="2:11" ht="42">
      <c r="B3542" s="113">
        <v>42</v>
      </c>
      <c r="C3542" s="114" t="s">
        <v>7381</v>
      </c>
      <c r="D3542" s="113">
        <v>2021</v>
      </c>
      <c r="E3542" s="115" t="s">
        <v>3011</v>
      </c>
      <c r="F3542" s="41" t="s">
        <v>7382</v>
      </c>
      <c r="G3542" s="120" t="s">
        <v>805</v>
      </c>
      <c r="H3542" s="117"/>
      <c r="I3542" s="41" t="s">
        <v>7383</v>
      </c>
      <c r="J3542" s="118"/>
      <c r="K3542" s="117">
        <v>124639849</v>
      </c>
    </row>
    <row r="3543" spans="2:11" ht="84">
      <c r="B3543" s="113">
        <v>42</v>
      </c>
      <c r="C3543" s="114" t="s">
        <v>7381</v>
      </c>
      <c r="D3543" s="113">
        <v>2021</v>
      </c>
      <c r="E3543" s="115" t="s">
        <v>3016</v>
      </c>
      <c r="F3543" s="41" t="s">
        <v>7384</v>
      </c>
      <c r="G3543" s="120" t="s">
        <v>805</v>
      </c>
      <c r="H3543" s="117"/>
      <c r="I3543" s="41" t="s">
        <v>7385</v>
      </c>
      <c r="J3543" s="118"/>
      <c r="K3543" s="117">
        <v>305982500</v>
      </c>
    </row>
    <row r="3544" spans="2:11" ht="70">
      <c r="B3544" s="113">
        <v>42</v>
      </c>
      <c r="C3544" s="114" t="s">
        <v>7381</v>
      </c>
      <c r="D3544" s="113">
        <v>2021</v>
      </c>
      <c r="E3544" s="115" t="s">
        <v>3070</v>
      </c>
      <c r="F3544" s="41" t="s">
        <v>7386</v>
      </c>
      <c r="G3544" s="120" t="s">
        <v>805</v>
      </c>
      <c r="H3544" s="117"/>
      <c r="I3544" s="41" t="s">
        <v>7387</v>
      </c>
      <c r="J3544" s="118"/>
      <c r="K3544" s="117">
        <v>359829000</v>
      </c>
    </row>
    <row r="3545" spans="2:11" ht="46.5">
      <c r="B3545" s="113">
        <v>42</v>
      </c>
      <c r="C3545" s="114" t="s">
        <v>7381</v>
      </c>
      <c r="D3545" s="113">
        <v>2021</v>
      </c>
      <c r="E3545" s="115" t="s">
        <v>3096</v>
      </c>
      <c r="F3545" s="41" t="s">
        <v>7388</v>
      </c>
      <c r="G3545" s="120" t="s">
        <v>6491</v>
      </c>
      <c r="H3545" s="117"/>
      <c r="I3545" s="41" t="s">
        <v>7389</v>
      </c>
      <c r="J3545" s="118"/>
      <c r="K3545" s="117">
        <v>261560000</v>
      </c>
    </row>
    <row r="3546" spans="2:11" ht="70">
      <c r="B3546" s="113">
        <v>42</v>
      </c>
      <c r="C3546" s="114" t="s">
        <v>7381</v>
      </c>
      <c r="D3546" s="113">
        <v>2021</v>
      </c>
      <c r="E3546" s="115" t="s">
        <v>3112</v>
      </c>
      <c r="F3546" s="41" t="s">
        <v>7390</v>
      </c>
      <c r="G3546" s="120" t="s">
        <v>805</v>
      </c>
      <c r="H3546" s="117"/>
      <c r="I3546" s="41" t="s">
        <v>7387</v>
      </c>
      <c r="J3546" s="118"/>
      <c r="K3546" s="117">
        <v>301000000</v>
      </c>
    </row>
    <row r="3547" spans="2:11" ht="15.5">
      <c r="B3547" s="113">
        <v>42</v>
      </c>
      <c r="C3547" s="114" t="s">
        <v>7381</v>
      </c>
      <c r="D3547" s="113">
        <v>2021</v>
      </c>
      <c r="E3547" s="115" t="s">
        <v>3144</v>
      </c>
      <c r="F3547" s="41" t="s">
        <v>749</v>
      </c>
      <c r="G3547" s="120" t="s">
        <v>749</v>
      </c>
      <c r="H3547" s="117" t="s">
        <v>749</v>
      </c>
      <c r="I3547" s="41" t="s">
        <v>749</v>
      </c>
      <c r="J3547" s="118" t="s">
        <v>749</v>
      </c>
      <c r="K3547" s="117" t="s">
        <v>749</v>
      </c>
    </row>
    <row r="3548" spans="2:11" ht="31">
      <c r="B3548" s="113">
        <v>43</v>
      </c>
      <c r="C3548" s="121" t="s">
        <v>7391</v>
      </c>
      <c r="D3548" s="113">
        <v>2021</v>
      </c>
      <c r="E3548" s="115" t="s">
        <v>3011</v>
      </c>
      <c r="F3548" s="41" t="s">
        <v>7392</v>
      </c>
      <c r="G3548" s="120" t="s">
        <v>805</v>
      </c>
      <c r="H3548" s="117">
        <v>250</v>
      </c>
      <c r="I3548" s="41" t="s">
        <v>7393</v>
      </c>
      <c r="J3548" s="118">
        <v>353021428</v>
      </c>
      <c r="K3548" s="117"/>
    </row>
    <row r="3549" spans="2:11" ht="31">
      <c r="B3549" s="113">
        <v>43</v>
      </c>
      <c r="C3549" s="121" t="s">
        <v>7391</v>
      </c>
      <c r="D3549" s="113">
        <v>2021</v>
      </c>
      <c r="E3549" s="115" t="s">
        <v>3016</v>
      </c>
      <c r="F3549" s="41" t="s">
        <v>7394</v>
      </c>
      <c r="G3549" s="120" t="s">
        <v>805</v>
      </c>
      <c r="H3549" s="117">
        <v>300</v>
      </c>
      <c r="I3549" s="41" t="s">
        <v>7395</v>
      </c>
      <c r="J3549" s="118">
        <v>150000000</v>
      </c>
      <c r="K3549" s="117"/>
    </row>
    <row r="3550" spans="2:11" ht="31">
      <c r="B3550" s="113">
        <v>43</v>
      </c>
      <c r="C3550" s="121" t="s">
        <v>7391</v>
      </c>
      <c r="D3550" s="113">
        <v>2021</v>
      </c>
      <c r="E3550" s="115" t="s">
        <v>3016</v>
      </c>
      <c r="F3550" s="41" t="s">
        <v>7396</v>
      </c>
      <c r="G3550" s="120" t="s">
        <v>7397</v>
      </c>
      <c r="H3550" s="117">
        <v>75</v>
      </c>
      <c r="I3550" s="41" t="s">
        <v>7398</v>
      </c>
      <c r="J3550" s="118">
        <v>50000000</v>
      </c>
      <c r="K3550" s="117"/>
    </row>
    <row r="3551" spans="2:11" ht="31">
      <c r="B3551" s="113">
        <v>43</v>
      </c>
      <c r="C3551" s="121" t="s">
        <v>7391</v>
      </c>
      <c r="D3551" s="113">
        <v>2021</v>
      </c>
      <c r="E3551" s="115" t="s">
        <v>3016</v>
      </c>
      <c r="F3551" s="41" t="s">
        <v>7399</v>
      </c>
      <c r="G3551" s="120" t="s">
        <v>3276</v>
      </c>
      <c r="H3551" s="117">
        <v>10</v>
      </c>
      <c r="I3551" s="41" t="s">
        <v>7400</v>
      </c>
      <c r="J3551" s="118">
        <v>50000000</v>
      </c>
      <c r="K3551" s="117"/>
    </row>
    <row r="3552" spans="2:11" ht="31">
      <c r="B3552" s="113">
        <v>43</v>
      </c>
      <c r="C3552" s="121" t="s">
        <v>7391</v>
      </c>
      <c r="D3552" s="113">
        <v>2021</v>
      </c>
      <c r="E3552" s="115" t="s">
        <v>3016</v>
      </c>
      <c r="F3552" s="41" t="s">
        <v>7401</v>
      </c>
      <c r="G3552" s="120" t="s">
        <v>7397</v>
      </c>
      <c r="H3552" s="117">
        <v>75</v>
      </c>
      <c r="I3552" s="41" t="s">
        <v>7398</v>
      </c>
      <c r="J3552" s="118">
        <v>50000000</v>
      </c>
      <c r="K3552" s="117"/>
    </row>
    <row r="3553" spans="2:11" ht="31">
      <c r="B3553" s="113">
        <v>43</v>
      </c>
      <c r="C3553" s="121" t="s">
        <v>7391</v>
      </c>
      <c r="D3553" s="113">
        <v>2021</v>
      </c>
      <c r="E3553" s="115" t="s">
        <v>3070</v>
      </c>
      <c r="F3553" s="41" t="s">
        <v>7402</v>
      </c>
      <c r="G3553" s="120" t="s">
        <v>805</v>
      </c>
      <c r="H3553" s="117">
        <v>200</v>
      </c>
      <c r="I3553" s="41" t="s">
        <v>7403</v>
      </c>
      <c r="J3553" s="118">
        <v>100000000</v>
      </c>
      <c r="K3553" s="117"/>
    </row>
    <row r="3554" spans="2:11" ht="31">
      <c r="B3554" s="113">
        <v>43</v>
      </c>
      <c r="C3554" s="121" t="s">
        <v>7391</v>
      </c>
      <c r="D3554" s="113">
        <v>2021</v>
      </c>
      <c r="E3554" s="115" t="s">
        <v>3070</v>
      </c>
      <c r="F3554" s="41" t="s">
        <v>7404</v>
      </c>
      <c r="G3554" s="120" t="s">
        <v>805</v>
      </c>
      <c r="H3554" s="117">
        <v>100</v>
      </c>
      <c r="I3554" s="41" t="s">
        <v>18</v>
      </c>
      <c r="J3554" s="118">
        <v>50000000</v>
      </c>
      <c r="K3554" s="117"/>
    </row>
    <row r="3555" spans="2:11" ht="31">
      <c r="B3555" s="113">
        <v>43</v>
      </c>
      <c r="C3555" s="121" t="s">
        <v>7391</v>
      </c>
      <c r="D3555" s="113">
        <v>2021</v>
      </c>
      <c r="E3555" s="115" t="s">
        <v>3070</v>
      </c>
      <c r="F3555" s="41" t="s">
        <v>7405</v>
      </c>
      <c r="G3555" s="120" t="s">
        <v>805</v>
      </c>
      <c r="H3555" s="117">
        <v>100</v>
      </c>
      <c r="I3555" s="41" t="s">
        <v>7406</v>
      </c>
      <c r="J3555" s="118">
        <v>50000000</v>
      </c>
      <c r="K3555" s="117"/>
    </row>
    <row r="3556" spans="2:11" ht="31">
      <c r="B3556" s="113">
        <v>43</v>
      </c>
      <c r="C3556" s="121" t="s">
        <v>7391</v>
      </c>
      <c r="D3556" s="113">
        <v>2021</v>
      </c>
      <c r="E3556" s="115" t="s">
        <v>3070</v>
      </c>
      <c r="F3556" s="41" t="s">
        <v>7407</v>
      </c>
      <c r="G3556" s="120" t="s">
        <v>805</v>
      </c>
      <c r="H3556" s="117">
        <v>400</v>
      </c>
      <c r="I3556" s="41" t="s">
        <v>7395</v>
      </c>
      <c r="J3556" s="118">
        <v>120000000</v>
      </c>
      <c r="K3556" s="117"/>
    </row>
    <row r="3557" spans="2:11" ht="31">
      <c r="B3557" s="113">
        <v>43</v>
      </c>
      <c r="C3557" s="121" t="s">
        <v>7391</v>
      </c>
      <c r="D3557" s="113">
        <v>2021</v>
      </c>
      <c r="E3557" s="115" t="s">
        <v>3070</v>
      </c>
      <c r="F3557" s="41" t="s">
        <v>7408</v>
      </c>
      <c r="G3557" s="120" t="s">
        <v>805</v>
      </c>
      <c r="H3557" s="117">
        <v>15</v>
      </c>
      <c r="I3557" s="41" t="s">
        <v>7409</v>
      </c>
      <c r="J3557" s="118">
        <v>96000000</v>
      </c>
      <c r="K3557" s="117"/>
    </row>
    <row r="3558" spans="2:11" ht="31">
      <c r="B3558" s="113">
        <v>43</v>
      </c>
      <c r="C3558" s="121" t="s">
        <v>7391</v>
      </c>
      <c r="D3558" s="113">
        <v>2021</v>
      </c>
      <c r="E3558" s="115" t="s">
        <v>3070</v>
      </c>
      <c r="F3558" s="41" t="s">
        <v>7410</v>
      </c>
      <c r="G3558" s="120" t="s">
        <v>805</v>
      </c>
      <c r="H3558" s="117">
        <v>350</v>
      </c>
      <c r="I3558" s="41" t="s">
        <v>7409</v>
      </c>
      <c r="J3558" s="118">
        <v>42000000</v>
      </c>
      <c r="K3558" s="117"/>
    </row>
    <row r="3559" spans="2:11" ht="31">
      <c r="B3559" s="113">
        <v>43</v>
      </c>
      <c r="C3559" s="121" t="s">
        <v>7391</v>
      </c>
      <c r="D3559" s="113">
        <v>2021</v>
      </c>
      <c r="E3559" s="115" t="s">
        <v>3070</v>
      </c>
      <c r="F3559" s="41" t="s">
        <v>7411</v>
      </c>
      <c r="G3559" s="120" t="s">
        <v>805</v>
      </c>
      <c r="H3559" s="117">
        <v>40</v>
      </c>
      <c r="I3559" s="41" t="s">
        <v>7412</v>
      </c>
      <c r="J3559" s="118">
        <v>20800000</v>
      </c>
      <c r="K3559" s="117"/>
    </row>
    <row r="3560" spans="2:11" ht="31">
      <c r="B3560" s="113">
        <v>43</v>
      </c>
      <c r="C3560" s="121" t="s">
        <v>7391</v>
      </c>
      <c r="D3560" s="113">
        <v>2021</v>
      </c>
      <c r="E3560" s="115" t="s">
        <v>3070</v>
      </c>
      <c r="F3560" s="41" t="s">
        <v>7413</v>
      </c>
      <c r="G3560" s="120" t="s">
        <v>805</v>
      </c>
      <c r="H3560" s="117">
        <v>4</v>
      </c>
      <c r="I3560" s="41" t="s">
        <v>7400</v>
      </c>
      <c r="J3560" s="118">
        <v>96000000</v>
      </c>
      <c r="K3560" s="117"/>
    </row>
    <row r="3561" spans="2:11" ht="31">
      <c r="B3561" s="113">
        <v>43</v>
      </c>
      <c r="C3561" s="121" t="s">
        <v>7391</v>
      </c>
      <c r="D3561" s="113">
        <v>2021</v>
      </c>
      <c r="E3561" s="115" t="s">
        <v>3070</v>
      </c>
      <c r="F3561" s="41" t="s">
        <v>7414</v>
      </c>
      <c r="G3561" s="120" t="s">
        <v>805</v>
      </c>
      <c r="H3561" s="117">
        <v>350</v>
      </c>
      <c r="I3561" s="41" t="s">
        <v>7415</v>
      </c>
      <c r="J3561" s="118">
        <v>40800000</v>
      </c>
      <c r="K3561" s="117"/>
    </row>
    <row r="3562" spans="2:11" ht="31">
      <c r="B3562" s="113">
        <v>43</v>
      </c>
      <c r="C3562" s="121" t="s">
        <v>7391</v>
      </c>
      <c r="D3562" s="113">
        <v>2021</v>
      </c>
      <c r="E3562" s="115" t="s">
        <v>3070</v>
      </c>
      <c r="F3562" s="41" t="s">
        <v>7416</v>
      </c>
      <c r="G3562" s="120" t="s">
        <v>805</v>
      </c>
      <c r="H3562" s="117">
        <v>30</v>
      </c>
      <c r="I3562" s="41" t="s">
        <v>7417</v>
      </c>
      <c r="J3562" s="118">
        <v>70800000</v>
      </c>
      <c r="K3562" s="117"/>
    </row>
    <row r="3563" spans="2:11" ht="31">
      <c r="B3563" s="113">
        <v>43</v>
      </c>
      <c r="C3563" s="121" t="s">
        <v>7391</v>
      </c>
      <c r="D3563" s="113">
        <v>2021</v>
      </c>
      <c r="E3563" s="115" t="s">
        <v>3070</v>
      </c>
      <c r="F3563" s="41" t="s">
        <v>7418</v>
      </c>
      <c r="G3563" s="120" t="s">
        <v>805</v>
      </c>
      <c r="H3563" s="117">
        <v>500</v>
      </c>
      <c r="I3563" s="41" t="s">
        <v>7417</v>
      </c>
      <c r="J3563" s="118">
        <v>50000000</v>
      </c>
      <c r="K3563" s="117"/>
    </row>
    <row r="3564" spans="2:11" ht="31">
      <c r="B3564" s="113">
        <v>43</v>
      </c>
      <c r="C3564" s="121" t="s">
        <v>7391</v>
      </c>
      <c r="D3564" s="113">
        <v>2021</v>
      </c>
      <c r="E3564" s="115" t="s">
        <v>3070</v>
      </c>
      <c r="F3564" s="41" t="s">
        <v>7419</v>
      </c>
      <c r="G3564" s="120" t="s">
        <v>805</v>
      </c>
      <c r="H3564" s="117">
        <v>200</v>
      </c>
      <c r="I3564" s="41" t="s">
        <v>7417</v>
      </c>
      <c r="J3564" s="118">
        <v>20000000</v>
      </c>
      <c r="K3564" s="117"/>
    </row>
    <row r="3565" spans="2:11" ht="46.5">
      <c r="B3565" s="113">
        <v>43</v>
      </c>
      <c r="C3565" s="121" t="s">
        <v>7391</v>
      </c>
      <c r="D3565" s="113">
        <v>2021</v>
      </c>
      <c r="E3565" s="115" t="s">
        <v>3096</v>
      </c>
      <c r="F3565" s="41" t="s">
        <v>7420</v>
      </c>
      <c r="G3565" s="120" t="s">
        <v>6007</v>
      </c>
      <c r="H3565" s="117">
        <v>31</v>
      </c>
      <c r="I3565" s="41" t="s">
        <v>7421</v>
      </c>
      <c r="J3565" s="118">
        <v>80000000</v>
      </c>
      <c r="K3565" s="117"/>
    </row>
    <row r="3566" spans="2:11" ht="46.5">
      <c r="B3566" s="113">
        <v>43</v>
      </c>
      <c r="C3566" s="121" t="s">
        <v>7391</v>
      </c>
      <c r="D3566" s="113">
        <v>2021</v>
      </c>
      <c r="E3566" s="115" t="s">
        <v>3096</v>
      </c>
      <c r="F3566" s="41" t="s">
        <v>7422</v>
      </c>
      <c r="G3566" s="120" t="s">
        <v>6007</v>
      </c>
      <c r="H3566" s="117">
        <v>42</v>
      </c>
      <c r="I3566" s="41" t="s">
        <v>7417</v>
      </c>
      <c r="J3566" s="118">
        <v>265200000</v>
      </c>
      <c r="K3566" s="117"/>
    </row>
    <row r="3567" spans="2:11" ht="46.5">
      <c r="B3567" s="113">
        <v>43</v>
      </c>
      <c r="C3567" s="121" t="s">
        <v>7391</v>
      </c>
      <c r="D3567" s="113">
        <v>2021</v>
      </c>
      <c r="E3567" s="115" t="s">
        <v>3096</v>
      </c>
      <c r="F3567" s="41" t="s">
        <v>7423</v>
      </c>
      <c r="G3567" s="120" t="s">
        <v>6043</v>
      </c>
      <c r="H3567" s="117">
        <v>1</v>
      </c>
      <c r="I3567" s="41" t="s">
        <v>7424</v>
      </c>
      <c r="J3567" s="118">
        <v>6000000</v>
      </c>
      <c r="K3567" s="117"/>
    </row>
    <row r="3568" spans="2:11" ht="46.5">
      <c r="B3568" s="113">
        <v>43</v>
      </c>
      <c r="C3568" s="121" t="s">
        <v>7391</v>
      </c>
      <c r="D3568" s="113">
        <v>2021</v>
      </c>
      <c r="E3568" s="115" t="s">
        <v>3096</v>
      </c>
      <c r="F3568" s="41" t="s">
        <v>7425</v>
      </c>
      <c r="G3568" s="120" t="s">
        <v>7426</v>
      </c>
      <c r="H3568" s="117">
        <v>105</v>
      </c>
      <c r="I3568" s="41" t="s">
        <v>7427</v>
      </c>
      <c r="J3568" s="118">
        <v>23500000</v>
      </c>
      <c r="K3568" s="117"/>
    </row>
    <row r="3569" spans="2:11" ht="31">
      <c r="B3569" s="113">
        <v>43</v>
      </c>
      <c r="C3569" s="121" t="s">
        <v>7391</v>
      </c>
      <c r="D3569" s="113">
        <v>2021</v>
      </c>
      <c r="E3569" s="115" t="s">
        <v>3112</v>
      </c>
      <c r="F3569" s="41" t="s">
        <v>7428</v>
      </c>
      <c r="G3569" s="120" t="s">
        <v>805</v>
      </c>
      <c r="H3569" s="117">
        <v>500</v>
      </c>
      <c r="I3569" s="41" t="s">
        <v>7398</v>
      </c>
      <c r="J3569" s="118">
        <v>33000000</v>
      </c>
      <c r="K3569" s="117"/>
    </row>
    <row r="3570" spans="2:11" ht="31">
      <c r="B3570" s="113">
        <v>43</v>
      </c>
      <c r="C3570" s="121" t="s">
        <v>7391</v>
      </c>
      <c r="D3570" s="113">
        <v>2021</v>
      </c>
      <c r="E3570" s="115" t="s">
        <v>3112</v>
      </c>
      <c r="F3570" s="41" t="s">
        <v>7429</v>
      </c>
      <c r="G3570" s="120" t="s">
        <v>6043</v>
      </c>
      <c r="H3570" s="117">
        <v>70</v>
      </c>
      <c r="I3570" s="41" t="s">
        <v>7398</v>
      </c>
      <c r="J3570" s="118">
        <v>27950000</v>
      </c>
      <c r="K3570" s="117"/>
    </row>
    <row r="3571" spans="2:11" ht="31">
      <c r="B3571" s="113">
        <v>43</v>
      </c>
      <c r="C3571" s="121" t="s">
        <v>7391</v>
      </c>
      <c r="D3571" s="113">
        <v>2021</v>
      </c>
      <c r="E3571" s="115" t="s">
        <v>3112</v>
      </c>
      <c r="F3571" s="41" t="s">
        <v>7430</v>
      </c>
      <c r="G3571" s="120" t="s">
        <v>805</v>
      </c>
      <c r="H3571" s="117">
        <v>250</v>
      </c>
      <c r="I3571" s="41" t="s">
        <v>7424</v>
      </c>
      <c r="J3571" s="118">
        <v>400000000</v>
      </c>
      <c r="K3571" s="117"/>
    </row>
    <row r="3572" spans="2:11" ht="31">
      <c r="B3572" s="113">
        <v>43</v>
      </c>
      <c r="C3572" s="121" t="s">
        <v>7391</v>
      </c>
      <c r="D3572" s="113">
        <v>2021</v>
      </c>
      <c r="E3572" s="115" t="s">
        <v>3112</v>
      </c>
      <c r="F3572" s="41" t="s">
        <v>7431</v>
      </c>
      <c r="G3572" s="120" t="s">
        <v>805</v>
      </c>
      <c r="H3572" s="117">
        <v>300</v>
      </c>
      <c r="I3572" s="41" t="s">
        <v>7398</v>
      </c>
      <c r="J3572" s="118">
        <v>100000000</v>
      </c>
      <c r="K3572" s="117"/>
    </row>
    <row r="3573" spans="2:11" ht="15.5">
      <c r="B3573" s="113">
        <v>43</v>
      </c>
      <c r="C3573" s="121" t="s">
        <v>7391</v>
      </c>
      <c r="D3573" s="113">
        <v>2021</v>
      </c>
      <c r="E3573" s="115" t="s">
        <v>3144</v>
      </c>
      <c r="F3573" s="41" t="s">
        <v>7432</v>
      </c>
      <c r="G3573" s="120" t="s">
        <v>805</v>
      </c>
      <c r="H3573" s="117">
        <v>30</v>
      </c>
      <c r="I3573" s="41" t="s">
        <v>7424</v>
      </c>
      <c r="J3573" s="118">
        <v>37293000</v>
      </c>
      <c r="K3573" s="117"/>
    </row>
    <row r="3574" spans="2:11" ht="31">
      <c r="B3574" s="113">
        <v>44</v>
      </c>
      <c r="C3574" s="114" t="s">
        <v>7433</v>
      </c>
      <c r="D3574" s="113">
        <v>2021</v>
      </c>
      <c r="E3574" s="115" t="s">
        <v>3011</v>
      </c>
      <c r="F3574" s="41"/>
      <c r="G3574" s="120"/>
      <c r="H3574" s="117"/>
      <c r="I3574" s="41"/>
      <c r="J3574" s="118"/>
      <c r="K3574" s="117"/>
    </row>
    <row r="3575" spans="2:11" ht="42">
      <c r="B3575" s="113">
        <v>44</v>
      </c>
      <c r="C3575" s="114" t="s">
        <v>7433</v>
      </c>
      <c r="D3575" s="113">
        <v>2021</v>
      </c>
      <c r="E3575" s="115" t="s">
        <v>3016</v>
      </c>
      <c r="F3575" s="41"/>
      <c r="G3575" s="120"/>
      <c r="H3575" s="117"/>
      <c r="I3575" s="41" t="s">
        <v>7434</v>
      </c>
      <c r="J3575" s="118">
        <v>3176850577</v>
      </c>
      <c r="K3575" s="117"/>
    </row>
    <row r="3576" spans="2:11" ht="56">
      <c r="B3576" s="113">
        <v>44</v>
      </c>
      <c r="C3576" s="114" t="s">
        <v>7433</v>
      </c>
      <c r="D3576" s="113">
        <v>2021</v>
      </c>
      <c r="E3576" s="115" t="s">
        <v>3070</v>
      </c>
      <c r="F3576" s="41"/>
      <c r="G3576" s="120"/>
      <c r="H3576" s="117"/>
      <c r="I3576" s="41" t="s">
        <v>7435</v>
      </c>
      <c r="J3576" s="118">
        <v>14794826296</v>
      </c>
      <c r="K3576" s="117"/>
    </row>
    <row r="3577" spans="2:11" ht="46.5">
      <c r="B3577" s="113">
        <v>44</v>
      </c>
      <c r="C3577" s="114" t="s">
        <v>7433</v>
      </c>
      <c r="D3577" s="113">
        <v>2021</v>
      </c>
      <c r="E3577" s="115" t="s">
        <v>3096</v>
      </c>
      <c r="F3577" s="41"/>
      <c r="G3577" s="120"/>
      <c r="H3577" s="117"/>
      <c r="I3577" s="41" t="s">
        <v>7436</v>
      </c>
      <c r="J3577" s="118">
        <v>5382072582</v>
      </c>
      <c r="K3577" s="117"/>
    </row>
    <row r="3578" spans="2:11" ht="42">
      <c r="B3578" s="113">
        <v>44</v>
      </c>
      <c r="C3578" s="114" t="s">
        <v>7433</v>
      </c>
      <c r="D3578" s="113">
        <v>2021</v>
      </c>
      <c r="E3578" s="115" t="s">
        <v>3112</v>
      </c>
      <c r="F3578" s="41"/>
      <c r="G3578" s="120"/>
      <c r="H3578" s="117"/>
      <c r="I3578" s="41" t="s">
        <v>7437</v>
      </c>
      <c r="J3578" s="118">
        <v>8177001894</v>
      </c>
      <c r="K3578" s="117"/>
    </row>
    <row r="3579" spans="2:11" ht="42">
      <c r="B3579" s="113">
        <v>44</v>
      </c>
      <c r="C3579" s="114" t="s">
        <v>7433</v>
      </c>
      <c r="D3579" s="113">
        <v>2021</v>
      </c>
      <c r="E3579" s="115" t="s">
        <v>3144</v>
      </c>
      <c r="F3579" s="41"/>
      <c r="G3579" s="120"/>
      <c r="H3579" s="117"/>
      <c r="I3579" s="41" t="s">
        <v>7438</v>
      </c>
      <c r="J3579" s="118">
        <v>339848500</v>
      </c>
      <c r="K3579" s="117"/>
    </row>
    <row r="3580" spans="2:11" ht="31">
      <c r="B3580" s="113">
        <v>45</v>
      </c>
      <c r="C3580" s="114" t="s">
        <v>7439</v>
      </c>
      <c r="D3580" s="113">
        <v>2021</v>
      </c>
      <c r="E3580" s="115" t="s">
        <v>3011</v>
      </c>
      <c r="F3580" s="41"/>
      <c r="G3580" s="120"/>
      <c r="H3580" s="117"/>
      <c r="I3580" s="41"/>
      <c r="J3580" s="118"/>
      <c r="K3580" s="117"/>
    </row>
    <row r="3581" spans="2:11" ht="31">
      <c r="B3581" s="113">
        <v>45</v>
      </c>
      <c r="C3581" s="114" t="s">
        <v>7439</v>
      </c>
      <c r="D3581" s="113">
        <v>2021</v>
      </c>
      <c r="E3581" s="115" t="s">
        <v>3016</v>
      </c>
      <c r="F3581" s="41" t="s">
        <v>7440</v>
      </c>
      <c r="G3581" s="120"/>
      <c r="H3581" s="117"/>
      <c r="I3581" s="41" t="s">
        <v>4316</v>
      </c>
      <c r="J3581" s="118">
        <v>250000000.00000036</v>
      </c>
      <c r="K3581" s="117"/>
    </row>
    <row r="3582" spans="2:11" ht="31">
      <c r="B3582" s="113">
        <v>45</v>
      </c>
      <c r="C3582" s="114" t="s">
        <v>7439</v>
      </c>
      <c r="D3582" s="113">
        <v>2021</v>
      </c>
      <c r="E3582" s="115" t="s">
        <v>3016</v>
      </c>
      <c r="F3582" s="41" t="s">
        <v>7441</v>
      </c>
      <c r="G3582" s="120" t="s">
        <v>7442</v>
      </c>
      <c r="H3582" s="117">
        <v>80</v>
      </c>
      <c r="I3582" s="41" t="s">
        <v>7443</v>
      </c>
      <c r="J3582" s="118">
        <v>74999999.999999955</v>
      </c>
      <c r="K3582" s="117"/>
    </row>
    <row r="3583" spans="2:11" ht="31">
      <c r="B3583" s="113">
        <v>45</v>
      </c>
      <c r="C3583" s="114" t="s">
        <v>7439</v>
      </c>
      <c r="D3583" s="113">
        <v>2021</v>
      </c>
      <c r="E3583" s="115" t="s">
        <v>3016</v>
      </c>
      <c r="F3583" s="41" t="s">
        <v>7444</v>
      </c>
      <c r="G3583" s="120" t="s">
        <v>7442</v>
      </c>
      <c r="H3583" s="117">
        <v>26</v>
      </c>
      <c r="I3583" s="41" t="s">
        <v>7443</v>
      </c>
      <c r="J3583" s="118"/>
      <c r="K3583" s="117">
        <v>1499999.9999999963</v>
      </c>
    </row>
    <row r="3584" spans="2:11" ht="31">
      <c r="B3584" s="113">
        <v>45</v>
      </c>
      <c r="C3584" s="114" t="s">
        <v>7439</v>
      </c>
      <c r="D3584" s="113">
        <v>2021</v>
      </c>
      <c r="E3584" s="115" t="s">
        <v>3016</v>
      </c>
      <c r="F3584" s="41" t="s">
        <v>7445</v>
      </c>
      <c r="G3584" s="120" t="s">
        <v>7442</v>
      </c>
      <c r="H3584" s="117">
        <v>31</v>
      </c>
      <c r="I3584" s="41" t="s">
        <v>7443</v>
      </c>
      <c r="J3584" s="118"/>
      <c r="K3584" s="117">
        <v>1958887.9999999984</v>
      </c>
    </row>
    <row r="3585" spans="2:11" ht="31">
      <c r="B3585" s="113">
        <v>45</v>
      </c>
      <c r="C3585" s="114" t="s">
        <v>7439</v>
      </c>
      <c r="D3585" s="113">
        <v>2021</v>
      </c>
      <c r="E3585" s="115" t="s">
        <v>3016</v>
      </c>
      <c r="F3585" s="41" t="s">
        <v>7446</v>
      </c>
      <c r="G3585" s="120" t="s">
        <v>7442</v>
      </c>
      <c r="H3585" s="117">
        <v>80</v>
      </c>
      <c r="I3585" s="41" t="s">
        <v>7443</v>
      </c>
      <c r="J3585" s="118"/>
      <c r="K3585" s="117">
        <v>50773299.999999963</v>
      </c>
    </row>
    <row r="3586" spans="2:11" ht="31">
      <c r="B3586" s="113">
        <v>45</v>
      </c>
      <c r="C3586" s="114" t="s">
        <v>7439</v>
      </c>
      <c r="D3586" s="113">
        <v>2021</v>
      </c>
      <c r="E3586" s="115" t="s">
        <v>3070</v>
      </c>
      <c r="F3586" s="41" t="s">
        <v>7447</v>
      </c>
      <c r="G3586" s="120"/>
      <c r="H3586" s="117"/>
      <c r="I3586" s="41" t="s">
        <v>7443</v>
      </c>
      <c r="J3586" s="118"/>
      <c r="K3586" s="117">
        <v>3832000.0000000065</v>
      </c>
    </row>
    <row r="3587" spans="2:11" ht="31">
      <c r="B3587" s="113">
        <v>45</v>
      </c>
      <c r="C3587" s="114" t="s">
        <v>7439</v>
      </c>
      <c r="D3587" s="113">
        <v>2021</v>
      </c>
      <c r="E3587" s="115" t="s">
        <v>3070</v>
      </c>
      <c r="F3587" s="41" t="s">
        <v>7448</v>
      </c>
      <c r="G3587" s="120" t="s">
        <v>7449</v>
      </c>
      <c r="H3587" s="117">
        <v>1</v>
      </c>
      <c r="I3587" s="41" t="s">
        <v>7443</v>
      </c>
      <c r="J3587" s="118">
        <v>6000000</v>
      </c>
      <c r="K3587" s="117"/>
    </row>
    <row r="3588" spans="2:11" ht="31">
      <c r="B3588" s="113">
        <v>45</v>
      </c>
      <c r="C3588" s="114" t="s">
        <v>7439</v>
      </c>
      <c r="D3588" s="113">
        <v>2021</v>
      </c>
      <c r="E3588" s="115" t="s">
        <v>3070</v>
      </c>
      <c r="F3588" s="41" t="s">
        <v>7450</v>
      </c>
      <c r="G3588" s="120"/>
      <c r="H3588" s="117"/>
      <c r="I3588" s="41" t="s">
        <v>7443</v>
      </c>
      <c r="J3588" s="118">
        <v>4000000</v>
      </c>
      <c r="K3588" s="117"/>
    </row>
    <row r="3589" spans="2:11" ht="31">
      <c r="B3589" s="113">
        <v>45</v>
      </c>
      <c r="C3589" s="114" t="s">
        <v>7439</v>
      </c>
      <c r="D3589" s="113">
        <v>2021</v>
      </c>
      <c r="E3589" s="115" t="s">
        <v>3070</v>
      </c>
      <c r="F3589" s="41" t="s">
        <v>7451</v>
      </c>
      <c r="G3589" s="120" t="s">
        <v>7452</v>
      </c>
      <c r="H3589" s="117"/>
      <c r="I3589" s="41" t="s">
        <v>7443</v>
      </c>
      <c r="J3589" s="118">
        <v>4120000.0000000023</v>
      </c>
      <c r="K3589" s="117"/>
    </row>
    <row r="3590" spans="2:11" ht="31">
      <c r="B3590" s="113">
        <v>45</v>
      </c>
      <c r="C3590" s="114" t="s">
        <v>7439</v>
      </c>
      <c r="D3590" s="113">
        <v>2021</v>
      </c>
      <c r="E3590" s="115" t="s">
        <v>3070</v>
      </c>
      <c r="F3590" s="41" t="s">
        <v>7453</v>
      </c>
      <c r="G3590" s="120" t="s">
        <v>7454</v>
      </c>
      <c r="H3590" s="117"/>
      <c r="I3590" s="41" t="s">
        <v>7455</v>
      </c>
      <c r="J3590" s="118"/>
      <c r="K3590" s="117">
        <v>34999999.999999955</v>
      </c>
    </row>
    <row r="3591" spans="2:11" ht="31">
      <c r="B3591" s="113">
        <v>45</v>
      </c>
      <c r="C3591" s="114" t="s">
        <v>7439</v>
      </c>
      <c r="D3591" s="113">
        <v>2021</v>
      </c>
      <c r="E3591" s="115" t="s">
        <v>3070</v>
      </c>
      <c r="F3591" s="41" t="s">
        <v>7456</v>
      </c>
      <c r="G3591" s="120" t="s">
        <v>7457</v>
      </c>
      <c r="H3591" s="117"/>
      <c r="I3591" s="41" t="s">
        <v>3414</v>
      </c>
      <c r="J3591" s="118">
        <v>5000000.0000000065</v>
      </c>
      <c r="K3591" s="117"/>
    </row>
    <row r="3592" spans="2:11" ht="31">
      <c r="B3592" s="113">
        <v>45</v>
      </c>
      <c r="C3592" s="114" t="s">
        <v>7439</v>
      </c>
      <c r="D3592" s="113">
        <v>2021</v>
      </c>
      <c r="E3592" s="115" t="s">
        <v>3070</v>
      </c>
      <c r="F3592" s="41" t="s">
        <v>7149</v>
      </c>
      <c r="G3592" s="120" t="s">
        <v>7452</v>
      </c>
      <c r="H3592" s="117"/>
      <c r="I3592" s="41" t="s">
        <v>4413</v>
      </c>
      <c r="J3592" s="118">
        <v>5000000.0000000065</v>
      </c>
      <c r="K3592" s="117"/>
    </row>
    <row r="3593" spans="2:11" ht="31">
      <c r="B3593" s="113">
        <v>45</v>
      </c>
      <c r="C3593" s="114" t="s">
        <v>7439</v>
      </c>
      <c r="D3593" s="113">
        <v>2021</v>
      </c>
      <c r="E3593" s="115" t="s">
        <v>3070</v>
      </c>
      <c r="F3593" s="41" t="s">
        <v>7458</v>
      </c>
      <c r="G3593" s="120" t="s">
        <v>7452</v>
      </c>
      <c r="H3593" s="117"/>
      <c r="I3593" s="41" t="s">
        <v>3398</v>
      </c>
      <c r="J3593" s="118">
        <v>5000000.0000000065</v>
      </c>
      <c r="K3593" s="117"/>
    </row>
    <row r="3594" spans="2:11" ht="31">
      <c r="B3594" s="113">
        <v>45</v>
      </c>
      <c r="C3594" s="114" t="s">
        <v>7439</v>
      </c>
      <c r="D3594" s="113">
        <v>2021</v>
      </c>
      <c r="E3594" s="115" t="s">
        <v>3070</v>
      </c>
      <c r="F3594" s="41" t="s">
        <v>7459</v>
      </c>
      <c r="G3594" s="120" t="s">
        <v>7460</v>
      </c>
      <c r="H3594" s="117"/>
      <c r="I3594" s="41" t="s">
        <v>4316</v>
      </c>
      <c r="J3594" s="118">
        <v>2500000.0000000033</v>
      </c>
      <c r="K3594" s="117"/>
    </row>
    <row r="3595" spans="2:11" ht="31">
      <c r="B3595" s="113">
        <v>45</v>
      </c>
      <c r="C3595" s="114" t="s">
        <v>7439</v>
      </c>
      <c r="D3595" s="113">
        <v>2021</v>
      </c>
      <c r="E3595" s="115" t="s">
        <v>3070</v>
      </c>
      <c r="F3595" s="41" t="s">
        <v>7461</v>
      </c>
      <c r="G3595" s="120" t="s">
        <v>7462</v>
      </c>
      <c r="H3595" s="117"/>
      <c r="I3595" s="41" t="s">
        <v>4453</v>
      </c>
      <c r="J3595" s="118">
        <v>2039999.999999996</v>
      </c>
      <c r="K3595" s="117"/>
    </row>
    <row r="3596" spans="2:11" ht="31">
      <c r="B3596" s="113">
        <v>45</v>
      </c>
      <c r="C3596" s="114" t="s">
        <v>7439</v>
      </c>
      <c r="D3596" s="113">
        <v>2021</v>
      </c>
      <c r="E3596" s="115" t="s">
        <v>3070</v>
      </c>
      <c r="F3596" s="41" t="s">
        <v>7463</v>
      </c>
      <c r="G3596" s="120" t="s">
        <v>4336</v>
      </c>
      <c r="H3596" s="117"/>
      <c r="I3596" s="41"/>
      <c r="J3596" s="118">
        <v>1749999.9999999979</v>
      </c>
      <c r="K3596" s="117"/>
    </row>
    <row r="3597" spans="2:11" ht="31">
      <c r="B3597" s="113">
        <v>45</v>
      </c>
      <c r="C3597" s="114" t="s">
        <v>7439</v>
      </c>
      <c r="D3597" s="113">
        <v>2021</v>
      </c>
      <c r="E3597" s="115" t="s">
        <v>3070</v>
      </c>
      <c r="F3597" s="41" t="s">
        <v>7464</v>
      </c>
      <c r="G3597" s="120"/>
      <c r="H3597" s="117"/>
      <c r="I3597" s="41"/>
      <c r="J3597" s="118">
        <v>2000000</v>
      </c>
      <c r="K3597" s="117"/>
    </row>
    <row r="3598" spans="2:11" ht="31">
      <c r="B3598" s="113">
        <v>45</v>
      </c>
      <c r="C3598" s="114" t="s">
        <v>7439</v>
      </c>
      <c r="D3598" s="113">
        <v>2021</v>
      </c>
      <c r="E3598" s="115" t="s">
        <v>3070</v>
      </c>
      <c r="F3598" s="41" t="s">
        <v>7465</v>
      </c>
      <c r="G3598" s="120"/>
      <c r="H3598" s="117"/>
      <c r="I3598" s="41"/>
      <c r="J3598" s="118">
        <v>1000000</v>
      </c>
      <c r="K3598" s="117"/>
    </row>
    <row r="3599" spans="2:11" ht="31">
      <c r="B3599" s="113">
        <v>45</v>
      </c>
      <c r="C3599" s="114" t="s">
        <v>7439</v>
      </c>
      <c r="D3599" s="113">
        <v>2021</v>
      </c>
      <c r="E3599" s="115" t="s">
        <v>3070</v>
      </c>
      <c r="F3599" s="41" t="s">
        <v>7466</v>
      </c>
      <c r="G3599" s="120" t="s">
        <v>7467</v>
      </c>
      <c r="H3599" s="117"/>
      <c r="I3599" s="41"/>
      <c r="J3599" s="118">
        <v>2000000</v>
      </c>
      <c r="K3599" s="117"/>
    </row>
    <row r="3600" spans="2:11" ht="31">
      <c r="B3600" s="113">
        <v>45</v>
      </c>
      <c r="C3600" s="114" t="s">
        <v>7439</v>
      </c>
      <c r="D3600" s="113">
        <v>2021</v>
      </c>
      <c r="E3600" s="115" t="s">
        <v>3070</v>
      </c>
      <c r="F3600" s="41" t="s">
        <v>7468</v>
      </c>
      <c r="G3600" s="120"/>
      <c r="H3600" s="117"/>
      <c r="I3600" s="41" t="s">
        <v>4413</v>
      </c>
      <c r="J3600" s="118">
        <v>1300000.0000000007</v>
      </c>
      <c r="K3600" s="117"/>
    </row>
    <row r="3601" spans="2:11" ht="46.5">
      <c r="B3601" s="113">
        <v>45</v>
      </c>
      <c r="C3601" s="114" t="s">
        <v>7439</v>
      </c>
      <c r="D3601" s="113">
        <v>2021</v>
      </c>
      <c r="E3601" s="115" t="s">
        <v>3096</v>
      </c>
      <c r="F3601" s="41" t="s">
        <v>7469</v>
      </c>
      <c r="G3601" s="120" t="s">
        <v>7470</v>
      </c>
      <c r="H3601" s="117">
        <v>3</v>
      </c>
      <c r="I3601" s="41" t="s">
        <v>4316</v>
      </c>
      <c r="J3601" s="118">
        <v>18000000.000000041</v>
      </c>
      <c r="K3601" s="117"/>
    </row>
    <row r="3602" spans="2:11" ht="46.5">
      <c r="B3602" s="113">
        <v>45</v>
      </c>
      <c r="C3602" s="114" t="s">
        <v>7439</v>
      </c>
      <c r="D3602" s="113">
        <v>2021</v>
      </c>
      <c r="E3602" s="115" t="s">
        <v>3096</v>
      </c>
      <c r="F3602" s="41" t="s">
        <v>7471</v>
      </c>
      <c r="G3602" s="120" t="s">
        <v>7472</v>
      </c>
      <c r="H3602" s="117">
        <v>10</v>
      </c>
      <c r="I3602" s="41" t="s">
        <v>7473</v>
      </c>
      <c r="J3602" s="118">
        <v>17987200</v>
      </c>
      <c r="K3602" s="117"/>
    </row>
    <row r="3603" spans="2:11" ht="46.5">
      <c r="B3603" s="113">
        <v>45</v>
      </c>
      <c r="C3603" s="114" t="s">
        <v>7439</v>
      </c>
      <c r="D3603" s="113">
        <v>2021</v>
      </c>
      <c r="E3603" s="115" t="s">
        <v>3096</v>
      </c>
      <c r="F3603" s="41" t="s">
        <v>7474</v>
      </c>
      <c r="G3603" s="120" t="s">
        <v>7475</v>
      </c>
      <c r="H3603" s="117">
        <v>5</v>
      </c>
      <c r="I3603" s="41" t="s">
        <v>7473</v>
      </c>
      <c r="J3603" s="118">
        <v>47990200</v>
      </c>
      <c r="K3603" s="117"/>
    </row>
    <row r="3604" spans="2:11" ht="46.5">
      <c r="B3604" s="113">
        <v>45</v>
      </c>
      <c r="C3604" s="114" t="s">
        <v>7439</v>
      </c>
      <c r="D3604" s="113">
        <v>2021</v>
      </c>
      <c r="E3604" s="115" t="s">
        <v>3096</v>
      </c>
      <c r="F3604" s="41" t="s">
        <v>7476</v>
      </c>
      <c r="G3604" s="120" t="s">
        <v>7477</v>
      </c>
      <c r="H3604" s="117"/>
      <c r="I3604" s="41" t="s">
        <v>7473</v>
      </c>
      <c r="J3604" s="118">
        <v>9249999.9999999944</v>
      </c>
      <c r="K3604" s="117"/>
    </row>
    <row r="3605" spans="2:11" ht="84">
      <c r="B3605" s="113">
        <v>45</v>
      </c>
      <c r="C3605" s="114" t="s">
        <v>7439</v>
      </c>
      <c r="D3605" s="113">
        <v>2021</v>
      </c>
      <c r="E3605" s="115" t="s">
        <v>3096</v>
      </c>
      <c r="F3605" s="41" t="s">
        <v>7478</v>
      </c>
      <c r="G3605" s="120" t="s">
        <v>7479</v>
      </c>
      <c r="H3605" s="117"/>
      <c r="I3605" s="41" t="s">
        <v>7473</v>
      </c>
      <c r="J3605" s="118"/>
      <c r="K3605" s="117">
        <v>10000000</v>
      </c>
    </row>
    <row r="3606" spans="2:11" ht="46.5">
      <c r="B3606" s="113">
        <v>45</v>
      </c>
      <c r="C3606" s="114" t="s">
        <v>7439</v>
      </c>
      <c r="D3606" s="113">
        <v>2021</v>
      </c>
      <c r="E3606" s="115" t="s">
        <v>3096</v>
      </c>
      <c r="F3606" s="41" t="s">
        <v>7480</v>
      </c>
      <c r="G3606" s="120"/>
      <c r="H3606" s="117"/>
      <c r="I3606" s="41" t="s">
        <v>7473</v>
      </c>
      <c r="J3606" s="118"/>
      <c r="K3606" s="117">
        <v>7499999.9999999963</v>
      </c>
    </row>
    <row r="3607" spans="2:11" ht="46.5">
      <c r="B3607" s="113">
        <v>45</v>
      </c>
      <c r="C3607" s="114" t="s">
        <v>7439</v>
      </c>
      <c r="D3607" s="113">
        <v>2021</v>
      </c>
      <c r="E3607" s="115" t="s">
        <v>3096</v>
      </c>
      <c r="F3607" s="41" t="s">
        <v>7481</v>
      </c>
      <c r="G3607" s="120"/>
      <c r="H3607" s="117"/>
      <c r="I3607" s="41" t="s">
        <v>7473</v>
      </c>
      <c r="J3607" s="118"/>
      <c r="K3607" s="117">
        <v>5000000.0000000065</v>
      </c>
    </row>
    <row r="3608" spans="2:11" ht="31">
      <c r="B3608" s="113">
        <v>45</v>
      </c>
      <c r="C3608" s="114" t="s">
        <v>7439</v>
      </c>
      <c r="D3608" s="113">
        <v>2021</v>
      </c>
      <c r="E3608" s="115" t="s">
        <v>3112</v>
      </c>
      <c r="F3608" s="41" t="s">
        <v>7482</v>
      </c>
      <c r="G3608" s="120"/>
      <c r="H3608" s="117"/>
      <c r="I3608" s="41" t="s">
        <v>7473</v>
      </c>
      <c r="J3608" s="118"/>
      <c r="K3608" s="117">
        <v>20000000</v>
      </c>
    </row>
    <row r="3609" spans="2:11" ht="31">
      <c r="B3609" s="113">
        <v>45</v>
      </c>
      <c r="C3609" s="114" t="s">
        <v>7439</v>
      </c>
      <c r="D3609" s="113">
        <v>2021</v>
      </c>
      <c r="E3609" s="115" t="s">
        <v>3112</v>
      </c>
      <c r="F3609" s="41" t="s">
        <v>7483</v>
      </c>
      <c r="G3609" s="120" t="s">
        <v>7484</v>
      </c>
      <c r="H3609" s="117"/>
      <c r="I3609" s="41" t="s">
        <v>4316</v>
      </c>
      <c r="J3609" s="118"/>
      <c r="K3609" s="117">
        <v>42775999.999999993</v>
      </c>
    </row>
    <row r="3610" spans="2:11" ht="31">
      <c r="B3610" s="113">
        <v>45</v>
      </c>
      <c r="C3610" s="114" t="s">
        <v>7439</v>
      </c>
      <c r="D3610" s="113">
        <v>2021</v>
      </c>
      <c r="E3610" s="115" t="s">
        <v>3112</v>
      </c>
      <c r="F3610" s="41" t="s">
        <v>7485</v>
      </c>
      <c r="G3610" s="120" t="s">
        <v>7486</v>
      </c>
      <c r="H3610" s="117">
        <v>50</v>
      </c>
      <c r="I3610" s="41" t="s">
        <v>7473</v>
      </c>
      <c r="J3610" s="118"/>
      <c r="K3610" s="117">
        <v>99999999.999999985</v>
      </c>
    </row>
    <row r="3611" spans="2:11" ht="15.5">
      <c r="B3611" s="113">
        <v>45</v>
      </c>
      <c r="C3611" s="114" t="s">
        <v>7439</v>
      </c>
      <c r="D3611" s="113">
        <v>2021</v>
      </c>
      <c r="E3611" s="115" t="s">
        <v>3144</v>
      </c>
      <c r="F3611" s="41"/>
      <c r="G3611" s="120"/>
      <c r="H3611" s="117"/>
      <c r="I3611" s="41"/>
      <c r="J3611" s="118"/>
      <c r="K3611" s="117"/>
    </row>
    <row r="3612" spans="2:11" ht="31">
      <c r="B3612" s="113">
        <v>46</v>
      </c>
      <c r="C3612" s="114" t="s">
        <v>7487</v>
      </c>
      <c r="D3612" s="113">
        <v>2021</v>
      </c>
      <c r="E3612" s="115" t="s">
        <v>3011</v>
      </c>
      <c r="F3612" s="41" t="s">
        <v>7488</v>
      </c>
      <c r="G3612" s="120" t="s">
        <v>7489</v>
      </c>
      <c r="H3612" s="117">
        <v>12061</v>
      </c>
      <c r="I3612" s="41" t="s">
        <v>7490</v>
      </c>
      <c r="J3612" s="118">
        <v>0</v>
      </c>
      <c r="K3612" s="117">
        <v>0</v>
      </c>
    </row>
    <row r="3613" spans="2:11" ht="31">
      <c r="B3613" s="113">
        <v>46</v>
      </c>
      <c r="C3613" s="114" t="s">
        <v>7487</v>
      </c>
      <c r="D3613" s="113">
        <v>2021</v>
      </c>
      <c r="E3613" s="115" t="s">
        <v>3011</v>
      </c>
      <c r="F3613" s="41" t="s">
        <v>7491</v>
      </c>
      <c r="G3613" s="120" t="s">
        <v>3491</v>
      </c>
      <c r="H3613" s="117">
        <v>1000</v>
      </c>
      <c r="I3613" s="41" t="s">
        <v>7492</v>
      </c>
      <c r="J3613" s="118"/>
      <c r="K3613" s="117">
        <v>112456093.99999999</v>
      </c>
    </row>
    <row r="3614" spans="2:11" ht="84">
      <c r="B3614" s="113">
        <v>46</v>
      </c>
      <c r="C3614" s="114" t="s">
        <v>7487</v>
      </c>
      <c r="D3614" s="113">
        <v>2021</v>
      </c>
      <c r="E3614" s="115" t="s">
        <v>3016</v>
      </c>
      <c r="F3614" s="41" t="s">
        <v>7493</v>
      </c>
      <c r="G3614" s="120" t="s">
        <v>7494</v>
      </c>
      <c r="H3614" s="117">
        <v>275</v>
      </c>
      <c r="I3614" s="41" t="s">
        <v>7495</v>
      </c>
      <c r="J3614" s="118">
        <v>0</v>
      </c>
      <c r="K3614" s="117">
        <v>3181691751.00208</v>
      </c>
    </row>
    <row r="3615" spans="2:11" ht="70">
      <c r="B3615" s="113">
        <v>46</v>
      </c>
      <c r="C3615" s="114" t="s">
        <v>7487</v>
      </c>
      <c r="D3615" s="113">
        <v>2021</v>
      </c>
      <c r="E3615" s="115" t="s">
        <v>3016</v>
      </c>
      <c r="F3615" s="41" t="s">
        <v>7496</v>
      </c>
      <c r="G3615" s="120" t="s">
        <v>7497</v>
      </c>
      <c r="H3615" s="117">
        <v>150</v>
      </c>
      <c r="I3615" s="41" t="s">
        <v>7495</v>
      </c>
      <c r="J3615" s="118">
        <v>0</v>
      </c>
      <c r="K3615" s="117">
        <v>3731440487.4128079</v>
      </c>
    </row>
    <row r="3616" spans="2:11" ht="98">
      <c r="B3616" s="113">
        <v>46</v>
      </c>
      <c r="C3616" s="114" t="s">
        <v>7487</v>
      </c>
      <c r="D3616" s="113">
        <v>2021</v>
      </c>
      <c r="E3616" s="115" t="s">
        <v>3016</v>
      </c>
      <c r="F3616" s="41" t="s">
        <v>7498</v>
      </c>
      <c r="G3616" s="120" t="s">
        <v>3491</v>
      </c>
      <c r="H3616" s="117">
        <v>3692</v>
      </c>
      <c r="I3616" s="41" t="s">
        <v>7499</v>
      </c>
      <c r="J3616" s="118">
        <v>716900000</v>
      </c>
      <c r="K3616" s="117">
        <v>0</v>
      </c>
    </row>
    <row r="3617" spans="2:11" ht="84">
      <c r="B3617" s="113">
        <v>46</v>
      </c>
      <c r="C3617" s="114" t="s">
        <v>7487</v>
      </c>
      <c r="D3617" s="113">
        <v>2021</v>
      </c>
      <c r="E3617" s="115" t="s">
        <v>3016</v>
      </c>
      <c r="F3617" s="41" t="s">
        <v>7500</v>
      </c>
      <c r="G3617" s="120"/>
      <c r="H3617" s="117">
        <v>5</v>
      </c>
      <c r="I3617" s="41" t="s">
        <v>7501</v>
      </c>
      <c r="J3617" s="118">
        <v>131407500</v>
      </c>
      <c r="K3617" s="117">
        <v>0</v>
      </c>
    </row>
    <row r="3618" spans="2:11" ht="56">
      <c r="B3618" s="113">
        <v>46</v>
      </c>
      <c r="C3618" s="114" t="s">
        <v>7487</v>
      </c>
      <c r="D3618" s="113">
        <v>2021</v>
      </c>
      <c r="E3618" s="115" t="s">
        <v>3016</v>
      </c>
      <c r="F3618" s="41" t="s">
        <v>7502</v>
      </c>
      <c r="G3618" s="120"/>
      <c r="H3618" s="117">
        <v>3</v>
      </c>
      <c r="I3618" s="41" t="s">
        <v>7503</v>
      </c>
      <c r="J3618" s="118">
        <v>88647500</v>
      </c>
      <c r="K3618" s="117">
        <v>0</v>
      </c>
    </row>
    <row r="3619" spans="2:11" ht="84">
      <c r="B3619" s="113">
        <v>46</v>
      </c>
      <c r="C3619" s="114" t="s">
        <v>7487</v>
      </c>
      <c r="D3619" s="113">
        <v>2021</v>
      </c>
      <c r="E3619" s="115" t="s">
        <v>3016</v>
      </c>
      <c r="F3619" s="41" t="s">
        <v>7504</v>
      </c>
      <c r="G3619" s="120"/>
      <c r="H3619" s="117">
        <v>7687</v>
      </c>
      <c r="I3619" s="41" t="s">
        <v>7505</v>
      </c>
      <c r="J3619" s="118">
        <v>1706598332</v>
      </c>
      <c r="K3619" s="117">
        <v>0</v>
      </c>
    </row>
    <row r="3620" spans="2:11" ht="84">
      <c r="B3620" s="113">
        <v>46</v>
      </c>
      <c r="C3620" s="114" t="s">
        <v>7487</v>
      </c>
      <c r="D3620" s="113">
        <v>2021</v>
      </c>
      <c r="E3620" s="115" t="s">
        <v>3016</v>
      </c>
      <c r="F3620" s="41" t="s">
        <v>7506</v>
      </c>
      <c r="G3620" s="120"/>
      <c r="H3620" s="117">
        <v>2008</v>
      </c>
      <c r="I3620" s="41" t="s">
        <v>7507</v>
      </c>
      <c r="J3620" s="118">
        <v>731611681.71775007</v>
      </c>
      <c r="K3620" s="117">
        <v>0</v>
      </c>
    </row>
    <row r="3621" spans="2:11" ht="140">
      <c r="B3621" s="113">
        <v>46</v>
      </c>
      <c r="C3621" s="114" t="s">
        <v>7487</v>
      </c>
      <c r="D3621" s="113">
        <v>2021</v>
      </c>
      <c r="E3621" s="115" t="s">
        <v>3016</v>
      </c>
      <c r="F3621" s="41" t="s">
        <v>7508</v>
      </c>
      <c r="G3621" s="120"/>
      <c r="H3621" s="117">
        <v>2623</v>
      </c>
      <c r="I3621" s="41" t="s">
        <v>7509</v>
      </c>
      <c r="J3621" s="118">
        <v>3466423661</v>
      </c>
      <c r="K3621" s="117">
        <v>0</v>
      </c>
    </row>
    <row r="3622" spans="2:11" ht="98">
      <c r="B3622" s="113">
        <v>46</v>
      </c>
      <c r="C3622" s="114" t="s">
        <v>7487</v>
      </c>
      <c r="D3622" s="113">
        <v>2021</v>
      </c>
      <c r="E3622" s="115" t="s">
        <v>3016</v>
      </c>
      <c r="F3622" s="41" t="s">
        <v>7510</v>
      </c>
      <c r="G3622" s="120"/>
      <c r="H3622" s="117">
        <v>0</v>
      </c>
      <c r="I3622" s="41" t="s">
        <v>7511</v>
      </c>
      <c r="J3622" s="118">
        <v>1627588833</v>
      </c>
      <c r="K3622" s="117">
        <v>0</v>
      </c>
    </row>
    <row r="3623" spans="2:11" ht="84">
      <c r="B3623" s="113">
        <v>46</v>
      </c>
      <c r="C3623" s="114" t="s">
        <v>7487</v>
      </c>
      <c r="D3623" s="113">
        <v>2021</v>
      </c>
      <c r="E3623" s="115" t="s">
        <v>3016</v>
      </c>
      <c r="F3623" s="41" t="s">
        <v>7512</v>
      </c>
      <c r="G3623" s="120"/>
      <c r="H3623" s="117">
        <v>13501</v>
      </c>
      <c r="I3623" s="41" t="s">
        <v>7513</v>
      </c>
      <c r="J3623" s="118">
        <v>868377500</v>
      </c>
      <c r="K3623" s="117">
        <v>0</v>
      </c>
    </row>
    <row r="3624" spans="2:11" ht="182">
      <c r="B3624" s="113">
        <v>46</v>
      </c>
      <c r="C3624" s="114" t="s">
        <v>7487</v>
      </c>
      <c r="D3624" s="113">
        <v>2021</v>
      </c>
      <c r="E3624" s="115" t="s">
        <v>3016</v>
      </c>
      <c r="F3624" s="41" t="s">
        <v>7514</v>
      </c>
      <c r="G3624" s="120"/>
      <c r="H3624" s="117">
        <v>8697</v>
      </c>
      <c r="I3624" s="41" t="s">
        <v>7515</v>
      </c>
      <c r="J3624" s="118">
        <v>230021290</v>
      </c>
      <c r="K3624" s="117">
        <v>0</v>
      </c>
    </row>
    <row r="3625" spans="2:11" ht="98">
      <c r="B3625" s="113">
        <v>46</v>
      </c>
      <c r="C3625" s="114" t="s">
        <v>7487</v>
      </c>
      <c r="D3625" s="113">
        <v>2021</v>
      </c>
      <c r="E3625" s="115" t="s">
        <v>3016</v>
      </c>
      <c r="F3625" s="41" t="s">
        <v>7516</v>
      </c>
      <c r="G3625" s="120"/>
      <c r="H3625" s="117">
        <v>50</v>
      </c>
      <c r="I3625" s="41" t="s">
        <v>7517</v>
      </c>
      <c r="J3625" s="118">
        <v>701795052</v>
      </c>
      <c r="K3625" s="117">
        <v>0</v>
      </c>
    </row>
    <row r="3626" spans="2:11" ht="70">
      <c r="B3626" s="113">
        <v>46</v>
      </c>
      <c r="C3626" s="114" t="s">
        <v>7487</v>
      </c>
      <c r="D3626" s="113">
        <v>2021</v>
      </c>
      <c r="E3626" s="115" t="s">
        <v>3016</v>
      </c>
      <c r="F3626" s="41" t="s">
        <v>7518</v>
      </c>
      <c r="G3626" s="120" t="s">
        <v>7519</v>
      </c>
      <c r="H3626" s="117">
        <v>500</v>
      </c>
      <c r="I3626" s="41" t="s">
        <v>7520</v>
      </c>
      <c r="J3626" s="118">
        <v>150000000</v>
      </c>
      <c r="K3626" s="117">
        <v>0</v>
      </c>
    </row>
    <row r="3627" spans="2:11" ht="56">
      <c r="B3627" s="113">
        <v>46</v>
      </c>
      <c r="C3627" s="114" t="s">
        <v>7487</v>
      </c>
      <c r="D3627" s="113">
        <v>2021</v>
      </c>
      <c r="E3627" s="115" t="s">
        <v>3016</v>
      </c>
      <c r="F3627" s="41" t="s">
        <v>7521</v>
      </c>
      <c r="G3627" s="120" t="s">
        <v>7522</v>
      </c>
      <c r="H3627" s="117">
        <v>30</v>
      </c>
      <c r="I3627" s="41" t="s">
        <v>7523</v>
      </c>
      <c r="J3627" s="118">
        <v>0</v>
      </c>
      <c r="K3627" s="117">
        <v>2668944391</v>
      </c>
    </row>
    <row r="3628" spans="2:11" ht="70">
      <c r="B3628" s="113">
        <v>46</v>
      </c>
      <c r="C3628" s="114" t="s">
        <v>7487</v>
      </c>
      <c r="D3628" s="113">
        <v>2021</v>
      </c>
      <c r="E3628" s="115" t="s">
        <v>3016</v>
      </c>
      <c r="F3628" s="41" t="s">
        <v>7518</v>
      </c>
      <c r="G3628" s="120" t="s">
        <v>7519</v>
      </c>
      <c r="H3628" s="117">
        <v>500</v>
      </c>
      <c r="I3628" s="41" t="s">
        <v>7520</v>
      </c>
      <c r="J3628" s="118">
        <v>150000000</v>
      </c>
      <c r="K3628" s="117">
        <v>0</v>
      </c>
    </row>
    <row r="3629" spans="2:11" ht="126">
      <c r="B3629" s="113">
        <v>46</v>
      </c>
      <c r="C3629" s="114" t="s">
        <v>7487</v>
      </c>
      <c r="D3629" s="113">
        <v>2021</v>
      </c>
      <c r="E3629" s="115" t="s">
        <v>3070</v>
      </c>
      <c r="F3629" s="41" t="s">
        <v>7524</v>
      </c>
      <c r="G3629" s="120" t="s">
        <v>7525</v>
      </c>
      <c r="H3629" s="117">
        <v>2500</v>
      </c>
      <c r="I3629" s="41" t="s">
        <v>7526</v>
      </c>
      <c r="J3629" s="118">
        <v>0</v>
      </c>
      <c r="K3629" s="117">
        <v>941448000</v>
      </c>
    </row>
    <row r="3630" spans="2:11" ht="56">
      <c r="B3630" s="113">
        <v>46</v>
      </c>
      <c r="C3630" s="114" t="s">
        <v>7487</v>
      </c>
      <c r="D3630" s="113">
        <v>2021</v>
      </c>
      <c r="E3630" s="115" t="s">
        <v>3070</v>
      </c>
      <c r="F3630" s="41" t="s">
        <v>7527</v>
      </c>
      <c r="G3630" s="120" t="s">
        <v>7525</v>
      </c>
      <c r="H3630" s="117">
        <v>2500</v>
      </c>
      <c r="I3630" s="41" t="s">
        <v>7528</v>
      </c>
      <c r="J3630" s="118">
        <v>0</v>
      </c>
      <c r="K3630" s="117">
        <v>356448000</v>
      </c>
    </row>
    <row r="3631" spans="2:11" ht="196">
      <c r="B3631" s="113">
        <v>46</v>
      </c>
      <c r="C3631" s="114" t="s">
        <v>7487</v>
      </c>
      <c r="D3631" s="113">
        <v>2021</v>
      </c>
      <c r="E3631" s="115" t="s">
        <v>3070</v>
      </c>
      <c r="F3631" s="41" t="s">
        <v>7529</v>
      </c>
      <c r="G3631" s="120" t="s">
        <v>7530</v>
      </c>
      <c r="H3631" s="117">
        <v>800</v>
      </c>
      <c r="I3631" s="41" t="s">
        <v>7531</v>
      </c>
      <c r="J3631" s="118"/>
      <c r="K3631" s="117">
        <v>1571708500</v>
      </c>
    </row>
    <row r="3632" spans="2:11" ht="322">
      <c r="B3632" s="113">
        <v>46</v>
      </c>
      <c r="C3632" s="114" t="s">
        <v>7487</v>
      </c>
      <c r="D3632" s="113">
        <v>2021</v>
      </c>
      <c r="E3632" s="115" t="s">
        <v>3070</v>
      </c>
      <c r="F3632" s="41" t="s">
        <v>7532</v>
      </c>
      <c r="G3632" s="120"/>
      <c r="H3632" s="117"/>
      <c r="I3632" s="41"/>
      <c r="J3632" s="118"/>
      <c r="K3632" s="117"/>
    </row>
    <row r="3633" spans="2:11" ht="31">
      <c r="B3633" s="113">
        <v>46</v>
      </c>
      <c r="C3633" s="114" t="s">
        <v>7487</v>
      </c>
      <c r="D3633" s="113">
        <v>2021</v>
      </c>
      <c r="E3633" s="115" t="s">
        <v>3070</v>
      </c>
      <c r="F3633" s="41" t="s">
        <v>7533</v>
      </c>
      <c r="G3633" s="120" t="s">
        <v>3491</v>
      </c>
      <c r="H3633" s="117">
        <v>100</v>
      </c>
      <c r="I3633" s="41" t="s">
        <v>7534</v>
      </c>
      <c r="J3633" s="118"/>
      <c r="K3633" s="117">
        <v>534234337.20147598</v>
      </c>
    </row>
    <row r="3634" spans="2:11" ht="182">
      <c r="B3634" s="113">
        <v>46</v>
      </c>
      <c r="C3634" s="114" t="s">
        <v>7487</v>
      </c>
      <c r="D3634" s="113">
        <v>2021</v>
      </c>
      <c r="E3634" s="115" t="s">
        <v>3070</v>
      </c>
      <c r="F3634" s="41" t="s">
        <v>7535</v>
      </c>
      <c r="G3634" s="120"/>
      <c r="H3634" s="117"/>
      <c r="I3634" s="41"/>
      <c r="J3634" s="118"/>
      <c r="K3634" s="117">
        <v>251389732</v>
      </c>
    </row>
    <row r="3635" spans="2:11" ht="409.5">
      <c r="B3635" s="113">
        <v>46</v>
      </c>
      <c r="C3635" s="114" t="s">
        <v>7487</v>
      </c>
      <c r="D3635" s="113">
        <v>2021</v>
      </c>
      <c r="E3635" s="115" t="s">
        <v>3070</v>
      </c>
      <c r="F3635" s="41" t="s">
        <v>7536</v>
      </c>
      <c r="G3635" s="120"/>
      <c r="H3635" s="117"/>
      <c r="I3635" s="41"/>
      <c r="J3635" s="118"/>
      <c r="K3635" s="117">
        <v>1647767681.531527</v>
      </c>
    </row>
    <row r="3636" spans="2:11" ht="42">
      <c r="B3636" s="113">
        <v>46</v>
      </c>
      <c r="C3636" s="114" t="s">
        <v>7487</v>
      </c>
      <c r="D3636" s="113">
        <v>2021</v>
      </c>
      <c r="E3636" s="115" t="s">
        <v>3070</v>
      </c>
      <c r="F3636" s="41" t="s">
        <v>7537</v>
      </c>
      <c r="G3636" s="120"/>
      <c r="H3636" s="117"/>
      <c r="I3636" s="41"/>
      <c r="J3636" s="118"/>
      <c r="K3636" s="117">
        <v>381635305</v>
      </c>
    </row>
    <row r="3637" spans="2:11" ht="294">
      <c r="B3637" s="113">
        <v>46</v>
      </c>
      <c r="C3637" s="114" t="s">
        <v>7487</v>
      </c>
      <c r="D3637" s="113">
        <v>2021</v>
      </c>
      <c r="E3637" s="115" t="s">
        <v>3070</v>
      </c>
      <c r="F3637" s="41" t="s">
        <v>7538</v>
      </c>
      <c r="G3637" s="120"/>
      <c r="H3637" s="117"/>
      <c r="I3637" s="41"/>
      <c r="J3637" s="118"/>
      <c r="K3637" s="117">
        <v>927265273.27705884</v>
      </c>
    </row>
    <row r="3638" spans="2:11" ht="56">
      <c r="B3638" s="113">
        <v>46</v>
      </c>
      <c r="C3638" s="114" t="s">
        <v>7487</v>
      </c>
      <c r="D3638" s="113">
        <v>2021</v>
      </c>
      <c r="E3638" s="115" t="s">
        <v>3096</v>
      </c>
      <c r="F3638" s="41" t="s">
        <v>7539</v>
      </c>
      <c r="G3638" s="117"/>
      <c r="H3638" s="41"/>
      <c r="I3638" s="118"/>
      <c r="J3638" s="117">
        <v>479000000</v>
      </c>
      <c r="K3638" s="53">
        <v>723038023.15448773</v>
      </c>
    </row>
    <row r="3639" spans="2:11" ht="98">
      <c r="B3639" s="113">
        <v>46</v>
      </c>
      <c r="C3639" s="114" t="s">
        <v>7487</v>
      </c>
      <c r="D3639" s="113">
        <v>2021</v>
      </c>
      <c r="E3639" s="115" t="s">
        <v>3096</v>
      </c>
      <c r="F3639" s="41" t="s">
        <v>7540</v>
      </c>
      <c r="G3639" s="120" t="s">
        <v>7541</v>
      </c>
      <c r="H3639" s="117">
        <v>1500</v>
      </c>
      <c r="I3639" s="41" t="s">
        <v>7542</v>
      </c>
      <c r="J3639" s="118">
        <v>500000000</v>
      </c>
      <c r="K3639" s="117">
        <v>0</v>
      </c>
    </row>
    <row r="3640" spans="2:11" ht="140">
      <c r="B3640" s="113">
        <v>46</v>
      </c>
      <c r="C3640" s="114" t="s">
        <v>7487</v>
      </c>
      <c r="D3640" s="113">
        <v>2021</v>
      </c>
      <c r="E3640" s="115" t="s">
        <v>3096</v>
      </c>
      <c r="F3640" s="41" t="s">
        <v>7543</v>
      </c>
      <c r="G3640" s="120" t="s">
        <v>7541</v>
      </c>
      <c r="H3640" s="117">
        <v>1590</v>
      </c>
      <c r="I3640" s="41" t="s">
        <v>7544</v>
      </c>
      <c r="J3640" s="118">
        <v>1500000000</v>
      </c>
      <c r="K3640" s="117">
        <v>0</v>
      </c>
    </row>
    <row r="3641" spans="2:11" ht="182">
      <c r="B3641" s="113">
        <v>46</v>
      </c>
      <c r="C3641" s="114" t="s">
        <v>7487</v>
      </c>
      <c r="D3641" s="113">
        <v>2021</v>
      </c>
      <c r="E3641" s="115" t="s">
        <v>3112</v>
      </c>
      <c r="F3641" s="41" t="s">
        <v>7545</v>
      </c>
      <c r="G3641" s="120" t="s">
        <v>7546</v>
      </c>
      <c r="H3641" s="117">
        <v>11265.5</v>
      </c>
      <c r="I3641" s="41" t="s">
        <v>7547</v>
      </c>
      <c r="J3641" s="118">
        <v>2350000000</v>
      </c>
      <c r="K3641" s="117">
        <v>0</v>
      </c>
    </row>
    <row r="3642" spans="2:11" ht="42">
      <c r="B3642" s="113">
        <v>46</v>
      </c>
      <c r="C3642" s="114" t="s">
        <v>7487</v>
      </c>
      <c r="D3642" s="113">
        <v>2021</v>
      </c>
      <c r="E3642" s="115" t="s">
        <v>3112</v>
      </c>
      <c r="F3642" s="41" t="s">
        <v>7548</v>
      </c>
      <c r="G3642" s="120" t="s">
        <v>7489</v>
      </c>
      <c r="H3642" s="117">
        <v>12061</v>
      </c>
      <c r="I3642" s="41" t="s">
        <v>7549</v>
      </c>
      <c r="J3642" s="118">
        <v>0</v>
      </c>
      <c r="K3642" s="117">
        <v>3000000000</v>
      </c>
    </row>
    <row r="3643" spans="2:11" ht="182">
      <c r="B3643" s="113">
        <v>46</v>
      </c>
      <c r="C3643" s="114" t="s">
        <v>7487</v>
      </c>
      <c r="D3643" s="113">
        <v>2021</v>
      </c>
      <c r="E3643" s="115" t="s">
        <v>3112</v>
      </c>
      <c r="F3643" s="41" t="s">
        <v>7550</v>
      </c>
      <c r="G3643" s="120" t="s">
        <v>7546</v>
      </c>
      <c r="H3643" s="117">
        <v>5500</v>
      </c>
      <c r="I3643" s="41" t="s">
        <v>7551</v>
      </c>
      <c r="J3643" s="118">
        <v>2350000000</v>
      </c>
      <c r="K3643" s="117">
        <v>0</v>
      </c>
    </row>
    <row r="3644" spans="2:11" ht="56">
      <c r="B3644" s="113">
        <v>46</v>
      </c>
      <c r="C3644" s="114" t="s">
        <v>7487</v>
      </c>
      <c r="D3644" s="113">
        <v>2021</v>
      </c>
      <c r="E3644" s="115" t="s">
        <v>3112</v>
      </c>
      <c r="F3644" s="41" t="s">
        <v>7552</v>
      </c>
      <c r="G3644" s="120" t="s">
        <v>7553</v>
      </c>
      <c r="H3644" s="117">
        <v>100</v>
      </c>
      <c r="I3644" s="41" t="s">
        <v>7554</v>
      </c>
      <c r="J3644" s="118"/>
      <c r="K3644" s="117">
        <v>82198000</v>
      </c>
    </row>
    <row r="3645" spans="2:11" ht="98">
      <c r="B3645" s="113">
        <v>46</v>
      </c>
      <c r="C3645" s="114" t="s">
        <v>7487</v>
      </c>
      <c r="D3645" s="113">
        <v>2021</v>
      </c>
      <c r="E3645" s="115" t="s">
        <v>3112</v>
      </c>
      <c r="F3645" s="41" t="s">
        <v>7555</v>
      </c>
      <c r="G3645" s="120" t="s">
        <v>3491</v>
      </c>
      <c r="H3645" s="117">
        <v>8000</v>
      </c>
      <c r="I3645" s="41"/>
      <c r="J3645" s="118"/>
      <c r="K3645" s="117">
        <v>23903643718.826527</v>
      </c>
    </row>
    <row r="3646" spans="2:11" ht="70">
      <c r="B3646" s="113">
        <v>46</v>
      </c>
      <c r="C3646" s="114" t="s">
        <v>7487</v>
      </c>
      <c r="D3646" s="113">
        <v>2021</v>
      </c>
      <c r="E3646" s="115" t="s">
        <v>3144</v>
      </c>
      <c r="F3646" s="41" t="s">
        <v>7556</v>
      </c>
      <c r="G3646" s="120" t="s">
        <v>3491</v>
      </c>
      <c r="H3646" s="117">
        <v>1000</v>
      </c>
      <c r="I3646" s="41" t="s">
        <v>7534</v>
      </c>
      <c r="J3646" s="118"/>
      <c r="K3646" s="117">
        <v>1135029075.0759246</v>
      </c>
    </row>
    <row r="3647" spans="2:11" ht="56">
      <c r="B3647" s="113">
        <v>46</v>
      </c>
      <c r="C3647" s="114" t="s">
        <v>7487</v>
      </c>
      <c r="D3647" s="113">
        <v>2021</v>
      </c>
      <c r="E3647" s="123" t="s">
        <v>7557</v>
      </c>
      <c r="F3647" s="41" t="s">
        <v>7558</v>
      </c>
      <c r="G3647" s="120" t="s">
        <v>3491</v>
      </c>
      <c r="H3647" s="117">
        <v>1000</v>
      </c>
      <c r="I3647" s="41" t="s">
        <v>7534</v>
      </c>
      <c r="J3647" s="118"/>
      <c r="K3647" s="117">
        <v>12039571525.673931</v>
      </c>
    </row>
    <row r="3648" spans="2:11" ht="31">
      <c r="B3648" s="113">
        <v>47</v>
      </c>
      <c r="C3648" s="121" t="s">
        <v>7559</v>
      </c>
      <c r="D3648" s="113">
        <v>2021</v>
      </c>
      <c r="E3648" s="115" t="s">
        <v>3011</v>
      </c>
      <c r="F3648" s="41" t="s">
        <v>7560</v>
      </c>
      <c r="G3648" s="120" t="s">
        <v>7561</v>
      </c>
      <c r="H3648" s="117"/>
      <c r="I3648" s="41" t="s">
        <v>7562</v>
      </c>
      <c r="J3648" s="118">
        <v>1000000</v>
      </c>
      <c r="K3648" s="117"/>
    </row>
    <row r="3649" spans="2:11" ht="31">
      <c r="B3649" s="113">
        <v>47</v>
      </c>
      <c r="C3649" s="121" t="s">
        <v>7559</v>
      </c>
      <c r="D3649" s="113">
        <v>2021</v>
      </c>
      <c r="E3649" s="115" t="s">
        <v>3016</v>
      </c>
      <c r="F3649" s="41" t="s">
        <v>7563</v>
      </c>
      <c r="G3649" s="120" t="s">
        <v>7561</v>
      </c>
      <c r="H3649" s="117"/>
      <c r="I3649" s="41" t="s">
        <v>7564</v>
      </c>
      <c r="J3649" s="118">
        <v>1000000</v>
      </c>
      <c r="K3649" s="117"/>
    </row>
    <row r="3650" spans="2:11" ht="42">
      <c r="B3650" s="113">
        <v>47</v>
      </c>
      <c r="C3650" s="121" t="s">
        <v>7559</v>
      </c>
      <c r="D3650" s="113">
        <v>2021</v>
      </c>
      <c r="E3650" s="115" t="s">
        <v>3070</v>
      </c>
      <c r="F3650" s="41" t="s">
        <v>7565</v>
      </c>
      <c r="G3650" s="120" t="s">
        <v>7561</v>
      </c>
      <c r="H3650" s="117"/>
      <c r="I3650" s="41" t="s">
        <v>7566</v>
      </c>
      <c r="J3650" s="118">
        <v>338000000</v>
      </c>
      <c r="K3650" s="117"/>
    </row>
    <row r="3651" spans="2:11" ht="31">
      <c r="B3651" s="113">
        <v>47</v>
      </c>
      <c r="C3651" s="121" t="s">
        <v>7559</v>
      </c>
      <c r="D3651" s="113">
        <v>2021</v>
      </c>
      <c r="E3651" s="115" t="s">
        <v>3070</v>
      </c>
      <c r="F3651" s="41" t="s">
        <v>7567</v>
      </c>
      <c r="G3651" s="120" t="s">
        <v>7561</v>
      </c>
      <c r="H3651" s="117"/>
      <c r="I3651" s="41" t="s">
        <v>7568</v>
      </c>
      <c r="J3651" s="118">
        <v>500000000</v>
      </c>
      <c r="K3651" s="117"/>
    </row>
    <row r="3652" spans="2:11" ht="46.5">
      <c r="B3652" s="113">
        <v>47</v>
      </c>
      <c r="C3652" s="121" t="s">
        <v>7559</v>
      </c>
      <c r="D3652" s="113">
        <v>2021</v>
      </c>
      <c r="E3652" s="115" t="s">
        <v>3096</v>
      </c>
      <c r="F3652" s="41" t="s">
        <v>7569</v>
      </c>
      <c r="G3652" s="120" t="s">
        <v>7561</v>
      </c>
      <c r="H3652" s="117"/>
      <c r="I3652" s="41" t="s">
        <v>7570</v>
      </c>
      <c r="J3652" s="118">
        <v>41000000</v>
      </c>
      <c r="K3652" s="117"/>
    </row>
    <row r="3653" spans="2:11" ht="31">
      <c r="B3653" s="113">
        <v>47</v>
      </c>
      <c r="C3653" s="121" t="s">
        <v>7559</v>
      </c>
      <c r="D3653" s="113">
        <v>2021</v>
      </c>
      <c r="E3653" s="115" t="s">
        <v>3112</v>
      </c>
      <c r="F3653" s="41" t="s">
        <v>7571</v>
      </c>
      <c r="G3653" s="120" t="s">
        <v>7561</v>
      </c>
      <c r="H3653" s="117"/>
      <c r="I3653" s="41" t="s">
        <v>7570</v>
      </c>
      <c r="J3653" s="118">
        <v>10110000</v>
      </c>
      <c r="K3653" s="117"/>
    </row>
    <row r="3654" spans="2:11" ht="28">
      <c r="B3654" s="113">
        <v>47</v>
      </c>
      <c r="C3654" s="121" t="s">
        <v>7559</v>
      </c>
      <c r="D3654" s="113">
        <v>2021</v>
      </c>
      <c r="E3654" s="115" t="s">
        <v>3144</v>
      </c>
      <c r="F3654" s="41" t="s">
        <v>7572</v>
      </c>
      <c r="G3654" s="120" t="s">
        <v>7561</v>
      </c>
      <c r="H3654" s="117"/>
      <c r="I3654" s="41" t="s">
        <v>7570</v>
      </c>
      <c r="J3654" s="118">
        <v>15000000</v>
      </c>
      <c r="K3654" s="117"/>
    </row>
    <row r="3655" spans="2:11" ht="28">
      <c r="B3655" s="113">
        <v>47</v>
      </c>
      <c r="C3655" s="121" t="s">
        <v>7559</v>
      </c>
      <c r="D3655" s="113">
        <v>2021</v>
      </c>
      <c r="E3655" s="115" t="s">
        <v>3144</v>
      </c>
      <c r="F3655" s="41" t="s">
        <v>7573</v>
      </c>
      <c r="G3655" s="120" t="s">
        <v>7561</v>
      </c>
      <c r="H3655" s="117"/>
      <c r="I3655" s="41" t="s">
        <v>7574</v>
      </c>
      <c r="J3655" s="118">
        <v>20150000</v>
      </c>
      <c r="K3655" s="117"/>
    </row>
    <row r="3656" spans="2:11" ht="31">
      <c r="B3656" s="113">
        <v>48</v>
      </c>
      <c r="C3656" s="121" t="s">
        <v>7575</v>
      </c>
      <c r="D3656" s="113">
        <v>2021</v>
      </c>
      <c r="E3656" s="115" t="s">
        <v>3011</v>
      </c>
      <c r="F3656" s="41" t="s">
        <v>749</v>
      </c>
      <c r="G3656" s="120" t="s">
        <v>749</v>
      </c>
      <c r="H3656" s="117" t="s">
        <v>749</v>
      </c>
      <c r="I3656" s="41" t="s">
        <v>749</v>
      </c>
      <c r="J3656" s="118" t="s">
        <v>749</v>
      </c>
      <c r="K3656" s="117" t="s">
        <v>749</v>
      </c>
    </row>
    <row r="3657" spans="2:11" ht="42">
      <c r="B3657" s="113">
        <v>48</v>
      </c>
      <c r="C3657" s="121" t="s">
        <v>7575</v>
      </c>
      <c r="D3657" s="113">
        <v>2021</v>
      </c>
      <c r="E3657" s="115" t="s">
        <v>3016</v>
      </c>
      <c r="F3657" s="41" t="s">
        <v>7576</v>
      </c>
      <c r="G3657" s="120" t="s">
        <v>805</v>
      </c>
      <c r="H3657" s="117"/>
      <c r="I3657" s="41" t="s">
        <v>7577</v>
      </c>
      <c r="J3657" s="118"/>
      <c r="K3657" s="117">
        <v>597299000</v>
      </c>
    </row>
    <row r="3658" spans="2:11" ht="56">
      <c r="B3658" s="113">
        <v>48</v>
      </c>
      <c r="C3658" s="121" t="s">
        <v>7575</v>
      </c>
      <c r="D3658" s="113">
        <v>2021</v>
      </c>
      <c r="E3658" s="115" t="s">
        <v>3070</v>
      </c>
      <c r="F3658" s="41" t="s">
        <v>7578</v>
      </c>
      <c r="G3658" s="120" t="s">
        <v>805</v>
      </c>
      <c r="H3658" s="117"/>
      <c r="I3658" s="41" t="s">
        <v>7579</v>
      </c>
      <c r="J3658" s="118"/>
      <c r="K3658" s="117">
        <v>166191000</v>
      </c>
    </row>
    <row r="3659" spans="2:11" ht="46.5">
      <c r="B3659" s="113">
        <v>48</v>
      </c>
      <c r="C3659" s="121" t="s">
        <v>7575</v>
      </c>
      <c r="D3659" s="113">
        <v>2021</v>
      </c>
      <c r="E3659" s="115" t="s">
        <v>3096</v>
      </c>
      <c r="F3659" s="41" t="s">
        <v>7580</v>
      </c>
      <c r="G3659" s="120" t="s">
        <v>6095</v>
      </c>
      <c r="H3659" s="117"/>
      <c r="I3659" s="41" t="s">
        <v>7581</v>
      </c>
      <c r="J3659" s="118"/>
      <c r="K3659" s="117">
        <v>328044000</v>
      </c>
    </row>
    <row r="3660" spans="2:11" ht="42">
      <c r="B3660" s="113">
        <v>48</v>
      </c>
      <c r="C3660" s="121" t="s">
        <v>7575</v>
      </c>
      <c r="D3660" s="113">
        <v>2021</v>
      </c>
      <c r="E3660" s="115" t="s">
        <v>3112</v>
      </c>
      <c r="F3660" s="41" t="s">
        <v>7582</v>
      </c>
      <c r="G3660" s="120" t="s">
        <v>805</v>
      </c>
      <c r="H3660" s="117"/>
      <c r="I3660" s="41" t="s">
        <v>7583</v>
      </c>
      <c r="J3660" s="118"/>
      <c r="K3660" s="117">
        <v>592429000</v>
      </c>
    </row>
    <row r="3661" spans="2:11" ht="28">
      <c r="B3661" s="113">
        <v>48</v>
      </c>
      <c r="C3661" s="121" t="s">
        <v>7575</v>
      </c>
      <c r="D3661" s="113">
        <v>2021</v>
      </c>
      <c r="E3661" s="115" t="s">
        <v>3144</v>
      </c>
      <c r="F3661" s="41" t="s">
        <v>7584</v>
      </c>
      <c r="G3661" s="120" t="s">
        <v>805</v>
      </c>
      <c r="H3661" s="117"/>
      <c r="I3661" s="41" t="s">
        <v>7585</v>
      </c>
      <c r="J3661" s="118"/>
      <c r="K3661" s="117">
        <v>99763000</v>
      </c>
    </row>
    <row r="3662" spans="2:11" ht="70">
      <c r="B3662" s="113">
        <v>49</v>
      </c>
      <c r="C3662" s="114" t="s">
        <v>7586</v>
      </c>
      <c r="D3662" s="113">
        <v>2021</v>
      </c>
      <c r="E3662" s="115" t="s">
        <v>3011</v>
      </c>
      <c r="F3662" s="41" t="s">
        <v>7587</v>
      </c>
      <c r="G3662" s="120"/>
      <c r="H3662" s="117"/>
      <c r="I3662" s="41" t="s">
        <v>7588</v>
      </c>
      <c r="J3662" s="118">
        <v>1288386659</v>
      </c>
      <c r="K3662" s="117"/>
    </row>
    <row r="3663" spans="2:11" ht="84">
      <c r="B3663" s="113">
        <v>49</v>
      </c>
      <c r="C3663" s="114" t="s">
        <v>7586</v>
      </c>
      <c r="D3663" s="113">
        <v>2021</v>
      </c>
      <c r="E3663" s="115" t="s">
        <v>3016</v>
      </c>
      <c r="F3663" s="41" t="s">
        <v>7589</v>
      </c>
      <c r="G3663" s="120"/>
      <c r="H3663" s="117"/>
      <c r="I3663" s="41" t="s">
        <v>7590</v>
      </c>
      <c r="J3663" s="118">
        <v>480359913</v>
      </c>
      <c r="K3663" s="117"/>
    </row>
    <row r="3664" spans="2:11" ht="56">
      <c r="B3664" s="113">
        <v>49</v>
      </c>
      <c r="C3664" s="114" t="s">
        <v>7586</v>
      </c>
      <c r="D3664" s="113">
        <v>2021</v>
      </c>
      <c r="E3664" s="115" t="s">
        <v>3070</v>
      </c>
      <c r="F3664" s="41" t="s">
        <v>7591</v>
      </c>
      <c r="G3664" s="120"/>
      <c r="H3664" s="117"/>
      <c r="I3664" s="41" t="s">
        <v>7592</v>
      </c>
      <c r="J3664" s="118">
        <v>482283502</v>
      </c>
      <c r="K3664" s="117"/>
    </row>
    <row r="3665" spans="2:11" ht="46.5">
      <c r="B3665" s="113">
        <v>49</v>
      </c>
      <c r="C3665" s="114" t="s">
        <v>7586</v>
      </c>
      <c r="D3665" s="113">
        <v>2021</v>
      </c>
      <c r="E3665" s="115" t="s">
        <v>3096</v>
      </c>
      <c r="F3665" s="41" t="s">
        <v>7593</v>
      </c>
      <c r="G3665" s="120"/>
      <c r="H3665" s="117"/>
      <c r="I3665" s="41" t="s">
        <v>7594</v>
      </c>
      <c r="J3665" s="118">
        <v>340811680</v>
      </c>
      <c r="K3665" s="117"/>
    </row>
    <row r="3666" spans="2:11" ht="154">
      <c r="B3666" s="113">
        <v>49</v>
      </c>
      <c r="C3666" s="114" t="s">
        <v>7586</v>
      </c>
      <c r="D3666" s="113">
        <v>2021</v>
      </c>
      <c r="E3666" s="115" t="s">
        <v>3112</v>
      </c>
      <c r="F3666" s="41" t="s">
        <v>7595</v>
      </c>
      <c r="G3666" s="120"/>
      <c r="H3666" s="117"/>
      <c r="I3666" s="41" t="s">
        <v>7592</v>
      </c>
      <c r="J3666" s="118">
        <v>717797113</v>
      </c>
      <c r="K3666" s="117"/>
    </row>
    <row r="3667" spans="2:11" ht="56">
      <c r="B3667" s="113">
        <v>49</v>
      </c>
      <c r="C3667" s="114" t="s">
        <v>7586</v>
      </c>
      <c r="D3667" s="113">
        <v>2021</v>
      </c>
      <c r="E3667" s="115" t="s">
        <v>3144</v>
      </c>
      <c r="F3667" s="41" t="s">
        <v>7596</v>
      </c>
      <c r="G3667" s="120"/>
      <c r="H3667" s="117"/>
      <c r="I3667" s="41" t="s">
        <v>7592</v>
      </c>
      <c r="J3667" s="118">
        <v>35000000</v>
      </c>
      <c r="K3667" s="117"/>
    </row>
    <row r="3668" spans="2:11" ht="31">
      <c r="B3668" s="113">
        <v>50</v>
      </c>
      <c r="C3668" s="114" t="s">
        <v>7597</v>
      </c>
      <c r="D3668" s="113">
        <v>2021</v>
      </c>
      <c r="E3668" s="115" t="s">
        <v>3011</v>
      </c>
      <c r="F3668" s="41" t="s">
        <v>3012</v>
      </c>
      <c r="G3668" s="120"/>
      <c r="H3668" s="117">
        <v>1052</v>
      </c>
      <c r="I3668" s="41" t="s">
        <v>7598</v>
      </c>
      <c r="J3668" s="118">
        <v>292393855</v>
      </c>
      <c r="K3668" s="117"/>
    </row>
    <row r="3669" spans="2:11" ht="31">
      <c r="B3669" s="113">
        <v>50</v>
      </c>
      <c r="C3669" s="114" t="s">
        <v>7597</v>
      </c>
      <c r="D3669" s="113">
        <v>2021</v>
      </c>
      <c r="E3669" s="115" t="s">
        <v>3016</v>
      </c>
      <c r="F3669" s="41" t="s">
        <v>7599</v>
      </c>
      <c r="G3669" s="120"/>
      <c r="H3669" s="117">
        <v>25</v>
      </c>
      <c r="I3669" s="41" t="s">
        <v>3065</v>
      </c>
      <c r="J3669" s="118">
        <v>100000000</v>
      </c>
      <c r="K3669" s="117"/>
    </row>
    <row r="3670" spans="2:11" ht="31">
      <c r="B3670" s="113">
        <v>50</v>
      </c>
      <c r="C3670" s="114" t="s">
        <v>7597</v>
      </c>
      <c r="D3670" s="113">
        <v>2021</v>
      </c>
      <c r="E3670" s="115" t="s">
        <v>3016</v>
      </c>
      <c r="F3670" s="41" t="s">
        <v>7600</v>
      </c>
      <c r="G3670" s="120"/>
      <c r="H3670" s="117">
        <v>100</v>
      </c>
      <c r="I3670" s="41" t="s">
        <v>3022</v>
      </c>
      <c r="J3670" s="118">
        <v>100325901</v>
      </c>
      <c r="K3670" s="117"/>
    </row>
    <row r="3671" spans="2:11" ht="31">
      <c r="B3671" s="113">
        <v>50</v>
      </c>
      <c r="C3671" s="114" t="s">
        <v>7597</v>
      </c>
      <c r="D3671" s="113">
        <v>2021</v>
      </c>
      <c r="E3671" s="115" t="s">
        <v>3016</v>
      </c>
      <c r="F3671" s="41" t="s">
        <v>7601</v>
      </c>
      <c r="G3671" s="120">
        <v>68</v>
      </c>
      <c r="H3671" s="117"/>
      <c r="I3671" s="41" t="s">
        <v>3018</v>
      </c>
      <c r="J3671" s="118">
        <v>590800000</v>
      </c>
      <c r="K3671" s="117"/>
    </row>
    <row r="3672" spans="2:11" ht="31">
      <c r="B3672" s="113">
        <v>50</v>
      </c>
      <c r="C3672" s="114" t="s">
        <v>7597</v>
      </c>
      <c r="D3672" s="113">
        <v>2021</v>
      </c>
      <c r="E3672" s="115" t="s">
        <v>3016</v>
      </c>
      <c r="F3672" s="41" t="s">
        <v>3062</v>
      </c>
      <c r="G3672" s="120"/>
      <c r="H3672" s="117">
        <v>16740</v>
      </c>
      <c r="I3672" s="41" t="s">
        <v>224</v>
      </c>
      <c r="J3672" s="118">
        <v>975000000</v>
      </c>
      <c r="K3672" s="117"/>
    </row>
    <row r="3673" spans="2:11" ht="31">
      <c r="B3673" s="113">
        <v>50</v>
      </c>
      <c r="C3673" s="114" t="s">
        <v>7597</v>
      </c>
      <c r="D3673" s="113">
        <v>2021</v>
      </c>
      <c r="E3673" s="115" t="s">
        <v>3016</v>
      </c>
      <c r="F3673" s="41" t="s">
        <v>3063</v>
      </c>
      <c r="G3673" s="120"/>
      <c r="H3673" s="117">
        <v>1000</v>
      </c>
      <c r="I3673" s="41" t="s">
        <v>3018</v>
      </c>
      <c r="J3673" s="118">
        <v>825000000</v>
      </c>
      <c r="K3673" s="117"/>
    </row>
    <row r="3674" spans="2:11" ht="31">
      <c r="B3674" s="113">
        <v>50</v>
      </c>
      <c r="C3674" s="114" t="s">
        <v>7597</v>
      </c>
      <c r="D3674" s="113">
        <v>2021</v>
      </c>
      <c r="E3674" s="115" t="s">
        <v>3016</v>
      </c>
      <c r="F3674" s="41" t="s">
        <v>3064</v>
      </c>
      <c r="G3674" s="120"/>
      <c r="H3674" s="117">
        <v>5020</v>
      </c>
      <c r="I3674" s="41" t="s">
        <v>3065</v>
      </c>
      <c r="J3674" s="118">
        <v>450000000</v>
      </c>
      <c r="K3674" s="117"/>
    </row>
    <row r="3675" spans="2:11" ht="31">
      <c r="B3675" s="113">
        <v>50</v>
      </c>
      <c r="C3675" s="114" t="s">
        <v>7597</v>
      </c>
      <c r="D3675" s="113">
        <v>2021</v>
      </c>
      <c r="E3675" s="115" t="s">
        <v>3016</v>
      </c>
      <c r="F3675" s="41" t="s">
        <v>3066</v>
      </c>
      <c r="G3675" s="120"/>
      <c r="H3675" s="117">
        <v>1000</v>
      </c>
      <c r="I3675" s="41" t="s">
        <v>3067</v>
      </c>
      <c r="J3675" s="118">
        <v>1000000000</v>
      </c>
      <c r="K3675" s="117"/>
    </row>
    <row r="3676" spans="2:11" ht="31">
      <c r="B3676" s="113">
        <v>50</v>
      </c>
      <c r="C3676" s="114" t="s">
        <v>7597</v>
      </c>
      <c r="D3676" s="113">
        <v>2021</v>
      </c>
      <c r="E3676" s="115" t="s">
        <v>3016</v>
      </c>
      <c r="F3676" s="41" t="s">
        <v>3068</v>
      </c>
      <c r="G3676" s="120"/>
      <c r="H3676" s="117">
        <v>5956</v>
      </c>
      <c r="I3676" s="41" t="s">
        <v>3022</v>
      </c>
      <c r="J3676" s="118">
        <v>450000000</v>
      </c>
      <c r="K3676" s="117"/>
    </row>
    <row r="3677" spans="2:11" ht="31">
      <c r="B3677" s="113">
        <v>50</v>
      </c>
      <c r="C3677" s="114" t="s">
        <v>7597</v>
      </c>
      <c r="D3677" s="113">
        <v>2021</v>
      </c>
      <c r="E3677" s="115" t="s">
        <v>3016</v>
      </c>
      <c r="F3677" s="41" t="s">
        <v>3069</v>
      </c>
      <c r="G3677" s="120"/>
      <c r="H3677" s="117">
        <v>11072</v>
      </c>
      <c r="I3677" s="41" t="s">
        <v>3053</v>
      </c>
      <c r="J3677" s="118">
        <v>400000000</v>
      </c>
      <c r="K3677" s="117"/>
    </row>
    <row r="3678" spans="2:11" ht="31">
      <c r="B3678" s="113">
        <v>50</v>
      </c>
      <c r="C3678" s="114" t="s">
        <v>7597</v>
      </c>
      <c r="D3678" s="113">
        <v>2021</v>
      </c>
      <c r="E3678" s="115" t="s">
        <v>3016</v>
      </c>
      <c r="F3678" s="41" t="s">
        <v>7602</v>
      </c>
      <c r="G3678" s="120"/>
      <c r="H3678" s="117">
        <v>500</v>
      </c>
      <c r="I3678" s="41" t="s">
        <v>224</v>
      </c>
      <c r="J3678" s="118">
        <v>316290000</v>
      </c>
      <c r="K3678" s="117"/>
    </row>
    <row r="3679" spans="2:11" ht="31">
      <c r="B3679" s="113">
        <v>50</v>
      </c>
      <c r="C3679" s="114" t="s">
        <v>7597</v>
      </c>
      <c r="D3679" s="113">
        <v>2021</v>
      </c>
      <c r="E3679" s="115" t="s">
        <v>3016</v>
      </c>
      <c r="F3679" s="41" t="s">
        <v>7603</v>
      </c>
      <c r="G3679" s="120"/>
      <c r="H3679" s="117">
        <v>500</v>
      </c>
      <c r="I3679" s="41" t="s">
        <v>3018</v>
      </c>
      <c r="J3679" s="118">
        <v>8283060</v>
      </c>
      <c r="K3679" s="117"/>
    </row>
    <row r="3680" spans="2:11" ht="31">
      <c r="B3680" s="113">
        <v>50</v>
      </c>
      <c r="C3680" s="114" t="s">
        <v>7597</v>
      </c>
      <c r="D3680" s="113">
        <v>2021</v>
      </c>
      <c r="E3680" s="115" t="s">
        <v>3016</v>
      </c>
      <c r="F3680" s="41" t="s">
        <v>7604</v>
      </c>
      <c r="G3680" s="120"/>
      <c r="H3680" s="117">
        <v>500</v>
      </c>
      <c r="I3680" s="41" t="s">
        <v>3018</v>
      </c>
      <c r="J3680" s="118">
        <v>6825000</v>
      </c>
      <c r="K3680" s="117"/>
    </row>
    <row r="3681" spans="2:11" ht="31">
      <c r="B3681" s="113">
        <v>50</v>
      </c>
      <c r="C3681" s="114" t="s">
        <v>7597</v>
      </c>
      <c r="D3681" s="113">
        <v>2021</v>
      </c>
      <c r="E3681" s="115" t="s">
        <v>3016</v>
      </c>
      <c r="F3681" s="41" t="s">
        <v>7605</v>
      </c>
      <c r="G3681" s="120"/>
      <c r="H3681" s="117">
        <v>500</v>
      </c>
      <c r="I3681" s="41" t="s">
        <v>3018</v>
      </c>
      <c r="J3681" s="118">
        <v>557088650</v>
      </c>
      <c r="K3681" s="117"/>
    </row>
    <row r="3682" spans="2:11" ht="31">
      <c r="B3682" s="113">
        <v>50</v>
      </c>
      <c r="C3682" s="114" t="s">
        <v>7597</v>
      </c>
      <c r="D3682" s="113">
        <v>2021</v>
      </c>
      <c r="E3682" s="115" t="s">
        <v>3070</v>
      </c>
      <c r="F3682" s="41" t="s">
        <v>7606</v>
      </c>
      <c r="G3682" s="120"/>
      <c r="H3682" s="117">
        <v>500</v>
      </c>
      <c r="I3682" s="41" t="s">
        <v>3065</v>
      </c>
      <c r="J3682" s="118">
        <v>20000000</v>
      </c>
      <c r="K3682" s="117"/>
    </row>
    <row r="3683" spans="2:11" ht="31">
      <c r="B3683" s="113">
        <v>50</v>
      </c>
      <c r="C3683" s="114" t="s">
        <v>7597</v>
      </c>
      <c r="D3683" s="113">
        <v>2021</v>
      </c>
      <c r="E3683" s="115" t="s">
        <v>3070</v>
      </c>
      <c r="F3683" s="41" t="s">
        <v>7607</v>
      </c>
      <c r="G3683" s="120">
        <v>1</v>
      </c>
      <c r="H3683" s="117">
        <v>1000</v>
      </c>
      <c r="I3683" s="41" t="s">
        <v>224</v>
      </c>
      <c r="J3683" s="118">
        <v>420000000</v>
      </c>
      <c r="K3683" s="117"/>
    </row>
    <row r="3684" spans="2:11" ht="31">
      <c r="B3684" s="113">
        <v>50</v>
      </c>
      <c r="C3684" s="114" t="s">
        <v>7597</v>
      </c>
      <c r="D3684" s="113">
        <v>2021</v>
      </c>
      <c r="E3684" s="115" t="s">
        <v>3070</v>
      </c>
      <c r="F3684" s="41" t="s">
        <v>7608</v>
      </c>
      <c r="G3684" s="120"/>
      <c r="H3684" s="117">
        <v>500</v>
      </c>
      <c r="I3684" s="41" t="s">
        <v>224</v>
      </c>
      <c r="J3684" s="118">
        <v>161210000</v>
      </c>
      <c r="K3684" s="117"/>
    </row>
    <row r="3685" spans="2:11" ht="31">
      <c r="B3685" s="113">
        <v>50</v>
      </c>
      <c r="C3685" s="114" t="s">
        <v>7597</v>
      </c>
      <c r="D3685" s="113">
        <v>2021</v>
      </c>
      <c r="E3685" s="115" t="s">
        <v>3070</v>
      </c>
      <c r="F3685" s="41" t="s">
        <v>7609</v>
      </c>
      <c r="G3685" s="120"/>
      <c r="H3685" s="117">
        <v>250</v>
      </c>
      <c r="I3685" s="41" t="s">
        <v>3067</v>
      </c>
      <c r="J3685" s="118"/>
      <c r="K3685" s="117">
        <v>156000000</v>
      </c>
    </row>
    <row r="3686" spans="2:11" ht="31">
      <c r="B3686" s="113">
        <v>50</v>
      </c>
      <c r="C3686" s="114" t="s">
        <v>7597</v>
      </c>
      <c r="D3686" s="113">
        <v>2021</v>
      </c>
      <c r="E3686" s="115" t="s">
        <v>3070</v>
      </c>
      <c r="F3686" s="41" t="s">
        <v>7610</v>
      </c>
      <c r="G3686" s="120"/>
      <c r="H3686" s="117">
        <v>50</v>
      </c>
      <c r="I3686" s="41" t="s">
        <v>224</v>
      </c>
      <c r="J3686" s="118">
        <v>12920463.800000001</v>
      </c>
      <c r="K3686" s="117"/>
    </row>
    <row r="3687" spans="2:11" ht="46.5">
      <c r="B3687" s="113">
        <v>50</v>
      </c>
      <c r="C3687" s="114" t="s">
        <v>7597</v>
      </c>
      <c r="D3687" s="113">
        <v>2021</v>
      </c>
      <c r="E3687" s="115" t="s">
        <v>3096</v>
      </c>
      <c r="F3687" s="41" t="s">
        <v>7611</v>
      </c>
      <c r="G3687" s="120"/>
      <c r="H3687" s="117">
        <v>14</v>
      </c>
      <c r="I3687" s="41" t="s">
        <v>3100</v>
      </c>
      <c r="J3687" s="118">
        <v>567064000</v>
      </c>
      <c r="K3687" s="117"/>
    </row>
    <row r="3688" spans="2:11" ht="46.5">
      <c r="B3688" s="113">
        <v>50</v>
      </c>
      <c r="C3688" s="114" t="s">
        <v>7597</v>
      </c>
      <c r="D3688" s="113">
        <v>2021</v>
      </c>
      <c r="E3688" s="115" t="s">
        <v>3096</v>
      </c>
      <c r="F3688" s="41" t="s">
        <v>3097</v>
      </c>
      <c r="G3688" s="120"/>
      <c r="H3688" s="117">
        <v>32</v>
      </c>
      <c r="I3688" s="41" t="s">
        <v>7612</v>
      </c>
      <c r="J3688" s="118">
        <v>1403300000</v>
      </c>
      <c r="K3688" s="117"/>
    </row>
    <row r="3689" spans="2:11" ht="46.5">
      <c r="B3689" s="113">
        <v>50</v>
      </c>
      <c r="C3689" s="114" t="s">
        <v>7597</v>
      </c>
      <c r="D3689" s="113">
        <v>2021</v>
      </c>
      <c r="E3689" s="115" t="s">
        <v>3096</v>
      </c>
      <c r="F3689" s="41" t="s">
        <v>7613</v>
      </c>
      <c r="G3689" s="120"/>
      <c r="H3689" s="117">
        <v>39</v>
      </c>
      <c r="I3689" s="41" t="s">
        <v>7612</v>
      </c>
      <c r="J3689" s="118">
        <v>293269003.13784003</v>
      </c>
      <c r="K3689" s="117"/>
    </row>
    <row r="3690" spans="2:11" ht="46.5">
      <c r="B3690" s="113">
        <v>50</v>
      </c>
      <c r="C3690" s="114" t="s">
        <v>7597</v>
      </c>
      <c r="D3690" s="113">
        <v>2021</v>
      </c>
      <c r="E3690" s="115" t="s">
        <v>3096</v>
      </c>
      <c r="F3690" s="41" t="s">
        <v>3182</v>
      </c>
      <c r="G3690" s="120"/>
      <c r="H3690" s="117">
        <v>1</v>
      </c>
      <c r="I3690" s="41" t="s">
        <v>3053</v>
      </c>
      <c r="J3690" s="118">
        <v>70000000</v>
      </c>
      <c r="K3690" s="117"/>
    </row>
    <row r="3691" spans="2:11" ht="46.5">
      <c r="B3691" s="113">
        <v>50</v>
      </c>
      <c r="C3691" s="114" t="s">
        <v>7597</v>
      </c>
      <c r="D3691" s="113">
        <v>2021</v>
      </c>
      <c r="E3691" s="115" t="s">
        <v>3096</v>
      </c>
      <c r="F3691" s="41" t="s">
        <v>3102</v>
      </c>
      <c r="G3691" s="120"/>
      <c r="H3691" s="117">
        <v>22</v>
      </c>
      <c r="I3691" s="41" t="s">
        <v>7614</v>
      </c>
      <c r="J3691" s="118">
        <v>110000000</v>
      </c>
      <c r="K3691" s="117"/>
    </row>
    <row r="3692" spans="2:11" ht="46.5">
      <c r="B3692" s="113">
        <v>50</v>
      </c>
      <c r="C3692" s="114" t="s">
        <v>7597</v>
      </c>
      <c r="D3692" s="113">
        <v>2021</v>
      </c>
      <c r="E3692" s="115" t="s">
        <v>3096</v>
      </c>
      <c r="F3692" s="41" t="s">
        <v>7615</v>
      </c>
      <c r="G3692" s="120"/>
      <c r="H3692" s="117">
        <v>4000</v>
      </c>
      <c r="I3692" s="41" t="s">
        <v>3018</v>
      </c>
      <c r="J3692" s="118"/>
      <c r="K3692" s="117">
        <v>860000000</v>
      </c>
    </row>
    <row r="3693" spans="2:11" ht="46.5">
      <c r="B3693" s="113">
        <v>50</v>
      </c>
      <c r="C3693" s="114" t="s">
        <v>7597</v>
      </c>
      <c r="D3693" s="113">
        <v>2021</v>
      </c>
      <c r="E3693" s="115" t="s">
        <v>3096</v>
      </c>
      <c r="F3693" s="41" t="s">
        <v>7616</v>
      </c>
      <c r="G3693" s="120"/>
      <c r="H3693" s="117">
        <v>300</v>
      </c>
      <c r="I3693" s="41" t="s">
        <v>7617</v>
      </c>
      <c r="J3693" s="118">
        <v>35000000</v>
      </c>
      <c r="K3693" s="117"/>
    </row>
    <row r="3694" spans="2:11" ht="46.5">
      <c r="B3694" s="113">
        <v>50</v>
      </c>
      <c r="C3694" s="114" t="s">
        <v>7597</v>
      </c>
      <c r="D3694" s="113">
        <v>2021</v>
      </c>
      <c r="E3694" s="115" t="s">
        <v>3096</v>
      </c>
      <c r="F3694" s="41" t="s">
        <v>7618</v>
      </c>
      <c r="G3694" s="120"/>
      <c r="H3694" s="117">
        <v>150</v>
      </c>
      <c r="I3694" s="41" t="s">
        <v>7612</v>
      </c>
      <c r="J3694" s="118">
        <v>3000000000</v>
      </c>
      <c r="K3694" s="117"/>
    </row>
    <row r="3695" spans="2:11" ht="31">
      <c r="B3695" s="113">
        <v>50</v>
      </c>
      <c r="C3695" s="114" t="s">
        <v>7597</v>
      </c>
      <c r="D3695" s="113">
        <v>2021</v>
      </c>
      <c r="E3695" s="115" t="s">
        <v>3112</v>
      </c>
      <c r="F3695" s="41" t="s">
        <v>7619</v>
      </c>
      <c r="G3695" s="120">
        <v>100</v>
      </c>
      <c r="H3695" s="117">
        <v>78</v>
      </c>
      <c r="I3695" s="41" t="s">
        <v>224</v>
      </c>
      <c r="J3695" s="118">
        <v>723046880</v>
      </c>
      <c r="K3695" s="117"/>
    </row>
    <row r="3696" spans="2:11" ht="31">
      <c r="B3696" s="113">
        <v>50</v>
      </c>
      <c r="C3696" s="114" t="s">
        <v>7597</v>
      </c>
      <c r="D3696" s="113">
        <v>2021</v>
      </c>
      <c r="E3696" s="115" t="s">
        <v>3112</v>
      </c>
      <c r="F3696" s="41" t="s">
        <v>7620</v>
      </c>
      <c r="G3696" s="120">
        <v>10</v>
      </c>
      <c r="H3696" s="117">
        <v>1000</v>
      </c>
      <c r="I3696" s="41" t="s">
        <v>3018</v>
      </c>
      <c r="J3696" s="118">
        <v>360000000</v>
      </c>
      <c r="K3696" s="117"/>
    </row>
    <row r="3697" spans="2:11" ht="31">
      <c r="B3697" s="113">
        <v>50</v>
      </c>
      <c r="C3697" s="114" t="s">
        <v>7597</v>
      </c>
      <c r="D3697" s="113">
        <v>2021</v>
      </c>
      <c r="E3697" s="115" t="s">
        <v>3112</v>
      </c>
      <c r="F3697" s="41" t="s">
        <v>7621</v>
      </c>
      <c r="G3697" s="120"/>
      <c r="H3697" s="117">
        <v>33</v>
      </c>
      <c r="I3697" s="41" t="s">
        <v>7617</v>
      </c>
      <c r="J3697" s="118">
        <v>20000000</v>
      </c>
      <c r="K3697" s="117"/>
    </row>
    <row r="3698" spans="2:11" ht="31">
      <c r="B3698" s="113">
        <v>50</v>
      </c>
      <c r="C3698" s="114" t="s">
        <v>7597</v>
      </c>
      <c r="D3698" s="113">
        <v>2021</v>
      </c>
      <c r="E3698" s="115" t="s">
        <v>3112</v>
      </c>
      <c r="F3698" s="41" t="s">
        <v>7607</v>
      </c>
      <c r="G3698" s="120"/>
      <c r="H3698" s="117">
        <v>500</v>
      </c>
      <c r="I3698" s="41" t="s">
        <v>224</v>
      </c>
      <c r="J3698" s="118">
        <v>420000000</v>
      </c>
      <c r="K3698" s="117"/>
    </row>
    <row r="3699" spans="2:11" ht="31">
      <c r="B3699" s="113">
        <v>50</v>
      </c>
      <c r="C3699" s="114" t="s">
        <v>7597</v>
      </c>
      <c r="D3699" s="113">
        <v>2021</v>
      </c>
      <c r="E3699" s="115" t="s">
        <v>3112</v>
      </c>
      <c r="F3699" s="41" t="s">
        <v>7622</v>
      </c>
      <c r="G3699" s="120"/>
      <c r="H3699" s="117">
        <v>2500</v>
      </c>
      <c r="I3699" s="41" t="s">
        <v>3018</v>
      </c>
      <c r="J3699" s="118">
        <v>501256841</v>
      </c>
      <c r="K3699" s="117"/>
    </row>
    <row r="3700" spans="2:11" ht="31">
      <c r="B3700" s="113">
        <v>50</v>
      </c>
      <c r="C3700" s="114" t="s">
        <v>7597</v>
      </c>
      <c r="D3700" s="113">
        <v>2021</v>
      </c>
      <c r="E3700" s="115" t="s">
        <v>3112</v>
      </c>
      <c r="F3700" s="41" t="s">
        <v>7623</v>
      </c>
      <c r="G3700" s="120"/>
      <c r="H3700" s="117">
        <v>1250</v>
      </c>
      <c r="I3700" s="41" t="s">
        <v>3022</v>
      </c>
      <c r="J3700" s="118"/>
      <c r="K3700" s="117">
        <v>50000000</v>
      </c>
    </row>
    <row r="3701" spans="2:11" ht="31">
      <c r="B3701" s="113">
        <v>50</v>
      </c>
      <c r="C3701" s="114" t="s">
        <v>7597</v>
      </c>
      <c r="D3701" s="113">
        <v>2021</v>
      </c>
      <c r="E3701" s="115" t="s">
        <v>3112</v>
      </c>
      <c r="F3701" s="41" t="s">
        <v>7624</v>
      </c>
      <c r="G3701" s="120"/>
      <c r="H3701" s="117">
        <v>10089</v>
      </c>
      <c r="I3701" s="41" t="s">
        <v>7617</v>
      </c>
      <c r="J3701" s="118">
        <v>80184378.552939698</v>
      </c>
      <c r="K3701" s="117"/>
    </row>
    <row r="3702" spans="2:11" ht="31">
      <c r="B3702" s="113">
        <v>50</v>
      </c>
      <c r="C3702" s="114" t="s">
        <v>7597</v>
      </c>
      <c r="D3702" s="113">
        <v>2021</v>
      </c>
      <c r="E3702" s="115" t="s">
        <v>3112</v>
      </c>
      <c r="F3702" s="41" t="s">
        <v>7625</v>
      </c>
      <c r="G3702" s="120"/>
      <c r="H3702" s="117">
        <v>500</v>
      </c>
      <c r="I3702" s="41" t="s">
        <v>3067</v>
      </c>
      <c r="J3702" s="118"/>
      <c r="K3702" s="117">
        <v>50000000</v>
      </c>
    </row>
    <row r="3703" spans="2:11" ht="31">
      <c r="B3703" s="113">
        <v>50</v>
      </c>
      <c r="C3703" s="114" t="s">
        <v>7597</v>
      </c>
      <c r="D3703" s="113">
        <v>2021</v>
      </c>
      <c r="E3703" s="115" t="s">
        <v>3112</v>
      </c>
      <c r="F3703" s="41" t="s">
        <v>7626</v>
      </c>
      <c r="G3703" s="120"/>
      <c r="H3703" s="117">
        <v>500</v>
      </c>
      <c r="I3703" s="41" t="s">
        <v>3053</v>
      </c>
      <c r="J3703" s="118">
        <v>47000000</v>
      </c>
      <c r="K3703" s="117"/>
    </row>
    <row r="3704" spans="2:11" ht="31">
      <c r="B3704" s="113">
        <v>50</v>
      </c>
      <c r="C3704" s="114" t="s">
        <v>7597</v>
      </c>
      <c r="D3704" s="113">
        <v>2021</v>
      </c>
      <c r="E3704" s="115" t="s">
        <v>3112</v>
      </c>
      <c r="F3704" s="41" t="s">
        <v>7627</v>
      </c>
      <c r="G3704" s="120"/>
      <c r="H3704" s="117">
        <v>1000</v>
      </c>
      <c r="I3704" s="41" t="s">
        <v>3053</v>
      </c>
      <c r="J3704" s="118"/>
      <c r="K3704" s="117">
        <v>100000000</v>
      </c>
    </row>
    <row r="3705" spans="2:11" ht="31">
      <c r="B3705" s="113">
        <v>50</v>
      </c>
      <c r="C3705" s="114" t="s">
        <v>7597</v>
      </c>
      <c r="D3705" s="113">
        <v>2021</v>
      </c>
      <c r="E3705" s="115" t="s">
        <v>3112</v>
      </c>
      <c r="F3705" s="41" t="s">
        <v>7623</v>
      </c>
      <c r="G3705" s="120"/>
      <c r="H3705" s="117">
        <v>5000</v>
      </c>
      <c r="I3705" s="41" t="s">
        <v>224</v>
      </c>
      <c r="J3705" s="118"/>
      <c r="K3705" s="117">
        <v>100000000</v>
      </c>
    </row>
    <row r="3706" spans="2:11" ht="31">
      <c r="B3706" s="113">
        <v>50</v>
      </c>
      <c r="C3706" s="114" t="s">
        <v>7597</v>
      </c>
      <c r="D3706" s="113">
        <v>2021</v>
      </c>
      <c r="E3706" s="115" t="s">
        <v>3112</v>
      </c>
      <c r="F3706" s="41" t="s">
        <v>3196</v>
      </c>
      <c r="G3706" s="120"/>
      <c r="H3706" s="117">
        <v>260</v>
      </c>
      <c r="I3706" s="41" t="s">
        <v>7628</v>
      </c>
      <c r="J3706" s="118">
        <v>349790000</v>
      </c>
      <c r="K3706" s="117"/>
    </row>
    <row r="3707" spans="2:11" ht="31">
      <c r="B3707" s="113">
        <v>50</v>
      </c>
      <c r="C3707" s="114" t="s">
        <v>7597</v>
      </c>
      <c r="D3707" s="113">
        <v>2021</v>
      </c>
      <c r="E3707" s="115" t="s">
        <v>3112</v>
      </c>
      <c r="F3707" s="41" t="s">
        <v>7629</v>
      </c>
      <c r="G3707" s="120"/>
      <c r="H3707" s="117">
        <v>1076</v>
      </c>
      <c r="I3707" s="41" t="s">
        <v>3067</v>
      </c>
      <c r="J3707" s="118"/>
      <c r="K3707" s="117">
        <v>183617952.18000001</v>
      </c>
    </row>
    <row r="3708" spans="2:11" ht="31">
      <c r="B3708" s="113">
        <v>50</v>
      </c>
      <c r="C3708" s="114" t="s">
        <v>7597</v>
      </c>
      <c r="D3708" s="113">
        <v>2021</v>
      </c>
      <c r="E3708" s="115" t="s">
        <v>3112</v>
      </c>
      <c r="F3708" s="41" t="s">
        <v>3296</v>
      </c>
      <c r="G3708" s="120"/>
      <c r="H3708" s="117">
        <v>1000</v>
      </c>
      <c r="I3708" s="41" t="s">
        <v>7630</v>
      </c>
      <c r="J3708" s="118">
        <v>661723125</v>
      </c>
      <c r="K3708" s="117"/>
    </row>
    <row r="3709" spans="2:11" ht="31">
      <c r="B3709" s="113">
        <v>50</v>
      </c>
      <c r="C3709" s="114" t="s">
        <v>7597</v>
      </c>
      <c r="D3709" s="113">
        <v>2021</v>
      </c>
      <c r="E3709" s="115" t="s">
        <v>3112</v>
      </c>
      <c r="F3709" s="41" t="s">
        <v>7631</v>
      </c>
      <c r="G3709" s="120"/>
      <c r="H3709" s="117">
        <v>500</v>
      </c>
      <c r="I3709" s="41" t="s">
        <v>7630</v>
      </c>
      <c r="J3709" s="118">
        <v>421413471.86216021</v>
      </c>
      <c r="K3709" s="117"/>
    </row>
    <row r="3710" spans="2:11" ht="15.5">
      <c r="B3710" s="113">
        <v>50</v>
      </c>
      <c r="C3710" s="114" t="s">
        <v>7597</v>
      </c>
      <c r="D3710" s="113">
        <v>2021</v>
      </c>
      <c r="E3710" s="115" t="s">
        <v>3144</v>
      </c>
      <c r="F3710" s="41" t="s">
        <v>7632</v>
      </c>
      <c r="G3710" s="120"/>
      <c r="H3710" s="117">
        <v>1200</v>
      </c>
      <c r="I3710" s="41" t="s">
        <v>3018</v>
      </c>
      <c r="J3710" s="118">
        <v>140000000</v>
      </c>
      <c r="K3710" s="117"/>
    </row>
    <row r="3711" spans="2:11" ht="15.5">
      <c r="B3711" s="113">
        <v>50</v>
      </c>
      <c r="C3711" s="114" t="s">
        <v>7597</v>
      </c>
      <c r="D3711" s="113">
        <v>2021</v>
      </c>
      <c r="E3711" s="115" t="s">
        <v>3144</v>
      </c>
      <c r="F3711" s="41" t="s">
        <v>7633</v>
      </c>
      <c r="G3711" s="120"/>
      <c r="H3711" s="117">
        <v>1000</v>
      </c>
      <c r="I3711" s="41" t="s">
        <v>3018</v>
      </c>
      <c r="J3711" s="118">
        <v>70000000</v>
      </c>
      <c r="K3711" s="117"/>
    </row>
    <row r="3712" spans="2:11" ht="15.5">
      <c r="B3712" s="113">
        <v>50</v>
      </c>
      <c r="C3712" s="114" t="s">
        <v>7597</v>
      </c>
      <c r="D3712" s="113">
        <v>2021</v>
      </c>
      <c r="E3712" s="115" t="s">
        <v>3144</v>
      </c>
      <c r="F3712" s="41" t="s">
        <v>7634</v>
      </c>
      <c r="G3712" s="120"/>
      <c r="H3712" s="117">
        <v>1500</v>
      </c>
      <c r="I3712" s="41" t="s">
        <v>3053</v>
      </c>
      <c r="J3712" s="118">
        <v>150000000</v>
      </c>
      <c r="K3712" s="117"/>
    </row>
    <row r="3713" spans="2:11" ht="15.5">
      <c r="B3713" s="113">
        <v>50</v>
      </c>
      <c r="C3713" s="114" t="s">
        <v>7597</v>
      </c>
      <c r="D3713" s="113">
        <v>2021</v>
      </c>
      <c r="E3713" s="115" t="s">
        <v>3144</v>
      </c>
      <c r="F3713" s="41" t="s">
        <v>3163</v>
      </c>
      <c r="G3713" s="120"/>
      <c r="H3713" s="117">
        <v>15000</v>
      </c>
      <c r="I3713" s="41" t="s">
        <v>3022</v>
      </c>
      <c r="J3713" s="118">
        <v>377807495.99599999</v>
      </c>
      <c r="K3713" s="117"/>
    </row>
    <row r="3714" spans="2:11" ht="15.5">
      <c r="B3714" s="113">
        <v>50</v>
      </c>
      <c r="C3714" s="114" t="s">
        <v>7597</v>
      </c>
      <c r="D3714" s="113">
        <v>2021</v>
      </c>
      <c r="E3714" s="115" t="s">
        <v>3144</v>
      </c>
      <c r="F3714" s="41" t="s">
        <v>7635</v>
      </c>
      <c r="G3714" s="120"/>
      <c r="H3714" s="117">
        <v>1000</v>
      </c>
      <c r="I3714" s="41" t="s">
        <v>3100</v>
      </c>
      <c r="J3714" s="118">
        <v>108054625</v>
      </c>
      <c r="K3714" s="117"/>
    </row>
    <row r="3715" spans="2:11" ht="31">
      <c r="B3715" s="113">
        <v>51</v>
      </c>
      <c r="C3715" s="114" t="s">
        <v>7636</v>
      </c>
      <c r="D3715" s="113">
        <v>2021</v>
      </c>
      <c r="E3715" s="115" t="s">
        <v>3011</v>
      </c>
      <c r="F3715" s="41"/>
      <c r="G3715" s="120"/>
      <c r="H3715" s="117"/>
      <c r="I3715" s="41"/>
      <c r="J3715" s="118"/>
      <c r="K3715" s="117"/>
    </row>
    <row r="3716" spans="2:11" ht="31">
      <c r="B3716" s="113">
        <v>51</v>
      </c>
      <c r="C3716" s="114" t="s">
        <v>7636</v>
      </c>
      <c r="D3716" s="113">
        <v>2021</v>
      </c>
      <c r="E3716" s="115" t="s">
        <v>3016</v>
      </c>
      <c r="F3716" s="41"/>
      <c r="G3716" s="120"/>
      <c r="H3716" s="117"/>
      <c r="I3716" s="41"/>
      <c r="J3716" s="118"/>
      <c r="K3716" s="117"/>
    </row>
    <row r="3717" spans="2:11" ht="31">
      <c r="B3717" s="113">
        <v>51</v>
      </c>
      <c r="C3717" s="114" t="s">
        <v>7636</v>
      </c>
      <c r="D3717" s="113">
        <v>2021</v>
      </c>
      <c r="E3717" s="115" t="s">
        <v>3070</v>
      </c>
      <c r="F3717" s="41" t="s">
        <v>7637</v>
      </c>
      <c r="G3717" s="120" t="s">
        <v>7638</v>
      </c>
      <c r="H3717" s="117">
        <v>60</v>
      </c>
      <c r="I3717" s="41" t="s">
        <v>7639</v>
      </c>
      <c r="J3717" s="118">
        <v>6000000</v>
      </c>
      <c r="K3717" s="117"/>
    </row>
    <row r="3718" spans="2:11" ht="31">
      <c r="B3718" s="113">
        <v>51</v>
      </c>
      <c r="C3718" s="114" t="s">
        <v>7636</v>
      </c>
      <c r="D3718" s="113">
        <v>2021</v>
      </c>
      <c r="E3718" s="115" t="s">
        <v>3070</v>
      </c>
      <c r="F3718" s="41" t="s">
        <v>7640</v>
      </c>
      <c r="G3718" s="120" t="s">
        <v>7641</v>
      </c>
      <c r="H3718" s="117">
        <v>25</v>
      </c>
      <c r="I3718" s="41" t="s">
        <v>7642</v>
      </c>
      <c r="J3718" s="118">
        <v>2800000</v>
      </c>
      <c r="K3718" s="117"/>
    </row>
    <row r="3719" spans="2:11" ht="31">
      <c r="B3719" s="113">
        <v>51</v>
      </c>
      <c r="C3719" s="114" t="s">
        <v>7636</v>
      </c>
      <c r="D3719" s="113">
        <v>2021</v>
      </c>
      <c r="E3719" s="115" t="s">
        <v>3070</v>
      </c>
      <c r="F3719" s="41" t="s">
        <v>7643</v>
      </c>
      <c r="G3719" s="120" t="s">
        <v>7644</v>
      </c>
      <c r="H3719" s="117">
        <v>1</v>
      </c>
      <c r="I3719" s="41" t="s">
        <v>7644</v>
      </c>
      <c r="J3719" s="118">
        <v>2200000</v>
      </c>
      <c r="K3719" s="117"/>
    </row>
    <row r="3720" spans="2:11" ht="31">
      <c r="B3720" s="113">
        <v>51</v>
      </c>
      <c r="C3720" s="114" t="s">
        <v>7636</v>
      </c>
      <c r="D3720" s="113">
        <v>2021</v>
      </c>
      <c r="E3720" s="115" t="s">
        <v>3070</v>
      </c>
      <c r="F3720" s="41" t="s">
        <v>7645</v>
      </c>
      <c r="G3720" s="120" t="s">
        <v>7646</v>
      </c>
      <c r="H3720" s="117">
        <v>30</v>
      </c>
      <c r="I3720" s="41" t="s">
        <v>7646</v>
      </c>
      <c r="J3720" s="118">
        <v>2000000</v>
      </c>
      <c r="K3720" s="117"/>
    </row>
    <row r="3721" spans="2:11" ht="31">
      <c r="B3721" s="113">
        <v>51</v>
      </c>
      <c r="C3721" s="114" t="s">
        <v>7636</v>
      </c>
      <c r="D3721" s="113">
        <v>2021</v>
      </c>
      <c r="E3721" s="115" t="s">
        <v>3070</v>
      </c>
      <c r="F3721" s="41" t="s">
        <v>7647</v>
      </c>
      <c r="G3721" s="120" t="s">
        <v>7646</v>
      </c>
      <c r="H3721" s="117">
        <v>20</v>
      </c>
      <c r="I3721" s="41" t="s">
        <v>7646</v>
      </c>
      <c r="J3721" s="118">
        <v>4000000</v>
      </c>
      <c r="K3721" s="117"/>
    </row>
    <row r="3722" spans="2:11" ht="31">
      <c r="B3722" s="113">
        <v>51</v>
      </c>
      <c r="C3722" s="114" t="s">
        <v>7636</v>
      </c>
      <c r="D3722" s="113">
        <v>2021</v>
      </c>
      <c r="E3722" s="115" t="s">
        <v>3070</v>
      </c>
      <c r="F3722" s="41" t="s">
        <v>7648</v>
      </c>
      <c r="G3722" s="120" t="s">
        <v>7649</v>
      </c>
      <c r="H3722" s="117">
        <v>94</v>
      </c>
      <c r="I3722" s="41" t="s">
        <v>7650</v>
      </c>
      <c r="J3722" s="118">
        <v>3000000</v>
      </c>
      <c r="K3722" s="117"/>
    </row>
    <row r="3723" spans="2:11" ht="31">
      <c r="B3723" s="113">
        <v>51</v>
      </c>
      <c r="C3723" s="114" t="s">
        <v>7636</v>
      </c>
      <c r="D3723" s="113">
        <v>2021</v>
      </c>
      <c r="E3723" s="115" t="s">
        <v>3070</v>
      </c>
      <c r="F3723" s="41" t="s">
        <v>7651</v>
      </c>
      <c r="G3723" s="120" t="s">
        <v>7652</v>
      </c>
      <c r="H3723" s="117">
        <v>15</v>
      </c>
      <c r="I3723" s="41" t="s">
        <v>7653</v>
      </c>
      <c r="J3723" s="118">
        <v>3000000</v>
      </c>
      <c r="K3723" s="117"/>
    </row>
    <row r="3724" spans="2:11" ht="31">
      <c r="B3724" s="113">
        <v>51</v>
      </c>
      <c r="C3724" s="114" t="s">
        <v>7636</v>
      </c>
      <c r="D3724" s="113">
        <v>2021</v>
      </c>
      <c r="E3724" s="115" t="s">
        <v>3070</v>
      </c>
      <c r="F3724" s="41" t="s">
        <v>7654</v>
      </c>
      <c r="G3724" s="120" t="s">
        <v>7655</v>
      </c>
      <c r="H3724" s="117">
        <v>60</v>
      </c>
      <c r="I3724" s="41" t="s">
        <v>7646</v>
      </c>
      <c r="J3724" s="118">
        <v>3000000</v>
      </c>
      <c r="K3724" s="117"/>
    </row>
    <row r="3725" spans="2:11" ht="42">
      <c r="B3725" s="113">
        <v>51</v>
      </c>
      <c r="C3725" s="114" t="s">
        <v>7636</v>
      </c>
      <c r="D3725" s="113">
        <v>2021</v>
      </c>
      <c r="E3725" s="115" t="s">
        <v>3070</v>
      </c>
      <c r="F3725" s="41" t="s">
        <v>7656</v>
      </c>
      <c r="G3725" s="120" t="s">
        <v>7657</v>
      </c>
      <c r="H3725" s="117">
        <v>520</v>
      </c>
      <c r="I3725" s="41" t="s">
        <v>7658</v>
      </c>
      <c r="J3725" s="118">
        <v>26000000</v>
      </c>
      <c r="K3725" s="117"/>
    </row>
    <row r="3726" spans="2:11" ht="31">
      <c r="B3726" s="113">
        <v>51</v>
      </c>
      <c r="C3726" s="114" t="s">
        <v>7636</v>
      </c>
      <c r="D3726" s="113">
        <v>2021</v>
      </c>
      <c r="E3726" s="115" t="s">
        <v>3070</v>
      </c>
      <c r="F3726" s="41" t="s">
        <v>7659</v>
      </c>
      <c r="G3726" s="120" t="s">
        <v>7650</v>
      </c>
      <c r="H3726" s="117">
        <v>30</v>
      </c>
      <c r="I3726" s="41" t="s">
        <v>7660</v>
      </c>
      <c r="J3726" s="118">
        <v>4000000</v>
      </c>
      <c r="K3726" s="117"/>
    </row>
    <row r="3727" spans="2:11" ht="31">
      <c r="B3727" s="113">
        <v>51</v>
      </c>
      <c r="C3727" s="114" t="s">
        <v>7636</v>
      </c>
      <c r="D3727" s="113">
        <v>2021</v>
      </c>
      <c r="E3727" s="115" t="s">
        <v>3070</v>
      </c>
      <c r="F3727" s="41"/>
      <c r="G3727" s="120"/>
      <c r="H3727" s="117"/>
      <c r="I3727" s="41"/>
      <c r="J3727" s="118"/>
      <c r="K3727" s="117"/>
    </row>
    <row r="3728" spans="2:11" ht="46.5">
      <c r="B3728" s="113">
        <v>51</v>
      </c>
      <c r="C3728" s="114" t="s">
        <v>7636</v>
      </c>
      <c r="D3728" s="113">
        <v>2021</v>
      </c>
      <c r="E3728" s="115" t="s">
        <v>3096</v>
      </c>
      <c r="F3728" s="41" t="s">
        <v>7661</v>
      </c>
      <c r="G3728" s="120" t="s">
        <v>7662</v>
      </c>
      <c r="H3728" s="117">
        <v>16</v>
      </c>
      <c r="I3728" s="41" t="s">
        <v>7663</v>
      </c>
      <c r="J3728" s="118">
        <v>96000000</v>
      </c>
      <c r="K3728" s="117"/>
    </row>
    <row r="3729" spans="2:11" ht="46.5">
      <c r="B3729" s="113">
        <v>51</v>
      </c>
      <c r="C3729" s="114" t="s">
        <v>7636</v>
      </c>
      <c r="D3729" s="113">
        <v>2021</v>
      </c>
      <c r="E3729" s="115" t="s">
        <v>3096</v>
      </c>
      <c r="F3729" s="41" t="s">
        <v>7664</v>
      </c>
      <c r="G3729" s="120" t="s">
        <v>7652</v>
      </c>
      <c r="H3729" s="117">
        <v>15</v>
      </c>
      <c r="I3729" s="41" t="s">
        <v>7653</v>
      </c>
      <c r="J3729" s="118">
        <v>4000000</v>
      </c>
      <c r="K3729" s="117"/>
    </row>
    <row r="3730" spans="2:11" ht="46.5">
      <c r="B3730" s="113">
        <v>51</v>
      </c>
      <c r="C3730" s="114" t="s">
        <v>7636</v>
      </c>
      <c r="D3730" s="113">
        <v>2021</v>
      </c>
      <c r="E3730" s="115" t="s">
        <v>3096</v>
      </c>
      <c r="F3730" s="41"/>
      <c r="G3730" s="120"/>
      <c r="H3730" s="117"/>
      <c r="I3730" s="41"/>
      <c r="J3730" s="118"/>
      <c r="K3730" s="117"/>
    </row>
    <row r="3731" spans="2:11" ht="31">
      <c r="B3731" s="113">
        <v>51</v>
      </c>
      <c r="C3731" s="114" t="s">
        <v>7636</v>
      </c>
      <c r="D3731" s="113">
        <v>2021</v>
      </c>
      <c r="E3731" s="115" t="s">
        <v>3112</v>
      </c>
      <c r="F3731" s="41" t="s">
        <v>7665</v>
      </c>
      <c r="G3731" s="120" t="s">
        <v>7666</v>
      </c>
      <c r="H3731" s="117">
        <v>70</v>
      </c>
      <c r="I3731" s="41" t="s">
        <v>7646</v>
      </c>
      <c r="J3731" s="118">
        <v>4000000</v>
      </c>
      <c r="K3731" s="117"/>
    </row>
    <row r="3732" spans="2:11" ht="31">
      <c r="B3732" s="113">
        <v>51</v>
      </c>
      <c r="C3732" s="114" t="s">
        <v>7636</v>
      </c>
      <c r="D3732" s="113">
        <v>2021</v>
      </c>
      <c r="E3732" s="115" t="s">
        <v>3112</v>
      </c>
      <c r="F3732" s="41" t="s">
        <v>7667</v>
      </c>
      <c r="G3732" s="120" t="s">
        <v>7668</v>
      </c>
      <c r="H3732" s="117">
        <v>50</v>
      </c>
      <c r="I3732" s="41" t="s">
        <v>7669</v>
      </c>
      <c r="J3732" s="118">
        <v>3000000</v>
      </c>
      <c r="K3732" s="117"/>
    </row>
    <row r="3733" spans="2:11" ht="31">
      <c r="B3733" s="113">
        <v>51</v>
      </c>
      <c r="C3733" s="114" t="s">
        <v>7636</v>
      </c>
      <c r="D3733" s="113">
        <v>2021</v>
      </c>
      <c r="E3733" s="115" t="s">
        <v>3112</v>
      </c>
      <c r="F3733" s="41" t="s">
        <v>7670</v>
      </c>
      <c r="G3733" s="120" t="s">
        <v>7671</v>
      </c>
      <c r="H3733" s="117">
        <v>80</v>
      </c>
      <c r="I3733" s="41" t="s">
        <v>7672</v>
      </c>
      <c r="J3733" s="118">
        <v>3000000</v>
      </c>
      <c r="K3733" s="117"/>
    </row>
    <row r="3734" spans="2:11" ht="31">
      <c r="B3734" s="113">
        <v>51</v>
      </c>
      <c r="C3734" s="114" t="s">
        <v>7636</v>
      </c>
      <c r="D3734" s="113">
        <v>2021</v>
      </c>
      <c r="E3734" s="115" t="s">
        <v>3112</v>
      </c>
      <c r="F3734" s="41" t="s">
        <v>7673</v>
      </c>
      <c r="G3734" s="120" t="s">
        <v>7674</v>
      </c>
      <c r="H3734" s="117">
        <v>50</v>
      </c>
      <c r="I3734" s="41" t="s">
        <v>7675</v>
      </c>
      <c r="J3734" s="118">
        <v>3000000</v>
      </c>
      <c r="K3734" s="117"/>
    </row>
    <row r="3735" spans="2:11" ht="31">
      <c r="B3735" s="113">
        <v>51</v>
      </c>
      <c r="C3735" s="114" t="s">
        <v>7636</v>
      </c>
      <c r="D3735" s="113">
        <v>2021</v>
      </c>
      <c r="E3735" s="115" t="s">
        <v>3112</v>
      </c>
      <c r="F3735" s="41" t="s">
        <v>7676</v>
      </c>
      <c r="G3735" s="120" t="s">
        <v>7677</v>
      </c>
      <c r="H3735" s="117">
        <v>40</v>
      </c>
      <c r="I3735" s="41" t="s">
        <v>7646</v>
      </c>
      <c r="J3735" s="118">
        <v>3000000</v>
      </c>
      <c r="K3735" s="117"/>
    </row>
    <row r="3736" spans="2:11" ht="31">
      <c r="B3736" s="113">
        <v>51</v>
      </c>
      <c r="C3736" s="114" t="s">
        <v>7636</v>
      </c>
      <c r="D3736" s="113">
        <v>2021</v>
      </c>
      <c r="E3736" s="115" t="s">
        <v>3112</v>
      </c>
      <c r="F3736" s="41" t="s">
        <v>7678</v>
      </c>
      <c r="G3736" s="120" t="s">
        <v>7679</v>
      </c>
      <c r="H3736" s="117">
        <v>60</v>
      </c>
      <c r="I3736" s="41" t="s">
        <v>7680</v>
      </c>
      <c r="J3736" s="118">
        <v>3000000</v>
      </c>
      <c r="K3736" s="117"/>
    </row>
    <row r="3737" spans="2:11" ht="31">
      <c r="B3737" s="113">
        <v>51</v>
      </c>
      <c r="C3737" s="114" t="s">
        <v>7636</v>
      </c>
      <c r="D3737" s="113">
        <v>2021</v>
      </c>
      <c r="E3737" s="115" t="s">
        <v>3112</v>
      </c>
      <c r="F3737" s="41" t="s">
        <v>7681</v>
      </c>
      <c r="G3737" s="120" t="s">
        <v>7682</v>
      </c>
      <c r="H3737" s="117">
        <v>2</v>
      </c>
      <c r="I3737" s="41" t="s">
        <v>7683</v>
      </c>
      <c r="J3737" s="118">
        <v>3000000</v>
      </c>
      <c r="K3737" s="117"/>
    </row>
    <row r="3738" spans="2:11" ht="42">
      <c r="B3738" s="113">
        <v>51</v>
      </c>
      <c r="C3738" s="114" t="s">
        <v>7636</v>
      </c>
      <c r="D3738" s="113">
        <v>2021</v>
      </c>
      <c r="E3738" s="115" t="s">
        <v>3112</v>
      </c>
      <c r="F3738" s="41" t="s">
        <v>7684</v>
      </c>
      <c r="G3738" s="120" t="s">
        <v>7685</v>
      </c>
      <c r="H3738" s="117">
        <v>100</v>
      </c>
      <c r="I3738" s="41" t="s">
        <v>7680</v>
      </c>
      <c r="J3738" s="118">
        <v>89400000</v>
      </c>
      <c r="K3738" s="117"/>
    </row>
    <row r="3739" spans="2:11" ht="31">
      <c r="B3739" s="113">
        <v>51</v>
      </c>
      <c r="C3739" s="114" t="s">
        <v>7636</v>
      </c>
      <c r="D3739" s="113">
        <v>2021</v>
      </c>
      <c r="E3739" s="115" t="s">
        <v>3112</v>
      </c>
      <c r="F3739" s="41" t="s">
        <v>7686</v>
      </c>
      <c r="G3739" s="120" t="s">
        <v>7646</v>
      </c>
      <c r="H3739" s="117">
        <v>10</v>
      </c>
      <c r="I3739" s="41" t="s">
        <v>7646</v>
      </c>
      <c r="J3739" s="118">
        <v>5000000</v>
      </c>
      <c r="K3739" s="117"/>
    </row>
    <row r="3740" spans="2:11" ht="31">
      <c r="B3740" s="113">
        <v>51</v>
      </c>
      <c r="C3740" s="114" t="s">
        <v>7636</v>
      </c>
      <c r="D3740" s="113">
        <v>2021</v>
      </c>
      <c r="E3740" s="115" t="s">
        <v>3112</v>
      </c>
      <c r="F3740" s="41"/>
      <c r="G3740" s="120"/>
      <c r="H3740" s="117"/>
      <c r="I3740" s="41"/>
      <c r="J3740" s="118"/>
      <c r="K3740" s="117"/>
    </row>
    <row r="3741" spans="2:11" ht="15.5">
      <c r="B3741" s="113">
        <v>51</v>
      </c>
      <c r="C3741" s="114" t="s">
        <v>7636</v>
      </c>
      <c r="D3741" s="113">
        <v>2021</v>
      </c>
      <c r="E3741" s="115" t="s">
        <v>3144</v>
      </c>
      <c r="F3741" s="41"/>
      <c r="G3741" s="120"/>
      <c r="H3741" s="117"/>
      <c r="I3741" s="41"/>
      <c r="J3741" s="118"/>
      <c r="K3741" s="117"/>
    </row>
    <row r="3742" spans="2:11" ht="31">
      <c r="B3742" s="113">
        <v>52</v>
      </c>
      <c r="C3742" s="121" t="s">
        <v>7687</v>
      </c>
      <c r="D3742" s="113">
        <v>2021</v>
      </c>
      <c r="E3742" s="115" t="s">
        <v>3011</v>
      </c>
      <c r="F3742" s="41"/>
      <c r="G3742" s="120"/>
      <c r="H3742" s="117"/>
      <c r="I3742" s="41"/>
      <c r="J3742" s="118"/>
      <c r="K3742" s="117"/>
    </row>
    <row r="3743" spans="2:11" ht="31">
      <c r="B3743" s="113">
        <v>52</v>
      </c>
      <c r="C3743" s="121" t="s">
        <v>7687</v>
      </c>
      <c r="D3743" s="113">
        <v>2021</v>
      </c>
      <c r="E3743" s="115" t="s">
        <v>3016</v>
      </c>
      <c r="F3743" s="41"/>
      <c r="G3743" s="120"/>
      <c r="H3743" s="117"/>
      <c r="I3743" s="41"/>
      <c r="J3743" s="118"/>
      <c r="K3743" s="117"/>
    </row>
    <row r="3744" spans="2:11" ht="31">
      <c r="B3744" s="113">
        <v>52</v>
      </c>
      <c r="C3744" s="121" t="s">
        <v>7687</v>
      </c>
      <c r="D3744" s="113">
        <v>2021</v>
      </c>
      <c r="E3744" s="115" t="s">
        <v>3070</v>
      </c>
      <c r="F3744" s="41"/>
      <c r="G3744" s="120"/>
      <c r="H3744" s="117"/>
      <c r="I3744" s="41"/>
      <c r="J3744" s="118"/>
      <c r="K3744" s="117"/>
    </row>
    <row r="3745" spans="2:11" ht="46.5">
      <c r="B3745" s="113">
        <v>52</v>
      </c>
      <c r="C3745" s="121" t="s">
        <v>7687</v>
      </c>
      <c r="D3745" s="113">
        <v>2021</v>
      </c>
      <c r="E3745" s="115" t="s">
        <v>3096</v>
      </c>
      <c r="F3745" s="41"/>
      <c r="G3745" s="120"/>
      <c r="H3745" s="117"/>
      <c r="I3745" s="41"/>
      <c r="J3745" s="118"/>
      <c r="K3745" s="117"/>
    </row>
    <row r="3746" spans="2:11" ht="31">
      <c r="B3746" s="113">
        <v>52</v>
      </c>
      <c r="C3746" s="121" t="s">
        <v>7687</v>
      </c>
      <c r="D3746" s="113">
        <v>2021</v>
      </c>
      <c r="E3746" s="115" t="s">
        <v>3112</v>
      </c>
      <c r="F3746" s="41"/>
      <c r="G3746" s="120"/>
      <c r="H3746" s="117"/>
      <c r="I3746" s="41"/>
      <c r="J3746" s="118"/>
      <c r="K3746" s="117"/>
    </row>
    <row r="3747" spans="2:11" ht="15.5">
      <c r="B3747" s="113">
        <v>52</v>
      </c>
      <c r="C3747" s="121" t="s">
        <v>7687</v>
      </c>
      <c r="D3747" s="113">
        <v>2021</v>
      </c>
      <c r="E3747" s="115" t="s">
        <v>3144</v>
      </c>
      <c r="F3747" s="41"/>
      <c r="G3747" s="120"/>
      <c r="H3747" s="117"/>
      <c r="I3747" s="41"/>
      <c r="J3747" s="118"/>
      <c r="K3747" s="117"/>
    </row>
    <row r="3748" spans="2:11" ht="84">
      <c r="B3748" s="113">
        <v>53</v>
      </c>
      <c r="C3748" s="114" t="s">
        <v>7688</v>
      </c>
      <c r="D3748" s="113">
        <v>2021</v>
      </c>
      <c r="E3748" s="115" t="s">
        <v>3011</v>
      </c>
      <c r="F3748" s="41" t="s">
        <v>7689</v>
      </c>
      <c r="G3748" s="120" t="s">
        <v>3348</v>
      </c>
      <c r="H3748" s="117">
        <v>1.482</v>
      </c>
      <c r="I3748" s="41" t="s">
        <v>3349</v>
      </c>
      <c r="J3748" s="118" t="s">
        <v>7690</v>
      </c>
      <c r="K3748" s="117" t="s">
        <v>2544</v>
      </c>
    </row>
    <row r="3749" spans="2:11" ht="84">
      <c r="B3749" s="113">
        <v>53</v>
      </c>
      <c r="C3749" s="114" t="s">
        <v>7688</v>
      </c>
      <c r="D3749" s="113">
        <v>2021</v>
      </c>
      <c r="E3749" s="115" t="s">
        <v>3016</v>
      </c>
      <c r="F3749" s="41" t="s">
        <v>3350</v>
      </c>
      <c r="G3749" s="120" t="s">
        <v>3348</v>
      </c>
      <c r="H3749" s="117">
        <v>325</v>
      </c>
      <c r="I3749" s="41" t="s">
        <v>3351</v>
      </c>
      <c r="J3749" s="118" t="s">
        <v>7691</v>
      </c>
      <c r="K3749" s="117" t="s">
        <v>2544</v>
      </c>
    </row>
    <row r="3750" spans="2:11" ht="84">
      <c r="B3750" s="113">
        <v>53</v>
      </c>
      <c r="C3750" s="114" t="s">
        <v>7688</v>
      </c>
      <c r="D3750" s="113">
        <v>2021</v>
      </c>
      <c r="E3750" s="115" t="s">
        <v>3070</v>
      </c>
      <c r="F3750" s="41" t="s">
        <v>7692</v>
      </c>
      <c r="G3750" s="120" t="s">
        <v>3348</v>
      </c>
      <c r="H3750" s="117">
        <v>1.482</v>
      </c>
      <c r="I3750" s="41" t="s">
        <v>3351</v>
      </c>
      <c r="J3750" s="118" t="s">
        <v>7693</v>
      </c>
      <c r="K3750" s="117" t="s">
        <v>2544</v>
      </c>
    </row>
    <row r="3751" spans="2:11" ht="84">
      <c r="B3751" s="113">
        <v>53</v>
      </c>
      <c r="C3751" s="114" t="s">
        <v>7688</v>
      </c>
      <c r="D3751" s="113">
        <v>2021</v>
      </c>
      <c r="E3751" s="115" t="s">
        <v>3096</v>
      </c>
      <c r="F3751" s="41" t="s">
        <v>7694</v>
      </c>
      <c r="G3751" s="120" t="s">
        <v>3348</v>
      </c>
      <c r="H3751" s="117">
        <v>609</v>
      </c>
      <c r="I3751" s="41" t="s">
        <v>3351</v>
      </c>
      <c r="J3751" s="118" t="s">
        <v>7695</v>
      </c>
      <c r="K3751" s="117" t="s">
        <v>2544</v>
      </c>
    </row>
    <row r="3752" spans="2:11" ht="98">
      <c r="B3752" s="113">
        <v>53</v>
      </c>
      <c r="C3752" s="114" t="s">
        <v>7688</v>
      </c>
      <c r="D3752" s="113">
        <v>2021</v>
      </c>
      <c r="E3752" s="115" t="s">
        <v>3112</v>
      </c>
      <c r="F3752" s="41" t="s">
        <v>7696</v>
      </c>
      <c r="G3752" s="120" t="s">
        <v>7697</v>
      </c>
      <c r="H3752" s="117">
        <v>1.482</v>
      </c>
      <c r="I3752" s="41" t="s">
        <v>7698</v>
      </c>
      <c r="J3752" s="118" t="s">
        <v>7699</v>
      </c>
      <c r="K3752" s="117" t="s">
        <v>2544</v>
      </c>
    </row>
    <row r="3753" spans="2:11" ht="70">
      <c r="B3753" s="113">
        <v>53</v>
      </c>
      <c r="C3753" s="114" t="s">
        <v>7688</v>
      </c>
      <c r="D3753" s="113">
        <v>2021</v>
      </c>
      <c r="E3753" s="115" t="s">
        <v>3144</v>
      </c>
      <c r="F3753" s="41" t="s">
        <v>7700</v>
      </c>
      <c r="G3753" s="120" t="s">
        <v>3358</v>
      </c>
      <c r="H3753" s="117">
        <v>970</v>
      </c>
      <c r="I3753" s="41" t="s">
        <v>3351</v>
      </c>
      <c r="J3753" s="118" t="s">
        <v>7701</v>
      </c>
      <c r="K3753" s="117" t="s">
        <v>2544</v>
      </c>
    </row>
    <row r="3754" spans="2:11" ht="31">
      <c r="B3754" s="113">
        <v>54</v>
      </c>
      <c r="C3754" s="114" t="s">
        <v>7702</v>
      </c>
      <c r="D3754" s="113">
        <v>2021</v>
      </c>
      <c r="E3754" s="115" t="s">
        <v>3011</v>
      </c>
      <c r="F3754" s="41" t="s">
        <v>7703</v>
      </c>
      <c r="G3754" s="120">
        <v>6</v>
      </c>
      <c r="H3754" s="117">
        <v>115</v>
      </c>
      <c r="I3754" s="41" t="s">
        <v>7704</v>
      </c>
      <c r="J3754" s="118">
        <v>4271550081.6733332</v>
      </c>
      <c r="K3754" s="117">
        <v>0</v>
      </c>
    </row>
    <row r="3755" spans="2:11" ht="31">
      <c r="B3755" s="113">
        <v>54</v>
      </c>
      <c r="C3755" s="114" t="s">
        <v>7702</v>
      </c>
      <c r="D3755" s="113">
        <v>2021</v>
      </c>
      <c r="E3755" s="115" t="s">
        <v>3016</v>
      </c>
      <c r="F3755" s="41" t="s">
        <v>3342</v>
      </c>
      <c r="G3755" s="120">
        <v>50</v>
      </c>
      <c r="H3755" s="117">
        <v>400</v>
      </c>
      <c r="I3755" s="41" t="s">
        <v>7704</v>
      </c>
      <c r="J3755" s="118">
        <v>5737978160.7700005</v>
      </c>
      <c r="K3755" s="117">
        <v>0</v>
      </c>
    </row>
    <row r="3756" spans="2:11" ht="42">
      <c r="B3756" s="113">
        <v>54</v>
      </c>
      <c r="C3756" s="114" t="s">
        <v>7702</v>
      </c>
      <c r="D3756" s="113">
        <v>2021</v>
      </c>
      <c r="E3756" s="115" t="s">
        <v>3070</v>
      </c>
      <c r="F3756" s="41" t="s">
        <v>7705</v>
      </c>
      <c r="G3756" s="120">
        <v>0</v>
      </c>
      <c r="H3756" s="117">
        <v>1000</v>
      </c>
      <c r="I3756" s="41" t="s">
        <v>7704</v>
      </c>
      <c r="J3756" s="118">
        <v>7854357273.0733337</v>
      </c>
      <c r="K3756" s="117">
        <v>0</v>
      </c>
    </row>
    <row r="3757" spans="2:11" ht="46.5">
      <c r="B3757" s="113">
        <v>54</v>
      </c>
      <c r="C3757" s="114" t="s">
        <v>7702</v>
      </c>
      <c r="D3757" s="113">
        <v>2021</v>
      </c>
      <c r="E3757" s="115" t="s">
        <v>3096</v>
      </c>
      <c r="F3757" s="41" t="s">
        <v>7706</v>
      </c>
      <c r="G3757" s="120">
        <v>0</v>
      </c>
      <c r="H3757" s="117">
        <v>400</v>
      </c>
      <c r="I3757" s="41" t="s">
        <v>7704</v>
      </c>
      <c r="J3757" s="118">
        <v>6344207918.5766668</v>
      </c>
      <c r="K3757" s="117">
        <v>0</v>
      </c>
    </row>
    <row r="3758" spans="2:11" ht="31">
      <c r="B3758" s="113">
        <v>54</v>
      </c>
      <c r="C3758" s="114" t="s">
        <v>7702</v>
      </c>
      <c r="D3758" s="113">
        <v>2021</v>
      </c>
      <c r="E3758" s="115" t="s">
        <v>3112</v>
      </c>
      <c r="F3758" s="41" t="s">
        <v>3345</v>
      </c>
      <c r="G3758" s="120">
        <v>6</v>
      </c>
      <c r="H3758" s="117">
        <v>150</v>
      </c>
      <c r="I3758" s="41" t="s">
        <v>7704</v>
      </c>
      <c r="J3758" s="118">
        <v>3104567152.7999997</v>
      </c>
      <c r="K3758" s="117">
        <v>0</v>
      </c>
    </row>
    <row r="3759" spans="2:11" ht="28">
      <c r="B3759" s="113">
        <v>54</v>
      </c>
      <c r="C3759" s="114" t="s">
        <v>7702</v>
      </c>
      <c r="D3759" s="113">
        <v>2021</v>
      </c>
      <c r="E3759" s="115" t="s">
        <v>3144</v>
      </c>
      <c r="F3759" s="41" t="s">
        <v>7707</v>
      </c>
      <c r="G3759" s="120">
        <v>6</v>
      </c>
      <c r="H3759" s="117">
        <v>100</v>
      </c>
      <c r="I3759" s="41" t="s">
        <v>7704</v>
      </c>
      <c r="J3759" s="118">
        <v>812874477.68000007</v>
      </c>
      <c r="K3759" s="117">
        <v>0</v>
      </c>
    </row>
    <row r="3760" spans="2:11" ht="31">
      <c r="B3760" s="113">
        <v>55</v>
      </c>
      <c r="C3760" s="121" t="s">
        <v>7708</v>
      </c>
      <c r="D3760" s="113">
        <v>2021</v>
      </c>
      <c r="E3760" s="115" t="s">
        <v>3011</v>
      </c>
      <c r="F3760" s="41"/>
      <c r="G3760" s="120"/>
      <c r="H3760" s="117"/>
      <c r="I3760" s="41"/>
      <c r="J3760" s="118"/>
      <c r="K3760" s="117"/>
    </row>
    <row r="3761" spans="2:11" ht="31">
      <c r="B3761" s="113">
        <v>55</v>
      </c>
      <c r="C3761" s="121" t="s">
        <v>7708</v>
      </c>
      <c r="D3761" s="113">
        <v>2021</v>
      </c>
      <c r="E3761" s="115" t="s">
        <v>3016</v>
      </c>
      <c r="F3761" s="41"/>
      <c r="G3761" s="120"/>
      <c r="H3761" s="117"/>
      <c r="I3761" s="41"/>
      <c r="J3761" s="118"/>
      <c r="K3761" s="117"/>
    </row>
    <row r="3762" spans="2:11" ht="31">
      <c r="B3762" s="113">
        <v>55</v>
      </c>
      <c r="C3762" s="121" t="s">
        <v>7708</v>
      </c>
      <c r="D3762" s="113">
        <v>2021</v>
      </c>
      <c r="E3762" s="115" t="s">
        <v>3070</v>
      </c>
      <c r="F3762" s="41" t="s">
        <v>7709</v>
      </c>
      <c r="G3762" s="120" t="s">
        <v>7710</v>
      </c>
      <c r="H3762" s="117" t="s">
        <v>4101</v>
      </c>
      <c r="I3762" s="41" t="s">
        <v>7711</v>
      </c>
      <c r="J3762" s="118">
        <v>500000</v>
      </c>
      <c r="K3762" s="117" t="s">
        <v>749</v>
      </c>
    </row>
    <row r="3763" spans="2:11" ht="31">
      <c r="B3763" s="113">
        <v>55</v>
      </c>
      <c r="C3763" s="121" t="s">
        <v>7708</v>
      </c>
      <c r="D3763" s="113">
        <v>2021</v>
      </c>
      <c r="E3763" s="115" t="s">
        <v>3070</v>
      </c>
      <c r="F3763" s="41" t="s">
        <v>7712</v>
      </c>
      <c r="G3763" s="120" t="s">
        <v>7710</v>
      </c>
      <c r="H3763" s="117" t="s">
        <v>4941</v>
      </c>
      <c r="I3763" s="41" t="s">
        <v>7713</v>
      </c>
      <c r="J3763" s="118">
        <v>650000</v>
      </c>
      <c r="K3763" s="117" t="s">
        <v>749</v>
      </c>
    </row>
    <row r="3764" spans="2:11" ht="31">
      <c r="B3764" s="113">
        <v>55</v>
      </c>
      <c r="C3764" s="121" t="s">
        <v>7708</v>
      </c>
      <c r="D3764" s="113">
        <v>2021</v>
      </c>
      <c r="E3764" s="115" t="s">
        <v>3070</v>
      </c>
      <c r="F3764" s="41" t="s">
        <v>7712</v>
      </c>
      <c r="G3764" s="120" t="s">
        <v>7710</v>
      </c>
      <c r="H3764" s="117" t="s">
        <v>4769</v>
      </c>
      <c r="I3764" s="41" t="s">
        <v>7714</v>
      </c>
      <c r="J3764" s="118">
        <v>4000000</v>
      </c>
      <c r="K3764" s="117" t="s">
        <v>749</v>
      </c>
    </row>
    <row r="3765" spans="2:11" ht="31">
      <c r="B3765" s="113">
        <v>55</v>
      </c>
      <c r="C3765" s="121" t="s">
        <v>7708</v>
      </c>
      <c r="D3765" s="113">
        <v>2021</v>
      </c>
      <c r="E3765" s="115" t="s">
        <v>3070</v>
      </c>
      <c r="F3765" s="41" t="s">
        <v>7715</v>
      </c>
      <c r="G3765" s="120" t="s">
        <v>7710</v>
      </c>
      <c r="H3765" s="117" t="s">
        <v>7716</v>
      </c>
      <c r="I3765" s="41" t="s">
        <v>7717</v>
      </c>
      <c r="J3765" s="118">
        <v>500000</v>
      </c>
      <c r="K3765" s="117" t="s">
        <v>749</v>
      </c>
    </row>
    <row r="3766" spans="2:11" ht="31">
      <c r="B3766" s="113">
        <v>55</v>
      </c>
      <c r="C3766" s="121" t="s">
        <v>7708</v>
      </c>
      <c r="D3766" s="113">
        <v>2021</v>
      </c>
      <c r="E3766" s="115" t="s">
        <v>3070</v>
      </c>
      <c r="F3766" s="41" t="s">
        <v>7718</v>
      </c>
      <c r="G3766" s="120" t="s">
        <v>7710</v>
      </c>
      <c r="H3766" s="117" t="s">
        <v>7716</v>
      </c>
      <c r="I3766" s="41" t="s">
        <v>7719</v>
      </c>
      <c r="J3766" s="118">
        <v>650000</v>
      </c>
      <c r="K3766" s="117" t="s">
        <v>749</v>
      </c>
    </row>
    <row r="3767" spans="2:11" ht="31">
      <c r="B3767" s="113">
        <v>55</v>
      </c>
      <c r="C3767" s="121" t="s">
        <v>7708</v>
      </c>
      <c r="D3767" s="113">
        <v>2021</v>
      </c>
      <c r="E3767" s="115" t="s">
        <v>3070</v>
      </c>
      <c r="F3767" s="41" t="s">
        <v>7720</v>
      </c>
      <c r="G3767" s="120" t="s">
        <v>7721</v>
      </c>
      <c r="H3767" s="117" t="s">
        <v>7716</v>
      </c>
      <c r="I3767" s="41" t="s">
        <v>7719</v>
      </c>
      <c r="J3767" s="118">
        <v>750000</v>
      </c>
      <c r="K3767" s="117" t="s">
        <v>749</v>
      </c>
    </row>
    <row r="3768" spans="2:11" ht="31">
      <c r="B3768" s="113">
        <v>55</v>
      </c>
      <c r="C3768" s="121" t="s">
        <v>7708</v>
      </c>
      <c r="D3768" s="113">
        <v>2021</v>
      </c>
      <c r="E3768" s="115" t="s">
        <v>3070</v>
      </c>
      <c r="F3768" s="41" t="s">
        <v>7722</v>
      </c>
      <c r="G3768" s="120" t="s">
        <v>7710</v>
      </c>
      <c r="H3768" s="117" t="s">
        <v>7716</v>
      </c>
      <c r="I3768" s="41" t="s">
        <v>3982</v>
      </c>
      <c r="J3768" s="118">
        <v>500000</v>
      </c>
      <c r="K3768" s="117" t="s">
        <v>749</v>
      </c>
    </row>
    <row r="3769" spans="2:11" ht="31">
      <c r="B3769" s="113">
        <v>55</v>
      </c>
      <c r="C3769" s="121" t="s">
        <v>7708</v>
      </c>
      <c r="D3769" s="113">
        <v>2021</v>
      </c>
      <c r="E3769" s="115" t="s">
        <v>3070</v>
      </c>
      <c r="F3769" s="41" t="s">
        <v>7723</v>
      </c>
      <c r="G3769" s="120" t="s">
        <v>7364</v>
      </c>
      <c r="H3769" s="117" t="s">
        <v>7716</v>
      </c>
      <c r="I3769" s="41" t="s">
        <v>7724</v>
      </c>
      <c r="J3769" s="118">
        <v>500000</v>
      </c>
      <c r="K3769" s="117"/>
    </row>
    <row r="3770" spans="2:11" ht="31">
      <c r="B3770" s="113">
        <v>55</v>
      </c>
      <c r="C3770" s="121" t="s">
        <v>7708</v>
      </c>
      <c r="D3770" s="113">
        <v>2021</v>
      </c>
      <c r="E3770" s="115" t="s">
        <v>3070</v>
      </c>
      <c r="F3770" s="41" t="s">
        <v>7725</v>
      </c>
      <c r="G3770" s="120" t="s">
        <v>7710</v>
      </c>
      <c r="H3770" s="117"/>
      <c r="I3770" s="41" t="s">
        <v>7726</v>
      </c>
      <c r="J3770" s="118">
        <v>500000</v>
      </c>
      <c r="K3770" s="117"/>
    </row>
    <row r="3771" spans="2:11" ht="31">
      <c r="B3771" s="113">
        <v>55</v>
      </c>
      <c r="C3771" s="121" t="s">
        <v>7708</v>
      </c>
      <c r="D3771" s="113">
        <v>2021</v>
      </c>
      <c r="E3771" s="115" t="s">
        <v>3070</v>
      </c>
      <c r="F3771" s="41" t="s">
        <v>7727</v>
      </c>
      <c r="G3771" s="120" t="s">
        <v>7364</v>
      </c>
      <c r="H3771" s="117"/>
      <c r="I3771" s="41" t="s">
        <v>7711</v>
      </c>
      <c r="J3771" s="118">
        <v>500000</v>
      </c>
      <c r="K3771" s="117"/>
    </row>
    <row r="3772" spans="2:11" ht="31">
      <c r="B3772" s="113">
        <v>55</v>
      </c>
      <c r="C3772" s="121" t="s">
        <v>7708</v>
      </c>
      <c r="D3772" s="113">
        <v>2021</v>
      </c>
      <c r="E3772" s="115" t="s">
        <v>3070</v>
      </c>
      <c r="F3772" s="41" t="s">
        <v>7728</v>
      </c>
      <c r="G3772" s="120" t="s">
        <v>7364</v>
      </c>
      <c r="H3772" s="117"/>
      <c r="I3772" s="41" t="s">
        <v>7729</v>
      </c>
      <c r="J3772" s="118">
        <v>300000</v>
      </c>
      <c r="K3772" s="117"/>
    </row>
    <row r="3773" spans="2:11" ht="31">
      <c r="B3773" s="113">
        <v>55</v>
      </c>
      <c r="C3773" s="121" t="s">
        <v>7708</v>
      </c>
      <c r="D3773" s="113">
        <v>2021</v>
      </c>
      <c r="E3773" s="115" t="s">
        <v>3070</v>
      </c>
      <c r="F3773" s="41" t="s">
        <v>7730</v>
      </c>
      <c r="G3773" s="120" t="s">
        <v>7364</v>
      </c>
      <c r="H3773" s="117"/>
      <c r="I3773" s="41" t="s">
        <v>7731</v>
      </c>
      <c r="J3773" s="118">
        <v>500000</v>
      </c>
      <c r="K3773" s="117"/>
    </row>
    <row r="3774" spans="2:11" ht="31">
      <c r="B3774" s="113">
        <v>55</v>
      </c>
      <c r="C3774" s="121" t="s">
        <v>7708</v>
      </c>
      <c r="D3774" s="113">
        <v>2021</v>
      </c>
      <c r="E3774" s="115" t="s">
        <v>3070</v>
      </c>
      <c r="F3774" s="41" t="s">
        <v>7732</v>
      </c>
      <c r="G3774" s="120" t="s">
        <v>7364</v>
      </c>
      <c r="H3774" s="117"/>
      <c r="I3774" s="41" t="s">
        <v>7733</v>
      </c>
      <c r="J3774" s="118">
        <v>500000</v>
      </c>
      <c r="K3774" s="117"/>
    </row>
    <row r="3775" spans="2:11" ht="31">
      <c r="B3775" s="113">
        <v>55</v>
      </c>
      <c r="C3775" s="121" t="s">
        <v>7708</v>
      </c>
      <c r="D3775" s="113">
        <v>2021</v>
      </c>
      <c r="E3775" s="115" t="s">
        <v>3070</v>
      </c>
      <c r="F3775" s="41" t="s">
        <v>7734</v>
      </c>
      <c r="G3775" s="120" t="s">
        <v>7735</v>
      </c>
      <c r="H3775" s="117"/>
      <c r="I3775" s="41" t="s">
        <v>7736</v>
      </c>
      <c r="J3775" s="118"/>
      <c r="K3775" s="117">
        <v>103800000</v>
      </c>
    </row>
    <row r="3776" spans="2:11" ht="31">
      <c r="B3776" s="113">
        <v>55</v>
      </c>
      <c r="C3776" s="121" t="s">
        <v>7708</v>
      </c>
      <c r="D3776" s="113">
        <v>2021</v>
      </c>
      <c r="E3776" s="115" t="s">
        <v>3070</v>
      </c>
      <c r="F3776" s="41" t="s">
        <v>7737</v>
      </c>
      <c r="G3776" s="120" t="s">
        <v>7710</v>
      </c>
      <c r="H3776" s="117"/>
      <c r="I3776" s="41" t="s">
        <v>7719</v>
      </c>
      <c r="J3776" s="118">
        <v>750000</v>
      </c>
      <c r="K3776" s="117"/>
    </row>
    <row r="3777" spans="2:11" ht="31">
      <c r="B3777" s="113">
        <v>55</v>
      </c>
      <c r="C3777" s="121" t="s">
        <v>7708</v>
      </c>
      <c r="D3777" s="113">
        <v>2021</v>
      </c>
      <c r="E3777" s="115" t="s">
        <v>3070</v>
      </c>
      <c r="F3777" s="41" t="s">
        <v>7738</v>
      </c>
      <c r="G3777" s="120" t="s">
        <v>7739</v>
      </c>
      <c r="H3777" s="117"/>
      <c r="I3777" s="41" t="s">
        <v>7736</v>
      </c>
      <c r="J3777" s="118">
        <v>9900000</v>
      </c>
      <c r="K3777" s="117"/>
    </row>
    <row r="3778" spans="2:11" ht="31">
      <c r="B3778" s="113">
        <v>55</v>
      </c>
      <c r="C3778" s="121" t="s">
        <v>7708</v>
      </c>
      <c r="D3778" s="113">
        <v>2021</v>
      </c>
      <c r="E3778" s="115" t="s">
        <v>3070</v>
      </c>
      <c r="F3778" s="41" t="s">
        <v>7740</v>
      </c>
      <c r="G3778" s="120" t="s">
        <v>7741</v>
      </c>
      <c r="H3778" s="117"/>
      <c r="I3778" s="41" t="s">
        <v>7719</v>
      </c>
      <c r="J3778" s="118">
        <v>3720000</v>
      </c>
      <c r="K3778" s="117"/>
    </row>
    <row r="3779" spans="2:11" ht="31">
      <c r="B3779" s="113">
        <v>55</v>
      </c>
      <c r="C3779" s="121" t="s">
        <v>7708</v>
      </c>
      <c r="D3779" s="113">
        <v>2021</v>
      </c>
      <c r="E3779" s="115" t="s">
        <v>3070</v>
      </c>
      <c r="F3779" s="41" t="s">
        <v>7742</v>
      </c>
      <c r="G3779" s="120" t="s">
        <v>7739</v>
      </c>
      <c r="H3779" s="117"/>
      <c r="I3779" s="41" t="s">
        <v>7736</v>
      </c>
      <c r="J3779" s="118">
        <v>13000000</v>
      </c>
      <c r="K3779" s="117"/>
    </row>
    <row r="3780" spans="2:11" ht="31">
      <c r="B3780" s="113">
        <v>55</v>
      </c>
      <c r="C3780" s="121" t="s">
        <v>7708</v>
      </c>
      <c r="D3780" s="113">
        <v>2021</v>
      </c>
      <c r="E3780" s="115" t="s">
        <v>3070</v>
      </c>
      <c r="F3780" s="41" t="s">
        <v>7740</v>
      </c>
      <c r="G3780" s="120" t="s">
        <v>7741</v>
      </c>
      <c r="H3780" s="117"/>
      <c r="I3780" s="41" t="s">
        <v>7719</v>
      </c>
      <c r="J3780" s="118">
        <v>3720000</v>
      </c>
      <c r="K3780" s="117"/>
    </row>
    <row r="3781" spans="2:11" ht="31">
      <c r="B3781" s="113">
        <v>55</v>
      </c>
      <c r="C3781" s="121" t="s">
        <v>7708</v>
      </c>
      <c r="D3781" s="113">
        <v>2021</v>
      </c>
      <c r="E3781" s="115" t="s">
        <v>3070</v>
      </c>
      <c r="F3781" s="41" t="s">
        <v>7743</v>
      </c>
      <c r="G3781" s="120" t="s">
        <v>7710</v>
      </c>
      <c r="H3781" s="117"/>
      <c r="I3781" s="41" t="s">
        <v>7729</v>
      </c>
      <c r="J3781" s="118">
        <v>500000</v>
      </c>
      <c r="K3781" s="117"/>
    </row>
    <row r="3782" spans="2:11" ht="31">
      <c r="B3782" s="113">
        <v>55</v>
      </c>
      <c r="C3782" s="121" t="s">
        <v>7708</v>
      </c>
      <c r="D3782" s="113">
        <v>2021</v>
      </c>
      <c r="E3782" s="115" t="s">
        <v>3070</v>
      </c>
      <c r="F3782" s="41" t="s">
        <v>7744</v>
      </c>
      <c r="G3782" s="120" t="s">
        <v>7710</v>
      </c>
      <c r="H3782" s="117"/>
      <c r="I3782" s="41" t="s">
        <v>7745</v>
      </c>
      <c r="J3782" s="118">
        <v>500000</v>
      </c>
      <c r="K3782" s="117"/>
    </row>
    <row r="3783" spans="2:11" ht="31">
      <c r="B3783" s="113">
        <v>55</v>
      </c>
      <c r="C3783" s="121" t="s">
        <v>7708</v>
      </c>
      <c r="D3783" s="113">
        <v>2021</v>
      </c>
      <c r="E3783" s="115" t="s">
        <v>3070</v>
      </c>
      <c r="F3783" s="41" t="s">
        <v>7746</v>
      </c>
      <c r="G3783" s="120" t="s">
        <v>7739</v>
      </c>
      <c r="H3783" s="117"/>
      <c r="I3783" s="41" t="s">
        <v>7747</v>
      </c>
      <c r="J3783" s="118">
        <v>500000</v>
      </c>
      <c r="K3783" s="117"/>
    </row>
    <row r="3784" spans="2:11" ht="31">
      <c r="B3784" s="113">
        <v>55</v>
      </c>
      <c r="C3784" s="121" t="s">
        <v>7708</v>
      </c>
      <c r="D3784" s="113">
        <v>2021</v>
      </c>
      <c r="E3784" s="115" t="s">
        <v>3070</v>
      </c>
      <c r="F3784" s="41" t="s">
        <v>7748</v>
      </c>
      <c r="G3784" s="120" t="s">
        <v>7739</v>
      </c>
      <c r="H3784" s="117"/>
      <c r="I3784" s="41" t="s">
        <v>7749</v>
      </c>
      <c r="J3784" s="118">
        <v>500000</v>
      </c>
      <c r="K3784" s="117"/>
    </row>
    <row r="3785" spans="2:11" ht="42">
      <c r="B3785" s="113">
        <v>55</v>
      </c>
      <c r="C3785" s="121" t="s">
        <v>7708</v>
      </c>
      <c r="D3785" s="113">
        <v>2021</v>
      </c>
      <c r="E3785" s="115" t="s">
        <v>3070</v>
      </c>
      <c r="F3785" s="41" t="s">
        <v>7750</v>
      </c>
      <c r="G3785" s="120" t="s">
        <v>7739</v>
      </c>
      <c r="H3785" s="117"/>
      <c r="I3785" s="41" t="s">
        <v>7751</v>
      </c>
      <c r="J3785" s="118">
        <v>500000</v>
      </c>
      <c r="K3785" s="117"/>
    </row>
    <row r="3786" spans="2:11" ht="31">
      <c r="B3786" s="113">
        <v>55</v>
      </c>
      <c r="C3786" s="121" t="s">
        <v>7708</v>
      </c>
      <c r="D3786" s="113">
        <v>2021</v>
      </c>
      <c r="E3786" s="115" t="s">
        <v>3070</v>
      </c>
      <c r="F3786" s="41" t="s">
        <v>7752</v>
      </c>
      <c r="G3786" s="120" t="s">
        <v>7739</v>
      </c>
      <c r="H3786" s="117"/>
      <c r="I3786" s="41" t="s">
        <v>7753</v>
      </c>
      <c r="J3786" s="118">
        <v>500000</v>
      </c>
      <c r="K3786" s="117"/>
    </row>
    <row r="3787" spans="2:11" ht="31">
      <c r="B3787" s="113">
        <v>55</v>
      </c>
      <c r="C3787" s="121" t="s">
        <v>7708</v>
      </c>
      <c r="D3787" s="113">
        <v>2021</v>
      </c>
      <c r="E3787" s="115" t="s">
        <v>3070</v>
      </c>
      <c r="F3787" s="41" t="s">
        <v>7754</v>
      </c>
      <c r="G3787" s="120" t="s">
        <v>7755</v>
      </c>
      <c r="H3787" s="117"/>
      <c r="I3787" s="41" t="s">
        <v>7756</v>
      </c>
      <c r="J3787" s="118">
        <v>500000</v>
      </c>
      <c r="K3787" s="117"/>
    </row>
    <row r="3788" spans="2:11" ht="31">
      <c r="B3788" s="113">
        <v>55</v>
      </c>
      <c r="C3788" s="121" t="s">
        <v>7708</v>
      </c>
      <c r="D3788" s="113">
        <v>2021</v>
      </c>
      <c r="E3788" s="115" t="s">
        <v>3070</v>
      </c>
      <c r="F3788" s="41" t="s">
        <v>7757</v>
      </c>
      <c r="G3788" s="120" t="s">
        <v>7739</v>
      </c>
      <c r="H3788" s="117"/>
      <c r="I3788" s="41" t="s">
        <v>7758</v>
      </c>
      <c r="J3788" s="118">
        <v>1500000</v>
      </c>
      <c r="K3788" s="117"/>
    </row>
    <row r="3789" spans="2:11" ht="31">
      <c r="B3789" s="113">
        <v>55</v>
      </c>
      <c r="C3789" s="121" t="s">
        <v>7708</v>
      </c>
      <c r="D3789" s="113">
        <v>2021</v>
      </c>
      <c r="E3789" s="115" t="s">
        <v>3070</v>
      </c>
      <c r="F3789" s="41" t="s">
        <v>7759</v>
      </c>
      <c r="G3789" s="120" t="s">
        <v>7760</v>
      </c>
      <c r="H3789" s="117"/>
      <c r="I3789" s="41" t="s">
        <v>7761</v>
      </c>
      <c r="J3789" s="118">
        <v>500000</v>
      </c>
      <c r="K3789" s="117"/>
    </row>
    <row r="3790" spans="2:11" ht="31">
      <c r="B3790" s="113">
        <v>55</v>
      </c>
      <c r="C3790" s="121" t="s">
        <v>7708</v>
      </c>
      <c r="D3790" s="113">
        <v>2021</v>
      </c>
      <c r="E3790" s="115" t="s">
        <v>3070</v>
      </c>
      <c r="F3790" s="41" t="s">
        <v>7762</v>
      </c>
      <c r="G3790" s="120" t="s">
        <v>7739</v>
      </c>
      <c r="H3790" s="117"/>
      <c r="I3790" s="41" t="s">
        <v>7736</v>
      </c>
      <c r="J3790" s="118">
        <v>500000</v>
      </c>
      <c r="K3790" s="117"/>
    </row>
    <row r="3791" spans="2:11" ht="31">
      <c r="B3791" s="113">
        <v>55</v>
      </c>
      <c r="C3791" s="121" t="s">
        <v>7708</v>
      </c>
      <c r="D3791" s="113">
        <v>2021</v>
      </c>
      <c r="E3791" s="115" t="s">
        <v>3070</v>
      </c>
      <c r="F3791" s="41" t="s">
        <v>7763</v>
      </c>
      <c r="G3791" s="120" t="s">
        <v>7764</v>
      </c>
      <c r="H3791" s="117"/>
      <c r="I3791" s="41" t="s">
        <v>7765</v>
      </c>
      <c r="J3791" s="118">
        <v>500000</v>
      </c>
      <c r="K3791" s="117"/>
    </row>
    <row r="3792" spans="2:11" ht="31">
      <c r="B3792" s="113">
        <v>55</v>
      </c>
      <c r="C3792" s="121" t="s">
        <v>7708</v>
      </c>
      <c r="D3792" s="113">
        <v>2021</v>
      </c>
      <c r="E3792" s="115" t="s">
        <v>3070</v>
      </c>
      <c r="F3792" s="41" t="s">
        <v>7766</v>
      </c>
      <c r="G3792" s="120" t="s">
        <v>7767</v>
      </c>
      <c r="H3792" s="117"/>
      <c r="I3792" s="41" t="s">
        <v>7768</v>
      </c>
      <c r="J3792" s="118">
        <v>300000</v>
      </c>
      <c r="K3792" s="117"/>
    </row>
    <row r="3793" spans="2:11" ht="31">
      <c r="B3793" s="113">
        <v>55</v>
      </c>
      <c r="C3793" s="121" t="s">
        <v>7708</v>
      </c>
      <c r="D3793" s="113">
        <v>2021</v>
      </c>
      <c r="E3793" s="115" t="s">
        <v>3070</v>
      </c>
      <c r="F3793" s="41" t="s">
        <v>7769</v>
      </c>
      <c r="G3793" s="120" t="s">
        <v>7739</v>
      </c>
      <c r="H3793" s="117"/>
      <c r="I3793" s="41" t="s">
        <v>7770</v>
      </c>
      <c r="J3793" s="118">
        <v>1000000</v>
      </c>
      <c r="K3793" s="117"/>
    </row>
    <row r="3794" spans="2:11" ht="31">
      <c r="B3794" s="113">
        <v>55</v>
      </c>
      <c r="C3794" s="121" t="s">
        <v>7708</v>
      </c>
      <c r="D3794" s="113">
        <v>2021</v>
      </c>
      <c r="E3794" s="115" t="s">
        <v>3070</v>
      </c>
      <c r="F3794" s="41" t="s">
        <v>7771</v>
      </c>
      <c r="G3794" s="120" t="s">
        <v>7772</v>
      </c>
      <c r="H3794" s="117"/>
      <c r="I3794" s="41" t="s">
        <v>7719</v>
      </c>
      <c r="J3794" s="118">
        <v>1000000</v>
      </c>
      <c r="K3794" s="117"/>
    </row>
    <row r="3795" spans="2:11" ht="31">
      <c r="B3795" s="113">
        <v>55</v>
      </c>
      <c r="C3795" s="121" t="s">
        <v>7708</v>
      </c>
      <c r="D3795" s="113">
        <v>2021</v>
      </c>
      <c r="E3795" s="115" t="s">
        <v>3070</v>
      </c>
      <c r="F3795" s="41" t="s">
        <v>7742</v>
      </c>
      <c r="G3795" s="120" t="s">
        <v>7739</v>
      </c>
      <c r="H3795" s="117"/>
      <c r="I3795" s="41" t="s">
        <v>7773</v>
      </c>
      <c r="J3795" s="118">
        <v>13000000</v>
      </c>
      <c r="K3795" s="117"/>
    </row>
    <row r="3796" spans="2:11" ht="31">
      <c r="B3796" s="113">
        <v>55</v>
      </c>
      <c r="C3796" s="121" t="s">
        <v>7708</v>
      </c>
      <c r="D3796" s="113">
        <v>2021</v>
      </c>
      <c r="E3796" s="115" t="s">
        <v>3070</v>
      </c>
      <c r="F3796" s="41" t="s">
        <v>7774</v>
      </c>
      <c r="G3796" s="120" t="s">
        <v>7739</v>
      </c>
      <c r="H3796" s="117" t="s">
        <v>749</v>
      </c>
      <c r="I3796" s="41" t="s">
        <v>7775</v>
      </c>
      <c r="J3796" s="118">
        <v>500000</v>
      </c>
      <c r="K3796" s="117"/>
    </row>
    <row r="3797" spans="2:11" ht="31">
      <c r="B3797" s="113">
        <v>55</v>
      </c>
      <c r="C3797" s="121" t="s">
        <v>7708</v>
      </c>
      <c r="D3797" s="113">
        <v>2021</v>
      </c>
      <c r="E3797" s="115" t="s">
        <v>3070</v>
      </c>
      <c r="F3797" s="41" t="s">
        <v>7776</v>
      </c>
      <c r="G3797" s="120" t="s">
        <v>7767</v>
      </c>
      <c r="H3797" s="117" t="s">
        <v>749</v>
      </c>
      <c r="I3797" s="41" t="s">
        <v>7736</v>
      </c>
      <c r="J3797" s="118">
        <v>250000</v>
      </c>
      <c r="K3797" s="117"/>
    </row>
    <row r="3798" spans="2:11" ht="31">
      <c r="B3798" s="113">
        <v>55</v>
      </c>
      <c r="C3798" s="121" t="s">
        <v>7708</v>
      </c>
      <c r="D3798" s="113">
        <v>2021</v>
      </c>
      <c r="E3798" s="115" t="s">
        <v>3070</v>
      </c>
      <c r="F3798" s="41" t="s">
        <v>7777</v>
      </c>
      <c r="G3798" s="120" t="s">
        <v>7764</v>
      </c>
      <c r="H3798" s="117" t="s">
        <v>3896</v>
      </c>
      <c r="I3798" s="41" t="s">
        <v>7778</v>
      </c>
      <c r="J3798" s="118">
        <v>500000</v>
      </c>
      <c r="K3798" s="117"/>
    </row>
    <row r="3799" spans="2:11" ht="31">
      <c r="B3799" s="113">
        <v>55</v>
      </c>
      <c r="C3799" s="121" t="s">
        <v>7708</v>
      </c>
      <c r="D3799" s="113">
        <v>2021</v>
      </c>
      <c r="E3799" s="115" t="s">
        <v>3070</v>
      </c>
      <c r="F3799" s="41" t="s">
        <v>7779</v>
      </c>
      <c r="G3799" s="120" t="s">
        <v>7739</v>
      </c>
      <c r="H3799" s="117" t="s">
        <v>4133</v>
      </c>
      <c r="I3799" s="41" t="s">
        <v>7780</v>
      </c>
      <c r="J3799" s="118">
        <v>13100000</v>
      </c>
      <c r="K3799" s="117"/>
    </row>
    <row r="3800" spans="2:11" ht="31">
      <c r="B3800" s="113">
        <v>55</v>
      </c>
      <c r="C3800" s="121" t="s">
        <v>7708</v>
      </c>
      <c r="D3800" s="113">
        <v>2021</v>
      </c>
      <c r="E3800" s="115" t="s">
        <v>3070</v>
      </c>
      <c r="F3800" s="41" t="s">
        <v>7781</v>
      </c>
      <c r="G3800" s="120" t="s">
        <v>7739</v>
      </c>
      <c r="H3800" s="117"/>
      <c r="I3800" s="41" t="s">
        <v>7773</v>
      </c>
      <c r="J3800" s="118">
        <v>9000000</v>
      </c>
      <c r="K3800" s="117"/>
    </row>
    <row r="3801" spans="2:11" ht="46.5">
      <c r="B3801" s="113">
        <v>55</v>
      </c>
      <c r="C3801" s="121" t="s">
        <v>7708</v>
      </c>
      <c r="D3801" s="113">
        <v>2021</v>
      </c>
      <c r="E3801" s="115" t="s">
        <v>3096</v>
      </c>
      <c r="F3801" s="41" t="s">
        <v>7782</v>
      </c>
      <c r="G3801" s="120" t="s">
        <v>7783</v>
      </c>
      <c r="H3801" s="117" t="s">
        <v>4146</v>
      </c>
      <c r="I3801" s="41" t="s">
        <v>7784</v>
      </c>
      <c r="J3801" s="118"/>
      <c r="K3801" s="117">
        <v>44700000</v>
      </c>
    </row>
    <row r="3802" spans="2:11" ht="31">
      <c r="B3802" s="113">
        <v>55</v>
      </c>
      <c r="C3802" s="121" t="s">
        <v>7708</v>
      </c>
      <c r="D3802" s="113">
        <v>2021</v>
      </c>
      <c r="E3802" s="115" t="s">
        <v>3112</v>
      </c>
      <c r="F3802" s="41" t="s">
        <v>7785</v>
      </c>
      <c r="G3802" s="120" t="s">
        <v>7710</v>
      </c>
      <c r="H3802" s="117" t="s">
        <v>4116</v>
      </c>
      <c r="I3802" s="41" t="s">
        <v>7719</v>
      </c>
      <c r="J3802" s="118">
        <v>750000</v>
      </c>
      <c r="K3802" s="117"/>
    </row>
    <row r="3803" spans="2:11" ht="31">
      <c r="B3803" s="113">
        <v>55</v>
      </c>
      <c r="C3803" s="121" t="s">
        <v>7708</v>
      </c>
      <c r="D3803" s="113">
        <v>2021</v>
      </c>
      <c r="E3803" s="115" t="s">
        <v>3112</v>
      </c>
      <c r="F3803" s="41" t="s">
        <v>7786</v>
      </c>
      <c r="G3803" s="120" t="s">
        <v>7710</v>
      </c>
      <c r="H3803" s="117"/>
      <c r="I3803" s="41" t="s">
        <v>7787</v>
      </c>
      <c r="J3803" s="118"/>
      <c r="K3803" s="117">
        <v>2000000</v>
      </c>
    </row>
    <row r="3804" spans="2:11" ht="31">
      <c r="B3804" s="113">
        <v>55</v>
      </c>
      <c r="C3804" s="121" t="s">
        <v>7708</v>
      </c>
      <c r="D3804" s="113">
        <v>2021</v>
      </c>
      <c r="E3804" s="115" t="s">
        <v>3112</v>
      </c>
      <c r="F3804" s="41" t="s">
        <v>7788</v>
      </c>
      <c r="G3804" s="120" t="s">
        <v>7710</v>
      </c>
      <c r="H3804" s="117"/>
      <c r="I3804" s="41" t="s">
        <v>7789</v>
      </c>
      <c r="J3804" s="118">
        <v>11000000</v>
      </c>
      <c r="K3804" s="117"/>
    </row>
    <row r="3805" spans="2:11" ht="31">
      <c r="B3805" s="113">
        <v>55</v>
      </c>
      <c r="C3805" s="121" t="s">
        <v>7708</v>
      </c>
      <c r="D3805" s="113">
        <v>2021</v>
      </c>
      <c r="E3805" s="115" t="s">
        <v>3112</v>
      </c>
      <c r="F3805" s="41" t="s">
        <v>7790</v>
      </c>
      <c r="G3805" s="120" t="s">
        <v>7710</v>
      </c>
      <c r="H3805" s="117"/>
      <c r="I3805" s="41" t="s">
        <v>7791</v>
      </c>
      <c r="J3805" s="118">
        <v>750000</v>
      </c>
      <c r="K3805" s="117"/>
    </row>
    <row r="3806" spans="2:11" ht="31">
      <c r="B3806" s="113">
        <v>55</v>
      </c>
      <c r="C3806" s="121" t="s">
        <v>7708</v>
      </c>
      <c r="D3806" s="113">
        <v>2021</v>
      </c>
      <c r="E3806" s="115" t="s">
        <v>3112</v>
      </c>
      <c r="F3806" s="41" t="s">
        <v>7792</v>
      </c>
      <c r="G3806" s="120" t="s">
        <v>7739</v>
      </c>
      <c r="H3806" s="117" t="s">
        <v>4135</v>
      </c>
      <c r="I3806" s="41" t="s">
        <v>7793</v>
      </c>
      <c r="J3806" s="118">
        <v>1000000</v>
      </c>
      <c r="K3806" s="117"/>
    </row>
    <row r="3807" spans="2:11" ht="31">
      <c r="B3807" s="113">
        <v>55</v>
      </c>
      <c r="C3807" s="121" t="s">
        <v>7708</v>
      </c>
      <c r="D3807" s="113">
        <v>2021</v>
      </c>
      <c r="E3807" s="115" t="s">
        <v>3112</v>
      </c>
      <c r="F3807" s="41" t="s">
        <v>7794</v>
      </c>
      <c r="G3807" s="120" t="s">
        <v>7710</v>
      </c>
      <c r="H3807" s="117" t="s">
        <v>4136</v>
      </c>
      <c r="I3807" s="41" t="s">
        <v>7719</v>
      </c>
      <c r="J3807" s="118">
        <v>300000</v>
      </c>
      <c r="K3807" s="117"/>
    </row>
    <row r="3808" spans="2:11" ht="31">
      <c r="B3808" s="113">
        <v>55</v>
      </c>
      <c r="C3808" s="121" t="s">
        <v>7708</v>
      </c>
      <c r="D3808" s="113">
        <v>2021</v>
      </c>
      <c r="E3808" s="115" t="s">
        <v>3112</v>
      </c>
      <c r="F3808" s="41" t="s">
        <v>7795</v>
      </c>
      <c r="G3808" s="120" t="s">
        <v>7710</v>
      </c>
      <c r="H3808" s="117"/>
      <c r="I3808" s="41" t="s">
        <v>7719</v>
      </c>
      <c r="J3808" s="118">
        <v>11000000</v>
      </c>
      <c r="K3808" s="117"/>
    </row>
    <row r="3809" spans="2:11" ht="15.5">
      <c r="B3809" s="113">
        <v>55</v>
      </c>
      <c r="C3809" s="121" t="s">
        <v>7708</v>
      </c>
      <c r="D3809" s="113">
        <v>2021</v>
      </c>
      <c r="E3809" s="115" t="s">
        <v>3144</v>
      </c>
      <c r="F3809" s="41"/>
      <c r="G3809" s="120"/>
      <c r="H3809" s="117"/>
      <c r="I3809" s="41"/>
      <c r="J3809" s="118"/>
      <c r="K3809" s="117"/>
    </row>
    <row r="3810" spans="2:11" ht="70">
      <c r="B3810" s="113">
        <v>56</v>
      </c>
      <c r="C3810" s="121" t="s">
        <v>7796</v>
      </c>
      <c r="D3810" s="113">
        <v>2021</v>
      </c>
      <c r="E3810" s="115" t="s">
        <v>3011</v>
      </c>
      <c r="F3810" s="41" t="s">
        <v>7797</v>
      </c>
      <c r="G3810" s="120" t="s">
        <v>3328</v>
      </c>
      <c r="H3810" s="117">
        <v>5000</v>
      </c>
      <c r="I3810" s="41" t="s">
        <v>7798</v>
      </c>
      <c r="J3810" s="118">
        <v>80500000</v>
      </c>
      <c r="K3810" s="117"/>
    </row>
    <row r="3811" spans="2:11" ht="31">
      <c r="B3811" s="113">
        <v>56</v>
      </c>
      <c r="C3811" s="121" t="s">
        <v>7796</v>
      </c>
      <c r="D3811" s="113">
        <v>2021</v>
      </c>
      <c r="E3811" s="115" t="s">
        <v>3016</v>
      </c>
      <c r="F3811" s="41" t="s">
        <v>7799</v>
      </c>
      <c r="G3811" s="120" t="s">
        <v>3328</v>
      </c>
      <c r="H3811" s="117">
        <v>5000</v>
      </c>
      <c r="I3811" s="41" t="s">
        <v>7800</v>
      </c>
      <c r="J3811" s="118">
        <v>580000000</v>
      </c>
      <c r="K3811" s="117"/>
    </row>
    <row r="3812" spans="2:11" ht="56">
      <c r="B3812" s="113">
        <v>56</v>
      </c>
      <c r="C3812" s="121" t="s">
        <v>7796</v>
      </c>
      <c r="D3812" s="113">
        <v>2021</v>
      </c>
      <c r="E3812" s="115" t="s">
        <v>3070</v>
      </c>
      <c r="F3812" s="41" t="s">
        <v>7801</v>
      </c>
      <c r="G3812" s="120" t="s">
        <v>3328</v>
      </c>
      <c r="H3812" s="117">
        <v>3000</v>
      </c>
      <c r="I3812" s="41" t="s">
        <v>7802</v>
      </c>
      <c r="J3812" s="118">
        <v>61600000</v>
      </c>
      <c r="K3812" s="117"/>
    </row>
    <row r="3813" spans="2:11" ht="46.5">
      <c r="B3813" s="113">
        <v>56</v>
      </c>
      <c r="C3813" s="121" t="s">
        <v>7796</v>
      </c>
      <c r="D3813" s="113">
        <v>2021</v>
      </c>
      <c r="E3813" s="115" t="s">
        <v>3096</v>
      </c>
      <c r="F3813" s="41" t="s">
        <v>7803</v>
      </c>
      <c r="G3813" s="120"/>
      <c r="H3813" s="117"/>
      <c r="I3813" s="41"/>
      <c r="J3813" s="118"/>
      <c r="K3813" s="117"/>
    </row>
    <row r="3814" spans="2:11" ht="112">
      <c r="B3814" s="113">
        <v>56</v>
      </c>
      <c r="C3814" s="121" t="s">
        <v>7796</v>
      </c>
      <c r="D3814" s="113">
        <v>2021</v>
      </c>
      <c r="E3814" s="115" t="s">
        <v>3112</v>
      </c>
      <c r="F3814" s="41" t="s">
        <v>7804</v>
      </c>
      <c r="G3814" s="120" t="s">
        <v>3328</v>
      </c>
      <c r="H3814" s="117">
        <v>3000</v>
      </c>
      <c r="I3814" s="41" t="s">
        <v>7805</v>
      </c>
      <c r="J3814" s="118">
        <v>86000000</v>
      </c>
      <c r="K3814" s="117"/>
    </row>
    <row r="3815" spans="2:11" ht="15.5">
      <c r="B3815" s="113">
        <v>56</v>
      </c>
      <c r="C3815" s="121" t="s">
        <v>7796</v>
      </c>
      <c r="D3815" s="113">
        <v>2021</v>
      </c>
      <c r="E3815" s="115" t="s">
        <v>3144</v>
      </c>
      <c r="F3815" s="41"/>
      <c r="G3815" s="120"/>
      <c r="H3815" s="117"/>
      <c r="I3815" s="41"/>
      <c r="J3815" s="118"/>
      <c r="K3815" s="117"/>
    </row>
    <row r="3816" spans="2:11" ht="31">
      <c r="B3816" s="113">
        <v>57</v>
      </c>
      <c r="C3816" s="114" t="s">
        <v>7806</v>
      </c>
      <c r="D3816" s="113">
        <v>2021</v>
      </c>
      <c r="E3816" s="115" t="s">
        <v>3011</v>
      </c>
      <c r="F3816" s="41"/>
      <c r="G3816" s="120"/>
      <c r="H3816" s="117"/>
      <c r="I3816" s="41"/>
      <c r="J3816" s="118"/>
      <c r="K3816" s="117"/>
    </row>
    <row r="3817" spans="2:11" ht="31">
      <c r="B3817" s="113">
        <v>57</v>
      </c>
      <c r="C3817" s="114" t="s">
        <v>7806</v>
      </c>
      <c r="D3817" s="113">
        <v>2021</v>
      </c>
      <c r="E3817" s="115" t="s">
        <v>3016</v>
      </c>
      <c r="F3817" s="41" t="s">
        <v>7807</v>
      </c>
      <c r="G3817" s="120" t="s">
        <v>7808</v>
      </c>
      <c r="H3817" s="117"/>
      <c r="I3817" s="41" t="s">
        <v>7808</v>
      </c>
      <c r="J3817" s="118">
        <v>73000000</v>
      </c>
      <c r="K3817" s="117"/>
    </row>
    <row r="3818" spans="2:11" ht="31">
      <c r="B3818" s="113">
        <v>57</v>
      </c>
      <c r="C3818" s="114" t="s">
        <v>7806</v>
      </c>
      <c r="D3818" s="113">
        <v>2021</v>
      </c>
      <c r="E3818" s="115" t="s">
        <v>3070</v>
      </c>
      <c r="F3818" s="41"/>
      <c r="G3818" s="120" t="s">
        <v>7808</v>
      </c>
      <c r="H3818" s="117"/>
      <c r="I3818" s="41" t="s">
        <v>7808</v>
      </c>
      <c r="J3818" s="118">
        <v>8520000</v>
      </c>
      <c r="K3818" s="117"/>
    </row>
    <row r="3819" spans="2:11" ht="46.5">
      <c r="B3819" s="113">
        <v>57</v>
      </c>
      <c r="C3819" s="114" t="s">
        <v>7806</v>
      </c>
      <c r="D3819" s="113">
        <v>2021</v>
      </c>
      <c r="E3819" s="115" t="s">
        <v>3096</v>
      </c>
      <c r="F3819" s="41" t="s">
        <v>3299</v>
      </c>
      <c r="G3819" s="120"/>
      <c r="H3819" s="117" t="s">
        <v>7809</v>
      </c>
      <c r="I3819" s="41" t="s">
        <v>5667</v>
      </c>
      <c r="J3819" s="118">
        <v>95151000</v>
      </c>
      <c r="K3819" s="117"/>
    </row>
    <row r="3820" spans="2:11" ht="31">
      <c r="B3820" s="113">
        <v>57</v>
      </c>
      <c r="C3820" s="114" t="s">
        <v>7806</v>
      </c>
      <c r="D3820" s="113">
        <v>2021</v>
      </c>
      <c r="E3820" s="115" t="s">
        <v>3112</v>
      </c>
      <c r="F3820" s="41" t="s">
        <v>7810</v>
      </c>
      <c r="G3820" s="120" t="s">
        <v>7808</v>
      </c>
      <c r="H3820" s="117"/>
      <c r="I3820" s="41" t="s">
        <v>7808</v>
      </c>
      <c r="J3820" s="118">
        <v>160240000</v>
      </c>
      <c r="K3820" s="117"/>
    </row>
    <row r="3821" spans="2:11" ht="28">
      <c r="B3821" s="113">
        <v>57</v>
      </c>
      <c r="C3821" s="114" t="s">
        <v>7806</v>
      </c>
      <c r="D3821" s="113">
        <v>2021</v>
      </c>
      <c r="E3821" s="115" t="s">
        <v>3144</v>
      </c>
      <c r="F3821" s="41" t="s">
        <v>7811</v>
      </c>
      <c r="G3821" s="120" t="s">
        <v>7808</v>
      </c>
      <c r="H3821" s="117"/>
      <c r="I3821" s="41" t="s">
        <v>7808</v>
      </c>
      <c r="J3821" s="118">
        <v>92600000</v>
      </c>
      <c r="K3821" s="117"/>
    </row>
    <row r="3822" spans="2:11" ht="31">
      <c r="B3822" s="113">
        <v>58</v>
      </c>
      <c r="C3822" s="114" t="s">
        <v>7812</v>
      </c>
      <c r="D3822" s="113">
        <v>2021</v>
      </c>
      <c r="E3822" s="115" t="s">
        <v>3011</v>
      </c>
      <c r="F3822" s="41" t="s">
        <v>7813</v>
      </c>
      <c r="G3822" s="120" t="s">
        <v>7814</v>
      </c>
      <c r="H3822" s="117"/>
      <c r="I3822" s="41" t="s">
        <v>7815</v>
      </c>
      <c r="J3822" s="118"/>
      <c r="K3822" s="117">
        <v>159152.5</v>
      </c>
    </row>
    <row r="3823" spans="2:11" ht="31">
      <c r="B3823" s="113">
        <v>58</v>
      </c>
      <c r="C3823" s="114" t="s">
        <v>7812</v>
      </c>
      <c r="D3823" s="113">
        <v>2021</v>
      </c>
      <c r="E3823" s="115" t="s">
        <v>3011</v>
      </c>
      <c r="F3823" s="41" t="s">
        <v>7816</v>
      </c>
      <c r="G3823" s="120" t="s">
        <v>7817</v>
      </c>
      <c r="H3823" s="117"/>
      <c r="I3823" s="41" t="s">
        <v>7818</v>
      </c>
      <c r="J3823" s="118"/>
      <c r="K3823" s="117"/>
    </row>
    <row r="3824" spans="2:11" ht="31">
      <c r="B3824" s="113">
        <v>58</v>
      </c>
      <c r="C3824" s="114" t="s">
        <v>7812</v>
      </c>
      <c r="D3824" s="113">
        <v>2021</v>
      </c>
      <c r="E3824" s="115" t="s">
        <v>3011</v>
      </c>
      <c r="F3824" s="41" t="s">
        <v>7819</v>
      </c>
      <c r="G3824" s="120" t="s">
        <v>7820</v>
      </c>
      <c r="H3824" s="117"/>
      <c r="I3824" s="41" t="s">
        <v>7818</v>
      </c>
      <c r="J3824" s="118"/>
      <c r="K3824" s="117"/>
    </row>
    <row r="3825" spans="2:11" ht="31">
      <c r="B3825" s="113">
        <v>58</v>
      </c>
      <c r="C3825" s="114" t="s">
        <v>7812</v>
      </c>
      <c r="D3825" s="113">
        <v>2021</v>
      </c>
      <c r="E3825" s="115" t="s">
        <v>3011</v>
      </c>
      <c r="F3825" s="41" t="s">
        <v>7821</v>
      </c>
      <c r="G3825" s="120" t="s">
        <v>7818</v>
      </c>
      <c r="H3825" s="117"/>
      <c r="I3825" s="41" t="s">
        <v>7822</v>
      </c>
      <c r="J3825" s="118"/>
      <c r="K3825" s="117"/>
    </row>
    <row r="3826" spans="2:11" ht="31">
      <c r="B3826" s="113">
        <v>58</v>
      </c>
      <c r="C3826" s="114" t="s">
        <v>7812</v>
      </c>
      <c r="D3826" s="113">
        <v>2021</v>
      </c>
      <c r="E3826" s="115" t="s">
        <v>3011</v>
      </c>
      <c r="F3826" s="41" t="s">
        <v>7823</v>
      </c>
      <c r="G3826" s="120" t="s">
        <v>7824</v>
      </c>
      <c r="H3826" s="117" t="s">
        <v>7825</v>
      </c>
      <c r="I3826" s="41" t="s">
        <v>7826</v>
      </c>
      <c r="J3826" s="118"/>
      <c r="K3826" s="117"/>
    </row>
    <row r="3827" spans="2:11" ht="56">
      <c r="B3827" s="113">
        <v>58</v>
      </c>
      <c r="C3827" s="114" t="s">
        <v>7812</v>
      </c>
      <c r="D3827" s="113">
        <v>2021</v>
      </c>
      <c r="E3827" s="115" t="s">
        <v>3016</v>
      </c>
      <c r="F3827" s="41" t="s">
        <v>7827</v>
      </c>
      <c r="G3827" s="120" t="s">
        <v>7828</v>
      </c>
      <c r="H3827" s="117" t="s">
        <v>7829</v>
      </c>
      <c r="I3827" s="41" t="s">
        <v>7830</v>
      </c>
      <c r="J3827" s="118"/>
      <c r="K3827" s="117"/>
    </row>
    <row r="3828" spans="2:11" ht="31">
      <c r="B3828" s="113">
        <v>58</v>
      </c>
      <c r="C3828" s="114" t="s">
        <v>7812</v>
      </c>
      <c r="D3828" s="113">
        <v>2021</v>
      </c>
      <c r="E3828" s="115" t="s">
        <v>3016</v>
      </c>
      <c r="F3828" s="41" t="s">
        <v>7831</v>
      </c>
      <c r="G3828" s="120" t="s">
        <v>7832</v>
      </c>
      <c r="H3828" s="117" t="s">
        <v>7833</v>
      </c>
      <c r="I3828" s="41" t="s">
        <v>7834</v>
      </c>
      <c r="J3828" s="118"/>
      <c r="K3828" s="117">
        <v>19405100</v>
      </c>
    </row>
    <row r="3829" spans="2:11" ht="31">
      <c r="B3829" s="113">
        <v>58</v>
      </c>
      <c r="C3829" s="114" t="s">
        <v>7812</v>
      </c>
      <c r="D3829" s="113">
        <v>2021</v>
      </c>
      <c r="E3829" s="115" t="s">
        <v>3016</v>
      </c>
      <c r="F3829" s="41" t="s">
        <v>7835</v>
      </c>
      <c r="G3829" s="120" t="s">
        <v>7836</v>
      </c>
      <c r="H3829" s="117" t="s">
        <v>7837</v>
      </c>
      <c r="I3829" s="41" t="s">
        <v>7838</v>
      </c>
      <c r="J3829" s="118"/>
      <c r="K3829" s="117"/>
    </row>
    <row r="3830" spans="2:11" ht="31">
      <c r="B3830" s="113">
        <v>58</v>
      </c>
      <c r="C3830" s="114" t="s">
        <v>7812</v>
      </c>
      <c r="D3830" s="113">
        <v>2021</v>
      </c>
      <c r="E3830" s="115" t="s">
        <v>3016</v>
      </c>
      <c r="F3830" s="41" t="s">
        <v>7839</v>
      </c>
      <c r="G3830" s="120"/>
      <c r="H3830" s="117"/>
      <c r="I3830" s="41" t="s">
        <v>7840</v>
      </c>
      <c r="J3830" s="118"/>
      <c r="K3830" s="117">
        <v>2876250</v>
      </c>
    </row>
    <row r="3831" spans="2:11" ht="42">
      <c r="B3831" s="113">
        <v>58</v>
      </c>
      <c r="C3831" s="114" t="s">
        <v>7812</v>
      </c>
      <c r="D3831" s="113">
        <v>2021</v>
      </c>
      <c r="E3831" s="115" t="s">
        <v>3016</v>
      </c>
      <c r="F3831" s="41" t="s">
        <v>7841</v>
      </c>
      <c r="G3831" s="120" t="s">
        <v>7842</v>
      </c>
      <c r="H3831" s="117" t="s">
        <v>7843</v>
      </c>
      <c r="I3831" s="41" t="s">
        <v>7844</v>
      </c>
      <c r="J3831" s="118"/>
      <c r="K3831" s="117">
        <v>23010000</v>
      </c>
    </row>
    <row r="3832" spans="2:11" ht="31">
      <c r="B3832" s="113">
        <v>58</v>
      </c>
      <c r="C3832" s="114" t="s">
        <v>7812</v>
      </c>
      <c r="D3832" s="113">
        <v>2021</v>
      </c>
      <c r="E3832" s="115" t="s">
        <v>3016</v>
      </c>
      <c r="F3832" s="41" t="s">
        <v>7845</v>
      </c>
      <c r="G3832" s="120" t="s">
        <v>7846</v>
      </c>
      <c r="H3832" s="117" t="s">
        <v>7847</v>
      </c>
      <c r="I3832" s="41" t="s">
        <v>7848</v>
      </c>
      <c r="J3832" s="118"/>
      <c r="K3832" s="117">
        <v>12176125</v>
      </c>
    </row>
    <row r="3833" spans="2:11" ht="31">
      <c r="B3833" s="113">
        <v>58</v>
      </c>
      <c r="C3833" s="114" t="s">
        <v>7812</v>
      </c>
      <c r="D3833" s="113">
        <v>2021</v>
      </c>
      <c r="E3833" s="115" t="s">
        <v>3070</v>
      </c>
      <c r="F3833" s="41" t="s">
        <v>7849</v>
      </c>
      <c r="G3833" s="120"/>
      <c r="H3833" s="117"/>
      <c r="I3833" s="41"/>
      <c r="J3833" s="118"/>
      <c r="K3833" s="117">
        <v>20773447.175000001</v>
      </c>
    </row>
    <row r="3834" spans="2:11" ht="42">
      <c r="B3834" s="113">
        <v>58</v>
      </c>
      <c r="C3834" s="114" t="s">
        <v>7812</v>
      </c>
      <c r="D3834" s="113">
        <v>2021</v>
      </c>
      <c r="E3834" s="115" t="s">
        <v>3070</v>
      </c>
      <c r="F3834" s="41" t="s">
        <v>7850</v>
      </c>
      <c r="G3834" s="120" t="s">
        <v>7851</v>
      </c>
      <c r="H3834" s="117" t="s">
        <v>7852</v>
      </c>
      <c r="I3834" s="41" t="s">
        <v>7853</v>
      </c>
      <c r="J3834" s="118"/>
      <c r="K3834" s="117">
        <v>65267865</v>
      </c>
    </row>
    <row r="3835" spans="2:11" ht="46.5">
      <c r="B3835" s="113">
        <v>58</v>
      </c>
      <c r="C3835" s="114" t="s">
        <v>7812</v>
      </c>
      <c r="D3835" s="113">
        <v>2021</v>
      </c>
      <c r="E3835" s="115" t="s">
        <v>3096</v>
      </c>
      <c r="F3835" s="41" t="s">
        <v>7854</v>
      </c>
      <c r="G3835" s="120" t="s">
        <v>7855</v>
      </c>
      <c r="H3835" s="117" t="s">
        <v>7856</v>
      </c>
      <c r="I3835" s="41" t="s">
        <v>7857</v>
      </c>
      <c r="J3835" s="118"/>
      <c r="K3835" s="117">
        <v>7363200</v>
      </c>
    </row>
    <row r="3836" spans="2:11" ht="46.5">
      <c r="B3836" s="113">
        <v>58</v>
      </c>
      <c r="C3836" s="114" t="s">
        <v>7812</v>
      </c>
      <c r="D3836" s="113">
        <v>2021</v>
      </c>
      <c r="E3836" s="115" t="s">
        <v>3096</v>
      </c>
      <c r="F3836" s="41" t="s">
        <v>7858</v>
      </c>
      <c r="G3836" s="120" t="s">
        <v>7859</v>
      </c>
      <c r="H3836" s="117" t="s">
        <v>7860</v>
      </c>
      <c r="I3836" s="41" t="s">
        <v>7861</v>
      </c>
      <c r="J3836" s="118"/>
      <c r="K3836" s="117">
        <v>6442800</v>
      </c>
    </row>
    <row r="3837" spans="2:11" ht="31">
      <c r="B3837" s="113">
        <v>58</v>
      </c>
      <c r="C3837" s="114" t="s">
        <v>7812</v>
      </c>
      <c r="D3837" s="113">
        <v>2021</v>
      </c>
      <c r="E3837" s="115" t="s">
        <v>3112</v>
      </c>
      <c r="F3837" s="41" t="s">
        <v>7862</v>
      </c>
      <c r="G3837" s="120" t="s">
        <v>7863</v>
      </c>
      <c r="H3837" s="117" t="s">
        <v>7864</v>
      </c>
      <c r="I3837" s="41" t="s">
        <v>7863</v>
      </c>
      <c r="J3837" s="118"/>
      <c r="K3837" s="117">
        <v>2876250</v>
      </c>
    </row>
    <row r="3838" spans="2:11" ht="31">
      <c r="B3838" s="113">
        <v>58</v>
      </c>
      <c r="C3838" s="114" t="s">
        <v>7812</v>
      </c>
      <c r="D3838" s="113">
        <v>2021</v>
      </c>
      <c r="E3838" s="115" t="s">
        <v>3112</v>
      </c>
      <c r="F3838" s="41" t="s">
        <v>7865</v>
      </c>
      <c r="G3838" s="120"/>
      <c r="H3838" s="117"/>
      <c r="I3838" s="41"/>
      <c r="J3838" s="118"/>
      <c r="K3838" s="117">
        <v>0</v>
      </c>
    </row>
    <row r="3839" spans="2:11" ht="31">
      <c r="B3839" s="113">
        <v>58</v>
      </c>
      <c r="C3839" s="114" t="s">
        <v>7812</v>
      </c>
      <c r="D3839" s="113">
        <v>2021</v>
      </c>
      <c r="E3839" s="115" t="s">
        <v>3112</v>
      </c>
      <c r="F3839" s="41" t="s">
        <v>7866</v>
      </c>
      <c r="G3839" s="120" t="s">
        <v>7818</v>
      </c>
      <c r="H3839" s="117" t="s">
        <v>7867</v>
      </c>
      <c r="I3839" s="41" t="s">
        <v>7868</v>
      </c>
      <c r="J3839" s="118"/>
      <c r="K3839" s="117">
        <v>504671150.88</v>
      </c>
    </row>
    <row r="3840" spans="2:11" ht="31">
      <c r="B3840" s="113">
        <v>58</v>
      </c>
      <c r="C3840" s="114" t="s">
        <v>7812</v>
      </c>
      <c r="D3840" s="113">
        <v>2021</v>
      </c>
      <c r="E3840" s="115" t="s">
        <v>3112</v>
      </c>
      <c r="F3840" s="41" t="s">
        <v>7869</v>
      </c>
      <c r="G3840" s="120" t="s">
        <v>7870</v>
      </c>
      <c r="H3840" s="117"/>
      <c r="I3840" s="41" t="s">
        <v>7863</v>
      </c>
      <c r="J3840" s="118"/>
      <c r="K3840" s="117">
        <v>11505000</v>
      </c>
    </row>
    <row r="3841" spans="2:11" ht="31">
      <c r="B3841" s="113">
        <v>58</v>
      </c>
      <c r="C3841" s="114" t="s">
        <v>7812</v>
      </c>
      <c r="D3841" s="113">
        <v>2021</v>
      </c>
      <c r="E3841" s="115" t="s">
        <v>3112</v>
      </c>
      <c r="F3841" s="41" t="s">
        <v>7871</v>
      </c>
      <c r="G3841" s="120" t="s">
        <v>7863</v>
      </c>
      <c r="H3841" s="117"/>
      <c r="I3841" s="41" t="s">
        <v>7872</v>
      </c>
      <c r="J3841" s="118"/>
      <c r="K3841" s="117">
        <v>11505000</v>
      </c>
    </row>
    <row r="3842" spans="2:11" ht="15.5">
      <c r="B3842" s="113">
        <v>58</v>
      </c>
      <c r="C3842" s="114" t="s">
        <v>7812</v>
      </c>
      <c r="D3842" s="113">
        <v>2021</v>
      </c>
      <c r="E3842" s="115" t="s">
        <v>3144</v>
      </c>
      <c r="F3842" s="41" t="s">
        <v>7873</v>
      </c>
      <c r="G3842" s="120" t="s">
        <v>7874</v>
      </c>
      <c r="H3842" s="117"/>
      <c r="I3842" s="41" t="s">
        <v>7875</v>
      </c>
      <c r="J3842" s="118"/>
      <c r="K3842" s="117">
        <v>6136000</v>
      </c>
    </row>
    <row r="3843" spans="2:11" ht="31">
      <c r="B3843" s="113">
        <v>59</v>
      </c>
      <c r="C3843" s="121" t="s">
        <v>7876</v>
      </c>
      <c r="D3843" s="122">
        <v>2021</v>
      </c>
      <c r="E3843" s="115" t="s">
        <v>3011</v>
      </c>
      <c r="F3843" s="41" t="s">
        <v>7813</v>
      </c>
      <c r="G3843" s="120" t="s">
        <v>7814</v>
      </c>
      <c r="H3843" s="117"/>
      <c r="I3843" s="41" t="s">
        <v>7815</v>
      </c>
      <c r="J3843" s="118">
        <v>249622.5</v>
      </c>
      <c r="K3843" s="117">
        <v>159152.5</v>
      </c>
    </row>
    <row r="3844" spans="2:11" ht="31">
      <c r="B3844" s="113">
        <v>59</v>
      </c>
      <c r="C3844" s="121" t="s">
        <v>7876</v>
      </c>
      <c r="D3844" s="122">
        <v>2021</v>
      </c>
      <c r="E3844" s="115" t="s">
        <v>3011</v>
      </c>
      <c r="F3844" s="41" t="s">
        <v>7816</v>
      </c>
      <c r="G3844" s="120" t="s">
        <v>7817</v>
      </c>
      <c r="H3844" s="117"/>
      <c r="I3844" s="41" t="s">
        <v>7818</v>
      </c>
      <c r="J3844" s="118"/>
      <c r="K3844" s="117"/>
    </row>
    <row r="3845" spans="2:11" ht="31">
      <c r="B3845" s="113">
        <v>59</v>
      </c>
      <c r="C3845" s="121" t="s">
        <v>7876</v>
      </c>
      <c r="D3845" s="122">
        <v>2021</v>
      </c>
      <c r="E3845" s="115" t="s">
        <v>3011</v>
      </c>
      <c r="F3845" s="41" t="s">
        <v>7819</v>
      </c>
      <c r="G3845" s="120" t="s">
        <v>7820</v>
      </c>
      <c r="H3845" s="117"/>
      <c r="I3845" s="41" t="s">
        <v>7818</v>
      </c>
      <c r="J3845" s="118"/>
      <c r="K3845" s="117"/>
    </row>
    <row r="3846" spans="2:11" ht="31">
      <c r="B3846" s="113">
        <v>59</v>
      </c>
      <c r="C3846" s="121" t="s">
        <v>7876</v>
      </c>
      <c r="D3846" s="122">
        <v>2021</v>
      </c>
      <c r="E3846" s="115" t="s">
        <v>3011</v>
      </c>
      <c r="F3846" s="41" t="s">
        <v>7821</v>
      </c>
      <c r="G3846" s="120" t="s">
        <v>7818</v>
      </c>
      <c r="H3846" s="117"/>
      <c r="I3846" s="41" t="s">
        <v>7822</v>
      </c>
      <c r="J3846" s="118"/>
      <c r="K3846" s="117"/>
    </row>
    <row r="3847" spans="2:11" ht="31">
      <c r="B3847" s="113">
        <v>59</v>
      </c>
      <c r="C3847" s="121" t="s">
        <v>7876</v>
      </c>
      <c r="D3847" s="122">
        <v>2021</v>
      </c>
      <c r="E3847" s="115" t="s">
        <v>3011</v>
      </c>
      <c r="F3847" s="41" t="s">
        <v>7823</v>
      </c>
      <c r="G3847" s="120" t="s">
        <v>7824</v>
      </c>
      <c r="H3847" s="117" t="s">
        <v>7825</v>
      </c>
      <c r="I3847" s="41" t="s">
        <v>7826</v>
      </c>
      <c r="J3847" s="118"/>
      <c r="K3847" s="117"/>
    </row>
    <row r="3848" spans="2:11" ht="56">
      <c r="B3848" s="113">
        <v>59</v>
      </c>
      <c r="C3848" s="121" t="s">
        <v>7876</v>
      </c>
      <c r="D3848" s="122">
        <v>2021</v>
      </c>
      <c r="E3848" s="115" t="s">
        <v>3016</v>
      </c>
      <c r="F3848" s="41" t="s">
        <v>7827</v>
      </c>
      <c r="G3848" s="120" t="s">
        <v>7828</v>
      </c>
      <c r="H3848" s="117" t="s">
        <v>7829</v>
      </c>
      <c r="I3848" s="41" t="s">
        <v>7830</v>
      </c>
      <c r="J3848" s="118"/>
      <c r="K3848" s="117"/>
    </row>
    <row r="3849" spans="2:11" ht="31">
      <c r="B3849" s="113">
        <v>59</v>
      </c>
      <c r="C3849" s="121" t="s">
        <v>7876</v>
      </c>
      <c r="D3849" s="122">
        <v>2021</v>
      </c>
      <c r="E3849" s="115" t="s">
        <v>3016</v>
      </c>
      <c r="F3849" s="41" t="s">
        <v>7831</v>
      </c>
      <c r="G3849" s="120" t="s">
        <v>7832</v>
      </c>
      <c r="H3849" s="117" t="s">
        <v>7833</v>
      </c>
      <c r="I3849" s="41" t="s">
        <v>7834</v>
      </c>
      <c r="J3849" s="118">
        <v>30435900</v>
      </c>
      <c r="K3849" s="117">
        <v>19405100</v>
      </c>
    </row>
    <row r="3850" spans="2:11" ht="31">
      <c r="B3850" s="113">
        <v>59</v>
      </c>
      <c r="C3850" s="121" t="s">
        <v>7876</v>
      </c>
      <c r="D3850" s="122">
        <v>2021</v>
      </c>
      <c r="E3850" s="115" t="s">
        <v>3016</v>
      </c>
      <c r="F3850" s="41" t="s">
        <v>7835</v>
      </c>
      <c r="G3850" s="120" t="s">
        <v>7836</v>
      </c>
      <c r="H3850" s="117" t="s">
        <v>7837</v>
      </c>
      <c r="I3850" s="41" t="s">
        <v>7838</v>
      </c>
      <c r="J3850" s="118"/>
      <c r="K3850" s="117"/>
    </row>
    <row r="3851" spans="2:11" ht="31">
      <c r="B3851" s="113">
        <v>59</v>
      </c>
      <c r="C3851" s="121" t="s">
        <v>7876</v>
      </c>
      <c r="D3851" s="122">
        <v>2021</v>
      </c>
      <c r="E3851" s="115" t="s">
        <v>3016</v>
      </c>
      <c r="F3851" s="41" t="s">
        <v>7839</v>
      </c>
      <c r="G3851" s="120"/>
      <c r="H3851" s="117"/>
      <c r="I3851" s="41" t="s">
        <v>7840</v>
      </c>
      <c r="J3851" s="118">
        <v>4511250</v>
      </c>
      <c r="K3851" s="117">
        <v>2876250</v>
      </c>
    </row>
    <row r="3852" spans="2:11" ht="42">
      <c r="B3852" s="113">
        <v>59</v>
      </c>
      <c r="C3852" s="121" t="s">
        <v>7876</v>
      </c>
      <c r="D3852" s="122">
        <v>2021</v>
      </c>
      <c r="E3852" s="115" t="s">
        <v>3016</v>
      </c>
      <c r="F3852" s="41" t="s">
        <v>7841</v>
      </c>
      <c r="G3852" s="120" t="s">
        <v>7842</v>
      </c>
      <c r="H3852" s="117" t="s">
        <v>7843</v>
      </c>
      <c r="I3852" s="41" t="s">
        <v>7844</v>
      </c>
      <c r="J3852" s="118">
        <v>36090000</v>
      </c>
      <c r="K3852" s="117">
        <v>23010000</v>
      </c>
    </row>
    <row r="3853" spans="2:11" ht="31">
      <c r="B3853" s="113">
        <v>59</v>
      </c>
      <c r="C3853" s="121" t="s">
        <v>7876</v>
      </c>
      <c r="D3853" s="122">
        <v>2021</v>
      </c>
      <c r="E3853" s="115" t="s">
        <v>3016</v>
      </c>
      <c r="F3853" s="41" t="s">
        <v>7845</v>
      </c>
      <c r="G3853" s="120" t="s">
        <v>7846</v>
      </c>
      <c r="H3853" s="117" t="s">
        <v>7847</v>
      </c>
      <c r="I3853" s="41" t="s">
        <v>7848</v>
      </c>
      <c r="J3853" s="118">
        <v>19097625</v>
      </c>
      <c r="K3853" s="117">
        <v>12176125</v>
      </c>
    </row>
    <row r="3854" spans="2:11" ht="31">
      <c r="B3854" s="113">
        <v>59</v>
      </c>
      <c r="C3854" s="121" t="s">
        <v>7876</v>
      </c>
      <c r="D3854" s="122">
        <v>2021</v>
      </c>
      <c r="E3854" s="115" t="s">
        <v>3070</v>
      </c>
      <c r="F3854" s="41" t="s">
        <v>7849</v>
      </c>
      <c r="G3854" s="120"/>
      <c r="H3854" s="117"/>
      <c r="I3854" s="41"/>
      <c r="J3854" s="118">
        <v>32582082.075000003</v>
      </c>
      <c r="K3854" s="117">
        <v>20773447.175000001</v>
      </c>
    </row>
    <row r="3855" spans="2:11" ht="42">
      <c r="B3855" s="113">
        <v>59</v>
      </c>
      <c r="C3855" s="121" t="s">
        <v>7876</v>
      </c>
      <c r="D3855" s="122">
        <v>2021</v>
      </c>
      <c r="E3855" s="115" t="s">
        <v>3070</v>
      </c>
      <c r="F3855" s="41" t="s">
        <v>7850</v>
      </c>
      <c r="G3855" s="120" t="s">
        <v>7851</v>
      </c>
      <c r="H3855" s="117" t="s">
        <v>7852</v>
      </c>
      <c r="I3855" s="41" t="s">
        <v>7853</v>
      </c>
      <c r="J3855" s="118">
        <v>102369285</v>
      </c>
      <c r="K3855" s="117">
        <v>65267865</v>
      </c>
    </row>
    <row r="3856" spans="2:11" ht="46.5">
      <c r="B3856" s="113">
        <v>59</v>
      </c>
      <c r="C3856" s="121" t="s">
        <v>7876</v>
      </c>
      <c r="D3856" s="122">
        <v>2021</v>
      </c>
      <c r="E3856" s="115" t="s">
        <v>3096</v>
      </c>
      <c r="F3856" s="41" t="s">
        <v>7854</v>
      </c>
      <c r="G3856" s="120" t="s">
        <v>7855</v>
      </c>
      <c r="H3856" s="117" t="s">
        <v>7856</v>
      </c>
      <c r="I3856" s="41" t="s">
        <v>7857</v>
      </c>
      <c r="J3856" s="118">
        <v>11548800</v>
      </c>
      <c r="K3856" s="117">
        <v>7363200</v>
      </c>
    </row>
    <row r="3857" spans="2:11" ht="46.5">
      <c r="B3857" s="113">
        <v>59</v>
      </c>
      <c r="C3857" s="121" t="s">
        <v>7876</v>
      </c>
      <c r="D3857" s="122">
        <v>2021</v>
      </c>
      <c r="E3857" s="115" t="s">
        <v>3096</v>
      </c>
      <c r="F3857" s="41" t="s">
        <v>7858</v>
      </c>
      <c r="G3857" s="120" t="s">
        <v>7859</v>
      </c>
      <c r="H3857" s="117" t="s">
        <v>7860</v>
      </c>
      <c r="I3857" s="41" t="s">
        <v>7861</v>
      </c>
      <c r="J3857" s="118">
        <v>10105200</v>
      </c>
      <c r="K3857" s="117">
        <v>6442800</v>
      </c>
    </row>
    <row r="3858" spans="2:11" ht="31">
      <c r="B3858" s="113">
        <v>59</v>
      </c>
      <c r="C3858" s="121" t="s">
        <v>7876</v>
      </c>
      <c r="D3858" s="122">
        <v>2021</v>
      </c>
      <c r="E3858" s="115" t="s">
        <v>3112</v>
      </c>
      <c r="F3858" s="41" t="s">
        <v>7862</v>
      </c>
      <c r="G3858" s="120" t="s">
        <v>7863</v>
      </c>
      <c r="H3858" s="117" t="s">
        <v>7864</v>
      </c>
      <c r="I3858" s="41" t="s">
        <v>7863</v>
      </c>
      <c r="J3858" s="118">
        <v>4511250</v>
      </c>
      <c r="K3858" s="117">
        <v>2876250</v>
      </c>
    </row>
    <row r="3859" spans="2:11" ht="31">
      <c r="B3859" s="113">
        <v>59</v>
      </c>
      <c r="C3859" s="121" t="s">
        <v>7876</v>
      </c>
      <c r="D3859" s="122">
        <v>2021</v>
      </c>
      <c r="E3859" s="115" t="s">
        <v>3112</v>
      </c>
      <c r="F3859" s="41" t="s">
        <v>7865</v>
      </c>
      <c r="G3859" s="120"/>
      <c r="H3859" s="117"/>
      <c r="I3859" s="41"/>
      <c r="J3859" s="118">
        <v>0</v>
      </c>
      <c r="K3859" s="117">
        <v>0</v>
      </c>
    </row>
    <row r="3860" spans="2:11" ht="31">
      <c r="B3860" s="113">
        <v>59</v>
      </c>
      <c r="C3860" s="121" t="s">
        <v>7876</v>
      </c>
      <c r="D3860" s="122">
        <v>2021</v>
      </c>
      <c r="E3860" s="115" t="s">
        <v>3112</v>
      </c>
      <c r="F3860" s="41" t="s">
        <v>7866</v>
      </c>
      <c r="G3860" s="120" t="s">
        <v>7818</v>
      </c>
      <c r="H3860" s="117" t="s">
        <v>7867</v>
      </c>
      <c r="I3860" s="41" t="s">
        <v>7868</v>
      </c>
      <c r="J3860" s="118">
        <v>791550709.92000008</v>
      </c>
      <c r="K3860" s="117">
        <v>504671150.88</v>
      </c>
    </row>
    <row r="3861" spans="2:11" ht="31">
      <c r="B3861" s="113">
        <v>59</v>
      </c>
      <c r="C3861" s="121" t="s">
        <v>7876</v>
      </c>
      <c r="D3861" s="122">
        <v>2021</v>
      </c>
      <c r="E3861" s="115" t="s">
        <v>3112</v>
      </c>
      <c r="F3861" s="41" t="s">
        <v>7869</v>
      </c>
      <c r="G3861" s="120" t="s">
        <v>7870</v>
      </c>
      <c r="H3861" s="117"/>
      <c r="I3861" s="41" t="s">
        <v>7863</v>
      </c>
      <c r="J3861" s="118">
        <v>18045000</v>
      </c>
      <c r="K3861" s="117">
        <v>11505000</v>
      </c>
    </row>
    <row r="3862" spans="2:11" ht="31">
      <c r="B3862" s="113">
        <v>59</v>
      </c>
      <c r="C3862" s="121" t="s">
        <v>7876</v>
      </c>
      <c r="D3862" s="122">
        <v>2021</v>
      </c>
      <c r="E3862" s="115" t="s">
        <v>3112</v>
      </c>
      <c r="F3862" s="41" t="s">
        <v>7871</v>
      </c>
      <c r="G3862" s="120" t="s">
        <v>7863</v>
      </c>
      <c r="H3862" s="117"/>
      <c r="I3862" s="41" t="s">
        <v>7872</v>
      </c>
      <c r="J3862" s="118">
        <v>18045000</v>
      </c>
      <c r="K3862" s="117">
        <v>11505000</v>
      </c>
    </row>
    <row r="3863" spans="2:11" ht="15.5">
      <c r="B3863" s="113">
        <v>59</v>
      </c>
      <c r="C3863" s="121" t="s">
        <v>7876</v>
      </c>
      <c r="D3863" s="122">
        <v>2021</v>
      </c>
      <c r="E3863" s="115" t="s">
        <v>3144</v>
      </c>
      <c r="F3863" s="41" t="s">
        <v>7873</v>
      </c>
      <c r="G3863" s="120" t="s">
        <v>7874</v>
      </c>
      <c r="H3863" s="117"/>
      <c r="I3863" s="41" t="s">
        <v>7875</v>
      </c>
      <c r="J3863" s="118">
        <v>9624000</v>
      </c>
      <c r="K3863" s="117">
        <v>6136000</v>
      </c>
    </row>
    <row r="3864" spans="2:11" ht="31">
      <c r="B3864" s="113">
        <v>60</v>
      </c>
      <c r="C3864" s="114" t="s">
        <v>7877</v>
      </c>
      <c r="D3864" s="113">
        <v>2021</v>
      </c>
      <c r="E3864" s="115" t="s">
        <v>3011</v>
      </c>
      <c r="F3864" s="41"/>
      <c r="G3864" s="120"/>
      <c r="H3864" s="117"/>
      <c r="I3864" s="41"/>
      <c r="J3864" s="118"/>
      <c r="K3864" s="117"/>
    </row>
    <row r="3865" spans="2:11" ht="182">
      <c r="B3865" s="113">
        <v>60</v>
      </c>
      <c r="C3865" s="114" t="s">
        <v>7877</v>
      </c>
      <c r="D3865" s="113">
        <v>2021</v>
      </c>
      <c r="E3865" s="115" t="s">
        <v>3016</v>
      </c>
      <c r="F3865" s="41" t="s">
        <v>7878</v>
      </c>
      <c r="G3865" s="120">
        <v>183</v>
      </c>
      <c r="H3865" s="117">
        <v>766</v>
      </c>
      <c r="I3865" s="41" t="s">
        <v>3516</v>
      </c>
      <c r="J3865" s="118" t="s">
        <v>2544</v>
      </c>
      <c r="K3865" s="117">
        <v>1180377500</v>
      </c>
    </row>
    <row r="3866" spans="2:11" ht="224">
      <c r="B3866" s="762">
        <v>60</v>
      </c>
      <c r="C3866" s="114" t="s">
        <v>7877</v>
      </c>
      <c r="D3866" s="113">
        <v>2021</v>
      </c>
      <c r="E3866" s="115" t="s">
        <v>3070</v>
      </c>
      <c r="F3866" s="41" t="s">
        <v>7879</v>
      </c>
      <c r="G3866" s="120">
        <v>77</v>
      </c>
      <c r="H3866" s="117">
        <v>43386</v>
      </c>
      <c r="I3866" s="41" t="s">
        <v>3516</v>
      </c>
      <c r="J3866" s="118" t="s">
        <v>2544</v>
      </c>
      <c r="K3866" s="117">
        <v>11657892102</v>
      </c>
    </row>
    <row r="3867" spans="2:11" ht="56">
      <c r="B3867" s="762">
        <v>60</v>
      </c>
      <c r="C3867" s="114" t="s">
        <v>7877</v>
      </c>
      <c r="D3867" s="113">
        <v>2021</v>
      </c>
      <c r="E3867" s="115" t="s">
        <v>3096</v>
      </c>
      <c r="F3867" s="41" t="s">
        <v>3518</v>
      </c>
      <c r="G3867" s="120">
        <v>10</v>
      </c>
      <c r="H3867" s="117">
        <v>1403</v>
      </c>
      <c r="I3867" s="41" t="s">
        <v>3516</v>
      </c>
      <c r="J3867" s="118">
        <v>400000000</v>
      </c>
      <c r="K3867" s="117">
        <v>698053000</v>
      </c>
    </row>
    <row r="3868" spans="2:11" ht="42">
      <c r="B3868" s="762">
        <v>60</v>
      </c>
      <c r="C3868" s="114" t="s">
        <v>7877</v>
      </c>
      <c r="D3868" s="113">
        <v>2021</v>
      </c>
      <c r="E3868" s="115" t="s">
        <v>3112</v>
      </c>
      <c r="F3868" s="41" t="s">
        <v>7880</v>
      </c>
      <c r="G3868" s="120">
        <v>2</v>
      </c>
      <c r="H3868" s="117">
        <v>10000</v>
      </c>
      <c r="I3868" s="41" t="s">
        <v>7881</v>
      </c>
      <c r="J3868" s="118" t="s">
        <v>2544</v>
      </c>
      <c r="K3868" s="117">
        <v>2968435000</v>
      </c>
    </row>
    <row r="3869" spans="2:11" ht="42">
      <c r="B3869" s="762">
        <v>60</v>
      </c>
      <c r="C3869" s="114" t="s">
        <v>7877</v>
      </c>
      <c r="D3869" s="113">
        <v>2021</v>
      </c>
      <c r="E3869" s="115" t="s">
        <v>3144</v>
      </c>
      <c r="F3869" s="41" t="s">
        <v>7882</v>
      </c>
      <c r="G3869" s="120">
        <v>4</v>
      </c>
      <c r="H3869" s="117">
        <v>15</v>
      </c>
      <c r="I3869" s="41" t="s">
        <v>3516</v>
      </c>
      <c r="J3869" s="118" t="s">
        <v>2544</v>
      </c>
      <c r="K3869" s="117">
        <v>65000000</v>
      </c>
    </row>
    <row r="3870" spans="2:11" ht="31">
      <c r="B3870" s="113">
        <v>61</v>
      </c>
      <c r="C3870" s="114" t="s">
        <v>7883</v>
      </c>
      <c r="D3870" s="113">
        <v>2021</v>
      </c>
      <c r="E3870" s="115" t="s">
        <v>3011</v>
      </c>
      <c r="F3870" s="41"/>
      <c r="G3870" s="120"/>
      <c r="H3870" s="117"/>
      <c r="I3870" s="41"/>
      <c r="J3870" s="118"/>
      <c r="K3870" s="117"/>
    </row>
    <row r="3871" spans="2:11" ht="84">
      <c r="B3871" s="113">
        <v>61</v>
      </c>
      <c r="C3871" s="114" t="s">
        <v>7883</v>
      </c>
      <c r="D3871" s="113">
        <v>2021</v>
      </c>
      <c r="E3871" s="115" t="s">
        <v>3016</v>
      </c>
      <c r="F3871" s="41" t="s">
        <v>3749</v>
      </c>
      <c r="G3871" s="120">
        <v>61</v>
      </c>
      <c r="H3871" s="117">
        <v>785</v>
      </c>
      <c r="I3871" s="41" t="s">
        <v>7884</v>
      </c>
      <c r="J3871" s="118" t="s">
        <v>2544</v>
      </c>
      <c r="K3871" s="117">
        <v>2483584940</v>
      </c>
    </row>
    <row r="3872" spans="2:11" ht="196">
      <c r="B3872" s="113">
        <v>61</v>
      </c>
      <c r="C3872" s="114" t="s">
        <v>7883</v>
      </c>
      <c r="D3872" s="113">
        <v>2021</v>
      </c>
      <c r="E3872" s="115" t="s">
        <v>3070</v>
      </c>
      <c r="F3872" s="41" t="s">
        <v>7885</v>
      </c>
      <c r="G3872" s="120">
        <v>72</v>
      </c>
      <c r="H3872" s="117">
        <v>3005</v>
      </c>
      <c r="I3872" s="41" t="s">
        <v>7884</v>
      </c>
      <c r="J3872" s="118" t="s">
        <v>2544</v>
      </c>
      <c r="K3872" s="117">
        <v>6341605670</v>
      </c>
    </row>
    <row r="3873" spans="2:11" ht="350">
      <c r="B3873" s="113">
        <v>61</v>
      </c>
      <c r="C3873" s="114" t="s">
        <v>7883</v>
      </c>
      <c r="D3873" s="113">
        <v>2021</v>
      </c>
      <c r="E3873" s="115" t="s">
        <v>3096</v>
      </c>
      <c r="F3873" s="41" t="s">
        <v>7886</v>
      </c>
      <c r="G3873" s="120">
        <v>34</v>
      </c>
      <c r="H3873" s="117">
        <v>600</v>
      </c>
      <c r="I3873" s="41" t="s">
        <v>7884</v>
      </c>
      <c r="J3873" s="118">
        <v>1038939500</v>
      </c>
      <c r="K3873" s="117">
        <v>497738333</v>
      </c>
    </row>
    <row r="3874" spans="2:11" ht="84">
      <c r="B3874" s="113">
        <v>61</v>
      </c>
      <c r="C3874" s="114" t="s">
        <v>7883</v>
      </c>
      <c r="D3874" s="113">
        <v>2021</v>
      </c>
      <c r="E3874" s="115" t="s">
        <v>3112</v>
      </c>
      <c r="F3874" s="41" t="s">
        <v>7887</v>
      </c>
      <c r="G3874" s="120">
        <v>10</v>
      </c>
      <c r="H3874" s="117">
        <v>500</v>
      </c>
      <c r="I3874" s="41" t="s">
        <v>7884</v>
      </c>
      <c r="J3874" s="118" t="s">
        <v>2544</v>
      </c>
      <c r="K3874" s="117">
        <v>2369488477</v>
      </c>
    </row>
    <row r="3875" spans="2:11" ht="84">
      <c r="B3875" s="113">
        <v>61</v>
      </c>
      <c r="C3875" s="114" t="s">
        <v>7883</v>
      </c>
      <c r="D3875" s="113">
        <v>2021</v>
      </c>
      <c r="E3875" s="115" t="s">
        <v>3144</v>
      </c>
      <c r="F3875" s="41" t="s">
        <v>7888</v>
      </c>
      <c r="G3875" s="120">
        <v>17</v>
      </c>
      <c r="H3875" s="117">
        <v>600</v>
      </c>
      <c r="I3875" s="41" t="s">
        <v>7884</v>
      </c>
      <c r="J3875" s="118" t="s">
        <v>2544</v>
      </c>
      <c r="K3875" s="117">
        <v>436202882</v>
      </c>
    </row>
    <row r="3876" spans="2:11" ht="31">
      <c r="B3876" s="113">
        <v>62</v>
      </c>
      <c r="C3876" s="114" t="s">
        <v>7889</v>
      </c>
      <c r="D3876" s="113">
        <v>2021</v>
      </c>
      <c r="E3876" s="115" t="s">
        <v>3011</v>
      </c>
      <c r="F3876" s="41"/>
      <c r="G3876" s="120"/>
      <c r="H3876" s="117"/>
      <c r="I3876" s="41"/>
      <c r="J3876" s="118"/>
      <c r="K3876" s="117"/>
    </row>
    <row r="3877" spans="2:11" ht="70">
      <c r="B3877" s="113">
        <v>62</v>
      </c>
      <c r="C3877" s="114" t="s">
        <v>7889</v>
      </c>
      <c r="D3877" s="113">
        <v>2021</v>
      </c>
      <c r="E3877" s="115" t="s">
        <v>3016</v>
      </c>
      <c r="F3877" s="41" t="s">
        <v>3889</v>
      </c>
      <c r="G3877" s="120">
        <v>30</v>
      </c>
      <c r="H3877" s="117">
        <v>1141</v>
      </c>
      <c r="I3877" s="41" t="s">
        <v>3884</v>
      </c>
      <c r="J3877" s="118" t="s">
        <v>2544</v>
      </c>
      <c r="K3877" s="117">
        <v>347019602</v>
      </c>
    </row>
    <row r="3878" spans="2:11" ht="56">
      <c r="B3878" s="113">
        <v>62</v>
      </c>
      <c r="C3878" s="114" t="s">
        <v>7889</v>
      </c>
      <c r="D3878" s="113">
        <v>2021</v>
      </c>
      <c r="E3878" s="115" t="s">
        <v>3070</v>
      </c>
      <c r="F3878" s="41" t="s">
        <v>3890</v>
      </c>
      <c r="G3878" s="120">
        <v>17</v>
      </c>
      <c r="H3878" s="117">
        <v>21930</v>
      </c>
      <c r="I3878" s="41" t="s">
        <v>3884</v>
      </c>
      <c r="J3878" s="118" t="s">
        <v>2544</v>
      </c>
      <c r="K3878" s="117">
        <v>3311649900</v>
      </c>
    </row>
    <row r="3879" spans="2:11" ht="56">
      <c r="B3879" s="113">
        <v>62</v>
      </c>
      <c r="C3879" s="114" t="s">
        <v>7889</v>
      </c>
      <c r="D3879" s="113">
        <v>2021</v>
      </c>
      <c r="E3879" s="115" t="s">
        <v>3096</v>
      </c>
      <c r="F3879" s="41" t="s">
        <v>3891</v>
      </c>
      <c r="G3879" s="120">
        <v>3</v>
      </c>
      <c r="H3879" s="117">
        <v>876</v>
      </c>
      <c r="I3879" s="41" t="s">
        <v>3884</v>
      </c>
      <c r="J3879" s="118">
        <v>101600000</v>
      </c>
      <c r="K3879" s="117">
        <v>64300000</v>
      </c>
    </row>
    <row r="3880" spans="2:11" ht="56">
      <c r="B3880" s="113">
        <v>62</v>
      </c>
      <c r="C3880" s="114" t="s">
        <v>7889</v>
      </c>
      <c r="D3880" s="113">
        <v>2021</v>
      </c>
      <c r="E3880" s="115" t="s">
        <v>3112</v>
      </c>
      <c r="F3880" s="41" t="s">
        <v>3887</v>
      </c>
      <c r="G3880" s="120">
        <v>6</v>
      </c>
      <c r="H3880" s="117">
        <v>4000</v>
      </c>
      <c r="I3880" s="41" t="s">
        <v>3884</v>
      </c>
      <c r="J3880" s="118" t="s">
        <v>2544</v>
      </c>
      <c r="K3880" s="117">
        <v>149309188</v>
      </c>
    </row>
    <row r="3881" spans="2:11" ht="56">
      <c r="B3881" s="113">
        <v>62</v>
      </c>
      <c r="C3881" s="114" t="s">
        <v>7889</v>
      </c>
      <c r="D3881" s="113">
        <v>2021</v>
      </c>
      <c r="E3881" s="115" t="s">
        <v>3144</v>
      </c>
      <c r="F3881" s="41" t="s">
        <v>7890</v>
      </c>
      <c r="G3881" s="120">
        <v>34</v>
      </c>
      <c r="H3881" s="117">
        <v>1660</v>
      </c>
      <c r="I3881" s="41" t="s">
        <v>3884</v>
      </c>
      <c r="J3881" s="118" t="s">
        <v>2544</v>
      </c>
      <c r="K3881" s="117">
        <v>72684050</v>
      </c>
    </row>
    <row r="3882" spans="2:11" ht="31">
      <c r="B3882" s="122">
        <v>63</v>
      </c>
      <c r="C3882" s="121" t="s">
        <v>331</v>
      </c>
      <c r="D3882" s="122">
        <v>2021</v>
      </c>
      <c r="E3882" s="115" t="s">
        <v>3011</v>
      </c>
      <c r="F3882" s="41"/>
      <c r="G3882" s="120"/>
      <c r="H3882" s="117"/>
      <c r="I3882" s="41"/>
      <c r="J3882" s="118"/>
      <c r="K3882" s="117"/>
    </row>
    <row r="3883" spans="2:11" ht="126">
      <c r="B3883" s="122">
        <v>63</v>
      </c>
      <c r="C3883" s="121" t="s">
        <v>331</v>
      </c>
      <c r="D3883" s="122">
        <v>2021</v>
      </c>
      <c r="E3883" s="115" t="s">
        <v>3016</v>
      </c>
      <c r="F3883" s="41" t="s">
        <v>7891</v>
      </c>
      <c r="G3883" s="120">
        <v>25</v>
      </c>
      <c r="H3883" s="117">
        <v>1261</v>
      </c>
      <c r="I3883" s="41" t="s">
        <v>6145</v>
      </c>
      <c r="J3883" s="118" t="s">
        <v>2544</v>
      </c>
      <c r="K3883" s="117">
        <v>2069975163</v>
      </c>
    </row>
    <row r="3884" spans="2:11" ht="126">
      <c r="B3884" s="122">
        <v>63</v>
      </c>
      <c r="C3884" s="121" t="s">
        <v>331</v>
      </c>
      <c r="D3884" s="122">
        <v>2021</v>
      </c>
      <c r="E3884" s="115" t="s">
        <v>3070</v>
      </c>
      <c r="F3884" s="41" t="s">
        <v>7892</v>
      </c>
      <c r="G3884" s="120">
        <v>11</v>
      </c>
      <c r="H3884" s="117">
        <v>12830</v>
      </c>
      <c r="I3884" s="41" t="s">
        <v>6145</v>
      </c>
      <c r="J3884" s="118" t="s">
        <v>2544</v>
      </c>
      <c r="K3884" s="117">
        <v>869750325</v>
      </c>
    </row>
    <row r="3885" spans="2:11" ht="126">
      <c r="B3885" s="122">
        <v>63</v>
      </c>
      <c r="C3885" s="121" t="s">
        <v>331</v>
      </c>
      <c r="D3885" s="122">
        <v>2021</v>
      </c>
      <c r="E3885" s="115" t="s">
        <v>3096</v>
      </c>
      <c r="F3885" s="41" t="s">
        <v>7893</v>
      </c>
      <c r="G3885" s="120">
        <v>22</v>
      </c>
      <c r="H3885" s="117">
        <v>1083</v>
      </c>
      <c r="I3885" s="41" t="s">
        <v>6145</v>
      </c>
      <c r="J3885" s="118">
        <v>375662311</v>
      </c>
      <c r="K3885" s="117">
        <v>730178069</v>
      </c>
    </row>
    <row r="3886" spans="2:11" ht="126">
      <c r="B3886" s="122">
        <v>63</v>
      </c>
      <c r="C3886" s="121" t="s">
        <v>331</v>
      </c>
      <c r="D3886" s="122">
        <v>2021</v>
      </c>
      <c r="E3886" s="115" t="s">
        <v>3112</v>
      </c>
      <c r="F3886" s="41" t="s">
        <v>7894</v>
      </c>
      <c r="G3886" s="120">
        <v>8</v>
      </c>
      <c r="H3886" s="117">
        <v>600</v>
      </c>
      <c r="I3886" s="41" t="s">
        <v>6145</v>
      </c>
      <c r="J3886" s="118" t="s">
        <v>2544</v>
      </c>
      <c r="K3886" s="117">
        <v>199311200</v>
      </c>
    </row>
    <row r="3887" spans="2:11" ht="126">
      <c r="B3887" s="122">
        <v>63</v>
      </c>
      <c r="C3887" s="121" t="s">
        <v>331</v>
      </c>
      <c r="D3887" s="122">
        <v>2021</v>
      </c>
      <c r="E3887" s="115" t="s">
        <v>3144</v>
      </c>
      <c r="F3887" s="41" t="s">
        <v>7895</v>
      </c>
      <c r="G3887" s="120">
        <v>6</v>
      </c>
      <c r="H3887" s="117">
        <v>440</v>
      </c>
      <c r="I3887" s="41" t="s">
        <v>6145</v>
      </c>
      <c r="J3887" s="118" t="s">
        <v>2544</v>
      </c>
      <c r="K3887" s="117">
        <v>69763200</v>
      </c>
    </row>
    <row r="3888" spans="2:11" ht="31">
      <c r="B3888" s="113">
        <v>64</v>
      </c>
      <c r="C3888" s="114" t="s">
        <v>7896</v>
      </c>
      <c r="D3888" s="113">
        <v>2021</v>
      </c>
      <c r="E3888" s="115" t="s">
        <v>3011</v>
      </c>
      <c r="F3888" s="41"/>
      <c r="G3888" s="120"/>
      <c r="H3888" s="117"/>
      <c r="I3888" s="41"/>
      <c r="J3888" s="118"/>
      <c r="K3888" s="117"/>
    </row>
    <row r="3889" spans="2:11" ht="98">
      <c r="B3889" s="113">
        <v>64</v>
      </c>
      <c r="C3889" s="114" t="s">
        <v>7896</v>
      </c>
      <c r="D3889" s="113">
        <v>2021</v>
      </c>
      <c r="E3889" s="115" t="s">
        <v>3016</v>
      </c>
      <c r="F3889" s="41" t="s">
        <v>7897</v>
      </c>
      <c r="G3889" s="120">
        <v>21</v>
      </c>
      <c r="H3889" s="117">
        <v>2655</v>
      </c>
      <c r="I3889" s="41" t="s">
        <v>4308</v>
      </c>
      <c r="J3889" s="118" t="s">
        <v>2544</v>
      </c>
      <c r="K3889" s="117">
        <v>384500000</v>
      </c>
    </row>
    <row r="3890" spans="2:11" ht="70">
      <c r="B3890" s="113">
        <v>64</v>
      </c>
      <c r="C3890" s="114" t="s">
        <v>7896</v>
      </c>
      <c r="D3890" s="113">
        <v>2021</v>
      </c>
      <c r="E3890" s="115" t="s">
        <v>3070</v>
      </c>
      <c r="F3890" s="41" t="s">
        <v>7898</v>
      </c>
      <c r="G3890" s="120">
        <v>32</v>
      </c>
      <c r="H3890" s="117">
        <v>13350</v>
      </c>
      <c r="I3890" s="41" t="s">
        <v>4308</v>
      </c>
      <c r="J3890" s="118" t="s">
        <v>2544</v>
      </c>
      <c r="K3890" s="117">
        <v>3449689000</v>
      </c>
    </row>
    <row r="3891" spans="2:11" ht="46.5">
      <c r="B3891" s="113">
        <v>64</v>
      </c>
      <c r="C3891" s="114" t="s">
        <v>7896</v>
      </c>
      <c r="D3891" s="113">
        <v>2021</v>
      </c>
      <c r="E3891" s="115" t="s">
        <v>3096</v>
      </c>
      <c r="F3891" s="41" t="s">
        <v>7899</v>
      </c>
      <c r="G3891" s="120">
        <v>3</v>
      </c>
      <c r="H3891" s="117">
        <v>300</v>
      </c>
      <c r="I3891" s="41" t="s">
        <v>4308</v>
      </c>
      <c r="J3891" s="118">
        <v>45000000</v>
      </c>
      <c r="K3891" s="117">
        <v>20000000</v>
      </c>
    </row>
    <row r="3892" spans="2:11" ht="42">
      <c r="B3892" s="113">
        <v>64</v>
      </c>
      <c r="C3892" s="114" t="s">
        <v>7896</v>
      </c>
      <c r="D3892" s="113">
        <v>2021</v>
      </c>
      <c r="E3892" s="115" t="s">
        <v>3112</v>
      </c>
      <c r="F3892" s="41" t="s">
        <v>7900</v>
      </c>
      <c r="G3892" s="120">
        <v>6</v>
      </c>
      <c r="H3892" s="117">
        <v>6500</v>
      </c>
      <c r="I3892" s="41" t="s">
        <v>4308</v>
      </c>
      <c r="J3892" s="118" t="s">
        <v>2544</v>
      </c>
      <c r="K3892" s="117">
        <v>95000000</v>
      </c>
    </row>
    <row r="3893" spans="2:11" ht="42">
      <c r="B3893" s="113">
        <v>64</v>
      </c>
      <c r="C3893" s="114" t="s">
        <v>7896</v>
      </c>
      <c r="D3893" s="113">
        <v>2021</v>
      </c>
      <c r="E3893" s="115" t="s">
        <v>3144</v>
      </c>
      <c r="F3893" s="41" t="s">
        <v>7901</v>
      </c>
      <c r="G3893" s="120">
        <v>4</v>
      </c>
      <c r="H3893" s="117">
        <v>12400</v>
      </c>
      <c r="I3893" s="41" t="s">
        <v>4308</v>
      </c>
      <c r="J3893" s="118" t="s">
        <v>2544</v>
      </c>
      <c r="K3893" s="117">
        <v>60000000</v>
      </c>
    </row>
    <row r="3894" spans="2:11" ht="84">
      <c r="B3894" s="113">
        <v>65</v>
      </c>
      <c r="C3894" s="121" t="s">
        <v>105</v>
      </c>
      <c r="D3894" s="113">
        <v>2021</v>
      </c>
      <c r="E3894" s="115" t="s">
        <v>3011</v>
      </c>
      <c r="F3894" s="41" t="s">
        <v>7902</v>
      </c>
      <c r="G3894" s="120" t="s">
        <v>7903</v>
      </c>
      <c r="H3894" s="117" t="s">
        <v>5109</v>
      </c>
      <c r="I3894" s="41" t="s">
        <v>3622</v>
      </c>
      <c r="J3894" s="118">
        <v>211000000</v>
      </c>
      <c r="K3894" s="117">
        <v>177000000</v>
      </c>
    </row>
    <row r="3895" spans="2:11" ht="140">
      <c r="B3895" s="113">
        <v>65</v>
      </c>
      <c r="C3895" s="121" t="s">
        <v>105</v>
      </c>
      <c r="D3895" s="113">
        <v>2021</v>
      </c>
      <c r="E3895" s="115" t="s">
        <v>3016</v>
      </c>
      <c r="F3895" s="41" t="s">
        <v>7904</v>
      </c>
      <c r="G3895" s="120" t="s">
        <v>7905</v>
      </c>
      <c r="H3895" s="117" t="s">
        <v>7906</v>
      </c>
      <c r="I3895" s="41" t="s">
        <v>3626</v>
      </c>
      <c r="J3895" s="118">
        <v>184947500</v>
      </c>
      <c r="K3895" s="117">
        <v>148050000</v>
      </c>
    </row>
    <row r="3896" spans="2:11" ht="154">
      <c r="B3896" s="113">
        <v>65</v>
      </c>
      <c r="C3896" s="121" t="s">
        <v>105</v>
      </c>
      <c r="D3896" s="113">
        <v>2021</v>
      </c>
      <c r="E3896" s="115" t="s">
        <v>3070</v>
      </c>
      <c r="F3896" s="41" t="s">
        <v>7907</v>
      </c>
      <c r="G3896" s="120" t="s">
        <v>3628</v>
      </c>
      <c r="H3896" s="117" t="s">
        <v>7908</v>
      </c>
      <c r="I3896" s="41" t="s">
        <v>3630</v>
      </c>
      <c r="J3896" s="118">
        <v>190577500</v>
      </c>
      <c r="K3896" s="117">
        <v>171340000</v>
      </c>
    </row>
    <row r="3897" spans="2:11" ht="56">
      <c r="B3897" s="113">
        <v>65</v>
      </c>
      <c r="C3897" s="121" t="s">
        <v>105</v>
      </c>
      <c r="D3897" s="113">
        <v>2021</v>
      </c>
      <c r="E3897" s="115" t="s">
        <v>3096</v>
      </c>
      <c r="F3897" s="41" t="s">
        <v>3631</v>
      </c>
      <c r="G3897" s="120" t="s">
        <v>7909</v>
      </c>
      <c r="H3897" s="117" t="s">
        <v>4720</v>
      </c>
      <c r="I3897" s="41" t="s">
        <v>3634</v>
      </c>
      <c r="J3897" s="118">
        <v>119000000</v>
      </c>
      <c r="K3897" s="117">
        <v>127321000</v>
      </c>
    </row>
    <row r="3898" spans="2:11" ht="70">
      <c r="B3898" s="113">
        <v>65</v>
      </c>
      <c r="C3898" s="121" t="s">
        <v>105</v>
      </c>
      <c r="D3898" s="113">
        <v>2021</v>
      </c>
      <c r="E3898" s="115" t="s">
        <v>3112</v>
      </c>
      <c r="F3898" s="41" t="s">
        <v>7910</v>
      </c>
      <c r="G3898" s="120" t="s">
        <v>7911</v>
      </c>
      <c r="H3898" s="117" t="s">
        <v>4921</v>
      </c>
      <c r="I3898" s="41" t="s">
        <v>3630</v>
      </c>
      <c r="J3898" s="118">
        <v>239550000</v>
      </c>
      <c r="K3898" s="117">
        <v>275643000</v>
      </c>
    </row>
    <row r="3899" spans="2:11" ht="56">
      <c r="B3899" s="113">
        <v>65</v>
      </c>
      <c r="C3899" s="121" t="s">
        <v>105</v>
      </c>
      <c r="D3899" s="113">
        <v>2021</v>
      </c>
      <c r="E3899" s="115" t="s">
        <v>3144</v>
      </c>
      <c r="F3899" s="41" t="s">
        <v>7912</v>
      </c>
      <c r="G3899" s="120" t="s">
        <v>7913</v>
      </c>
      <c r="H3899" s="117" t="s">
        <v>4135</v>
      </c>
      <c r="I3899" s="41" t="s">
        <v>7914</v>
      </c>
      <c r="J3899" s="118">
        <v>357700000</v>
      </c>
      <c r="K3899" s="117">
        <v>241211550</v>
      </c>
    </row>
    <row r="3900" spans="2:11" ht="31">
      <c r="B3900" s="113">
        <v>66</v>
      </c>
      <c r="C3900" s="114" t="s">
        <v>7915</v>
      </c>
      <c r="D3900" s="113">
        <v>2021</v>
      </c>
      <c r="E3900" s="115" t="s">
        <v>3011</v>
      </c>
      <c r="F3900" s="41"/>
      <c r="G3900" s="120"/>
      <c r="H3900" s="117"/>
      <c r="I3900" s="41"/>
      <c r="J3900" s="118"/>
      <c r="K3900" s="117"/>
    </row>
    <row r="3901" spans="2:11" ht="31">
      <c r="B3901" s="113">
        <v>66</v>
      </c>
      <c r="C3901" s="114" t="s">
        <v>7915</v>
      </c>
      <c r="D3901" s="113">
        <v>2021</v>
      </c>
      <c r="E3901" s="115" t="s">
        <v>3016</v>
      </c>
      <c r="F3901" s="41"/>
      <c r="G3901" s="120"/>
      <c r="H3901" s="117"/>
      <c r="I3901" s="41"/>
      <c r="J3901" s="118"/>
      <c r="K3901" s="117"/>
    </row>
    <row r="3902" spans="2:11" ht="31">
      <c r="B3902" s="113">
        <v>66</v>
      </c>
      <c r="C3902" s="114" t="s">
        <v>7915</v>
      </c>
      <c r="D3902" s="113">
        <v>2021</v>
      </c>
      <c r="E3902" s="115" t="s">
        <v>3070</v>
      </c>
      <c r="F3902" s="41"/>
      <c r="G3902" s="120"/>
      <c r="H3902" s="117"/>
      <c r="I3902" s="41"/>
      <c r="J3902" s="118"/>
      <c r="K3902" s="117"/>
    </row>
    <row r="3903" spans="2:11" ht="16" customHeight="1">
      <c r="B3903" s="113">
        <v>66</v>
      </c>
      <c r="C3903" s="114" t="s">
        <v>7915</v>
      </c>
      <c r="D3903" s="113">
        <v>2021</v>
      </c>
      <c r="E3903" s="115" t="s">
        <v>3096</v>
      </c>
      <c r="F3903" s="41"/>
      <c r="G3903" s="120"/>
      <c r="H3903" s="117"/>
      <c r="I3903" s="41"/>
      <c r="J3903" s="118"/>
      <c r="K3903" s="117"/>
    </row>
    <row r="3904" spans="2:11" ht="16" customHeight="1">
      <c r="B3904" s="113">
        <v>66</v>
      </c>
      <c r="C3904" s="114" t="s">
        <v>7915</v>
      </c>
      <c r="D3904" s="113">
        <v>2021</v>
      </c>
      <c r="E3904" s="115" t="s">
        <v>3112</v>
      </c>
      <c r="F3904" s="41"/>
      <c r="G3904" s="120"/>
      <c r="H3904" s="117"/>
      <c r="I3904" s="41"/>
      <c r="J3904" s="118"/>
      <c r="K3904" s="117"/>
    </row>
    <row r="3905" spans="2:11" ht="15.5">
      <c r="B3905" s="113">
        <v>66</v>
      </c>
      <c r="C3905" s="114" t="s">
        <v>7915</v>
      </c>
      <c r="D3905" s="113">
        <v>2021</v>
      </c>
      <c r="E3905" s="115" t="s">
        <v>3144</v>
      </c>
      <c r="F3905" s="41"/>
      <c r="G3905" s="120"/>
      <c r="H3905" s="117"/>
      <c r="I3905" s="41"/>
      <c r="J3905" s="118"/>
      <c r="K3905" s="117"/>
    </row>
    <row r="3906" spans="2:11" ht="31">
      <c r="B3906" s="113">
        <v>67</v>
      </c>
      <c r="C3906" s="121" t="s">
        <v>216</v>
      </c>
      <c r="D3906" s="113">
        <v>2021</v>
      </c>
      <c r="E3906" s="115" t="s">
        <v>3011</v>
      </c>
      <c r="F3906" s="41"/>
      <c r="G3906" s="120"/>
      <c r="H3906" s="117"/>
      <c r="I3906" s="41"/>
      <c r="J3906" s="118"/>
      <c r="K3906" s="117"/>
    </row>
    <row r="3907" spans="2:11" ht="31">
      <c r="B3907" s="113">
        <v>67</v>
      </c>
      <c r="C3907" s="121" t="s">
        <v>216</v>
      </c>
      <c r="D3907" s="113">
        <v>2021</v>
      </c>
      <c r="E3907" s="115" t="s">
        <v>3016</v>
      </c>
      <c r="F3907" s="41" t="s">
        <v>7916</v>
      </c>
      <c r="G3907" s="120" t="s">
        <v>7917</v>
      </c>
      <c r="H3907" s="117" t="s">
        <v>7918</v>
      </c>
      <c r="I3907" s="41" t="s">
        <v>7919</v>
      </c>
      <c r="J3907" s="118">
        <v>2050000</v>
      </c>
      <c r="K3907" s="117"/>
    </row>
    <row r="3908" spans="2:11" ht="31">
      <c r="B3908" s="113">
        <v>67</v>
      </c>
      <c r="C3908" s="121" t="s">
        <v>216</v>
      </c>
      <c r="D3908" s="113">
        <v>2021</v>
      </c>
      <c r="E3908" s="115" t="s">
        <v>3016</v>
      </c>
      <c r="F3908" s="41" t="s">
        <v>7920</v>
      </c>
      <c r="G3908" s="120" t="s">
        <v>7921</v>
      </c>
      <c r="H3908" s="117" t="s">
        <v>7922</v>
      </c>
      <c r="I3908" s="41" t="s">
        <v>7923</v>
      </c>
      <c r="J3908" s="118">
        <v>9000000</v>
      </c>
      <c r="K3908" s="117"/>
    </row>
    <row r="3909" spans="2:11" ht="31">
      <c r="B3909" s="113">
        <v>67</v>
      </c>
      <c r="C3909" s="121" t="s">
        <v>216</v>
      </c>
      <c r="D3909" s="113">
        <v>2021</v>
      </c>
      <c r="E3909" s="115" t="s">
        <v>3016</v>
      </c>
      <c r="F3909" s="41" t="s">
        <v>7924</v>
      </c>
      <c r="G3909" s="120" t="s">
        <v>7925</v>
      </c>
      <c r="H3909" s="117" t="s">
        <v>7926</v>
      </c>
      <c r="I3909" s="41" t="s">
        <v>7927</v>
      </c>
      <c r="J3909" s="118">
        <v>7500000</v>
      </c>
      <c r="K3909" s="117"/>
    </row>
    <row r="3910" spans="2:11" ht="31">
      <c r="B3910" s="113">
        <v>67</v>
      </c>
      <c r="C3910" s="121" t="s">
        <v>216</v>
      </c>
      <c r="D3910" s="113">
        <v>2021</v>
      </c>
      <c r="E3910" s="115" t="s">
        <v>3016</v>
      </c>
      <c r="F3910" s="41" t="s">
        <v>7928</v>
      </c>
      <c r="G3910" s="120" t="s">
        <v>7917</v>
      </c>
      <c r="H3910" s="117" t="s">
        <v>7918</v>
      </c>
      <c r="I3910" s="41" t="s">
        <v>7919</v>
      </c>
      <c r="J3910" s="118">
        <v>5000000</v>
      </c>
      <c r="K3910" s="117"/>
    </row>
    <row r="3911" spans="2:11" ht="31">
      <c r="B3911" s="113">
        <v>67</v>
      </c>
      <c r="C3911" s="121" t="s">
        <v>216</v>
      </c>
      <c r="D3911" s="113">
        <v>2021</v>
      </c>
      <c r="E3911" s="115" t="s">
        <v>3016</v>
      </c>
      <c r="F3911" s="41" t="s">
        <v>7929</v>
      </c>
      <c r="G3911" s="120" t="s">
        <v>7930</v>
      </c>
      <c r="H3911" s="117" t="s">
        <v>7926</v>
      </c>
      <c r="I3911" s="41" t="s">
        <v>229</v>
      </c>
      <c r="J3911" s="118">
        <v>5000000</v>
      </c>
      <c r="K3911" s="117"/>
    </row>
    <row r="3912" spans="2:11" ht="31">
      <c r="B3912" s="113">
        <v>67</v>
      </c>
      <c r="C3912" s="121" t="s">
        <v>216</v>
      </c>
      <c r="D3912" s="113">
        <v>2021</v>
      </c>
      <c r="E3912" s="115" t="s">
        <v>3016</v>
      </c>
      <c r="F3912" s="41" t="s">
        <v>7931</v>
      </c>
      <c r="G3912" s="120" t="s">
        <v>7930</v>
      </c>
      <c r="H3912" s="117" t="s">
        <v>7926</v>
      </c>
      <c r="I3912" s="41" t="s">
        <v>7932</v>
      </c>
      <c r="J3912" s="118">
        <v>5000000</v>
      </c>
      <c r="K3912" s="117"/>
    </row>
    <row r="3913" spans="2:11" ht="31">
      <c r="B3913" s="113">
        <v>67</v>
      </c>
      <c r="C3913" s="121" t="s">
        <v>216</v>
      </c>
      <c r="D3913" s="113">
        <v>2021</v>
      </c>
      <c r="E3913" s="115" t="s">
        <v>3070</v>
      </c>
      <c r="F3913" s="41" t="s">
        <v>7933</v>
      </c>
      <c r="G3913" s="120" t="s">
        <v>7930</v>
      </c>
      <c r="H3913" s="117"/>
      <c r="I3913" s="41" t="s">
        <v>765</v>
      </c>
      <c r="J3913" s="118">
        <v>20000000</v>
      </c>
      <c r="K3913" s="117"/>
    </row>
    <row r="3914" spans="2:11" ht="31">
      <c r="B3914" s="113">
        <v>67</v>
      </c>
      <c r="C3914" s="121" t="s">
        <v>216</v>
      </c>
      <c r="D3914" s="113">
        <v>2021</v>
      </c>
      <c r="E3914" s="115" t="s">
        <v>3070</v>
      </c>
      <c r="F3914" s="41" t="s">
        <v>7934</v>
      </c>
      <c r="G3914" s="120" t="s">
        <v>7925</v>
      </c>
      <c r="H3914" s="117" t="s">
        <v>6465</v>
      </c>
      <c r="I3914" s="41" t="s">
        <v>7935</v>
      </c>
      <c r="J3914" s="118">
        <v>30000000</v>
      </c>
      <c r="K3914" s="117"/>
    </row>
    <row r="3915" spans="2:11" ht="31">
      <c r="B3915" s="113">
        <v>67</v>
      </c>
      <c r="C3915" s="121" t="s">
        <v>216</v>
      </c>
      <c r="D3915" s="113">
        <v>2021</v>
      </c>
      <c r="E3915" s="115" t="s">
        <v>3070</v>
      </c>
      <c r="F3915" s="41" t="s">
        <v>7936</v>
      </c>
      <c r="G3915" s="120" t="s">
        <v>7925</v>
      </c>
      <c r="H3915" s="117" t="s">
        <v>6465</v>
      </c>
      <c r="I3915" s="41" t="s">
        <v>18</v>
      </c>
      <c r="J3915" s="118">
        <v>25000000</v>
      </c>
      <c r="K3915" s="117"/>
    </row>
    <row r="3916" spans="2:11" ht="31">
      <c r="B3916" s="113">
        <v>67</v>
      </c>
      <c r="C3916" s="121" t="s">
        <v>216</v>
      </c>
      <c r="D3916" s="113">
        <v>2021</v>
      </c>
      <c r="E3916" s="115" t="s">
        <v>3070</v>
      </c>
      <c r="F3916" s="41" t="s">
        <v>7937</v>
      </c>
      <c r="G3916" s="120" t="s">
        <v>7925</v>
      </c>
      <c r="H3916" s="117" t="s">
        <v>5590</v>
      </c>
      <c r="I3916" s="41" t="s">
        <v>229</v>
      </c>
      <c r="J3916" s="118">
        <v>14336000</v>
      </c>
      <c r="K3916" s="117"/>
    </row>
    <row r="3917" spans="2:11" ht="31">
      <c r="B3917" s="113">
        <v>67</v>
      </c>
      <c r="C3917" s="121" t="s">
        <v>216</v>
      </c>
      <c r="D3917" s="113">
        <v>2021</v>
      </c>
      <c r="E3917" s="115" t="s">
        <v>3070</v>
      </c>
      <c r="F3917" s="41" t="s">
        <v>7938</v>
      </c>
      <c r="G3917" s="120" t="s">
        <v>7925</v>
      </c>
      <c r="H3917" s="117" t="s">
        <v>4992</v>
      </c>
      <c r="I3917" s="41" t="s">
        <v>346</v>
      </c>
      <c r="J3917" s="118">
        <v>31360000</v>
      </c>
      <c r="K3917" s="117"/>
    </row>
    <row r="3918" spans="2:11" ht="31">
      <c r="B3918" s="113">
        <v>67</v>
      </c>
      <c r="C3918" s="121" t="s">
        <v>216</v>
      </c>
      <c r="D3918" s="113">
        <v>2021</v>
      </c>
      <c r="E3918" s="115" t="s">
        <v>3070</v>
      </c>
      <c r="F3918" s="41" t="s">
        <v>7939</v>
      </c>
      <c r="G3918" s="120" t="s">
        <v>7925</v>
      </c>
      <c r="H3918" s="117"/>
      <c r="I3918" s="41" t="s">
        <v>229</v>
      </c>
      <c r="J3918" s="118">
        <v>5000000</v>
      </c>
      <c r="K3918" s="117"/>
    </row>
    <row r="3919" spans="2:11" ht="31">
      <c r="B3919" s="113">
        <v>67</v>
      </c>
      <c r="C3919" s="121" t="s">
        <v>216</v>
      </c>
      <c r="D3919" s="113">
        <v>2021</v>
      </c>
      <c r="E3919" s="115" t="s">
        <v>3070</v>
      </c>
      <c r="F3919" s="41" t="s">
        <v>7940</v>
      </c>
      <c r="G3919" s="120" t="s">
        <v>7925</v>
      </c>
      <c r="H3919" s="117"/>
      <c r="I3919" s="41" t="s">
        <v>7932</v>
      </c>
      <c r="J3919" s="118">
        <v>7150000</v>
      </c>
      <c r="K3919" s="117"/>
    </row>
    <row r="3920" spans="2:11" ht="31">
      <c r="B3920" s="113">
        <v>67</v>
      </c>
      <c r="C3920" s="121" t="s">
        <v>216</v>
      </c>
      <c r="D3920" s="113">
        <v>2021</v>
      </c>
      <c r="E3920" s="115" t="s">
        <v>3070</v>
      </c>
      <c r="F3920" s="41" t="s">
        <v>7941</v>
      </c>
      <c r="G3920" s="120" t="s">
        <v>7925</v>
      </c>
      <c r="H3920" s="117"/>
      <c r="I3920" s="41" t="s">
        <v>7942</v>
      </c>
      <c r="J3920" s="118">
        <v>41000000</v>
      </c>
      <c r="K3920" s="117"/>
    </row>
    <row r="3921" spans="2:11" ht="31">
      <c r="B3921" s="113">
        <v>67</v>
      </c>
      <c r="C3921" s="121" t="s">
        <v>216</v>
      </c>
      <c r="D3921" s="113">
        <v>2021</v>
      </c>
      <c r="E3921" s="115" t="s">
        <v>3070</v>
      </c>
      <c r="F3921" s="41" t="s">
        <v>7943</v>
      </c>
      <c r="G3921" s="120" t="s">
        <v>7925</v>
      </c>
      <c r="H3921" s="117"/>
      <c r="I3921" s="41" t="s">
        <v>7944</v>
      </c>
      <c r="J3921" s="118">
        <v>27000000</v>
      </c>
      <c r="K3921" s="117"/>
    </row>
    <row r="3922" spans="2:11" ht="31">
      <c r="B3922" s="113">
        <v>67</v>
      </c>
      <c r="C3922" s="121" t="s">
        <v>216</v>
      </c>
      <c r="D3922" s="113">
        <v>2021</v>
      </c>
      <c r="E3922" s="115" t="s">
        <v>3070</v>
      </c>
      <c r="F3922" s="41" t="s">
        <v>7945</v>
      </c>
      <c r="G3922" s="120" t="s">
        <v>7925</v>
      </c>
      <c r="H3922" s="117"/>
      <c r="I3922" s="41" t="s">
        <v>2683</v>
      </c>
      <c r="J3922" s="118">
        <v>33863000</v>
      </c>
      <c r="K3922" s="117"/>
    </row>
    <row r="3923" spans="2:11" ht="46.5">
      <c r="B3923" s="113">
        <v>67</v>
      </c>
      <c r="C3923" s="121" t="s">
        <v>216</v>
      </c>
      <c r="D3923" s="113">
        <v>2021</v>
      </c>
      <c r="E3923" s="115" t="s">
        <v>3096</v>
      </c>
      <c r="F3923" s="41" t="s">
        <v>7946</v>
      </c>
      <c r="G3923" s="120" t="s">
        <v>4699</v>
      </c>
      <c r="H3923" s="117"/>
      <c r="I3923" s="41" t="s">
        <v>229</v>
      </c>
      <c r="J3923" s="118">
        <v>2000000</v>
      </c>
      <c r="K3923" s="117"/>
    </row>
    <row r="3924" spans="2:11" ht="46.5">
      <c r="B3924" s="113">
        <v>67</v>
      </c>
      <c r="C3924" s="121" t="s">
        <v>216</v>
      </c>
      <c r="D3924" s="113">
        <v>2021</v>
      </c>
      <c r="E3924" s="115" t="s">
        <v>3096</v>
      </c>
      <c r="F3924" s="41" t="s">
        <v>7947</v>
      </c>
      <c r="G3924" s="120" t="s">
        <v>7925</v>
      </c>
      <c r="H3924" s="117"/>
      <c r="I3924" s="41" t="s">
        <v>229</v>
      </c>
      <c r="J3924" s="118">
        <v>2000000</v>
      </c>
      <c r="K3924" s="117"/>
    </row>
    <row r="3925" spans="2:11" ht="46.5">
      <c r="B3925" s="113">
        <v>67</v>
      </c>
      <c r="C3925" s="121" t="s">
        <v>216</v>
      </c>
      <c r="D3925" s="113">
        <v>2021</v>
      </c>
      <c r="E3925" s="115" t="s">
        <v>3096</v>
      </c>
      <c r="F3925" s="41" t="s">
        <v>7948</v>
      </c>
      <c r="G3925" s="120" t="s">
        <v>7925</v>
      </c>
      <c r="H3925" s="117"/>
      <c r="I3925" s="41" t="s">
        <v>346</v>
      </c>
      <c r="J3925" s="118">
        <v>2000000</v>
      </c>
      <c r="K3925" s="117"/>
    </row>
    <row r="3926" spans="2:11" ht="46.5">
      <c r="B3926" s="113">
        <v>67</v>
      </c>
      <c r="C3926" s="121" t="s">
        <v>216</v>
      </c>
      <c r="D3926" s="113">
        <v>2021</v>
      </c>
      <c r="E3926" s="115" t="s">
        <v>3096</v>
      </c>
      <c r="F3926" s="41" t="s">
        <v>7949</v>
      </c>
      <c r="G3926" s="120" t="s">
        <v>7925</v>
      </c>
      <c r="H3926" s="117"/>
      <c r="I3926" s="41" t="s">
        <v>7950</v>
      </c>
      <c r="J3926" s="118">
        <v>2000000</v>
      </c>
      <c r="K3926" s="117"/>
    </row>
    <row r="3927" spans="2:11" ht="46.5">
      <c r="B3927" s="113">
        <v>67</v>
      </c>
      <c r="C3927" s="121" t="s">
        <v>216</v>
      </c>
      <c r="D3927" s="113">
        <v>2021</v>
      </c>
      <c r="E3927" s="115" t="s">
        <v>3096</v>
      </c>
      <c r="F3927" s="41" t="s">
        <v>7951</v>
      </c>
      <c r="G3927" s="120" t="s">
        <v>7925</v>
      </c>
      <c r="H3927" s="117"/>
      <c r="I3927" s="41" t="s">
        <v>7952</v>
      </c>
      <c r="J3927" s="118">
        <v>15500000</v>
      </c>
      <c r="K3927" s="117"/>
    </row>
    <row r="3928" spans="2:11" ht="46.5">
      <c r="B3928" s="113">
        <v>67</v>
      </c>
      <c r="C3928" s="121" t="s">
        <v>216</v>
      </c>
      <c r="D3928" s="113">
        <v>2021</v>
      </c>
      <c r="E3928" s="115" t="s">
        <v>3096</v>
      </c>
      <c r="F3928" s="41" t="s">
        <v>7953</v>
      </c>
      <c r="G3928" s="120" t="s">
        <v>7925</v>
      </c>
      <c r="H3928" s="117"/>
      <c r="I3928" s="41" t="s">
        <v>7954</v>
      </c>
      <c r="J3928" s="118">
        <v>8650000</v>
      </c>
      <c r="K3928" s="117"/>
    </row>
    <row r="3929" spans="2:11" ht="46.5">
      <c r="B3929" s="113">
        <v>67</v>
      </c>
      <c r="C3929" s="121" t="s">
        <v>216</v>
      </c>
      <c r="D3929" s="113">
        <v>2021</v>
      </c>
      <c r="E3929" s="115" t="s">
        <v>3096</v>
      </c>
      <c r="F3929" s="41" t="s">
        <v>7955</v>
      </c>
      <c r="G3929" s="120" t="s">
        <v>7925</v>
      </c>
      <c r="H3929" s="117"/>
      <c r="I3929" s="41" t="s">
        <v>7950</v>
      </c>
      <c r="J3929" s="118">
        <v>1500000</v>
      </c>
      <c r="K3929" s="117"/>
    </row>
    <row r="3930" spans="2:11" ht="46.5">
      <c r="B3930" s="113">
        <v>67</v>
      </c>
      <c r="C3930" s="121" t="s">
        <v>216</v>
      </c>
      <c r="D3930" s="113">
        <v>2021</v>
      </c>
      <c r="E3930" s="115" t="s">
        <v>3096</v>
      </c>
      <c r="F3930" s="41" t="s">
        <v>7956</v>
      </c>
      <c r="G3930" s="120" t="s">
        <v>7925</v>
      </c>
      <c r="H3930" s="117"/>
      <c r="I3930" s="41" t="s">
        <v>229</v>
      </c>
      <c r="J3930" s="118">
        <v>2000000</v>
      </c>
      <c r="K3930" s="117"/>
    </row>
    <row r="3931" spans="2:11" ht="46.5">
      <c r="B3931" s="113">
        <v>67</v>
      </c>
      <c r="C3931" s="121" t="s">
        <v>216</v>
      </c>
      <c r="D3931" s="113">
        <v>2021</v>
      </c>
      <c r="E3931" s="115" t="s">
        <v>3096</v>
      </c>
      <c r="F3931" s="41" t="s">
        <v>7957</v>
      </c>
      <c r="G3931" s="120" t="s">
        <v>7958</v>
      </c>
      <c r="H3931" s="117"/>
      <c r="I3931" s="41" t="s">
        <v>765</v>
      </c>
      <c r="J3931" s="118">
        <v>19313000</v>
      </c>
      <c r="K3931" s="117"/>
    </row>
    <row r="3932" spans="2:11" ht="46.5">
      <c r="B3932" s="113">
        <v>67</v>
      </c>
      <c r="C3932" s="121" t="s">
        <v>216</v>
      </c>
      <c r="D3932" s="113">
        <v>2021</v>
      </c>
      <c r="E3932" s="115" t="s">
        <v>3096</v>
      </c>
      <c r="F3932" s="41" t="s">
        <v>7959</v>
      </c>
      <c r="G3932" s="120" t="s">
        <v>7925</v>
      </c>
      <c r="H3932" s="117"/>
      <c r="I3932" s="41" t="s">
        <v>7927</v>
      </c>
      <c r="J3932" s="118">
        <v>2500000</v>
      </c>
      <c r="K3932" s="117"/>
    </row>
    <row r="3933" spans="2:11" ht="46.5">
      <c r="B3933" s="113">
        <v>67</v>
      </c>
      <c r="C3933" s="121" t="s">
        <v>216</v>
      </c>
      <c r="D3933" s="113">
        <v>2021</v>
      </c>
      <c r="E3933" s="115" t="s">
        <v>3096</v>
      </c>
      <c r="F3933" s="41" t="s">
        <v>7960</v>
      </c>
      <c r="G3933" s="120" t="s">
        <v>7925</v>
      </c>
      <c r="H3933" s="117"/>
      <c r="I3933" s="41" t="s">
        <v>229</v>
      </c>
      <c r="J3933" s="118">
        <v>2500000</v>
      </c>
      <c r="K3933" s="117"/>
    </row>
    <row r="3934" spans="2:11" ht="46.5">
      <c r="B3934" s="113">
        <v>67</v>
      </c>
      <c r="C3934" s="121" t="s">
        <v>216</v>
      </c>
      <c r="D3934" s="113">
        <v>2021</v>
      </c>
      <c r="E3934" s="115" t="s">
        <v>3096</v>
      </c>
      <c r="F3934" s="41" t="s">
        <v>7961</v>
      </c>
      <c r="G3934" s="120" t="s">
        <v>7962</v>
      </c>
      <c r="H3934" s="117"/>
      <c r="I3934" s="41" t="s">
        <v>229</v>
      </c>
      <c r="J3934" s="118">
        <v>1200000</v>
      </c>
      <c r="K3934" s="117"/>
    </row>
    <row r="3935" spans="2:11" ht="46.5">
      <c r="B3935" s="113">
        <v>67</v>
      </c>
      <c r="C3935" s="121" t="s">
        <v>216</v>
      </c>
      <c r="D3935" s="113">
        <v>2021</v>
      </c>
      <c r="E3935" s="115" t="s">
        <v>3096</v>
      </c>
      <c r="F3935" s="41" t="s">
        <v>7963</v>
      </c>
      <c r="G3935" s="120" t="s">
        <v>7925</v>
      </c>
      <c r="H3935" s="117"/>
      <c r="I3935" s="41" t="s">
        <v>229</v>
      </c>
      <c r="J3935" s="118">
        <v>2500000</v>
      </c>
      <c r="K3935" s="117"/>
    </row>
    <row r="3936" spans="2:11" ht="46.5">
      <c r="B3936" s="113">
        <v>67</v>
      </c>
      <c r="C3936" s="121" t="s">
        <v>216</v>
      </c>
      <c r="D3936" s="113">
        <v>2021</v>
      </c>
      <c r="E3936" s="115" t="s">
        <v>3096</v>
      </c>
      <c r="F3936" s="41" t="s">
        <v>7964</v>
      </c>
      <c r="G3936" s="120" t="s">
        <v>7925</v>
      </c>
      <c r="H3936" s="117"/>
      <c r="I3936" s="41" t="s">
        <v>7923</v>
      </c>
      <c r="J3936" s="118">
        <v>35565000</v>
      </c>
      <c r="K3936" s="117"/>
    </row>
    <row r="3937" spans="2:11" ht="46.5">
      <c r="B3937" s="113">
        <v>67</v>
      </c>
      <c r="C3937" s="121" t="s">
        <v>216</v>
      </c>
      <c r="D3937" s="113">
        <v>2021</v>
      </c>
      <c r="E3937" s="115" t="s">
        <v>3096</v>
      </c>
      <c r="F3937" s="41" t="s">
        <v>7965</v>
      </c>
      <c r="G3937" s="120" t="s">
        <v>7925</v>
      </c>
      <c r="H3937" s="117"/>
      <c r="I3937" s="41" t="s">
        <v>229</v>
      </c>
      <c r="J3937" s="118">
        <v>5000000</v>
      </c>
      <c r="K3937" s="117"/>
    </row>
    <row r="3938" spans="2:11" ht="46.5">
      <c r="B3938" s="113">
        <v>67</v>
      </c>
      <c r="C3938" s="121" t="s">
        <v>216</v>
      </c>
      <c r="D3938" s="113">
        <v>2021</v>
      </c>
      <c r="E3938" s="115" t="s">
        <v>3096</v>
      </c>
      <c r="F3938" s="41" t="s">
        <v>7966</v>
      </c>
      <c r="G3938" s="120" t="s">
        <v>7925</v>
      </c>
      <c r="H3938" s="117"/>
      <c r="I3938" s="41" t="s">
        <v>765</v>
      </c>
      <c r="J3938" s="118">
        <v>7000000</v>
      </c>
      <c r="K3938" s="117"/>
    </row>
    <row r="3939" spans="2:11" ht="31">
      <c r="B3939" s="113">
        <v>67</v>
      </c>
      <c r="C3939" s="121" t="s">
        <v>216</v>
      </c>
      <c r="D3939" s="113">
        <v>2021</v>
      </c>
      <c r="E3939" s="115" t="s">
        <v>3112</v>
      </c>
      <c r="F3939" s="41" t="s">
        <v>7967</v>
      </c>
      <c r="G3939" s="120" t="s">
        <v>7925</v>
      </c>
      <c r="H3939" s="117"/>
      <c r="I3939" s="41" t="s">
        <v>7927</v>
      </c>
      <c r="J3939" s="118">
        <v>9167000</v>
      </c>
      <c r="K3939" s="117"/>
    </row>
    <row r="3940" spans="2:11" ht="31">
      <c r="B3940" s="113">
        <v>67</v>
      </c>
      <c r="C3940" s="121" t="s">
        <v>216</v>
      </c>
      <c r="D3940" s="113">
        <v>2021</v>
      </c>
      <c r="E3940" s="115" t="s">
        <v>3112</v>
      </c>
      <c r="F3940" s="41" t="s">
        <v>7968</v>
      </c>
      <c r="G3940" s="120" t="s">
        <v>7925</v>
      </c>
      <c r="H3940" s="117"/>
      <c r="I3940" s="41" t="s">
        <v>7927</v>
      </c>
      <c r="J3940" s="118">
        <v>35993000</v>
      </c>
      <c r="K3940" s="117"/>
    </row>
    <row r="3941" spans="2:11" ht="31">
      <c r="B3941" s="113">
        <v>67</v>
      </c>
      <c r="C3941" s="121" t="s">
        <v>216</v>
      </c>
      <c r="D3941" s="113">
        <v>2021</v>
      </c>
      <c r="E3941" s="115" t="s">
        <v>3112</v>
      </c>
      <c r="F3941" s="41" t="s">
        <v>7969</v>
      </c>
      <c r="G3941" s="120" t="s">
        <v>7925</v>
      </c>
      <c r="H3941" s="117"/>
      <c r="I3941" s="41" t="s">
        <v>7927</v>
      </c>
      <c r="J3941" s="118">
        <v>175942000</v>
      </c>
      <c r="K3941" s="117"/>
    </row>
    <row r="3942" spans="2:11" ht="31">
      <c r="B3942" s="113">
        <v>67</v>
      </c>
      <c r="C3942" s="121" t="s">
        <v>216</v>
      </c>
      <c r="D3942" s="113">
        <v>2021</v>
      </c>
      <c r="E3942" s="115" t="s">
        <v>3112</v>
      </c>
      <c r="F3942" s="41" t="s">
        <v>7970</v>
      </c>
      <c r="G3942" s="120" t="s">
        <v>7925</v>
      </c>
      <c r="H3942" s="117"/>
      <c r="I3942" s="41" t="s">
        <v>7927</v>
      </c>
      <c r="J3942" s="118">
        <v>636000000</v>
      </c>
      <c r="K3942" s="117"/>
    </row>
    <row r="3943" spans="2:11" ht="31">
      <c r="B3943" s="113">
        <v>67</v>
      </c>
      <c r="C3943" s="121" t="s">
        <v>216</v>
      </c>
      <c r="D3943" s="113">
        <v>2021</v>
      </c>
      <c r="E3943" s="115" t="s">
        <v>3112</v>
      </c>
      <c r="F3943" s="41" t="s">
        <v>7971</v>
      </c>
      <c r="G3943" s="120" t="s">
        <v>7925</v>
      </c>
      <c r="H3943" s="117"/>
      <c r="I3943" s="41" t="s">
        <v>7927</v>
      </c>
      <c r="J3943" s="118">
        <v>168813198</v>
      </c>
      <c r="K3943" s="117"/>
    </row>
    <row r="3944" spans="2:11" ht="31">
      <c r="B3944" s="113">
        <v>67</v>
      </c>
      <c r="C3944" s="121" t="s">
        <v>216</v>
      </c>
      <c r="D3944" s="113">
        <v>2021</v>
      </c>
      <c r="E3944" s="115" t="s">
        <v>3112</v>
      </c>
      <c r="F3944" s="41" t="s">
        <v>7972</v>
      </c>
      <c r="G3944" s="120" t="s">
        <v>7925</v>
      </c>
      <c r="H3944" s="117"/>
      <c r="I3944" s="41" t="s">
        <v>7973</v>
      </c>
      <c r="J3944" s="118">
        <v>26070000</v>
      </c>
      <c r="K3944" s="117"/>
    </row>
    <row r="3945" spans="2:11" ht="31">
      <c r="B3945" s="113">
        <v>67</v>
      </c>
      <c r="C3945" s="121" t="s">
        <v>216</v>
      </c>
      <c r="D3945" s="113">
        <v>2021</v>
      </c>
      <c r="E3945" s="115" t="s">
        <v>3112</v>
      </c>
      <c r="F3945" s="41" t="s">
        <v>7974</v>
      </c>
      <c r="G3945" s="120" t="s">
        <v>7925</v>
      </c>
      <c r="H3945" s="117"/>
      <c r="I3945" s="41" t="s">
        <v>7944</v>
      </c>
      <c r="J3945" s="118">
        <v>19140000</v>
      </c>
      <c r="K3945" s="117"/>
    </row>
    <row r="3946" spans="2:11" ht="31">
      <c r="B3946" s="113">
        <v>67</v>
      </c>
      <c r="C3946" s="121" t="s">
        <v>216</v>
      </c>
      <c r="D3946" s="113">
        <v>2021</v>
      </c>
      <c r="E3946" s="115" t="s">
        <v>3112</v>
      </c>
      <c r="F3946" s="41" t="s">
        <v>7975</v>
      </c>
      <c r="G3946" s="120" t="s">
        <v>7925</v>
      </c>
      <c r="H3946" s="117"/>
      <c r="I3946" s="41" t="s">
        <v>7927</v>
      </c>
      <c r="J3946" s="118">
        <v>100000000</v>
      </c>
      <c r="K3946" s="117"/>
    </row>
    <row r="3947" spans="2:11" ht="31">
      <c r="B3947" s="113">
        <v>67</v>
      </c>
      <c r="C3947" s="121" t="s">
        <v>216</v>
      </c>
      <c r="D3947" s="113">
        <v>2021</v>
      </c>
      <c r="E3947" s="115" t="s">
        <v>3112</v>
      </c>
      <c r="F3947" s="41" t="s">
        <v>7976</v>
      </c>
      <c r="G3947" s="120" t="s">
        <v>7925</v>
      </c>
      <c r="H3947" s="117"/>
      <c r="I3947" s="41" t="s">
        <v>7927</v>
      </c>
      <c r="J3947" s="118">
        <v>150000000</v>
      </c>
      <c r="K3947" s="117"/>
    </row>
    <row r="3948" spans="2:11" ht="31">
      <c r="B3948" s="113">
        <v>67</v>
      </c>
      <c r="C3948" s="121" t="s">
        <v>216</v>
      </c>
      <c r="D3948" s="113">
        <v>2021</v>
      </c>
      <c r="E3948" s="115" t="s">
        <v>3112</v>
      </c>
      <c r="F3948" s="41" t="s">
        <v>7977</v>
      </c>
      <c r="G3948" s="120" t="s">
        <v>7925</v>
      </c>
      <c r="H3948" s="117"/>
      <c r="I3948" s="41" t="s">
        <v>7978</v>
      </c>
      <c r="J3948" s="118">
        <v>8000000</v>
      </c>
      <c r="K3948" s="117"/>
    </row>
    <row r="3949" spans="2:11" ht="31">
      <c r="B3949" s="113">
        <v>67</v>
      </c>
      <c r="C3949" s="121" t="s">
        <v>216</v>
      </c>
      <c r="D3949" s="113">
        <v>2021</v>
      </c>
      <c r="E3949" s="115" t="s">
        <v>3112</v>
      </c>
      <c r="F3949" s="41" t="s">
        <v>7979</v>
      </c>
      <c r="G3949" s="120" t="s">
        <v>7925</v>
      </c>
      <c r="H3949" s="117"/>
      <c r="I3949" s="41" t="s">
        <v>229</v>
      </c>
      <c r="J3949" s="118">
        <v>20957000</v>
      </c>
      <c r="K3949" s="117"/>
    </row>
    <row r="3950" spans="2:11" ht="31">
      <c r="B3950" s="113">
        <v>67</v>
      </c>
      <c r="C3950" s="121" t="s">
        <v>216</v>
      </c>
      <c r="D3950" s="113">
        <v>2021</v>
      </c>
      <c r="E3950" s="115" t="s">
        <v>3112</v>
      </c>
      <c r="F3950" s="41" t="s">
        <v>7980</v>
      </c>
      <c r="G3950" s="120" t="s">
        <v>7925</v>
      </c>
      <c r="H3950" s="117"/>
      <c r="I3950" s="41" t="s">
        <v>229</v>
      </c>
      <c r="J3950" s="118">
        <v>32000000</v>
      </c>
      <c r="K3950" s="117"/>
    </row>
    <row r="3951" spans="2:11" ht="31">
      <c r="B3951" s="113">
        <v>67</v>
      </c>
      <c r="C3951" s="121" t="s">
        <v>216</v>
      </c>
      <c r="D3951" s="113">
        <v>2021</v>
      </c>
      <c r="E3951" s="115" t="s">
        <v>3112</v>
      </c>
      <c r="F3951" s="41" t="s">
        <v>7981</v>
      </c>
      <c r="G3951" s="120" t="s">
        <v>7925</v>
      </c>
      <c r="H3951" s="117"/>
      <c r="I3951" s="41" t="s">
        <v>7919</v>
      </c>
      <c r="J3951" s="118">
        <v>38435000</v>
      </c>
      <c r="K3951" s="117"/>
    </row>
    <row r="3952" spans="2:11" ht="31">
      <c r="B3952" s="113">
        <v>67</v>
      </c>
      <c r="C3952" s="121" t="s">
        <v>216</v>
      </c>
      <c r="D3952" s="113">
        <v>2021</v>
      </c>
      <c r="E3952" s="115" t="s">
        <v>3112</v>
      </c>
      <c r="F3952" s="41" t="s">
        <v>7982</v>
      </c>
      <c r="G3952" s="120" t="s">
        <v>7925</v>
      </c>
      <c r="H3952" s="117"/>
      <c r="I3952" s="41" t="s">
        <v>229</v>
      </c>
      <c r="J3952" s="118">
        <v>7500000</v>
      </c>
      <c r="K3952" s="117"/>
    </row>
    <row r="3953" spans="2:11" ht="31">
      <c r="B3953" s="113">
        <v>67</v>
      </c>
      <c r="C3953" s="121" t="s">
        <v>216</v>
      </c>
      <c r="D3953" s="113">
        <v>2021</v>
      </c>
      <c r="E3953" s="115" t="s">
        <v>3112</v>
      </c>
      <c r="F3953" s="41" t="s">
        <v>7983</v>
      </c>
      <c r="G3953" s="120" t="s">
        <v>7925</v>
      </c>
      <c r="H3953" s="117"/>
      <c r="I3953" s="41" t="s">
        <v>7978</v>
      </c>
      <c r="J3953" s="118">
        <v>7500000</v>
      </c>
      <c r="K3953" s="117"/>
    </row>
    <row r="3954" spans="2:11" ht="31">
      <c r="B3954" s="113">
        <v>67</v>
      </c>
      <c r="C3954" s="121" t="s">
        <v>216</v>
      </c>
      <c r="D3954" s="113">
        <v>2021</v>
      </c>
      <c r="E3954" s="115" t="s">
        <v>3112</v>
      </c>
      <c r="F3954" s="41" t="s">
        <v>7984</v>
      </c>
      <c r="G3954" s="120" t="s">
        <v>7925</v>
      </c>
      <c r="H3954" s="117"/>
      <c r="I3954" s="41" t="s">
        <v>7944</v>
      </c>
      <c r="J3954" s="118">
        <v>16600000</v>
      </c>
      <c r="K3954" s="117"/>
    </row>
    <row r="3955" spans="2:11" ht="31">
      <c r="B3955" s="113">
        <v>67</v>
      </c>
      <c r="C3955" s="121" t="s">
        <v>216</v>
      </c>
      <c r="D3955" s="113">
        <v>2021</v>
      </c>
      <c r="E3955" s="115" t="s">
        <v>3112</v>
      </c>
      <c r="F3955" s="41" t="s">
        <v>7985</v>
      </c>
      <c r="G3955" s="120" t="s">
        <v>7925</v>
      </c>
      <c r="H3955" s="117"/>
      <c r="I3955" s="41" t="s">
        <v>7919</v>
      </c>
      <c r="J3955" s="118">
        <v>42500000</v>
      </c>
      <c r="K3955" s="117"/>
    </row>
    <row r="3956" spans="2:11" ht="31">
      <c r="B3956" s="113">
        <v>67</v>
      </c>
      <c r="C3956" s="121" t="s">
        <v>216</v>
      </c>
      <c r="D3956" s="113">
        <v>2021</v>
      </c>
      <c r="E3956" s="115" t="s">
        <v>3112</v>
      </c>
      <c r="F3956" s="41" t="s">
        <v>7986</v>
      </c>
      <c r="G3956" s="120" t="s">
        <v>7925</v>
      </c>
      <c r="H3956" s="117"/>
      <c r="I3956" s="41" t="s">
        <v>229</v>
      </c>
      <c r="J3956" s="118">
        <v>14200000</v>
      </c>
      <c r="K3956" s="117"/>
    </row>
    <row r="3957" spans="2:11" ht="31">
      <c r="B3957" s="113">
        <v>67</v>
      </c>
      <c r="C3957" s="121" t="s">
        <v>216</v>
      </c>
      <c r="D3957" s="113">
        <v>2021</v>
      </c>
      <c r="E3957" s="115" t="s">
        <v>3112</v>
      </c>
      <c r="F3957" s="41" t="s">
        <v>7987</v>
      </c>
      <c r="G3957" s="120" t="s">
        <v>7925</v>
      </c>
      <c r="H3957" s="117"/>
      <c r="I3957" s="41" t="s">
        <v>7944</v>
      </c>
      <c r="J3957" s="118">
        <v>10440000</v>
      </c>
      <c r="K3957" s="117"/>
    </row>
    <row r="3958" spans="2:11" ht="31">
      <c r="B3958" s="113">
        <v>67</v>
      </c>
      <c r="C3958" s="121" t="s">
        <v>216</v>
      </c>
      <c r="D3958" s="113">
        <v>2021</v>
      </c>
      <c r="E3958" s="115" t="s">
        <v>3112</v>
      </c>
      <c r="F3958" s="41" t="s">
        <v>7988</v>
      </c>
      <c r="G3958" s="120" t="s">
        <v>7925</v>
      </c>
      <c r="H3958" s="117"/>
      <c r="I3958" s="41" t="s">
        <v>7944</v>
      </c>
      <c r="J3958" s="118">
        <v>7610000</v>
      </c>
      <c r="K3958" s="117"/>
    </row>
    <row r="3959" spans="2:11" ht="31">
      <c r="B3959" s="113">
        <v>67</v>
      </c>
      <c r="C3959" s="121" t="s">
        <v>216</v>
      </c>
      <c r="D3959" s="113">
        <v>2021</v>
      </c>
      <c r="E3959" s="115" t="s">
        <v>3112</v>
      </c>
      <c r="F3959" s="41" t="s">
        <v>7989</v>
      </c>
      <c r="G3959" s="120" t="s">
        <v>7925</v>
      </c>
      <c r="H3959" s="117"/>
      <c r="I3959" s="41" t="s">
        <v>7919</v>
      </c>
      <c r="J3959" s="118">
        <v>5000000</v>
      </c>
      <c r="K3959" s="117"/>
    </row>
    <row r="3960" spans="2:11" ht="31">
      <c r="B3960" s="113">
        <v>67</v>
      </c>
      <c r="C3960" s="121" t="s">
        <v>216</v>
      </c>
      <c r="D3960" s="113">
        <v>2021</v>
      </c>
      <c r="E3960" s="115" t="s">
        <v>3112</v>
      </c>
      <c r="F3960" s="41" t="s">
        <v>7990</v>
      </c>
      <c r="G3960" s="120" t="s">
        <v>7925</v>
      </c>
      <c r="H3960" s="117"/>
      <c r="I3960" s="41" t="s">
        <v>7950</v>
      </c>
      <c r="J3960" s="118">
        <v>13750000</v>
      </c>
      <c r="K3960" s="117"/>
    </row>
    <row r="3961" spans="2:11" ht="31">
      <c r="B3961" s="113">
        <v>67</v>
      </c>
      <c r="C3961" s="121" t="s">
        <v>216</v>
      </c>
      <c r="D3961" s="113">
        <v>2021</v>
      </c>
      <c r="E3961" s="115" t="s">
        <v>3112</v>
      </c>
      <c r="F3961" s="41" t="s">
        <v>7991</v>
      </c>
      <c r="G3961" s="120" t="s">
        <v>7925</v>
      </c>
      <c r="H3961" s="117"/>
      <c r="I3961" s="41" t="s">
        <v>7944</v>
      </c>
      <c r="J3961" s="118">
        <v>38400000</v>
      </c>
      <c r="K3961" s="117"/>
    </row>
    <row r="3962" spans="2:11" ht="31">
      <c r="B3962" s="113">
        <v>67</v>
      </c>
      <c r="C3962" s="121" t="s">
        <v>216</v>
      </c>
      <c r="D3962" s="113">
        <v>2021</v>
      </c>
      <c r="E3962" s="115" t="s">
        <v>3112</v>
      </c>
      <c r="F3962" s="41" t="s">
        <v>7992</v>
      </c>
      <c r="G3962" s="120" t="s">
        <v>7925</v>
      </c>
      <c r="H3962" s="117"/>
      <c r="I3962" s="41" t="s">
        <v>7919</v>
      </c>
      <c r="J3962" s="118">
        <v>1000000</v>
      </c>
      <c r="K3962" s="117"/>
    </row>
    <row r="3963" spans="2:11" ht="31">
      <c r="B3963" s="113">
        <v>67</v>
      </c>
      <c r="C3963" s="121" t="s">
        <v>216</v>
      </c>
      <c r="D3963" s="113">
        <v>2021</v>
      </c>
      <c r="E3963" s="115" t="s">
        <v>3112</v>
      </c>
      <c r="F3963" s="41" t="s">
        <v>7993</v>
      </c>
      <c r="G3963" s="120" t="s">
        <v>7925</v>
      </c>
      <c r="H3963" s="117"/>
      <c r="I3963" s="41" t="s">
        <v>7994</v>
      </c>
      <c r="J3963" s="118">
        <v>5000000</v>
      </c>
      <c r="K3963" s="117"/>
    </row>
    <row r="3964" spans="2:11" ht="15.5">
      <c r="B3964" s="113">
        <v>67</v>
      </c>
      <c r="C3964" s="121" t="s">
        <v>216</v>
      </c>
      <c r="D3964" s="113">
        <v>2021</v>
      </c>
      <c r="E3964" s="115" t="s">
        <v>3144</v>
      </c>
      <c r="F3964" s="41" t="s">
        <v>7995</v>
      </c>
      <c r="G3964" s="120" t="s">
        <v>7925</v>
      </c>
      <c r="H3964" s="117"/>
      <c r="I3964" s="41" t="s">
        <v>7944</v>
      </c>
      <c r="J3964" s="118">
        <v>9375000</v>
      </c>
      <c r="K3964" s="117"/>
    </row>
    <row r="3965" spans="2:11" ht="15.5">
      <c r="B3965" s="113">
        <v>67</v>
      </c>
      <c r="C3965" s="121" t="s">
        <v>216</v>
      </c>
      <c r="D3965" s="113">
        <v>2021</v>
      </c>
      <c r="E3965" s="115" t="s">
        <v>3144</v>
      </c>
      <c r="F3965" s="41" t="s">
        <v>7996</v>
      </c>
      <c r="G3965" s="120" t="s">
        <v>7925</v>
      </c>
      <c r="H3965" s="117"/>
      <c r="I3965" s="41" t="s">
        <v>229</v>
      </c>
      <c r="J3965" s="118">
        <v>6000000</v>
      </c>
      <c r="K3965" s="117"/>
    </row>
    <row r="3966" spans="2:11" ht="15.5">
      <c r="B3966" s="113">
        <v>67</v>
      </c>
      <c r="C3966" s="121" t="s">
        <v>216</v>
      </c>
      <c r="D3966" s="113">
        <v>2021</v>
      </c>
      <c r="E3966" s="115" t="s">
        <v>3144</v>
      </c>
      <c r="F3966" s="41" t="s">
        <v>7997</v>
      </c>
      <c r="G3966" s="120" t="s">
        <v>7925</v>
      </c>
      <c r="H3966" s="117"/>
      <c r="I3966" s="41" t="s">
        <v>229</v>
      </c>
      <c r="J3966" s="118">
        <v>4400000</v>
      </c>
      <c r="K3966" s="117"/>
    </row>
    <row r="3967" spans="2:11" ht="15.5">
      <c r="B3967" s="113">
        <v>67</v>
      </c>
      <c r="C3967" s="121" t="s">
        <v>216</v>
      </c>
      <c r="D3967" s="113">
        <v>2021</v>
      </c>
      <c r="E3967" s="115" t="s">
        <v>3144</v>
      </c>
      <c r="F3967" s="41" t="s">
        <v>7998</v>
      </c>
      <c r="G3967" s="120" t="s">
        <v>7925</v>
      </c>
      <c r="H3967" s="117"/>
      <c r="I3967" s="41" t="s">
        <v>7927</v>
      </c>
      <c r="J3967" s="118">
        <v>6300000</v>
      </c>
      <c r="K3967" s="117"/>
    </row>
    <row r="3968" spans="2:11" ht="15.5">
      <c r="B3968" s="113">
        <v>67</v>
      </c>
      <c r="C3968" s="121" t="s">
        <v>216</v>
      </c>
      <c r="D3968" s="113">
        <v>2021</v>
      </c>
      <c r="E3968" s="115" t="s">
        <v>3144</v>
      </c>
      <c r="F3968" s="41" t="s">
        <v>7999</v>
      </c>
      <c r="G3968" s="120" t="s">
        <v>7925</v>
      </c>
      <c r="H3968" s="117"/>
      <c r="I3968" s="41" t="s">
        <v>229</v>
      </c>
      <c r="J3968" s="118">
        <v>3000000</v>
      </c>
      <c r="K3968" s="117"/>
    </row>
    <row r="3969" spans="2:11" ht="15.5">
      <c r="B3969" s="113">
        <v>67</v>
      </c>
      <c r="C3969" s="121" t="s">
        <v>216</v>
      </c>
      <c r="D3969" s="113">
        <v>2021</v>
      </c>
      <c r="E3969" s="115" t="s">
        <v>3144</v>
      </c>
      <c r="F3969" s="41" t="s">
        <v>8000</v>
      </c>
      <c r="G3969" s="120" t="s">
        <v>7925</v>
      </c>
      <c r="H3969" s="117"/>
      <c r="I3969" s="41" t="s">
        <v>229</v>
      </c>
      <c r="J3969" s="118">
        <v>9500000</v>
      </c>
      <c r="K3969" s="117"/>
    </row>
    <row r="3970" spans="2:11" ht="15.5">
      <c r="B3970" s="113">
        <v>67</v>
      </c>
      <c r="C3970" s="121" t="s">
        <v>216</v>
      </c>
      <c r="D3970" s="113">
        <v>2021</v>
      </c>
      <c r="E3970" s="115" t="s">
        <v>3144</v>
      </c>
      <c r="F3970" s="41" t="s">
        <v>8001</v>
      </c>
      <c r="G3970" s="120" t="s">
        <v>7925</v>
      </c>
      <c r="H3970" s="117"/>
      <c r="I3970" s="41" t="s">
        <v>8002</v>
      </c>
      <c r="J3970" s="118">
        <v>9400000</v>
      </c>
      <c r="K3970" s="117"/>
    </row>
    <row r="3971" spans="2:11" ht="31">
      <c r="B3971" s="113">
        <v>68</v>
      </c>
      <c r="C3971" s="121" t="s">
        <v>99</v>
      </c>
      <c r="D3971" s="113">
        <v>2021</v>
      </c>
      <c r="E3971" s="115" t="s">
        <v>3011</v>
      </c>
      <c r="F3971" s="41" t="s">
        <v>8003</v>
      </c>
      <c r="G3971" s="120" t="s">
        <v>8004</v>
      </c>
      <c r="H3971" s="117" t="s">
        <v>8005</v>
      </c>
      <c r="I3971" s="41" t="s">
        <v>8006</v>
      </c>
      <c r="J3971" s="118"/>
      <c r="K3971" s="117">
        <v>1142809050</v>
      </c>
    </row>
    <row r="3972" spans="2:11" ht="42">
      <c r="B3972" s="113">
        <v>68</v>
      </c>
      <c r="C3972" s="121" t="s">
        <v>99</v>
      </c>
      <c r="D3972" s="113">
        <v>2021</v>
      </c>
      <c r="E3972" s="115" t="s">
        <v>3016</v>
      </c>
      <c r="F3972" s="41" t="s">
        <v>8007</v>
      </c>
      <c r="G3972" s="120" t="s">
        <v>8008</v>
      </c>
      <c r="H3972" s="117" t="s">
        <v>8009</v>
      </c>
      <c r="I3972" s="41" t="s">
        <v>8006</v>
      </c>
      <c r="J3972" s="118">
        <v>220748500</v>
      </c>
      <c r="K3972" s="117"/>
    </row>
    <row r="3973" spans="2:11" ht="70">
      <c r="B3973" s="113">
        <v>68</v>
      </c>
      <c r="C3973" s="121" t="s">
        <v>99</v>
      </c>
      <c r="D3973" s="113">
        <v>2021</v>
      </c>
      <c r="E3973" s="115" t="s">
        <v>3016</v>
      </c>
      <c r="F3973" s="41" t="s">
        <v>8010</v>
      </c>
      <c r="G3973" s="120" t="s">
        <v>8011</v>
      </c>
      <c r="H3973" s="117" t="s">
        <v>8012</v>
      </c>
      <c r="I3973" s="41" t="s">
        <v>8013</v>
      </c>
      <c r="J3973" s="118">
        <v>2264726641</v>
      </c>
      <c r="K3973" s="117"/>
    </row>
    <row r="3974" spans="2:11" ht="31">
      <c r="B3974" s="113">
        <v>68</v>
      </c>
      <c r="C3974" s="121" t="s">
        <v>99</v>
      </c>
      <c r="D3974" s="113">
        <v>2021</v>
      </c>
      <c r="E3974" s="115" t="s">
        <v>3016</v>
      </c>
      <c r="F3974" s="41" t="s">
        <v>8014</v>
      </c>
      <c r="G3974" s="120" t="s">
        <v>8015</v>
      </c>
      <c r="H3974" s="117" t="s">
        <v>8016</v>
      </c>
      <c r="I3974" s="41" t="s">
        <v>698</v>
      </c>
      <c r="J3974" s="118">
        <v>1463116794</v>
      </c>
      <c r="K3974" s="117"/>
    </row>
    <row r="3975" spans="2:11" ht="31">
      <c r="B3975" s="113">
        <v>68</v>
      </c>
      <c r="C3975" s="121" t="s">
        <v>99</v>
      </c>
      <c r="D3975" s="113">
        <v>2021</v>
      </c>
      <c r="E3975" s="115" t="s">
        <v>3070</v>
      </c>
      <c r="F3975" s="41" t="s">
        <v>8017</v>
      </c>
      <c r="G3975" s="120" t="s">
        <v>6436</v>
      </c>
      <c r="H3975" s="117" t="s">
        <v>8018</v>
      </c>
      <c r="I3975" s="41" t="s">
        <v>8019</v>
      </c>
      <c r="J3975" s="118">
        <v>1324526869</v>
      </c>
      <c r="K3975" s="117"/>
    </row>
    <row r="3976" spans="2:11" ht="70">
      <c r="B3976" s="113">
        <v>68</v>
      </c>
      <c r="C3976" s="121" t="s">
        <v>99</v>
      </c>
      <c r="D3976" s="113">
        <v>2021</v>
      </c>
      <c r="E3976" s="115" t="s">
        <v>3070</v>
      </c>
      <c r="F3976" s="41" t="s">
        <v>8020</v>
      </c>
      <c r="G3976" s="120" t="s">
        <v>8021</v>
      </c>
      <c r="H3976" s="117" t="s">
        <v>8022</v>
      </c>
      <c r="I3976" s="41" t="s">
        <v>8023</v>
      </c>
      <c r="J3976" s="118">
        <v>12034824588</v>
      </c>
      <c r="K3976" s="117"/>
    </row>
    <row r="3977" spans="2:11" ht="31">
      <c r="B3977" s="113">
        <v>68</v>
      </c>
      <c r="C3977" s="121" t="s">
        <v>99</v>
      </c>
      <c r="D3977" s="113">
        <v>2021</v>
      </c>
      <c r="E3977" s="115" t="s">
        <v>3070</v>
      </c>
      <c r="F3977" s="41" t="s">
        <v>8024</v>
      </c>
      <c r="G3977" s="120"/>
      <c r="H3977" s="117" t="s">
        <v>8025</v>
      </c>
      <c r="I3977" s="41"/>
      <c r="J3977" s="118">
        <v>585586048</v>
      </c>
      <c r="K3977" s="117"/>
    </row>
    <row r="3978" spans="2:11" ht="46.5">
      <c r="B3978" s="113">
        <v>68</v>
      </c>
      <c r="C3978" s="121" t="s">
        <v>99</v>
      </c>
      <c r="D3978" s="113">
        <v>2021</v>
      </c>
      <c r="E3978" s="115" t="s">
        <v>3096</v>
      </c>
      <c r="F3978" s="41" t="s">
        <v>8026</v>
      </c>
      <c r="G3978" s="120" t="s">
        <v>8027</v>
      </c>
      <c r="H3978" s="117" t="s">
        <v>8028</v>
      </c>
      <c r="I3978" s="41"/>
      <c r="J3978" s="118">
        <v>3516454800</v>
      </c>
      <c r="K3978" s="117"/>
    </row>
    <row r="3979" spans="2:11" ht="46.5">
      <c r="B3979" s="113">
        <v>68</v>
      </c>
      <c r="C3979" s="121" t="s">
        <v>99</v>
      </c>
      <c r="D3979" s="113">
        <v>2021</v>
      </c>
      <c r="E3979" s="115" t="s">
        <v>3096</v>
      </c>
      <c r="F3979" s="41" t="s">
        <v>8029</v>
      </c>
      <c r="G3979" s="120" t="s">
        <v>8030</v>
      </c>
      <c r="H3979" s="117" t="s">
        <v>8031</v>
      </c>
      <c r="I3979" s="41"/>
      <c r="J3979" s="118">
        <v>5149318000</v>
      </c>
      <c r="K3979" s="117"/>
    </row>
    <row r="3980" spans="2:11" ht="46.5">
      <c r="B3980" s="113">
        <v>68</v>
      </c>
      <c r="C3980" s="121" t="s">
        <v>99</v>
      </c>
      <c r="D3980" s="113">
        <v>2021</v>
      </c>
      <c r="E3980" s="115" t="s">
        <v>3096</v>
      </c>
      <c r="F3980" s="41" t="s">
        <v>8032</v>
      </c>
      <c r="G3980" s="120" t="s">
        <v>8033</v>
      </c>
      <c r="H3980" s="117" t="s">
        <v>8034</v>
      </c>
      <c r="I3980" s="41"/>
      <c r="J3980" s="118">
        <v>903065705</v>
      </c>
      <c r="K3980" s="117"/>
    </row>
    <row r="3981" spans="2:11" ht="31">
      <c r="B3981" s="113">
        <v>68</v>
      </c>
      <c r="C3981" s="121" t="s">
        <v>99</v>
      </c>
      <c r="D3981" s="113">
        <v>2021</v>
      </c>
      <c r="E3981" s="115" t="s">
        <v>3112</v>
      </c>
      <c r="F3981" s="41" t="s">
        <v>8035</v>
      </c>
      <c r="G3981" s="120" t="s">
        <v>8036</v>
      </c>
      <c r="H3981" s="117" t="s">
        <v>8037</v>
      </c>
      <c r="I3981" s="41" t="s">
        <v>8038</v>
      </c>
      <c r="J3981" s="118">
        <v>1433969609</v>
      </c>
      <c r="K3981" s="117"/>
    </row>
    <row r="3982" spans="2:11" ht="31">
      <c r="B3982" s="113">
        <v>68</v>
      </c>
      <c r="C3982" s="121" t="s">
        <v>99</v>
      </c>
      <c r="D3982" s="113">
        <v>2021</v>
      </c>
      <c r="E3982" s="115" t="s">
        <v>3112</v>
      </c>
      <c r="F3982" s="41" t="s">
        <v>8039</v>
      </c>
      <c r="G3982" s="120" t="s">
        <v>8040</v>
      </c>
      <c r="H3982" s="117" t="s">
        <v>8041</v>
      </c>
      <c r="I3982" s="41" t="s">
        <v>8042</v>
      </c>
      <c r="J3982" s="118">
        <v>3759775000</v>
      </c>
      <c r="K3982" s="117"/>
    </row>
    <row r="3983" spans="2:11" ht="42">
      <c r="B3983" s="113">
        <v>68</v>
      </c>
      <c r="C3983" s="121" t="s">
        <v>99</v>
      </c>
      <c r="D3983" s="113">
        <v>2021</v>
      </c>
      <c r="E3983" s="115" t="s">
        <v>3144</v>
      </c>
      <c r="F3983" s="41" t="s">
        <v>8043</v>
      </c>
      <c r="G3983" s="120" t="s">
        <v>8044</v>
      </c>
      <c r="H3983" s="117" t="s">
        <v>8045</v>
      </c>
      <c r="I3983" s="41" t="s">
        <v>8046</v>
      </c>
      <c r="J3983" s="118">
        <v>1180634750</v>
      </c>
      <c r="K3983" s="117"/>
    </row>
    <row r="3984" spans="2:11" ht="98">
      <c r="B3984" s="113">
        <v>68</v>
      </c>
      <c r="C3984" s="121" t="s">
        <v>99</v>
      </c>
      <c r="D3984" s="113">
        <v>2021</v>
      </c>
      <c r="E3984" s="115" t="s">
        <v>3144</v>
      </c>
      <c r="F3984" s="41" t="s">
        <v>8047</v>
      </c>
      <c r="G3984" s="120" t="s">
        <v>8048</v>
      </c>
      <c r="H3984" s="117" t="s">
        <v>3668</v>
      </c>
      <c r="I3984" s="41" t="s">
        <v>8049</v>
      </c>
      <c r="J3984" s="118">
        <v>20000000</v>
      </c>
      <c r="K3984" s="117"/>
    </row>
    <row r="3985" spans="2:11" ht="31">
      <c r="B3985" s="113">
        <v>69</v>
      </c>
      <c r="C3985" s="121" t="s">
        <v>306</v>
      </c>
      <c r="D3985" s="113">
        <v>2021</v>
      </c>
      <c r="E3985" s="115" t="s">
        <v>3011</v>
      </c>
      <c r="F3985" s="41"/>
      <c r="G3985" s="120"/>
      <c r="H3985" s="117"/>
      <c r="I3985" s="41"/>
      <c r="J3985" s="118"/>
      <c r="K3985" s="117"/>
    </row>
    <row r="3986" spans="2:11" ht="31">
      <c r="B3986" s="113">
        <v>69</v>
      </c>
      <c r="C3986" s="121" t="s">
        <v>306</v>
      </c>
      <c r="D3986" s="113">
        <v>2021</v>
      </c>
      <c r="E3986" s="115" t="s">
        <v>3016</v>
      </c>
      <c r="F3986" s="41" t="s">
        <v>7916</v>
      </c>
      <c r="G3986" s="120" t="s">
        <v>7917</v>
      </c>
      <c r="H3986" s="117" t="s">
        <v>7918</v>
      </c>
      <c r="I3986" s="41" t="s">
        <v>7919</v>
      </c>
      <c r="J3986" s="118">
        <v>2050000</v>
      </c>
      <c r="K3986" s="117"/>
    </row>
    <row r="3987" spans="2:11" ht="31">
      <c r="B3987" s="113">
        <v>69</v>
      </c>
      <c r="C3987" s="121" t="s">
        <v>306</v>
      </c>
      <c r="D3987" s="113">
        <v>2021</v>
      </c>
      <c r="E3987" s="115" t="s">
        <v>3016</v>
      </c>
      <c r="F3987" s="41" t="s">
        <v>7920</v>
      </c>
      <c r="G3987" s="120" t="s">
        <v>7921</v>
      </c>
      <c r="H3987" s="117" t="s">
        <v>7922</v>
      </c>
      <c r="I3987" s="41" t="s">
        <v>7923</v>
      </c>
      <c r="J3987" s="118">
        <v>9000000</v>
      </c>
      <c r="K3987" s="117"/>
    </row>
    <row r="3988" spans="2:11" ht="31">
      <c r="B3988" s="113">
        <v>69</v>
      </c>
      <c r="C3988" s="121" t="s">
        <v>306</v>
      </c>
      <c r="D3988" s="113">
        <v>2021</v>
      </c>
      <c r="E3988" s="115" t="s">
        <v>3016</v>
      </c>
      <c r="F3988" s="41" t="s">
        <v>7924</v>
      </c>
      <c r="G3988" s="120" t="s">
        <v>7925</v>
      </c>
      <c r="H3988" s="117" t="s">
        <v>7926</v>
      </c>
      <c r="I3988" s="41" t="s">
        <v>7927</v>
      </c>
      <c r="J3988" s="118">
        <v>7500000</v>
      </c>
      <c r="K3988" s="117"/>
    </row>
    <row r="3989" spans="2:11" ht="31">
      <c r="B3989" s="113">
        <v>69</v>
      </c>
      <c r="C3989" s="121" t="s">
        <v>306</v>
      </c>
      <c r="D3989" s="113">
        <v>2021</v>
      </c>
      <c r="E3989" s="115" t="s">
        <v>3016</v>
      </c>
      <c r="F3989" s="41" t="s">
        <v>7928</v>
      </c>
      <c r="G3989" s="120" t="s">
        <v>7917</v>
      </c>
      <c r="H3989" s="117" t="s">
        <v>7918</v>
      </c>
      <c r="I3989" s="41" t="s">
        <v>7919</v>
      </c>
      <c r="J3989" s="118">
        <v>5000000</v>
      </c>
      <c r="K3989" s="117"/>
    </row>
    <row r="3990" spans="2:11" ht="31">
      <c r="B3990" s="113">
        <v>69</v>
      </c>
      <c r="C3990" s="121" t="s">
        <v>306</v>
      </c>
      <c r="D3990" s="113">
        <v>2021</v>
      </c>
      <c r="E3990" s="115" t="s">
        <v>3016</v>
      </c>
      <c r="F3990" s="41" t="s">
        <v>7929</v>
      </c>
      <c r="G3990" s="120" t="s">
        <v>7930</v>
      </c>
      <c r="H3990" s="117" t="s">
        <v>7926</v>
      </c>
      <c r="I3990" s="41" t="s">
        <v>229</v>
      </c>
      <c r="J3990" s="118">
        <v>5000000</v>
      </c>
      <c r="K3990" s="117"/>
    </row>
    <row r="3991" spans="2:11" ht="31">
      <c r="B3991" s="113">
        <v>69</v>
      </c>
      <c r="C3991" s="121" t="s">
        <v>306</v>
      </c>
      <c r="D3991" s="113">
        <v>2021</v>
      </c>
      <c r="E3991" s="115" t="s">
        <v>3016</v>
      </c>
      <c r="F3991" s="41" t="s">
        <v>7931</v>
      </c>
      <c r="G3991" s="120" t="s">
        <v>7930</v>
      </c>
      <c r="H3991" s="117" t="s">
        <v>7926</v>
      </c>
      <c r="I3991" s="41" t="s">
        <v>7932</v>
      </c>
      <c r="J3991" s="118">
        <v>5000000</v>
      </c>
      <c r="K3991" s="117"/>
    </row>
    <row r="3992" spans="2:11" ht="31">
      <c r="B3992" s="113">
        <v>69</v>
      </c>
      <c r="C3992" s="121" t="s">
        <v>306</v>
      </c>
      <c r="D3992" s="113">
        <v>2021</v>
      </c>
      <c r="E3992" s="115" t="s">
        <v>3070</v>
      </c>
      <c r="F3992" s="41" t="s">
        <v>7933</v>
      </c>
      <c r="G3992" s="120" t="s">
        <v>7930</v>
      </c>
      <c r="H3992" s="117"/>
      <c r="I3992" s="41" t="s">
        <v>765</v>
      </c>
      <c r="J3992" s="118">
        <v>20000000</v>
      </c>
      <c r="K3992" s="117"/>
    </row>
    <row r="3993" spans="2:11" ht="31">
      <c r="B3993" s="113">
        <v>69</v>
      </c>
      <c r="C3993" s="121" t="s">
        <v>306</v>
      </c>
      <c r="D3993" s="113">
        <v>2021</v>
      </c>
      <c r="E3993" s="115" t="s">
        <v>3070</v>
      </c>
      <c r="F3993" s="41" t="s">
        <v>7934</v>
      </c>
      <c r="G3993" s="120" t="s">
        <v>7925</v>
      </c>
      <c r="H3993" s="117" t="s">
        <v>6465</v>
      </c>
      <c r="I3993" s="41" t="s">
        <v>7935</v>
      </c>
      <c r="J3993" s="118">
        <v>30000000</v>
      </c>
      <c r="K3993" s="117"/>
    </row>
    <row r="3994" spans="2:11" ht="31">
      <c r="B3994" s="113">
        <v>69</v>
      </c>
      <c r="C3994" s="121" t="s">
        <v>306</v>
      </c>
      <c r="D3994" s="113">
        <v>2021</v>
      </c>
      <c r="E3994" s="115" t="s">
        <v>3070</v>
      </c>
      <c r="F3994" s="41" t="s">
        <v>7936</v>
      </c>
      <c r="G3994" s="120" t="s">
        <v>7925</v>
      </c>
      <c r="H3994" s="117" t="s">
        <v>6465</v>
      </c>
      <c r="I3994" s="41" t="s">
        <v>18</v>
      </c>
      <c r="J3994" s="118">
        <v>25000000</v>
      </c>
      <c r="K3994" s="117"/>
    </row>
    <row r="3995" spans="2:11" ht="31">
      <c r="B3995" s="113">
        <v>69</v>
      </c>
      <c r="C3995" s="121" t="s">
        <v>306</v>
      </c>
      <c r="D3995" s="113">
        <v>2021</v>
      </c>
      <c r="E3995" s="115" t="s">
        <v>3070</v>
      </c>
      <c r="F3995" s="41" t="s">
        <v>7937</v>
      </c>
      <c r="G3995" s="120" t="s">
        <v>7925</v>
      </c>
      <c r="H3995" s="117" t="s">
        <v>5590</v>
      </c>
      <c r="I3995" s="41" t="s">
        <v>229</v>
      </c>
      <c r="J3995" s="118">
        <v>14336000</v>
      </c>
      <c r="K3995" s="117"/>
    </row>
    <row r="3996" spans="2:11" ht="31">
      <c r="B3996" s="113">
        <v>69</v>
      </c>
      <c r="C3996" s="121" t="s">
        <v>306</v>
      </c>
      <c r="D3996" s="113">
        <v>2021</v>
      </c>
      <c r="E3996" s="115" t="s">
        <v>3070</v>
      </c>
      <c r="F3996" s="41" t="s">
        <v>7938</v>
      </c>
      <c r="G3996" s="120" t="s">
        <v>7925</v>
      </c>
      <c r="H3996" s="117" t="s">
        <v>4992</v>
      </c>
      <c r="I3996" s="41" t="s">
        <v>346</v>
      </c>
      <c r="J3996" s="118">
        <v>31360000</v>
      </c>
      <c r="K3996" s="117"/>
    </row>
    <row r="3997" spans="2:11" ht="31">
      <c r="B3997" s="113">
        <v>69</v>
      </c>
      <c r="C3997" s="121" t="s">
        <v>306</v>
      </c>
      <c r="D3997" s="113">
        <v>2021</v>
      </c>
      <c r="E3997" s="115" t="s">
        <v>3070</v>
      </c>
      <c r="F3997" s="41" t="s">
        <v>7939</v>
      </c>
      <c r="G3997" s="120" t="s">
        <v>7925</v>
      </c>
      <c r="H3997" s="117"/>
      <c r="I3997" s="41" t="s">
        <v>229</v>
      </c>
      <c r="J3997" s="118">
        <v>5000000</v>
      </c>
      <c r="K3997" s="117"/>
    </row>
    <row r="3998" spans="2:11" ht="31">
      <c r="B3998" s="113">
        <v>69</v>
      </c>
      <c r="C3998" s="121" t="s">
        <v>306</v>
      </c>
      <c r="D3998" s="113">
        <v>2021</v>
      </c>
      <c r="E3998" s="115" t="s">
        <v>3070</v>
      </c>
      <c r="F3998" s="41" t="s">
        <v>7940</v>
      </c>
      <c r="G3998" s="120" t="s">
        <v>7925</v>
      </c>
      <c r="H3998" s="117"/>
      <c r="I3998" s="41" t="s">
        <v>7932</v>
      </c>
      <c r="J3998" s="118">
        <v>7150000</v>
      </c>
      <c r="K3998" s="117"/>
    </row>
    <row r="3999" spans="2:11" ht="31">
      <c r="B3999" s="113">
        <v>69</v>
      </c>
      <c r="C3999" s="121" t="s">
        <v>306</v>
      </c>
      <c r="D3999" s="113">
        <v>2021</v>
      </c>
      <c r="E3999" s="115" t="s">
        <v>3070</v>
      </c>
      <c r="F3999" s="41" t="s">
        <v>7941</v>
      </c>
      <c r="G3999" s="120" t="s">
        <v>7925</v>
      </c>
      <c r="H3999" s="117"/>
      <c r="I3999" s="41" t="s">
        <v>7942</v>
      </c>
      <c r="J3999" s="118">
        <v>41000000</v>
      </c>
      <c r="K3999" s="117"/>
    </row>
    <row r="4000" spans="2:11" ht="31">
      <c r="B4000" s="113">
        <v>69</v>
      </c>
      <c r="C4000" s="121" t="s">
        <v>306</v>
      </c>
      <c r="D4000" s="113">
        <v>2021</v>
      </c>
      <c r="E4000" s="115" t="s">
        <v>3070</v>
      </c>
      <c r="F4000" s="41" t="s">
        <v>7943</v>
      </c>
      <c r="G4000" s="120" t="s">
        <v>7925</v>
      </c>
      <c r="H4000" s="117"/>
      <c r="I4000" s="41" t="s">
        <v>7944</v>
      </c>
      <c r="J4000" s="118">
        <v>27000000</v>
      </c>
      <c r="K4000" s="117"/>
    </row>
    <row r="4001" spans="2:11" ht="31">
      <c r="B4001" s="113">
        <v>69</v>
      </c>
      <c r="C4001" s="121" t="s">
        <v>306</v>
      </c>
      <c r="D4001" s="113">
        <v>2021</v>
      </c>
      <c r="E4001" s="115" t="s">
        <v>3070</v>
      </c>
      <c r="F4001" s="41" t="s">
        <v>7945</v>
      </c>
      <c r="G4001" s="120" t="s">
        <v>7925</v>
      </c>
      <c r="H4001" s="117"/>
      <c r="I4001" s="41" t="s">
        <v>2683</v>
      </c>
      <c r="J4001" s="118">
        <v>33863000</v>
      </c>
      <c r="K4001" s="117"/>
    </row>
    <row r="4002" spans="2:11" ht="46.5">
      <c r="B4002" s="113">
        <v>69</v>
      </c>
      <c r="C4002" s="121" t="s">
        <v>306</v>
      </c>
      <c r="D4002" s="113">
        <v>2021</v>
      </c>
      <c r="E4002" s="115" t="s">
        <v>3096</v>
      </c>
      <c r="F4002" s="41" t="s">
        <v>7946</v>
      </c>
      <c r="G4002" s="120" t="s">
        <v>4699</v>
      </c>
      <c r="H4002" s="117"/>
      <c r="I4002" s="41" t="s">
        <v>229</v>
      </c>
      <c r="J4002" s="118">
        <v>2000000</v>
      </c>
      <c r="K4002" s="117"/>
    </row>
    <row r="4003" spans="2:11" ht="46.5">
      <c r="B4003" s="113">
        <v>69</v>
      </c>
      <c r="C4003" s="121" t="s">
        <v>306</v>
      </c>
      <c r="D4003" s="113">
        <v>2021</v>
      </c>
      <c r="E4003" s="115" t="s">
        <v>3096</v>
      </c>
      <c r="F4003" s="41" t="s">
        <v>7947</v>
      </c>
      <c r="G4003" s="120" t="s">
        <v>7925</v>
      </c>
      <c r="H4003" s="117"/>
      <c r="I4003" s="41" t="s">
        <v>229</v>
      </c>
      <c r="J4003" s="118">
        <v>2000000</v>
      </c>
      <c r="K4003" s="117"/>
    </row>
    <row r="4004" spans="2:11" ht="46.5">
      <c r="B4004" s="113">
        <v>69</v>
      </c>
      <c r="C4004" s="121" t="s">
        <v>306</v>
      </c>
      <c r="D4004" s="113">
        <v>2021</v>
      </c>
      <c r="E4004" s="115" t="s">
        <v>3096</v>
      </c>
      <c r="F4004" s="41" t="s">
        <v>7948</v>
      </c>
      <c r="G4004" s="120" t="s">
        <v>7925</v>
      </c>
      <c r="H4004" s="117"/>
      <c r="I4004" s="41" t="s">
        <v>346</v>
      </c>
      <c r="J4004" s="118">
        <v>2000000</v>
      </c>
      <c r="K4004" s="117"/>
    </row>
    <row r="4005" spans="2:11" ht="46.5">
      <c r="B4005" s="113">
        <v>69</v>
      </c>
      <c r="C4005" s="121" t="s">
        <v>306</v>
      </c>
      <c r="D4005" s="113">
        <v>2021</v>
      </c>
      <c r="E4005" s="115" t="s">
        <v>3096</v>
      </c>
      <c r="F4005" s="41" t="s">
        <v>7949</v>
      </c>
      <c r="G4005" s="120" t="s">
        <v>7925</v>
      </c>
      <c r="H4005" s="117"/>
      <c r="I4005" s="41" t="s">
        <v>7950</v>
      </c>
      <c r="J4005" s="118">
        <v>2000000</v>
      </c>
      <c r="K4005" s="117"/>
    </row>
    <row r="4006" spans="2:11" ht="46.5">
      <c r="B4006" s="113">
        <v>69</v>
      </c>
      <c r="C4006" s="121" t="s">
        <v>306</v>
      </c>
      <c r="D4006" s="113">
        <v>2021</v>
      </c>
      <c r="E4006" s="115" t="s">
        <v>3096</v>
      </c>
      <c r="F4006" s="41" t="s">
        <v>7951</v>
      </c>
      <c r="G4006" s="120" t="s">
        <v>7925</v>
      </c>
      <c r="H4006" s="117"/>
      <c r="I4006" s="41" t="s">
        <v>7952</v>
      </c>
      <c r="J4006" s="118">
        <v>15500000</v>
      </c>
      <c r="K4006" s="117"/>
    </row>
    <row r="4007" spans="2:11" ht="46.5">
      <c r="B4007" s="113">
        <v>69</v>
      </c>
      <c r="C4007" s="121" t="s">
        <v>306</v>
      </c>
      <c r="D4007" s="113">
        <v>2021</v>
      </c>
      <c r="E4007" s="115" t="s">
        <v>3096</v>
      </c>
      <c r="F4007" s="41" t="s">
        <v>7953</v>
      </c>
      <c r="G4007" s="120" t="s">
        <v>7925</v>
      </c>
      <c r="H4007" s="117"/>
      <c r="I4007" s="41" t="s">
        <v>7954</v>
      </c>
      <c r="J4007" s="118">
        <v>8650000</v>
      </c>
      <c r="K4007" s="117"/>
    </row>
    <row r="4008" spans="2:11" ht="46.5">
      <c r="B4008" s="113">
        <v>69</v>
      </c>
      <c r="C4008" s="121" t="s">
        <v>306</v>
      </c>
      <c r="D4008" s="113">
        <v>2021</v>
      </c>
      <c r="E4008" s="115" t="s">
        <v>3096</v>
      </c>
      <c r="F4008" s="41" t="s">
        <v>7955</v>
      </c>
      <c r="G4008" s="120" t="s">
        <v>7925</v>
      </c>
      <c r="H4008" s="117"/>
      <c r="I4008" s="41" t="s">
        <v>7950</v>
      </c>
      <c r="J4008" s="118">
        <v>1500000</v>
      </c>
      <c r="K4008" s="117"/>
    </row>
    <row r="4009" spans="2:11" ht="46.5">
      <c r="B4009" s="113">
        <v>69</v>
      </c>
      <c r="C4009" s="121" t="s">
        <v>306</v>
      </c>
      <c r="D4009" s="113">
        <v>2021</v>
      </c>
      <c r="E4009" s="115" t="s">
        <v>3096</v>
      </c>
      <c r="F4009" s="41" t="s">
        <v>7956</v>
      </c>
      <c r="G4009" s="120" t="s">
        <v>7925</v>
      </c>
      <c r="H4009" s="117"/>
      <c r="I4009" s="41" t="s">
        <v>229</v>
      </c>
      <c r="J4009" s="118">
        <v>2000000</v>
      </c>
      <c r="K4009" s="117"/>
    </row>
    <row r="4010" spans="2:11" ht="46.5">
      <c r="B4010" s="113">
        <v>69</v>
      </c>
      <c r="C4010" s="121" t="s">
        <v>306</v>
      </c>
      <c r="D4010" s="113">
        <v>2021</v>
      </c>
      <c r="E4010" s="115" t="s">
        <v>3096</v>
      </c>
      <c r="F4010" s="41" t="s">
        <v>7957</v>
      </c>
      <c r="G4010" s="120" t="s">
        <v>7958</v>
      </c>
      <c r="H4010" s="117"/>
      <c r="I4010" s="41" t="s">
        <v>765</v>
      </c>
      <c r="J4010" s="118">
        <v>19313000</v>
      </c>
      <c r="K4010" s="117"/>
    </row>
    <row r="4011" spans="2:11" ht="46.5">
      <c r="B4011" s="113">
        <v>69</v>
      </c>
      <c r="C4011" s="121" t="s">
        <v>306</v>
      </c>
      <c r="D4011" s="113">
        <v>2021</v>
      </c>
      <c r="E4011" s="115" t="s">
        <v>3096</v>
      </c>
      <c r="F4011" s="41" t="s">
        <v>7959</v>
      </c>
      <c r="G4011" s="120" t="s">
        <v>7925</v>
      </c>
      <c r="H4011" s="117"/>
      <c r="I4011" s="41" t="s">
        <v>7927</v>
      </c>
      <c r="J4011" s="118">
        <v>2500000</v>
      </c>
      <c r="K4011" s="117"/>
    </row>
    <row r="4012" spans="2:11" ht="46.5">
      <c r="B4012" s="113">
        <v>69</v>
      </c>
      <c r="C4012" s="121" t="s">
        <v>306</v>
      </c>
      <c r="D4012" s="113">
        <v>2021</v>
      </c>
      <c r="E4012" s="115" t="s">
        <v>3096</v>
      </c>
      <c r="F4012" s="41" t="s">
        <v>7960</v>
      </c>
      <c r="G4012" s="120" t="s">
        <v>7925</v>
      </c>
      <c r="H4012" s="117"/>
      <c r="I4012" s="41" t="s">
        <v>229</v>
      </c>
      <c r="J4012" s="118">
        <v>2500000</v>
      </c>
      <c r="K4012" s="117"/>
    </row>
    <row r="4013" spans="2:11" ht="46.5">
      <c r="B4013" s="113">
        <v>69</v>
      </c>
      <c r="C4013" s="121" t="s">
        <v>306</v>
      </c>
      <c r="D4013" s="113">
        <v>2021</v>
      </c>
      <c r="E4013" s="115" t="s">
        <v>3096</v>
      </c>
      <c r="F4013" s="41" t="s">
        <v>7961</v>
      </c>
      <c r="G4013" s="120" t="s">
        <v>7962</v>
      </c>
      <c r="H4013" s="117"/>
      <c r="I4013" s="41" t="s">
        <v>229</v>
      </c>
      <c r="J4013" s="118">
        <v>1200000</v>
      </c>
      <c r="K4013" s="117"/>
    </row>
    <row r="4014" spans="2:11" ht="46.5">
      <c r="B4014" s="113">
        <v>69</v>
      </c>
      <c r="C4014" s="121" t="s">
        <v>306</v>
      </c>
      <c r="D4014" s="113">
        <v>2021</v>
      </c>
      <c r="E4014" s="115" t="s">
        <v>3096</v>
      </c>
      <c r="F4014" s="41" t="s">
        <v>7963</v>
      </c>
      <c r="G4014" s="120" t="s">
        <v>7925</v>
      </c>
      <c r="H4014" s="117"/>
      <c r="I4014" s="41" t="s">
        <v>229</v>
      </c>
      <c r="J4014" s="118">
        <v>2500000</v>
      </c>
      <c r="K4014" s="117"/>
    </row>
    <row r="4015" spans="2:11" ht="46.5">
      <c r="B4015" s="113">
        <v>69</v>
      </c>
      <c r="C4015" s="121" t="s">
        <v>306</v>
      </c>
      <c r="D4015" s="113">
        <v>2021</v>
      </c>
      <c r="E4015" s="115" t="s">
        <v>3096</v>
      </c>
      <c r="F4015" s="41" t="s">
        <v>7964</v>
      </c>
      <c r="G4015" s="120" t="s">
        <v>7925</v>
      </c>
      <c r="H4015" s="117"/>
      <c r="I4015" s="41" t="s">
        <v>7923</v>
      </c>
      <c r="J4015" s="118">
        <v>35565000</v>
      </c>
      <c r="K4015" s="117"/>
    </row>
    <row r="4016" spans="2:11" ht="46.5">
      <c r="B4016" s="113">
        <v>69</v>
      </c>
      <c r="C4016" s="121" t="s">
        <v>306</v>
      </c>
      <c r="D4016" s="113">
        <v>2021</v>
      </c>
      <c r="E4016" s="115" t="s">
        <v>3096</v>
      </c>
      <c r="F4016" s="41" t="s">
        <v>7965</v>
      </c>
      <c r="G4016" s="120" t="s">
        <v>7925</v>
      </c>
      <c r="H4016" s="117"/>
      <c r="I4016" s="41" t="s">
        <v>229</v>
      </c>
      <c r="J4016" s="118">
        <v>5000000</v>
      </c>
      <c r="K4016" s="117"/>
    </row>
    <row r="4017" spans="2:11" ht="46.5">
      <c r="B4017" s="113">
        <v>69</v>
      </c>
      <c r="C4017" s="121" t="s">
        <v>306</v>
      </c>
      <c r="D4017" s="113">
        <v>2021</v>
      </c>
      <c r="E4017" s="115" t="s">
        <v>3096</v>
      </c>
      <c r="F4017" s="41" t="s">
        <v>7966</v>
      </c>
      <c r="G4017" s="120" t="s">
        <v>7925</v>
      </c>
      <c r="H4017" s="117"/>
      <c r="I4017" s="41" t="s">
        <v>765</v>
      </c>
      <c r="J4017" s="118">
        <v>7000000</v>
      </c>
      <c r="K4017" s="117"/>
    </row>
    <row r="4018" spans="2:11" ht="31">
      <c r="B4018" s="113">
        <v>69</v>
      </c>
      <c r="C4018" s="121" t="s">
        <v>306</v>
      </c>
      <c r="D4018" s="113">
        <v>2021</v>
      </c>
      <c r="E4018" s="115" t="s">
        <v>3112</v>
      </c>
      <c r="F4018" s="41" t="s">
        <v>7967</v>
      </c>
      <c r="G4018" s="120" t="s">
        <v>7925</v>
      </c>
      <c r="H4018" s="117"/>
      <c r="I4018" s="41" t="s">
        <v>7927</v>
      </c>
      <c r="J4018" s="118">
        <v>9167000</v>
      </c>
      <c r="K4018" s="117"/>
    </row>
    <row r="4019" spans="2:11" ht="31">
      <c r="B4019" s="113">
        <v>69</v>
      </c>
      <c r="C4019" s="121" t="s">
        <v>306</v>
      </c>
      <c r="D4019" s="113">
        <v>2021</v>
      </c>
      <c r="E4019" s="115" t="s">
        <v>3112</v>
      </c>
      <c r="F4019" s="41" t="s">
        <v>7968</v>
      </c>
      <c r="G4019" s="120" t="s">
        <v>7925</v>
      </c>
      <c r="H4019" s="117"/>
      <c r="I4019" s="41" t="s">
        <v>7927</v>
      </c>
      <c r="J4019" s="118">
        <v>35993000</v>
      </c>
      <c r="K4019" s="117"/>
    </row>
    <row r="4020" spans="2:11" ht="31">
      <c r="B4020" s="113">
        <v>69</v>
      </c>
      <c r="C4020" s="121" t="s">
        <v>306</v>
      </c>
      <c r="D4020" s="113">
        <v>2021</v>
      </c>
      <c r="E4020" s="115" t="s">
        <v>3112</v>
      </c>
      <c r="F4020" s="41" t="s">
        <v>7969</v>
      </c>
      <c r="G4020" s="120" t="s">
        <v>7925</v>
      </c>
      <c r="H4020" s="117"/>
      <c r="I4020" s="41" t="s">
        <v>7927</v>
      </c>
      <c r="J4020" s="118">
        <v>175942000</v>
      </c>
      <c r="K4020" s="117"/>
    </row>
    <row r="4021" spans="2:11" ht="31">
      <c r="B4021" s="113">
        <v>69</v>
      </c>
      <c r="C4021" s="121" t="s">
        <v>306</v>
      </c>
      <c r="D4021" s="113">
        <v>2021</v>
      </c>
      <c r="E4021" s="115" t="s">
        <v>3112</v>
      </c>
      <c r="F4021" s="41" t="s">
        <v>7970</v>
      </c>
      <c r="G4021" s="120" t="s">
        <v>7925</v>
      </c>
      <c r="H4021" s="117"/>
      <c r="I4021" s="41" t="s">
        <v>7927</v>
      </c>
      <c r="J4021" s="118">
        <v>636000000</v>
      </c>
      <c r="K4021" s="117"/>
    </row>
    <row r="4022" spans="2:11" ht="31">
      <c r="B4022" s="113">
        <v>69</v>
      </c>
      <c r="C4022" s="121" t="s">
        <v>306</v>
      </c>
      <c r="D4022" s="113">
        <v>2021</v>
      </c>
      <c r="E4022" s="115" t="s">
        <v>3112</v>
      </c>
      <c r="F4022" s="41" t="s">
        <v>7971</v>
      </c>
      <c r="G4022" s="120" t="s">
        <v>7925</v>
      </c>
      <c r="H4022" s="117"/>
      <c r="I4022" s="41" t="s">
        <v>7927</v>
      </c>
      <c r="J4022" s="118">
        <v>168813198</v>
      </c>
      <c r="K4022" s="117"/>
    </row>
    <row r="4023" spans="2:11" ht="31">
      <c r="B4023" s="113">
        <v>69</v>
      </c>
      <c r="C4023" s="121" t="s">
        <v>306</v>
      </c>
      <c r="D4023" s="113">
        <v>2021</v>
      </c>
      <c r="E4023" s="115" t="s">
        <v>3112</v>
      </c>
      <c r="F4023" s="41" t="s">
        <v>7972</v>
      </c>
      <c r="G4023" s="120" t="s">
        <v>7925</v>
      </c>
      <c r="H4023" s="117"/>
      <c r="I4023" s="41" t="s">
        <v>7973</v>
      </c>
      <c r="J4023" s="118">
        <v>26070000</v>
      </c>
      <c r="K4023" s="117"/>
    </row>
    <row r="4024" spans="2:11" ht="31">
      <c r="B4024" s="113">
        <v>69</v>
      </c>
      <c r="C4024" s="121" t="s">
        <v>306</v>
      </c>
      <c r="D4024" s="113">
        <v>2021</v>
      </c>
      <c r="E4024" s="115" t="s">
        <v>3112</v>
      </c>
      <c r="F4024" s="41" t="s">
        <v>7974</v>
      </c>
      <c r="G4024" s="120" t="s">
        <v>7925</v>
      </c>
      <c r="H4024" s="117"/>
      <c r="I4024" s="41" t="s">
        <v>7944</v>
      </c>
      <c r="J4024" s="118">
        <v>19140000</v>
      </c>
      <c r="K4024" s="117"/>
    </row>
    <row r="4025" spans="2:11" ht="31">
      <c r="B4025" s="113">
        <v>69</v>
      </c>
      <c r="C4025" s="121" t="s">
        <v>306</v>
      </c>
      <c r="D4025" s="113">
        <v>2021</v>
      </c>
      <c r="E4025" s="115" t="s">
        <v>3112</v>
      </c>
      <c r="F4025" s="41" t="s">
        <v>7975</v>
      </c>
      <c r="G4025" s="120" t="s">
        <v>7925</v>
      </c>
      <c r="H4025" s="117"/>
      <c r="I4025" s="41" t="s">
        <v>7927</v>
      </c>
      <c r="J4025" s="118">
        <v>100000000</v>
      </c>
      <c r="K4025" s="117"/>
    </row>
    <row r="4026" spans="2:11" ht="31">
      <c r="B4026" s="113">
        <v>69</v>
      </c>
      <c r="C4026" s="121" t="s">
        <v>306</v>
      </c>
      <c r="D4026" s="113">
        <v>2021</v>
      </c>
      <c r="E4026" s="115" t="s">
        <v>3112</v>
      </c>
      <c r="F4026" s="41" t="s">
        <v>7976</v>
      </c>
      <c r="G4026" s="120" t="s">
        <v>7925</v>
      </c>
      <c r="H4026" s="117"/>
      <c r="I4026" s="41" t="s">
        <v>7927</v>
      </c>
      <c r="J4026" s="118">
        <v>150000000</v>
      </c>
      <c r="K4026" s="117"/>
    </row>
    <row r="4027" spans="2:11" ht="31">
      <c r="B4027" s="113">
        <v>69</v>
      </c>
      <c r="C4027" s="121" t="s">
        <v>306</v>
      </c>
      <c r="D4027" s="113">
        <v>2021</v>
      </c>
      <c r="E4027" s="115" t="s">
        <v>3112</v>
      </c>
      <c r="F4027" s="41" t="s">
        <v>7977</v>
      </c>
      <c r="G4027" s="120" t="s">
        <v>7925</v>
      </c>
      <c r="H4027" s="117"/>
      <c r="I4027" s="41" t="s">
        <v>7978</v>
      </c>
      <c r="J4027" s="118">
        <v>8000000</v>
      </c>
      <c r="K4027" s="117"/>
    </row>
    <row r="4028" spans="2:11" ht="31">
      <c r="B4028" s="113">
        <v>69</v>
      </c>
      <c r="C4028" s="121" t="s">
        <v>306</v>
      </c>
      <c r="D4028" s="113">
        <v>2021</v>
      </c>
      <c r="E4028" s="115" t="s">
        <v>3112</v>
      </c>
      <c r="F4028" s="41" t="s">
        <v>7979</v>
      </c>
      <c r="G4028" s="120" t="s">
        <v>7925</v>
      </c>
      <c r="H4028" s="117"/>
      <c r="I4028" s="41" t="s">
        <v>229</v>
      </c>
      <c r="J4028" s="118">
        <v>20957000</v>
      </c>
      <c r="K4028" s="117"/>
    </row>
    <row r="4029" spans="2:11" ht="31">
      <c r="B4029" s="113">
        <v>69</v>
      </c>
      <c r="C4029" s="121" t="s">
        <v>306</v>
      </c>
      <c r="D4029" s="113">
        <v>2021</v>
      </c>
      <c r="E4029" s="115" t="s">
        <v>3112</v>
      </c>
      <c r="F4029" s="41" t="s">
        <v>7980</v>
      </c>
      <c r="G4029" s="120" t="s">
        <v>7925</v>
      </c>
      <c r="H4029" s="117"/>
      <c r="I4029" s="41" t="s">
        <v>229</v>
      </c>
      <c r="J4029" s="118">
        <v>32000000</v>
      </c>
      <c r="K4029" s="117"/>
    </row>
    <row r="4030" spans="2:11" ht="31">
      <c r="B4030" s="113">
        <v>69</v>
      </c>
      <c r="C4030" s="121" t="s">
        <v>306</v>
      </c>
      <c r="D4030" s="113">
        <v>2021</v>
      </c>
      <c r="E4030" s="115" t="s">
        <v>3112</v>
      </c>
      <c r="F4030" s="41" t="s">
        <v>7981</v>
      </c>
      <c r="G4030" s="120" t="s">
        <v>7925</v>
      </c>
      <c r="H4030" s="117"/>
      <c r="I4030" s="41" t="s">
        <v>7919</v>
      </c>
      <c r="J4030" s="118">
        <v>38435000</v>
      </c>
      <c r="K4030" s="117"/>
    </row>
    <row r="4031" spans="2:11" ht="31">
      <c r="B4031" s="113">
        <v>69</v>
      </c>
      <c r="C4031" s="121" t="s">
        <v>306</v>
      </c>
      <c r="D4031" s="113">
        <v>2021</v>
      </c>
      <c r="E4031" s="115" t="s">
        <v>3112</v>
      </c>
      <c r="F4031" s="41" t="s">
        <v>7982</v>
      </c>
      <c r="G4031" s="120" t="s">
        <v>7925</v>
      </c>
      <c r="H4031" s="117"/>
      <c r="I4031" s="41" t="s">
        <v>229</v>
      </c>
      <c r="J4031" s="118">
        <v>7500000</v>
      </c>
      <c r="K4031" s="117"/>
    </row>
    <row r="4032" spans="2:11" ht="31">
      <c r="B4032" s="113">
        <v>69</v>
      </c>
      <c r="C4032" s="121" t="s">
        <v>306</v>
      </c>
      <c r="D4032" s="113">
        <v>2021</v>
      </c>
      <c r="E4032" s="115" t="s">
        <v>3112</v>
      </c>
      <c r="F4032" s="41" t="s">
        <v>7983</v>
      </c>
      <c r="G4032" s="120" t="s">
        <v>7925</v>
      </c>
      <c r="H4032" s="117"/>
      <c r="I4032" s="41" t="s">
        <v>7978</v>
      </c>
      <c r="J4032" s="118">
        <v>7500000</v>
      </c>
      <c r="K4032" s="117"/>
    </row>
    <row r="4033" spans="2:11" ht="31">
      <c r="B4033" s="113">
        <v>69</v>
      </c>
      <c r="C4033" s="121" t="s">
        <v>306</v>
      </c>
      <c r="D4033" s="113">
        <v>2021</v>
      </c>
      <c r="E4033" s="115" t="s">
        <v>3112</v>
      </c>
      <c r="F4033" s="41" t="s">
        <v>7984</v>
      </c>
      <c r="G4033" s="120" t="s">
        <v>7925</v>
      </c>
      <c r="H4033" s="117"/>
      <c r="I4033" s="41" t="s">
        <v>7944</v>
      </c>
      <c r="J4033" s="118">
        <v>16600000</v>
      </c>
      <c r="K4033" s="117"/>
    </row>
    <row r="4034" spans="2:11" ht="31">
      <c r="B4034" s="113">
        <v>69</v>
      </c>
      <c r="C4034" s="121" t="s">
        <v>306</v>
      </c>
      <c r="D4034" s="113">
        <v>2021</v>
      </c>
      <c r="E4034" s="115" t="s">
        <v>3112</v>
      </c>
      <c r="F4034" s="41" t="s">
        <v>7985</v>
      </c>
      <c r="G4034" s="120" t="s">
        <v>7925</v>
      </c>
      <c r="H4034" s="117"/>
      <c r="I4034" s="41" t="s">
        <v>7919</v>
      </c>
      <c r="J4034" s="118">
        <v>42500000</v>
      </c>
      <c r="K4034" s="117"/>
    </row>
    <row r="4035" spans="2:11" ht="31">
      <c r="B4035" s="113">
        <v>69</v>
      </c>
      <c r="C4035" s="121" t="s">
        <v>306</v>
      </c>
      <c r="D4035" s="113">
        <v>2021</v>
      </c>
      <c r="E4035" s="115" t="s">
        <v>3112</v>
      </c>
      <c r="F4035" s="41" t="s">
        <v>7986</v>
      </c>
      <c r="G4035" s="120" t="s">
        <v>7925</v>
      </c>
      <c r="H4035" s="117"/>
      <c r="I4035" s="41" t="s">
        <v>229</v>
      </c>
      <c r="J4035" s="118">
        <v>14200000</v>
      </c>
      <c r="K4035" s="117"/>
    </row>
    <row r="4036" spans="2:11" ht="31">
      <c r="B4036" s="113">
        <v>69</v>
      </c>
      <c r="C4036" s="121" t="s">
        <v>306</v>
      </c>
      <c r="D4036" s="113">
        <v>2021</v>
      </c>
      <c r="E4036" s="115" t="s">
        <v>3112</v>
      </c>
      <c r="F4036" s="41" t="s">
        <v>7987</v>
      </c>
      <c r="G4036" s="120" t="s">
        <v>7925</v>
      </c>
      <c r="H4036" s="117"/>
      <c r="I4036" s="41" t="s">
        <v>7944</v>
      </c>
      <c r="J4036" s="118">
        <v>10440000</v>
      </c>
      <c r="K4036" s="117"/>
    </row>
    <row r="4037" spans="2:11" ht="31">
      <c r="B4037" s="113">
        <v>69</v>
      </c>
      <c r="C4037" s="121" t="s">
        <v>306</v>
      </c>
      <c r="D4037" s="113">
        <v>2021</v>
      </c>
      <c r="E4037" s="115" t="s">
        <v>3112</v>
      </c>
      <c r="F4037" s="41" t="s">
        <v>7988</v>
      </c>
      <c r="G4037" s="120" t="s">
        <v>7925</v>
      </c>
      <c r="H4037" s="117"/>
      <c r="I4037" s="41" t="s">
        <v>7944</v>
      </c>
      <c r="J4037" s="118">
        <v>7610000</v>
      </c>
      <c r="K4037" s="117"/>
    </row>
    <row r="4038" spans="2:11" ht="31">
      <c r="B4038" s="113">
        <v>69</v>
      </c>
      <c r="C4038" s="121" t="s">
        <v>306</v>
      </c>
      <c r="D4038" s="113">
        <v>2021</v>
      </c>
      <c r="E4038" s="115" t="s">
        <v>3112</v>
      </c>
      <c r="F4038" s="41" t="s">
        <v>7989</v>
      </c>
      <c r="G4038" s="120" t="s">
        <v>7925</v>
      </c>
      <c r="H4038" s="117"/>
      <c r="I4038" s="41" t="s">
        <v>7919</v>
      </c>
      <c r="J4038" s="118">
        <v>5000000</v>
      </c>
      <c r="K4038" s="117"/>
    </row>
    <row r="4039" spans="2:11" ht="31">
      <c r="B4039" s="113">
        <v>69</v>
      </c>
      <c r="C4039" s="121" t="s">
        <v>306</v>
      </c>
      <c r="D4039" s="113">
        <v>2021</v>
      </c>
      <c r="E4039" s="115" t="s">
        <v>3112</v>
      </c>
      <c r="F4039" s="41" t="s">
        <v>7990</v>
      </c>
      <c r="G4039" s="120" t="s">
        <v>7925</v>
      </c>
      <c r="H4039" s="117"/>
      <c r="I4039" s="41" t="s">
        <v>7950</v>
      </c>
      <c r="J4039" s="118">
        <v>13750000</v>
      </c>
      <c r="K4039" s="117"/>
    </row>
    <row r="4040" spans="2:11" ht="31">
      <c r="B4040" s="113">
        <v>69</v>
      </c>
      <c r="C4040" s="121" t="s">
        <v>306</v>
      </c>
      <c r="D4040" s="113">
        <v>2021</v>
      </c>
      <c r="E4040" s="115" t="s">
        <v>3112</v>
      </c>
      <c r="F4040" s="41" t="s">
        <v>7991</v>
      </c>
      <c r="G4040" s="120" t="s">
        <v>7925</v>
      </c>
      <c r="H4040" s="117"/>
      <c r="I4040" s="41" t="s">
        <v>7944</v>
      </c>
      <c r="J4040" s="118">
        <v>38400000</v>
      </c>
      <c r="K4040" s="117"/>
    </row>
    <row r="4041" spans="2:11" ht="31">
      <c r="B4041" s="113">
        <v>69</v>
      </c>
      <c r="C4041" s="121" t="s">
        <v>306</v>
      </c>
      <c r="D4041" s="113">
        <v>2021</v>
      </c>
      <c r="E4041" s="115" t="s">
        <v>3112</v>
      </c>
      <c r="F4041" s="41" t="s">
        <v>7992</v>
      </c>
      <c r="G4041" s="120" t="s">
        <v>7925</v>
      </c>
      <c r="H4041" s="117"/>
      <c r="I4041" s="41" t="s">
        <v>7919</v>
      </c>
      <c r="J4041" s="118">
        <v>1000000</v>
      </c>
      <c r="K4041" s="117"/>
    </row>
    <row r="4042" spans="2:11" ht="31">
      <c r="B4042" s="113">
        <v>69</v>
      </c>
      <c r="C4042" s="121" t="s">
        <v>306</v>
      </c>
      <c r="D4042" s="113">
        <v>2021</v>
      </c>
      <c r="E4042" s="115" t="s">
        <v>3112</v>
      </c>
      <c r="F4042" s="41" t="s">
        <v>7993</v>
      </c>
      <c r="G4042" s="120" t="s">
        <v>7925</v>
      </c>
      <c r="H4042" s="117"/>
      <c r="I4042" s="41" t="s">
        <v>7994</v>
      </c>
      <c r="J4042" s="118">
        <v>5000000</v>
      </c>
      <c r="K4042" s="117"/>
    </row>
    <row r="4043" spans="2:11" ht="15.5">
      <c r="B4043" s="113">
        <v>69</v>
      </c>
      <c r="C4043" s="121" t="s">
        <v>306</v>
      </c>
      <c r="D4043" s="113">
        <v>2021</v>
      </c>
      <c r="E4043" s="115" t="s">
        <v>3144</v>
      </c>
      <c r="F4043" s="41" t="s">
        <v>7995</v>
      </c>
      <c r="G4043" s="120" t="s">
        <v>7925</v>
      </c>
      <c r="H4043" s="117"/>
      <c r="I4043" s="41" t="s">
        <v>7944</v>
      </c>
      <c r="J4043" s="118">
        <v>9375000</v>
      </c>
      <c r="K4043" s="117"/>
    </row>
    <row r="4044" spans="2:11" ht="15.5">
      <c r="B4044" s="113">
        <v>69</v>
      </c>
      <c r="C4044" s="121" t="s">
        <v>306</v>
      </c>
      <c r="D4044" s="113">
        <v>2021</v>
      </c>
      <c r="E4044" s="115" t="s">
        <v>3144</v>
      </c>
      <c r="F4044" s="41" t="s">
        <v>7996</v>
      </c>
      <c r="G4044" s="120" t="s">
        <v>7925</v>
      </c>
      <c r="H4044" s="117"/>
      <c r="I4044" s="41" t="s">
        <v>229</v>
      </c>
      <c r="J4044" s="118">
        <v>6000000</v>
      </c>
      <c r="K4044" s="117"/>
    </row>
    <row r="4045" spans="2:11" ht="15.5">
      <c r="B4045" s="113">
        <v>69</v>
      </c>
      <c r="C4045" s="121" t="s">
        <v>306</v>
      </c>
      <c r="D4045" s="113">
        <v>2021</v>
      </c>
      <c r="E4045" s="115" t="s">
        <v>3144</v>
      </c>
      <c r="F4045" s="41" t="s">
        <v>7997</v>
      </c>
      <c r="G4045" s="120" t="s">
        <v>7925</v>
      </c>
      <c r="H4045" s="117"/>
      <c r="I4045" s="41" t="s">
        <v>229</v>
      </c>
      <c r="J4045" s="118">
        <v>4400000</v>
      </c>
      <c r="K4045" s="117"/>
    </row>
    <row r="4046" spans="2:11" ht="15.5">
      <c r="B4046" s="113">
        <v>69</v>
      </c>
      <c r="C4046" s="121" t="s">
        <v>306</v>
      </c>
      <c r="D4046" s="113">
        <v>2021</v>
      </c>
      <c r="E4046" s="115" t="s">
        <v>3144</v>
      </c>
      <c r="F4046" s="41" t="s">
        <v>7998</v>
      </c>
      <c r="G4046" s="120" t="s">
        <v>7925</v>
      </c>
      <c r="H4046" s="117"/>
      <c r="I4046" s="41" t="s">
        <v>7927</v>
      </c>
      <c r="J4046" s="118">
        <v>6300000</v>
      </c>
      <c r="K4046" s="117"/>
    </row>
    <row r="4047" spans="2:11" ht="15.5">
      <c r="B4047" s="113">
        <v>69</v>
      </c>
      <c r="C4047" s="121" t="s">
        <v>306</v>
      </c>
      <c r="D4047" s="113">
        <v>2021</v>
      </c>
      <c r="E4047" s="115" t="s">
        <v>3144</v>
      </c>
      <c r="F4047" s="41" t="s">
        <v>7999</v>
      </c>
      <c r="G4047" s="120" t="s">
        <v>7925</v>
      </c>
      <c r="H4047" s="117"/>
      <c r="I4047" s="41" t="s">
        <v>229</v>
      </c>
      <c r="J4047" s="118">
        <v>3000000</v>
      </c>
      <c r="K4047" s="117"/>
    </row>
    <row r="4048" spans="2:11" ht="15.5">
      <c r="B4048" s="113">
        <v>69</v>
      </c>
      <c r="C4048" s="121" t="s">
        <v>306</v>
      </c>
      <c r="D4048" s="113">
        <v>2021</v>
      </c>
      <c r="E4048" s="115" t="s">
        <v>3144</v>
      </c>
      <c r="F4048" s="41" t="s">
        <v>8000</v>
      </c>
      <c r="G4048" s="120" t="s">
        <v>7925</v>
      </c>
      <c r="H4048" s="117"/>
      <c r="I4048" s="41" t="s">
        <v>229</v>
      </c>
      <c r="J4048" s="118">
        <v>9500000</v>
      </c>
      <c r="K4048" s="117"/>
    </row>
    <row r="4049" spans="2:11" ht="15.5">
      <c r="B4049" s="113">
        <v>69</v>
      </c>
      <c r="C4049" s="121" t="s">
        <v>306</v>
      </c>
      <c r="D4049" s="113">
        <v>2021</v>
      </c>
      <c r="E4049" s="115" t="s">
        <v>3144</v>
      </c>
      <c r="F4049" s="41" t="s">
        <v>8001</v>
      </c>
      <c r="G4049" s="120" t="s">
        <v>7925</v>
      </c>
      <c r="H4049" s="117"/>
      <c r="I4049" s="41" t="s">
        <v>8002</v>
      </c>
      <c r="J4049" s="118">
        <v>9400000</v>
      </c>
      <c r="K4049" s="117"/>
    </row>
    <row r="4050" spans="2:11" ht="31">
      <c r="B4050" s="113">
        <v>70</v>
      </c>
      <c r="C4050" s="60" t="s">
        <v>125</v>
      </c>
      <c r="D4050" s="113">
        <v>2021</v>
      </c>
      <c r="E4050" s="115" t="s">
        <v>3011</v>
      </c>
      <c r="F4050" s="41"/>
      <c r="G4050" s="120"/>
      <c r="H4050" s="117"/>
      <c r="I4050" s="41"/>
      <c r="J4050" s="118">
        <v>0</v>
      </c>
      <c r="K4050" s="117">
        <v>0</v>
      </c>
    </row>
    <row r="4051" spans="2:11" ht="31">
      <c r="B4051" s="113">
        <v>70</v>
      </c>
      <c r="C4051" s="60" t="s">
        <v>125</v>
      </c>
      <c r="D4051" s="113">
        <v>2021</v>
      </c>
      <c r="E4051" s="115" t="s">
        <v>3016</v>
      </c>
      <c r="F4051" s="41"/>
      <c r="G4051" s="120"/>
      <c r="H4051" s="117"/>
      <c r="I4051" s="41" t="s">
        <v>3746</v>
      </c>
      <c r="J4051" s="118">
        <v>76726439.349999994</v>
      </c>
      <c r="K4051" s="117">
        <v>5713594.5600000005</v>
      </c>
    </row>
    <row r="4052" spans="2:11" ht="31">
      <c r="B4052" s="113">
        <v>70</v>
      </c>
      <c r="C4052" s="60" t="s">
        <v>125</v>
      </c>
      <c r="D4052" s="113">
        <v>2021</v>
      </c>
      <c r="E4052" s="115" t="s">
        <v>3070</v>
      </c>
      <c r="F4052" s="41"/>
      <c r="G4052" s="120"/>
      <c r="H4052" s="117"/>
      <c r="I4052" s="41" t="s">
        <v>3747</v>
      </c>
      <c r="J4052" s="118">
        <v>0</v>
      </c>
      <c r="K4052" s="117">
        <v>21582027.780000001</v>
      </c>
    </row>
    <row r="4053" spans="2:11" ht="46.5">
      <c r="B4053" s="113">
        <v>70</v>
      </c>
      <c r="C4053" s="60" t="s">
        <v>125</v>
      </c>
      <c r="D4053" s="113">
        <v>2021</v>
      </c>
      <c r="E4053" s="115" t="s">
        <v>3096</v>
      </c>
      <c r="F4053" s="41"/>
      <c r="G4053" s="120"/>
      <c r="H4053" s="117"/>
      <c r="I4053" s="41" t="s">
        <v>3747</v>
      </c>
      <c r="J4053" s="118">
        <v>0</v>
      </c>
      <c r="K4053" s="117">
        <v>2712591.1300000004</v>
      </c>
    </row>
    <row r="4054" spans="2:11" ht="31">
      <c r="B4054" s="113">
        <v>70</v>
      </c>
      <c r="C4054" s="60" t="s">
        <v>125</v>
      </c>
      <c r="D4054" s="113">
        <v>2021</v>
      </c>
      <c r="E4054" s="115" t="s">
        <v>3112</v>
      </c>
      <c r="F4054" s="41"/>
      <c r="G4054" s="120"/>
      <c r="H4054" s="117"/>
      <c r="I4054" s="41" t="s">
        <v>3748</v>
      </c>
      <c r="J4054" s="118">
        <v>0</v>
      </c>
      <c r="K4054" s="117">
        <v>2542378.88</v>
      </c>
    </row>
    <row r="4055" spans="2:11" ht="15.5">
      <c r="B4055" s="113">
        <v>70</v>
      </c>
      <c r="C4055" s="60" t="s">
        <v>125</v>
      </c>
      <c r="D4055" s="113">
        <v>2021</v>
      </c>
      <c r="E4055" s="115" t="s">
        <v>3144</v>
      </c>
      <c r="F4055" s="41"/>
      <c r="G4055" s="120"/>
      <c r="H4055" s="117"/>
      <c r="I4055" s="41"/>
      <c r="J4055" s="118">
        <v>0</v>
      </c>
      <c r="K4055" s="117">
        <v>0</v>
      </c>
    </row>
    <row r="4056" spans="2:11" ht="31">
      <c r="B4056" s="122">
        <v>71</v>
      </c>
      <c r="C4056" s="121" t="s">
        <v>2428</v>
      </c>
      <c r="D4056" s="122">
        <v>2021</v>
      </c>
      <c r="E4056" s="115" t="s">
        <v>3011</v>
      </c>
      <c r="F4056" s="41" t="s">
        <v>6444</v>
      </c>
      <c r="G4056" s="120" t="s">
        <v>6445</v>
      </c>
      <c r="H4056" s="117" t="s">
        <v>3621</v>
      </c>
      <c r="I4056" s="41"/>
      <c r="J4056" s="118">
        <v>0</v>
      </c>
      <c r="K4056" s="117">
        <v>11426115.4</v>
      </c>
    </row>
    <row r="4057" spans="2:11" ht="31">
      <c r="B4057" s="122">
        <v>71</v>
      </c>
      <c r="C4057" s="121" t="s">
        <v>2428</v>
      </c>
      <c r="D4057" s="122">
        <v>2021</v>
      </c>
      <c r="E4057" s="115" t="s">
        <v>3016</v>
      </c>
      <c r="F4057" s="41"/>
      <c r="G4057" s="120"/>
      <c r="H4057" s="117"/>
      <c r="I4057" s="41"/>
      <c r="J4057" s="118">
        <v>0</v>
      </c>
      <c r="K4057" s="117">
        <v>0</v>
      </c>
    </row>
    <row r="4058" spans="2:11" ht="31">
      <c r="B4058" s="122">
        <v>71</v>
      </c>
      <c r="C4058" s="121" t="s">
        <v>2428</v>
      </c>
      <c r="D4058" s="122">
        <v>2021</v>
      </c>
      <c r="E4058" s="115" t="s">
        <v>3070</v>
      </c>
      <c r="F4058" s="41" t="s">
        <v>6446</v>
      </c>
      <c r="G4058" s="120" t="s">
        <v>6447</v>
      </c>
      <c r="H4058" s="117" t="s">
        <v>6448</v>
      </c>
      <c r="I4058" s="41" t="s">
        <v>6449</v>
      </c>
      <c r="J4058" s="118">
        <v>135000000</v>
      </c>
      <c r="K4058" s="117">
        <v>0</v>
      </c>
    </row>
    <row r="4059" spans="2:11" ht="31">
      <c r="B4059" s="122">
        <v>71</v>
      </c>
      <c r="C4059" s="121" t="s">
        <v>2428</v>
      </c>
      <c r="D4059" s="122">
        <v>2021</v>
      </c>
      <c r="E4059" s="115" t="s">
        <v>3070</v>
      </c>
      <c r="F4059" s="41" t="s">
        <v>6450</v>
      </c>
      <c r="G4059" s="120" t="s">
        <v>6451</v>
      </c>
      <c r="H4059" s="117" t="s">
        <v>4699</v>
      </c>
      <c r="I4059" s="41" t="s">
        <v>6449</v>
      </c>
      <c r="J4059" s="118">
        <v>5000000</v>
      </c>
      <c r="K4059" s="117">
        <v>0</v>
      </c>
    </row>
    <row r="4060" spans="2:11" ht="31">
      <c r="B4060" s="122">
        <v>71</v>
      </c>
      <c r="C4060" s="121" t="s">
        <v>2428</v>
      </c>
      <c r="D4060" s="122">
        <v>2021</v>
      </c>
      <c r="E4060" s="115" t="s">
        <v>3070</v>
      </c>
      <c r="F4060" s="41" t="s">
        <v>6452</v>
      </c>
      <c r="G4060" s="120" t="s">
        <v>6453</v>
      </c>
      <c r="H4060" s="117"/>
      <c r="I4060" s="41" t="s">
        <v>6453</v>
      </c>
      <c r="J4060" s="118">
        <v>0</v>
      </c>
      <c r="K4060" s="117">
        <v>28000000</v>
      </c>
    </row>
    <row r="4061" spans="2:11" ht="31">
      <c r="B4061" s="122">
        <v>71</v>
      </c>
      <c r="C4061" s="121" t="s">
        <v>2428</v>
      </c>
      <c r="D4061" s="122">
        <v>2021</v>
      </c>
      <c r="E4061" s="115" t="s">
        <v>3070</v>
      </c>
      <c r="F4061" s="41" t="s">
        <v>6454</v>
      </c>
      <c r="G4061" s="120" t="s">
        <v>6449</v>
      </c>
      <c r="H4061" s="117" t="s">
        <v>6455</v>
      </c>
      <c r="I4061" s="41" t="s">
        <v>6449</v>
      </c>
      <c r="J4061" s="118">
        <v>0</v>
      </c>
      <c r="K4061" s="117">
        <v>10000000</v>
      </c>
    </row>
    <row r="4062" spans="2:11" ht="31">
      <c r="B4062" s="122">
        <v>71</v>
      </c>
      <c r="C4062" s="121" t="s">
        <v>2428</v>
      </c>
      <c r="D4062" s="122">
        <v>2021</v>
      </c>
      <c r="E4062" s="115" t="s">
        <v>3070</v>
      </c>
      <c r="F4062" s="41" t="s">
        <v>6456</v>
      </c>
      <c r="G4062" s="120" t="s">
        <v>6449</v>
      </c>
      <c r="H4062" s="117"/>
      <c r="I4062" s="41" t="s">
        <v>6449</v>
      </c>
      <c r="J4062" s="118">
        <v>0</v>
      </c>
      <c r="K4062" s="117">
        <v>35000000</v>
      </c>
    </row>
    <row r="4063" spans="2:11" ht="56">
      <c r="B4063" s="122">
        <v>71</v>
      </c>
      <c r="C4063" s="121" t="s">
        <v>2428</v>
      </c>
      <c r="D4063" s="122">
        <v>2021</v>
      </c>
      <c r="E4063" s="115" t="s">
        <v>3070</v>
      </c>
      <c r="F4063" s="41" t="s">
        <v>6457</v>
      </c>
      <c r="G4063" s="120" t="s">
        <v>6458</v>
      </c>
      <c r="H4063" s="117"/>
      <c r="I4063" s="41" t="s">
        <v>6458</v>
      </c>
      <c r="J4063" s="118">
        <v>0</v>
      </c>
      <c r="K4063" s="117">
        <v>73000000</v>
      </c>
    </row>
    <row r="4064" spans="2:11" ht="31">
      <c r="B4064" s="122">
        <v>71</v>
      </c>
      <c r="C4064" s="121" t="s">
        <v>2428</v>
      </c>
      <c r="D4064" s="122">
        <v>2021</v>
      </c>
      <c r="E4064" s="115" t="s">
        <v>3070</v>
      </c>
      <c r="F4064" s="41" t="s">
        <v>6459</v>
      </c>
      <c r="G4064" s="120" t="s">
        <v>6445</v>
      </c>
      <c r="H4064" s="117"/>
      <c r="I4064" s="41" t="s">
        <v>6460</v>
      </c>
      <c r="J4064" s="118">
        <v>101000000</v>
      </c>
      <c r="K4064" s="117">
        <v>0</v>
      </c>
    </row>
    <row r="4065" spans="2:11" ht="31">
      <c r="B4065" s="122">
        <v>71</v>
      </c>
      <c r="C4065" s="121" t="s">
        <v>2428</v>
      </c>
      <c r="D4065" s="122">
        <v>2021</v>
      </c>
      <c r="E4065" s="115" t="s">
        <v>3070</v>
      </c>
      <c r="F4065" s="41" t="s">
        <v>6461</v>
      </c>
      <c r="G4065" s="120" t="s">
        <v>6462</v>
      </c>
      <c r="H4065" s="117"/>
      <c r="I4065" s="41" t="s">
        <v>6462</v>
      </c>
      <c r="J4065" s="118">
        <v>2500000</v>
      </c>
      <c r="K4065" s="117">
        <v>0</v>
      </c>
    </row>
    <row r="4066" spans="2:11" ht="46.5">
      <c r="B4066" s="122">
        <v>71</v>
      </c>
      <c r="C4066" s="121" t="s">
        <v>2428</v>
      </c>
      <c r="D4066" s="122">
        <v>2021</v>
      </c>
      <c r="E4066" s="115" t="s">
        <v>3096</v>
      </c>
      <c r="F4066" s="41" t="s">
        <v>6463</v>
      </c>
      <c r="G4066" s="120" t="s">
        <v>6464</v>
      </c>
      <c r="H4066" s="117" t="s">
        <v>6465</v>
      </c>
      <c r="I4066" s="41" t="s">
        <v>6460</v>
      </c>
      <c r="J4066" s="118">
        <v>22000000</v>
      </c>
      <c r="K4066" s="117">
        <v>0</v>
      </c>
    </row>
    <row r="4067" spans="2:11" ht="31">
      <c r="B4067" s="122">
        <v>71</v>
      </c>
      <c r="C4067" s="121" t="s">
        <v>2428</v>
      </c>
      <c r="D4067" s="122">
        <v>2021</v>
      </c>
      <c r="E4067" s="115" t="s">
        <v>3112</v>
      </c>
      <c r="F4067" s="41" t="s">
        <v>6466</v>
      </c>
      <c r="G4067" s="120" t="s">
        <v>6445</v>
      </c>
      <c r="H4067" s="117"/>
      <c r="I4067" s="41" t="s">
        <v>6460</v>
      </c>
      <c r="J4067" s="118">
        <v>25000000</v>
      </c>
      <c r="K4067" s="117">
        <v>0</v>
      </c>
    </row>
    <row r="4068" spans="2:11" ht="31">
      <c r="B4068" s="122">
        <v>71</v>
      </c>
      <c r="C4068" s="121" t="s">
        <v>2428</v>
      </c>
      <c r="D4068" s="122">
        <v>2021</v>
      </c>
      <c r="E4068" s="115" t="s">
        <v>3112</v>
      </c>
      <c r="F4068" s="41" t="s">
        <v>6467</v>
      </c>
      <c r="G4068" s="120" t="s">
        <v>6449</v>
      </c>
      <c r="H4068" s="117"/>
      <c r="I4068" s="41" t="s">
        <v>6449</v>
      </c>
      <c r="J4068" s="118">
        <v>0</v>
      </c>
      <c r="K4068" s="117">
        <v>33264658</v>
      </c>
    </row>
    <row r="4069" spans="2:11" ht="31">
      <c r="B4069" s="122">
        <v>71</v>
      </c>
      <c r="C4069" s="121" t="s">
        <v>2428</v>
      </c>
      <c r="D4069" s="122">
        <v>2021</v>
      </c>
      <c r="E4069" s="115" t="s">
        <v>3112</v>
      </c>
      <c r="F4069" s="41" t="s">
        <v>6468</v>
      </c>
      <c r="G4069" s="120" t="s">
        <v>6469</v>
      </c>
      <c r="H4069" s="117"/>
      <c r="I4069" s="41" t="s">
        <v>6470</v>
      </c>
      <c r="J4069" s="118">
        <v>0</v>
      </c>
      <c r="K4069" s="117">
        <v>58000000</v>
      </c>
    </row>
    <row r="4070" spans="2:11" ht="42">
      <c r="B4070" s="122">
        <v>71</v>
      </c>
      <c r="C4070" s="121" t="s">
        <v>2428</v>
      </c>
      <c r="D4070" s="122">
        <v>2021</v>
      </c>
      <c r="E4070" s="115" t="s">
        <v>3112</v>
      </c>
      <c r="F4070" s="41" t="s">
        <v>6471</v>
      </c>
      <c r="G4070" s="120" t="s">
        <v>6472</v>
      </c>
      <c r="H4070" s="117"/>
      <c r="I4070" s="41" t="s">
        <v>6470</v>
      </c>
      <c r="J4070" s="118">
        <v>0</v>
      </c>
      <c r="K4070" s="117">
        <v>4500000</v>
      </c>
    </row>
    <row r="4071" spans="2:11" ht="31">
      <c r="B4071" s="122">
        <v>71</v>
      </c>
      <c r="C4071" s="121" t="s">
        <v>2428</v>
      </c>
      <c r="D4071" s="122">
        <v>2021</v>
      </c>
      <c r="E4071" s="115" t="s">
        <v>3112</v>
      </c>
      <c r="F4071" s="41" t="s">
        <v>6473</v>
      </c>
      <c r="G4071" s="120"/>
      <c r="H4071" s="117"/>
      <c r="I4071" s="41"/>
      <c r="J4071" s="118">
        <v>0</v>
      </c>
      <c r="K4071" s="117">
        <v>14992500</v>
      </c>
    </row>
    <row r="4072" spans="2:11" ht="31">
      <c r="B4072" s="122">
        <v>71</v>
      </c>
      <c r="C4072" s="121" t="s">
        <v>2428</v>
      </c>
      <c r="D4072" s="122">
        <v>2021</v>
      </c>
      <c r="E4072" s="115" t="s">
        <v>3112</v>
      </c>
      <c r="F4072" s="41" t="s">
        <v>6474</v>
      </c>
      <c r="G4072" s="120" t="s">
        <v>6449</v>
      </c>
      <c r="H4072" s="117"/>
      <c r="I4072" s="41" t="s">
        <v>6449</v>
      </c>
      <c r="J4072" s="118">
        <v>0</v>
      </c>
      <c r="K4072" s="117">
        <v>413926342</v>
      </c>
    </row>
    <row r="4073" spans="2:11" ht="31">
      <c r="B4073" s="122">
        <v>71</v>
      </c>
      <c r="C4073" s="121" t="s">
        <v>2428</v>
      </c>
      <c r="D4073" s="122">
        <v>2021</v>
      </c>
      <c r="E4073" s="115" t="s">
        <v>3112</v>
      </c>
      <c r="F4073" s="41" t="s">
        <v>6475</v>
      </c>
      <c r="G4073" s="120" t="s">
        <v>6476</v>
      </c>
      <c r="H4073" s="117"/>
      <c r="I4073" s="41" t="s">
        <v>6477</v>
      </c>
      <c r="J4073" s="118">
        <v>5000000</v>
      </c>
      <c r="K4073" s="117">
        <v>0</v>
      </c>
    </row>
    <row r="4074" spans="2:11" ht="31">
      <c r="B4074" s="955">
        <v>71</v>
      </c>
      <c r="C4074" s="956" t="s">
        <v>2428</v>
      </c>
      <c r="D4074" s="955">
        <v>2021</v>
      </c>
      <c r="E4074" s="957" t="s">
        <v>3112</v>
      </c>
      <c r="F4074" s="958" t="s">
        <v>6478</v>
      </c>
      <c r="G4074" s="959" t="s">
        <v>6479</v>
      </c>
      <c r="H4074" s="960"/>
      <c r="I4074" s="958" t="s">
        <v>6480</v>
      </c>
      <c r="J4074" s="961">
        <v>3000000</v>
      </c>
      <c r="K4074" s="960">
        <v>0</v>
      </c>
    </row>
    <row r="4075" spans="2:11" ht="31">
      <c r="B4075" s="122">
        <v>71</v>
      </c>
      <c r="C4075" s="121" t="s">
        <v>2428</v>
      </c>
      <c r="D4075" s="122">
        <v>2021</v>
      </c>
      <c r="E4075" s="962" t="s">
        <v>3112</v>
      </c>
      <c r="F4075" s="963" t="s">
        <v>6481</v>
      </c>
      <c r="G4075" s="964" t="s">
        <v>6482</v>
      </c>
      <c r="H4075" s="965"/>
      <c r="I4075" s="963" t="s">
        <v>6483</v>
      </c>
      <c r="J4075" s="966">
        <v>3500000</v>
      </c>
      <c r="K4075" s="965">
        <v>0</v>
      </c>
    </row>
    <row r="4076" spans="2:11" ht="15.5">
      <c r="B4076" s="49"/>
      <c r="C4076" s="951"/>
      <c r="D4076" s="49"/>
      <c r="F4076" s="952"/>
      <c r="G4076" s="953"/>
      <c r="I4076" s="952"/>
      <c r="J4076" s="954"/>
    </row>
    <row r="4077" spans="2:11" ht="15.5">
      <c r="B4077" s="49"/>
      <c r="C4077" s="951"/>
      <c r="D4077" s="49"/>
      <c r="F4077" s="952"/>
      <c r="G4077" s="953"/>
      <c r="I4077" s="952"/>
      <c r="J4077" s="954"/>
    </row>
    <row r="4078" spans="2:11" ht="15.5">
      <c r="B4078" s="49"/>
      <c r="C4078" s="951"/>
      <c r="D4078" s="49"/>
      <c r="F4078" s="952"/>
      <c r="G4078" s="953"/>
      <c r="I4078" s="952"/>
      <c r="J4078" s="954"/>
    </row>
    <row r="4079" spans="2:11" ht="15.5">
      <c r="B4079" s="49"/>
      <c r="C4079" s="951"/>
      <c r="D4079" s="49"/>
      <c r="F4079" s="952"/>
      <c r="G4079" s="953"/>
      <c r="I4079" s="952"/>
      <c r="J4079" s="954"/>
    </row>
    <row r="4080" spans="2:11" ht="15.5">
      <c r="B4080" s="49"/>
      <c r="C4080" s="951"/>
      <c r="D4080" s="49"/>
      <c r="F4080" s="952"/>
      <c r="G4080" s="953"/>
      <c r="I4080" s="952"/>
      <c r="J4080" s="954"/>
    </row>
    <row r="4081" spans="2:10" ht="15.5">
      <c r="B4081" s="49"/>
      <c r="C4081" s="951"/>
      <c r="D4081" s="49"/>
      <c r="F4081" s="952"/>
      <c r="G4081" s="953"/>
      <c r="I4081" s="952"/>
      <c r="J4081" s="954"/>
    </row>
    <row r="4082" spans="2:10" ht="15.5">
      <c r="B4082" s="49"/>
      <c r="C4082" s="951"/>
      <c r="D4082" s="49"/>
      <c r="F4082" s="952"/>
      <c r="G4082" s="953"/>
      <c r="I4082" s="952"/>
      <c r="J4082" s="954"/>
    </row>
    <row r="4083" spans="2:10" ht="15.5">
      <c r="B4083" s="49"/>
      <c r="C4083" s="951"/>
      <c r="D4083" s="49"/>
      <c r="F4083" s="952"/>
      <c r="G4083" s="953"/>
      <c r="I4083" s="952"/>
      <c r="J4083" s="954"/>
    </row>
    <row r="4084" spans="2:10" ht="15.5">
      <c r="B4084" s="49"/>
      <c r="C4084" s="951"/>
      <c r="D4084" s="49"/>
      <c r="F4084" s="952"/>
      <c r="G4084" s="953"/>
      <c r="I4084" s="952"/>
      <c r="J4084" s="954"/>
    </row>
    <row r="4085" spans="2:10" ht="15.5">
      <c r="B4085" s="49"/>
      <c r="C4085" s="951"/>
      <c r="D4085" s="49"/>
      <c r="F4085" s="952"/>
      <c r="G4085" s="953"/>
      <c r="I4085" s="952"/>
      <c r="J4085" s="954"/>
    </row>
    <row r="4086" spans="2:10" ht="15.5">
      <c r="B4086" s="49"/>
      <c r="C4086" s="951"/>
      <c r="D4086" s="49"/>
      <c r="F4086" s="952"/>
      <c r="G4086" s="953"/>
      <c r="I4086" s="952"/>
      <c r="J4086" s="954"/>
    </row>
    <row r="4087" spans="2:10" ht="15.5">
      <c r="B4087" s="49"/>
      <c r="C4087" s="951"/>
      <c r="D4087" s="49"/>
      <c r="F4087" s="952"/>
      <c r="G4087" s="953"/>
      <c r="I4087" s="952"/>
      <c r="J4087" s="954"/>
    </row>
    <row r="4088" spans="2:10" ht="15.5">
      <c r="B4088" s="49"/>
      <c r="C4088" s="951"/>
      <c r="D4088" s="49"/>
      <c r="F4088" s="952"/>
      <c r="G4088" s="953"/>
      <c r="I4088" s="952"/>
      <c r="J4088" s="954"/>
    </row>
    <row r="4089" spans="2:10" ht="15.5">
      <c r="B4089" s="49"/>
      <c r="C4089" s="951"/>
      <c r="D4089" s="49"/>
      <c r="F4089" s="952"/>
      <c r="G4089" s="953"/>
      <c r="I4089" s="952"/>
      <c r="J4089" s="954"/>
    </row>
    <row r="4090" spans="2:10" ht="15.5">
      <c r="B4090" s="49"/>
      <c r="C4090" s="951"/>
      <c r="D4090" s="49"/>
      <c r="F4090" s="952"/>
      <c r="G4090" s="953"/>
      <c r="I4090" s="952"/>
      <c r="J4090" s="954"/>
    </row>
    <row r="4091" spans="2:10" ht="15.5">
      <c r="B4091" s="49"/>
      <c r="C4091" s="951"/>
      <c r="D4091" s="49"/>
      <c r="F4091" s="952"/>
      <c r="G4091" s="953"/>
      <c r="I4091" s="952"/>
      <c r="J4091" s="954"/>
    </row>
    <row r="4092" spans="2:10" ht="15.5">
      <c r="B4092" s="49"/>
      <c r="C4092" s="951"/>
      <c r="D4092" s="49"/>
      <c r="F4092" s="952"/>
      <c r="G4092" s="953"/>
      <c r="I4092" s="952"/>
      <c r="J4092" s="954"/>
    </row>
    <row r="4093" spans="2:10" ht="15.5">
      <c r="B4093" s="49"/>
      <c r="C4093" s="951"/>
      <c r="D4093" s="49"/>
      <c r="F4093" s="952"/>
      <c r="G4093" s="953"/>
      <c r="I4093" s="952"/>
      <c r="J4093" s="954"/>
    </row>
    <row r="4094" spans="2:10" ht="15.5">
      <c r="B4094" s="49"/>
      <c r="C4094" s="951"/>
      <c r="D4094" s="49"/>
      <c r="F4094" s="952"/>
      <c r="G4094" s="953"/>
      <c r="I4094" s="952"/>
      <c r="J4094" s="954"/>
    </row>
    <row r="4095" spans="2:10" ht="15.5">
      <c r="B4095" s="49"/>
      <c r="C4095" s="951"/>
      <c r="D4095" s="49"/>
      <c r="F4095" s="952"/>
      <c r="G4095" s="953"/>
      <c r="I4095" s="952"/>
      <c r="J4095" s="954"/>
    </row>
    <row r="4096" spans="2:10" ht="15.5">
      <c r="B4096" s="49"/>
      <c r="C4096" s="951"/>
      <c r="D4096" s="49"/>
      <c r="F4096" s="952"/>
      <c r="G4096" s="953"/>
      <c r="I4096" s="952"/>
      <c r="J4096" s="954"/>
    </row>
    <row r="4097" spans="2:10" ht="15.5">
      <c r="B4097" s="49"/>
      <c r="C4097" s="951"/>
      <c r="D4097" s="49"/>
      <c r="F4097" s="952"/>
      <c r="G4097" s="953"/>
      <c r="I4097" s="952"/>
      <c r="J4097" s="954"/>
    </row>
    <row r="4098" spans="2:10" ht="15.5">
      <c r="B4098" s="49"/>
      <c r="C4098" s="951"/>
      <c r="D4098" s="49"/>
      <c r="F4098" s="952"/>
      <c r="G4098" s="953"/>
      <c r="I4098" s="952"/>
      <c r="J4098" s="954"/>
    </row>
    <row r="4099" spans="2:10" ht="15.5">
      <c r="B4099" s="49"/>
      <c r="C4099" s="951"/>
      <c r="D4099" s="49"/>
      <c r="F4099" s="952"/>
      <c r="G4099" s="953"/>
      <c r="I4099" s="952"/>
      <c r="J4099" s="954"/>
    </row>
    <row r="4100" spans="2:10" ht="15.5">
      <c r="B4100" s="49"/>
      <c r="C4100" s="951"/>
      <c r="D4100" s="49"/>
      <c r="F4100" s="952"/>
      <c r="G4100" s="953"/>
      <c r="I4100" s="952"/>
      <c r="J4100" s="954"/>
    </row>
    <row r="4101" spans="2:10" ht="15.5">
      <c r="B4101" s="49"/>
      <c r="C4101" s="951"/>
      <c r="D4101" s="49"/>
      <c r="F4101" s="952"/>
      <c r="G4101" s="953"/>
      <c r="I4101" s="952"/>
      <c r="J4101" s="954"/>
    </row>
    <row r="4102" spans="2:10" ht="15.5">
      <c r="B4102" s="49"/>
      <c r="C4102" s="951"/>
      <c r="D4102" s="49"/>
      <c r="F4102" s="952"/>
      <c r="G4102" s="953"/>
      <c r="I4102" s="952"/>
      <c r="J4102" s="954"/>
    </row>
    <row r="4103" spans="2:10" ht="15.5">
      <c r="B4103" s="49"/>
      <c r="C4103" s="951"/>
      <c r="D4103" s="49"/>
      <c r="F4103" s="952"/>
      <c r="G4103" s="953"/>
      <c r="I4103" s="952"/>
      <c r="J4103" s="954"/>
    </row>
    <row r="4104" spans="2:10" ht="15.5">
      <c r="B4104" s="49"/>
      <c r="C4104" s="951"/>
      <c r="D4104" s="49"/>
      <c r="F4104" s="952"/>
      <c r="G4104" s="953"/>
      <c r="I4104" s="952"/>
      <c r="J4104" s="954"/>
    </row>
    <row r="4105" spans="2:10" ht="15.5">
      <c r="B4105" s="49"/>
      <c r="C4105" s="951"/>
      <c r="D4105" s="49"/>
      <c r="F4105" s="952"/>
      <c r="G4105" s="953"/>
      <c r="I4105" s="952"/>
      <c r="J4105" s="954"/>
    </row>
    <row r="4106" spans="2:10" ht="15.5">
      <c r="B4106" s="49"/>
      <c r="C4106" s="951"/>
      <c r="D4106" s="49"/>
      <c r="F4106" s="952"/>
      <c r="G4106" s="953"/>
      <c r="I4106" s="952"/>
      <c r="J4106" s="954"/>
    </row>
    <row r="4107" spans="2:10" ht="15.5">
      <c r="B4107" s="49"/>
      <c r="C4107" s="951"/>
      <c r="D4107" s="49"/>
      <c r="F4107" s="952"/>
      <c r="G4107" s="953"/>
      <c r="I4107" s="952"/>
      <c r="J4107" s="954"/>
    </row>
    <row r="4108" spans="2:10" ht="15.5">
      <c r="B4108" s="49"/>
      <c r="C4108" s="951"/>
      <c r="D4108" s="49"/>
      <c r="F4108" s="952"/>
      <c r="G4108" s="953"/>
      <c r="I4108" s="952"/>
      <c r="J4108" s="954"/>
    </row>
    <row r="4109" spans="2:10" ht="15.5">
      <c r="B4109" s="49"/>
      <c r="C4109" s="951"/>
      <c r="D4109" s="49"/>
      <c r="F4109" s="952"/>
      <c r="G4109" s="953"/>
      <c r="I4109" s="952"/>
      <c r="J4109" s="954"/>
    </row>
    <row r="4110" spans="2:10" ht="15.5">
      <c r="B4110" s="49"/>
      <c r="C4110" s="951"/>
      <c r="D4110" s="49"/>
      <c r="F4110" s="952"/>
      <c r="G4110" s="953"/>
      <c r="I4110" s="952"/>
      <c r="J4110" s="954"/>
    </row>
    <row r="4111" spans="2:10" ht="15.5">
      <c r="B4111" s="49"/>
      <c r="C4111" s="951"/>
      <c r="D4111" s="49"/>
      <c r="F4111" s="952"/>
      <c r="G4111" s="953"/>
      <c r="I4111" s="952"/>
      <c r="J4111" s="954"/>
    </row>
    <row r="4112" spans="2:10" ht="15.5">
      <c r="B4112" s="49"/>
      <c r="C4112" s="951"/>
      <c r="D4112" s="49"/>
      <c r="F4112" s="952"/>
      <c r="G4112" s="953"/>
      <c r="I4112" s="952"/>
      <c r="J4112" s="954"/>
    </row>
    <row r="4113" spans="2:10" ht="15.5">
      <c r="B4113" s="49"/>
      <c r="C4113" s="951"/>
      <c r="D4113" s="49"/>
      <c r="F4113" s="952"/>
      <c r="G4113" s="953"/>
      <c r="I4113" s="952"/>
      <c r="J4113" s="954"/>
    </row>
    <row r="4114" spans="2:10" ht="15.5">
      <c r="B4114" s="49"/>
      <c r="C4114" s="951"/>
      <c r="D4114" s="49"/>
      <c r="F4114" s="952"/>
      <c r="G4114" s="953"/>
      <c r="I4114" s="952"/>
      <c r="J4114" s="954"/>
    </row>
    <row r="4115" spans="2:10" ht="15.5">
      <c r="B4115" s="49"/>
      <c r="C4115" s="951"/>
      <c r="D4115" s="49"/>
      <c r="F4115" s="952"/>
      <c r="G4115" s="953"/>
      <c r="I4115" s="952"/>
      <c r="J4115" s="954"/>
    </row>
    <row r="4116" spans="2:10" ht="15.5">
      <c r="B4116" s="49"/>
      <c r="C4116" s="951"/>
      <c r="D4116" s="49"/>
      <c r="F4116" s="952"/>
      <c r="G4116" s="953"/>
      <c r="I4116" s="952"/>
      <c r="J4116" s="954"/>
    </row>
    <row r="4117" spans="2:10" ht="15.5">
      <c r="B4117" s="49"/>
      <c r="C4117" s="951"/>
      <c r="D4117" s="49"/>
      <c r="F4117" s="952"/>
      <c r="G4117" s="953"/>
      <c r="I4117" s="952"/>
      <c r="J4117" s="954"/>
    </row>
    <row r="4118" spans="2:10" ht="15.5">
      <c r="B4118" s="49"/>
      <c r="C4118" s="951"/>
      <c r="D4118" s="49"/>
      <c r="F4118" s="952"/>
      <c r="G4118" s="953"/>
      <c r="I4118" s="952"/>
      <c r="J4118" s="954"/>
    </row>
    <row r="4119" spans="2:10" ht="15.5">
      <c r="B4119" s="49"/>
      <c r="C4119" s="951"/>
      <c r="D4119" s="49"/>
      <c r="F4119" s="952"/>
      <c r="G4119" s="953"/>
      <c r="I4119" s="952"/>
      <c r="J4119" s="954"/>
    </row>
    <row r="4120" spans="2:10" ht="15.5">
      <c r="B4120" s="49"/>
      <c r="C4120" s="951"/>
      <c r="D4120" s="49"/>
      <c r="F4120" s="952"/>
      <c r="G4120" s="953"/>
      <c r="I4120" s="952"/>
      <c r="J4120" s="954"/>
    </row>
    <row r="4121" spans="2:10" ht="15.5">
      <c r="B4121" s="49"/>
      <c r="C4121" s="951"/>
      <c r="D4121" s="49"/>
      <c r="F4121" s="952"/>
      <c r="G4121" s="953"/>
      <c r="I4121" s="952"/>
      <c r="J4121" s="954"/>
    </row>
    <row r="4122" spans="2:10" ht="15.5">
      <c r="B4122" s="49"/>
      <c r="C4122" s="951"/>
      <c r="D4122" s="49"/>
      <c r="F4122" s="952"/>
      <c r="G4122" s="953"/>
      <c r="I4122" s="952"/>
      <c r="J4122" s="954"/>
    </row>
    <row r="4123" spans="2:10" ht="15.5">
      <c r="B4123" s="49"/>
      <c r="C4123" s="951"/>
      <c r="D4123" s="49"/>
      <c r="F4123" s="952"/>
      <c r="G4123" s="953"/>
      <c r="I4123" s="952"/>
      <c r="J4123" s="954"/>
    </row>
    <row r="4124" spans="2:10" ht="15.5">
      <c r="B4124" s="49"/>
      <c r="C4124" s="951"/>
      <c r="D4124" s="49"/>
      <c r="F4124" s="952"/>
      <c r="G4124" s="953"/>
      <c r="I4124" s="952"/>
      <c r="J4124" s="954"/>
    </row>
    <row r="4125" spans="2:10" ht="15.5">
      <c r="B4125" s="49"/>
      <c r="C4125" s="951"/>
      <c r="D4125" s="49"/>
      <c r="F4125" s="952"/>
      <c r="G4125" s="953"/>
      <c r="I4125" s="952"/>
      <c r="J4125" s="954"/>
    </row>
    <row r="4126" spans="2:10" ht="15.5">
      <c r="B4126" s="49"/>
      <c r="C4126" s="951"/>
      <c r="D4126" s="49"/>
      <c r="F4126" s="952"/>
      <c r="G4126" s="953"/>
      <c r="I4126" s="952"/>
      <c r="J4126" s="954"/>
    </row>
    <row r="4127" spans="2:10" ht="15.5">
      <c r="B4127" s="49"/>
      <c r="C4127" s="951"/>
      <c r="D4127" s="49"/>
      <c r="F4127" s="952"/>
      <c r="G4127" s="953"/>
      <c r="I4127" s="952"/>
      <c r="J4127" s="954"/>
    </row>
    <row r="4128" spans="2:10" ht="15.5">
      <c r="B4128" s="49"/>
      <c r="C4128" s="951"/>
      <c r="D4128" s="49"/>
      <c r="F4128" s="952"/>
      <c r="G4128" s="953"/>
      <c r="I4128" s="952"/>
      <c r="J4128" s="954"/>
    </row>
    <row r="4129" spans="2:10" ht="15.5">
      <c r="B4129" s="49"/>
      <c r="C4129" s="951"/>
      <c r="D4129" s="49"/>
      <c r="F4129" s="952"/>
      <c r="G4129" s="953"/>
      <c r="I4129" s="952"/>
      <c r="J4129" s="954"/>
    </row>
    <row r="4130" spans="2:10" ht="15.5">
      <c r="B4130" s="49"/>
      <c r="C4130" s="951"/>
      <c r="D4130" s="49"/>
      <c r="F4130" s="952"/>
      <c r="G4130" s="953"/>
      <c r="I4130" s="952"/>
      <c r="J4130" s="954"/>
    </row>
    <row r="4131" spans="2:10" ht="15.5">
      <c r="B4131" s="49"/>
      <c r="C4131" s="951"/>
      <c r="D4131" s="49"/>
      <c r="F4131" s="952"/>
      <c r="G4131" s="953"/>
      <c r="I4131" s="952"/>
      <c r="J4131" s="954"/>
    </row>
    <row r="4132" spans="2:10" ht="15.5">
      <c r="B4132" s="49"/>
      <c r="C4132" s="951"/>
      <c r="D4132" s="49"/>
      <c r="F4132" s="952"/>
      <c r="G4132" s="953"/>
      <c r="I4132" s="952"/>
      <c r="J4132" s="954"/>
    </row>
    <row r="4133" spans="2:10" ht="15.5">
      <c r="B4133" s="49"/>
      <c r="C4133" s="951"/>
      <c r="D4133" s="49"/>
      <c r="F4133" s="952"/>
      <c r="G4133" s="953"/>
      <c r="I4133" s="952"/>
      <c r="J4133" s="954"/>
    </row>
    <row r="4134" spans="2:10" ht="15.5">
      <c r="B4134" s="49"/>
      <c r="C4134" s="951"/>
      <c r="D4134" s="49"/>
      <c r="F4134" s="952"/>
      <c r="G4134" s="953"/>
      <c r="I4134" s="952"/>
      <c r="J4134" s="954"/>
    </row>
    <row r="4135" spans="2:10" ht="15.5">
      <c r="B4135" s="49"/>
      <c r="C4135" s="951"/>
      <c r="D4135" s="49"/>
      <c r="F4135" s="952"/>
      <c r="G4135" s="953"/>
      <c r="I4135" s="952"/>
      <c r="J4135" s="954"/>
    </row>
    <row r="4136" spans="2:10" ht="15.5">
      <c r="B4136" s="49"/>
      <c r="C4136" s="951"/>
      <c r="D4136" s="49"/>
      <c r="F4136" s="952"/>
      <c r="G4136" s="953"/>
      <c r="I4136" s="952"/>
      <c r="J4136" s="954"/>
    </row>
    <row r="4137" spans="2:10" ht="15.5">
      <c r="B4137" s="49"/>
      <c r="C4137" s="951"/>
      <c r="D4137" s="49"/>
      <c r="F4137" s="952"/>
      <c r="G4137" s="953"/>
      <c r="I4137" s="952"/>
      <c r="J4137" s="954"/>
    </row>
    <row r="4138" spans="2:10" ht="15.5">
      <c r="B4138" s="49"/>
      <c r="C4138" s="951"/>
      <c r="D4138" s="49"/>
      <c r="F4138" s="952"/>
      <c r="G4138" s="953"/>
      <c r="I4138" s="952"/>
      <c r="J4138" s="954"/>
    </row>
    <row r="4139" spans="2:10" ht="15.5">
      <c r="B4139" s="49"/>
      <c r="C4139" s="951"/>
      <c r="D4139" s="49"/>
      <c r="F4139" s="952"/>
      <c r="G4139" s="953"/>
      <c r="I4139" s="952"/>
      <c r="J4139" s="954"/>
    </row>
    <row r="4140" spans="2:10" ht="15.5">
      <c r="B4140" s="49"/>
      <c r="C4140" s="951"/>
      <c r="D4140" s="49"/>
      <c r="F4140" s="952"/>
      <c r="G4140" s="953"/>
      <c r="I4140" s="952"/>
      <c r="J4140" s="954"/>
    </row>
    <row r="4141" spans="2:10" ht="15.5">
      <c r="B4141" s="49"/>
      <c r="C4141" s="951"/>
      <c r="D4141" s="49"/>
      <c r="F4141" s="952"/>
      <c r="G4141" s="953"/>
      <c r="I4141" s="952"/>
      <c r="J4141" s="954"/>
    </row>
    <row r="4142" spans="2:10" ht="15.5">
      <c r="B4142" s="49"/>
      <c r="C4142" s="951"/>
      <c r="D4142" s="49"/>
      <c r="F4142" s="952"/>
      <c r="G4142" s="953"/>
      <c r="I4142" s="952"/>
      <c r="J4142" s="954"/>
    </row>
    <row r="4143" spans="2:10" ht="15.5">
      <c r="B4143" s="49"/>
      <c r="C4143" s="951"/>
      <c r="D4143" s="49"/>
      <c r="F4143" s="952"/>
      <c r="G4143" s="953"/>
      <c r="I4143" s="952"/>
      <c r="J4143" s="954"/>
    </row>
    <row r="4144" spans="2:10" ht="15.5">
      <c r="B4144" s="49"/>
      <c r="C4144" s="951"/>
      <c r="D4144" s="49"/>
      <c r="F4144" s="952"/>
      <c r="G4144" s="953"/>
      <c r="I4144" s="952"/>
      <c r="J4144" s="954"/>
    </row>
    <row r="4145" spans="2:10" ht="15.5">
      <c r="B4145" s="49"/>
      <c r="C4145" s="951"/>
      <c r="D4145" s="49"/>
      <c r="F4145" s="952"/>
      <c r="G4145" s="953"/>
      <c r="I4145" s="952"/>
      <c r="J4145" s="954"/>
    </row>
    <row r="4146" spans="2:10" ht="15.5">
      <c r="B4146" s="49"/>
      <c r="C4146" s="951"/>
      <c r="D4146" s="49"/>
      <c r="F4146" s="952"/>
      <c r="G4146" s="953"/>
      <c r="I4146" s="952"/>
      <c r="J4146" s="954"/>
    </row>
    <row r="4147" spans="2:10" ht="15.5">
      <c r="B4147" s="49"/>
      <c r="C4147" s="951"/>
      <c r="D4147" s="49"/>
      <c r="F4147" s="952"/>
      <c r="G4147" s="953"/>
      <c r="I4147" s="952"/>
      <c r="J4147" s="954"/>
    </row>
    <row r="4148" spans="2:10" ht="15.5">
      <c r="B4148" s="49"/>
      <c r="C4148" s="951"/>
      <c r="D4148" s="49"/>
      <c r="F4148" s="952"/>
      <c r="G4148" s="953"/>
      <c r="I4148" s="952"/>
      <c r="J4148" s="954"/>
    </row>
    <row r="4149" spans="2:10" ht="15.5">
      <c r="B4149" s="49"/>
      <c r="C4149" s="951"/>
      <c r="D4149" s="49"/>
      <c r="F4149" s="952"/>
      <c r="G4149" s="953"/>
      <c r="I4149" s="952"/>
      <c r="J4149" s="954"/>
    </row>
    <row r="4150" spans="2:10" ht="15.5">
      <c r="B4150" s="49"/>
      <c r="C4150" s="951"/>
      <c r="D4150" s="49"/>
      <c r="F4150" s="952"/>
      <c r="G4150" s="953"/>
      <c r="I4150" s="952"/>
      <c r="J4150" s="954"/>
    </row>
    <row r="4151" spans="2:10" ht="15.5">
      <c r="B4151" s="49"/>
      <c r="C4151" s="951"/>
      <c r="D4151" s="49"/>
      <c r="F4151" s="952"/>
      <c r="G4151" s="953"/>
      <c r="I4151" s="952"/>
      <c r="J4151" s="954"/>
    </row>
    <row r="4152" spans="2:10" ht="15.5">
      <c r="B4152" s="49"/>
      <c r="C4152" s="951"/>
      <c r="D4152" s="49"/>
      <c r="F4152" s="952"/>
      <c r="G4152" s="953"/>
      <c r="I4152" s="952"/>
      <c r="J4152" s="954"/>
    </row>
    <row r="4153" spans="2:10" ht="15.5">
      <c r="B4153" s="49"/>
      <c r="C4153" s="951"/>
      <c r="D4153" s="49"/>
      <c r="F4153" s="952"/>
      <c r="G4153" s="953"/>
      <c r="I4153" s="952"/>
      <c r="J4153" s="954"/>
    </row>
    <row r="4154" spans="2:10" ht="15.5">
      <c r="B4154" s="49"/>
      <c r="C4154" s="951"/>
      <c r="D4154" s="49"/>
      <c r="F4154" s="952"/>
      <c r="G4154" s="953"/>
      <c r="I4154" s="952"/>
      <c r="J4154" s="954"/>
    </row>
    <row r="4155" spans="2:10" ht="15.5">
      <c r="B4155" s="49"/>
      <c r="C4155" s="951"/>
      <c r="D4155" s="49"/>
      <c r="F4155" s="952"/>
      <c r="G4155" s="953"/>
      <c r="I4155" s="952"/>
      <c r="J4155" s="954"/>
    </row>
    <row r="4156" spans="2:10" ht="15.5">
      <c r="B4156" s="49"/>
      <c r="C4156" s="951"/>
      <c r="D4156" s="49"/>
      <c r="F4156" s="952"/>
      <c r="G4156" s="953"/>
      <c r="I4156" s="952"/>
      <c r="J4156" s="954"/>
    </row>
    <row r="4157" spans="2:10" ht="15.5">
      <c r="B4157" s="49"/>
      <c r="C4157" s="951"/>
      <c r="D4157" s="49"/>
      <c r="F4157" s="952"/>
      <c r="G4157" s="953"/>
      <c r="I4157" s="952"/>
      <c r="J4157" s="954"/>
    </row>
    <row r="4158" spans="2:10" ht="15.5">
      <c r="B4158" s="49"/>
      <c r="C4158" s="951"/>
      <c r="D4158" s="49"/>
      <c r="F4158" s="952"/>
      <c r="G4158" s="953"/>
      <c r="I4158" s="952"/>
      <c r="J4158" s="954"/>
    </row>
    <row r="4159" spans="2:10" ht="15.5">
      <c r="B4159" s="49"/>
      <c r="C4159" s="951"/>
      <c r="D4159" s="49"/>
      <c r="F4159" s="952"/>
      <c r="G4159" s="953"/>
      <c r="I4159" s="952"/>
      <c r="J4159" s="954"/>
    </row>
    <row r="4160" spans="2:10" ht="15.5">
      <c r="B4160" s="49"/>
      <c r="C4160" s="951"/>
      <c r="D4160" s="49"/>
      <c r="F4160" s="952"/>
      <c r="G4160" s="953"/>
      <c r="I4160" s="952"/>
      <c r="J4160" s="954"/>
    </row>
    <row r="4161" spans="2:10" ht="15.5">
      <c r="B4161" s="49"/>
      <c r="C4161" s="951"/>
      <c r="D4161" s="49"/>
      <c r="F4161" s="952"/>
      <c r="G4161" s="953"/>
      <c r="I4161" s="952"/>
      <c r="J4161" s="954"/>
    </row>
    <row r="4162" spans="2:10" ht="15.5">
      <c r="B4162" s="49"/>
      <c r="C4162" s="951"/>
      <c r="D4162" s="49"/>
      <c r="F4162" s="952"/>
      <c r="G4162" s="953"/>
      <c r="I4162" s="952"/>
      <c r="J4162" s="954"/>
    </row>
    <row r="4163" spans="2:10" ht="15.5">
      <c r="B4163" s="49"/>
      <c r="C4163" s="951"/>
      <c r="D4163" s="49"/>
      <c r="F4163" s="952"/>
      <c r="G4163" s="953"/>
      <c r="I4163" s="952"/>
      <c r="J4163" s="954"/>
    </row>
    <row r="4164" spans="2:10" ht="15.5">
      <c r="B4164" s="49"/>
      <c r="C4164" s="951"/>
      <c r="D4164" s="49"/>
      <c r="F4164" s="952"/>
      <c r="G4164" s="953"/>
      <c r="I4164" s="952"/>
      <c r="J4164" s="954"/>
    </row>
    <row r="4165" spans="2:10" ht="15.5">
      <c r="B4165" s="49"/>
      <c r="C4165" s="951"/>
      <c r="D4165" s="49"/>
      <c r="F4165" s="952"/>
      <c r="G4165" s="953"/>
      <c r="I4165" s="952"/>
      <c r="J4165" s="954"/>
    </row>
    <row r="4166" spans="2:10" ht="15.5">
      <c r="B4166" s="49"/>
      <c r="C4166" s="951"/>
      <c r="D4166" s="49"/>
      <c r="F4166" s="952"/>
      <c r="G4166" s="953"/>
      <c r="I4166" s="952"/>
      <c r="J4166" s="954"/>
    </row>
    <row r="4167" spans="2:10" ht="15.5">
      <c r="B4167" s="49"/>
      <c r="C4167" s="951"/>
      <c r="D4167" s="49"/>
      <c r="F4167" s="952"/>
      <c r="G4167" s="953"/>
      <c r="I4167" s="952"/>
      <c r="J4167" s="954"/>
    </row>
    <row r="4168" spans="2:10" ht="15.5">
      <c r="B4168" s="49"/>
      <c r="C4168" s="951"/>
      <c r="D4168" s="49"/>
      <c r="F4168" s="952"/>
      <c r="G4168" s="953"/>
      <c r="I4168" s="952"/>
      <c r="J4168" s="954"/>
    </row>
    <row r="4169" spans="2:10" ht="15.5">
      <c r="B4169" s="49"/>
      <c r="C4169" s="951"/>
      <c r="D4169" s="49"/>
      <c r="F4169" s="952"/>
      <c r="G4169" s="953"/>
      <c r="I4169" s="952"/>
      <c r="J4169" s="954"/>
    </row>
    <row r="4170" spans="2:10" ht="15.5">
      <c r="B4170" s="49"/>
      <c r="C4170" s="951"/>
      <c r="D4170" s="49"/>
      <c r="F4170" s="952"/>
      <c r="G4170" s="953"/>
      <c r="I4170" s="952"/>
      <c r="J4170" s="954"/>
    </row>
    <row r="4171" spans="2:10" ht="15.5">
      <c r="B4171" s="49"/>
      <c r="C4171" s="951"/>
      <c r="D4171" s="49"/>
      <c r="F4171" s="952"/>
      <c r="G4171" s="953"/>
      <c r="I4171" s="952"/>
      <c r="J4171" s="954"/>
    </row>
    <row r="4172" spans="2:10" ht="15.5">
      <c r="B4172" s="49"/>
      <c r="C4172" s="951"/>
      <c r="D4172" s="49"/>
      <c r="F4172" s="952"/>
      <c r="G4172" s="953"/>
      <c r="I4172" s="952"/>
      <c r="J4172" s="954"/>
    </row>
    <row r="4173" spans="2:10" ht="15.5">
      <c r="B4173" s="49"/>
      <c r="C4173" s="951"/>
      <c r="D4173" s="49"/>
      <c r="F4173" s="952"/>
      <c r="G4173" s="953"/>
      <c r="I4173" s="952"/>
      <c r="J4173" s="954"/>
    </row>
    <row r="4174" spans="2:10" ht="15.5">
      <c r="B4174" s="49"/>
      <c r="C4174" s="951"/>
      <c r="D4174" s="49"/>
      <c r="F4174" s="952"/>
      <c r="G4174" s="953"/>
      <c r="I4174" s="952"/>
      <c r="J4174" s="954"/>
    </row>
    <row r="4175" spans="2:10" ht="15.5">
      <c r="B4175" s="49"/>
      <c r="C4175" s="951"/>
      <c r="D4175" s="49"/>
      <c r="F4175" s="952"/>
      <c r="G4175" s="953"/>
      <c r="I4175" s="952"/>
      <c r="J4175" s="954"/>
    </row>
    <row r="4176" spans="2:10" ht="15.5">
      <c r="B4176" s="49"/>
      <c r="C4176" s="951"/>
      <c r="D4176" s="49"/>
      <c r="F4176" s="952"/>
      <c r="G4176" s="953"/>
      <c r="I4176" s="952"/>
      <c r="J4176" s="954"/>
    </row>
    <row r="4177" spans="2:10" ht="15.5">
      <c r="B4177" s="49"/>
      <c r="C4177" s="951"/>
      <c r="D4177" s="49"/>
      <c r="F4177" s="952"/>
      <c r="G4177" s="953"/>
      <c r="I4177" s="952"/>
      <c r="J4177" s="954"/>
    </row>
    <row r="4178" spans="2:10" ht="15.5">
      <c r="B4178" s="49"/>
      <c r="C4178" s="951"/>
      <c r="D4178" s="49"/>
      <c r="F4178" s="952"/>
      <c r="G4178" s="953"/>
      <c r="I4178" s="952"/>
      <c r="J4178" s="954"/>
    </row>
    <row r="4179" spans="2:10" ht="15.5">
      <c r="B4179" s="49"/>
      <c r="C4179" s="951"/>
      <c r="D4179" s="49"/>
      <c r="F4179" s="952"/>
      <c r="G4179" s="953"/>
      <c r="I4179" s="952"/>
      <c r="J4179" s="954"/>
    </row>
    <row r="4180" spans="2:10" ht="15.5">
      <c r="B4180" s="49"/>
      <c r="C4180" s="951"/>
      <c r="D4180" s="49"/>
      <c r="F4180" s="952"/>
      <c r="G4180" s="953"/>
      <c r="I4180" s="952"/>
      <c r="J4180" s="954"/>
    </row>
    <row r="4181" spans="2:10" ht="15.5">
      <c r="B4181" s="49"/>
      <c r="C4181" s="951"/>
      <c r="D4181" s="49"/>
      <c r="F4181" s="952"/>
      <c r="G4181" s="953"/>
      <c r="I4181" s="952"/>
      <c r="J4181" s="954"/>
    </row>
    <row r="4182" spans="2:10" ht="15.5">
      <c r="B4182" s="49"/>
      <c r="C4182" s="951"/>
      <c r="D4182" s="49"/>
      <c r="F4182" s="952"/>
      <c r="G4182" s="953"/>
      <c r="I4182" s="952"/>
      <c r="J4182" s="954"/>
    </row>
    <row r="4183" spans="2:10" ht="15.5">
      <c r="B4183" s="49"/>
      <c r="C4183" s="951"/>
      <c r="D4183" s="49"/>
      <c r="F4183" s="952"/>
      <c r="G4183" s="953"/>
      <c r="I4183" s="952"/>
      <c r="J4183" s="954"/>
    </row>
    <row r="4184" spans="2:10" ht="15.5">
      <c r="B4184" s="49"/>
      <c r="C4184" s="951"/>
      <c r="D4184" s="49"/>
      <c r="F4184" s="952"/>
      <c r="G4184" s="953"/>
      <c r="I4184" s="952"/>
      <c r="J4184" s="954"/>
    </row>
    <row r="4185" spans="2:10" ht="15.5">
      <c r="B4185" s="49"/>
      <c r="C4185" s="951"/>
      <c r="D4185" s="49"/>
      <c r="F4185" s="952"/>
      <c r="G4185" s="953"/>
      <c r="I4185" s="952"/>
      <c r="J4185" s="954"/>
    </row>
    <row r="4186" spans="2:10" ht="15.5">
      <c r="B4186" s="49"/>
      <c r="C4186" s="951"/>
      <c r="D4186" s="49"/>
      <c r="F4186" s="952"/>
      <c r="G4186" s="953"/>
      <c r="I4186" s="952"/>
      <c r="J4186" s="954"/>
    </row>
    <row r="4187" spans="2:10" ht="15.5">
      <c r="B4187" s="49"/>
      <c r="C4187" s="951"/>
      <c r="D4187" s="49"/>
      <c r="F4187" s="952"/>
      <c r="G4187" s="953"/>
      <c r="I4187" s="952"/>
      <c r="J4187" s="954"/>
    </row>
    <row r="4188" spans="2:10" ht="15.5">
      <c r="B4188" s="49"/>
      <c r="C4188" s="951"/>
      <c r="D4188" s="49"/>
      <c r="F4188" s="952"/>
      <c r="G4188" s="953"/>
      <c r="I4188" s="952"/>
      <c r="J4188" s="954"/>
    </row>
    <row r="4189" spans="2:10" ht="15.5">
      <c r="B4189" s="49"/>
      <c r="C4189" s="951"/>
      <c r="D4189" s="49"/>
      <c r="F4189" s="952"/>
      <c r="G4189" s="953"/>
      <c r="I4189" s="952"/>
      <c r="J4189" s="954"/>
    </row>
    <row r="4190" spans="2:10" ht="15.5">
      <c r="B4190" s="49"/>
      <c r="C4190" s="951"/>
      <c r="D4190" s="49"/>
      <c r="F4190" s="952"/>
      <c r="G4190" s="953"/>
      <c r="I4190" s="952"/>
      <c r="J4190" s="954"/>
    </row>
    <row r="4191" spans="2:10" ht="15.5">
      <c r="B4191" s="49"/>
      <c r="C4191" s="951"/>
      <c r="D4191" s="49"/>
      <c r="F4191" s="952"/>
      <c r="G4191" s="953"/>
      <c r="I4191" s="952"/>
      <c r="J4191" s="954"/>
    </row>
    <row r="4192" spans="2:10" ht="15.5">
      <c r="B4192" s="49"/>
      <c r="C4192" s="951"/>
      <c r="D4192" s="49"/>
      <c r="F4192" s="952"/>
      <c r="G4192" s="953"/>
      <c r="I4192" s="952"/>
      <c r="J4192" s="954"/>
    </row>
    <row r="4193" spans="2:10" ht="15.5">
      <c r="B4193" s="49"/>
      <c r="C4193" s="951"/>
      <c r="D4193" s="49"/>
      <c r="F4193" s="952"/>
      <c r="G4193" s="953"/>
      <c r="I4193" s="952"/>
      <c r="J4193" s="954"/>
    </row>
    <row r="4194" spans="2:10" ht="15.5">
      <c r="B4194" s="49"/>
      <c r="C4194" s="951"/>
      <c r="D4194" s="49"/>
      <c r="F4194" s="952"/>
      <c r="G4194" s="953"/>
      <c r="I4194" s="952"/>
      <c r="J4194" s="954"/>
    </row>
    <row r="4195" spans="2:10" ht="15.5">
      <c r="B4195" s="49"/>
      <c r="C4195" s="951"/>
      <c r="D4195" s="49"/>
      <c r="F4195" s="952"/>
      <c r="G4195" s="953"/>
      <c r="I4195" s="952"/>
      <c r="J4195" s="954"/>
    </row>
    <row r="4196" spans="2:10" ht="15.5">
      <c r="B4196" s="49"/>
      <c r="C4196" s="951"/>
      <c r="D4196" s="49"/>
      <c r="F4196" s="952"/>
      <c r="G4196" s="953"/>
      <c r="I4196" s="952"/>
      <c r="J4196" s="954"/>
    </row>
    <row r="4197" spans="2:10" ht="15.5">
      <c r="B4197" s="49"/>
      <c r="C4197" s="951"/>
      <c r="D4197" s="49"/>
      <c r="F4197" s="952"/>
      <c r="G4197" s="953"/>
      <c r="I4197" s="952"/>
      <c r="J4197" s="954"/>
    </row>
    <row r="4198" spans="2:10" ht="15.5">
      <c r="B4198" s="49"/>
      <c r="C4198" s="951"/>
      <c r="D4198" s="49"/>
      <c r="F4198" s="952"/>
      <c r="G4198" s="953"/>
      <c r="I4198" s="952"/>
      <c r="J4198" s="954"/>
    </row>
    <row r="4199" spans="2:10" ht="15.5">
      <c r="B4199" s="49"/>
      <c r="C4199" s="951"/>
      <c r="D4199" s="49"/>
      <c r="F4199" s="952"/>
      <c r="G4199" s="953"/>
      <c r="I4199" s="952"/>
      <c r="J4199" s="954"/>
    </row>
    <row r="4200" spans="2:10" ht="15.5">
      <c r="B4200" s="49"/>
      <c r="C4200" s="951"/>
      <c r="D4200" s="49"/>
      <c r="F4200" s="952"/>
      <c r="G4200" s="953"/>
      <c r="I4200" s="952"/>
      <c r="J4200" s="954"/>
    </row>
    <row r="4201" spans="2:10" ht="15.5">
      <c r="B4201" s="49"/>
      <c r="C4201" s="951"/>
      <c r="D4201" s="49"/>
      <c r="F4201" s="952"/>
      <c r="G4201" s="953"/>
      <c r="I4201" s="952"/>
      <c r="J4201" s="954"/>
    </row>
    <row r="4202" spans="2:10" ht="15.5">
      <c r="B4202" s="49"/>
      <c r="C4202" s="951"/>
      <c r="D4202" s="49"/>
      <c r="F4202" s="952"/>
      <c r="G4202" s="953"/>
      <c r="I4202" s="952"/>
      <c r="J4202" s="954"/>
    </row>
    <row r="4203" spans="2:10" ht="15.5">
      <c r="B4203" s="49"/>
      <c r="C4203" s="951"/>
      <c r="D4203" s="49"/>
      <c r="F4203" s="952"/>
      <c r="G4203" s="953"/>
      <c r="I4203" s="952"/>
      <c r="J4203" s="954"/>
    </row>
    <row r="4204" spans="2:10" ht="15.5">
      <c r="B4204" s="49"/>
      <c r="C4204" s="951"/>
      <c r="D4204" s="49"/>
      <c r="F4204" s="952"/>
      <c r="G4204" s="953"/>
      <c r="I4204" s="952"/>
      <c r="J4204" s="954"/>
    </row>
    <row r="4205" spans="2:10" ht="15.5">
      <c r="B4205" s="49"/>
      <c r="C4205" s="951"/>
      <c r="D4205" s="49"/>
      <c r="F4205" s="952"/>
      <c r="G4205" s="953"/>
      <c r="I4205" s="952"/>
      <c r="J4205" s="954"/>
    </row>
    <row r="4206" spans="2:10" ht="15.5">
      <c r="B4206" s="49"/>
      <c r="C4206" s="951"/>
      <c r="D4206" s="49"/>
      <c r="F4206" s="952"/>
      <c r="G4206" s="953"/>
      <c r="I4206" s="952"/>
      <c r="J4206" s="954"/>
    </row>
    <row r="4207" spans="2:10" ht="15.5">
      <c r="B4207" s="49"/>
      <c r="C4207" s="951"/>
      <c r="D4207" s="49"/>
      <c r="F4207" s="952"/>
      <c r="G4207" s="953"/>
      <c r="I4207" s="952"/>
      <c r="J4207" s="954"/>
    </row>
    <row r="4208" spans="2:10" ht="15.5">
      <c r="B4208" s="49"/>
      <c r="C4208" s="951"/>
      <c r="D4208" s="49"/>
      <c r="F4208" s="952"/>
      <c r="G4208" s="953"/>
      <c r="I4208" s="952"/>
      <c r="J4208" s="954"/>
    </row>
    <row r="4209" spans="2:10" ht="15.5">
      <c r="B4209" s="49"/>
      <c r="C4209" s="951"/>
      <c r="D4209" s="49"/>
      <c r="F4209" s="952"/>
      <c r="G4209" s="953"/>
      <c r="I4209" s="952"/>
      <c r="J4209" s="954"/>
    </row>
    <row r="4210" spans="2:10" ht="15.5">
      <c r="B4210" s="49"/>
      <c r="C4210" s="951"/>
      <c r="D4210" s="49"/>
      <c r="F4210" s="952"/>
      <c r="G4210" s="953"/>
      <c r="I4210" s="952"/>
      <c r="J4210" s="954"/>
    </row>
    <row r="4211" spans="2:10" ht="15.5">
      <c r="B4211" s="49"/>
      <c r="C4211" s="951"/>
      <c r="D4211" s="49"/>
      <c r="F4211" s="952"/>
      <c r="G4211" s="953"/>
      <c r="I4211" s="952"/>
      <c r="J4211" s="954"/>
    </row>
    <row r="4212" spans="2:10" ht="15.5">
      <c r="B4212" s="49"/>
      <c r="C4212" s="951"/>
      <c r="D4212" s="49"/>
      <c r="F4212" s="952"/>
      <c r="G4212" s="953"/>
      <c r="I4212" s="952"/>
      <c r="J4212" s="954"/>
    </row>
    <row r="4213" spans="2:10" ht="15.5">
      <c r="B4213" s="49"/>
      <c r="C4213" s="951"/>
      <c r="D4213" s="49"/>
      <c r="F4213" s="952"/>
      <c r="G4213" s="953"/>
      <c r="I4213" s="952"/>
      <c r="J4213" s="954"/>
    </row>
    <row r="4214" spans="2:10" ht="15.5">
      <c r="B4214" s="49"/>
      <c r="C4214" s="951"/>
      <c r="D4214" s="49"/>
      <c r="F4214" s="952"/>
      <c r="G4214" s="953"/>
      <c r="I4214" s="952"/>
      <c r="J4214" s="954"/>
    </row>
    <row r="4215" spans="2:10" ht="15.5">
      <c r="B4215" s="49"/>
      <c r="C4215" s="951"/>
      <c r="D4215" s="49"/>
      <c r="F4215" s="952"/>
      <c r="G4215" s="953"/>
      <c r="I4215" s="952"/>
      <c r="J4215" s="954"/>
    </row>
    <row r="4216" spans="2:10" ht="15.5">
      <c r="B4216" s="49"/>
      <c r="C4216" s="951"/>
      <c r="D4216" s="49"/>
      <c r="F4216" s="952"/>
      <c r="G4216" s="953"/>
      <c r="I4216" s="952"/>
      <c r="J4216" s="954"/>
    </row>
    <row r="4217" spans="2:10" ht="15.5">
      <c r="B4217" s="49"/>
      <c r="C4217" s="951"/>
      <c r="D4217" s="49"/>
      <c r="F4217" s="952"/>
      <c r="G4217" s="953"/>
      <c r="I4217" s="952"/>
      <c r="J4217" s="954"/>
    </row>
    <row r="4218" spans="2:10" ht="15.5">
      <c r="B4218" s="49"/>
      <c r="C4218" s="951"/>
      <c r="D4218" s="49"/>
      <c r="F4218" s="952"/>
      <c r="G4218" s="953"/>
      <c r="I4218" s="952"/>
      <c r="J4218" s="954"/>
    </row>
    <row r="4219" spans="2:10" ht="15.5">
      <c r="B4219" s="49"/>
      <c r="C4219" s="951"/>
      <c r="D4219" s="49"/>
      <c r="F4219" s="952"/>
      <c r="G4219" s="953"/>
      <c r="I4219" s="952"/>
      <c r="J4219" s="954"/>
    </row>
    <row r="4220" spans="2:10" ht="15.5">
      <c r="B4220" s="49"/>
      <c r="C4220" s="951"/>
      <c r="D4220" s="49"/>
      <c r="F4220" s="952"/>
      <c r="G4220" s="953"/>
      <c r="I4220" s="952"/>
      <c r="J4220" s="954"/>
    </row>
    <row r="4221" spans="2:10" ht="15.5">
      <c r="B4221" s="49"/>
      <c r="C4221" s="951"/>
      <c r="D4221" s="49"/>
      <c r="F4221" s="952"/>
      <c r="G4221" s="953"/>
      <c r="I4221" s="952"/>
      <c r="J4221" s="954"/>
    </row>
    <row r="4222" spans="2:10" ht="15.5">
      <c r="B4222" s="49"/>
      <c r="C4222" s="951"/>
      <c r="D4222" s="49"/>
      <c r="F4222" s="952"/>
      <c r="G4222" s="953"/>
      <c r="I4222" s="952"/>
      <c r="J4222" s="954"/>
    </row>
    <row r="4223" spans="2:10" ht="15.5">
      <c r="B4223" s="49"/>
      <c r="C4223" s="951"/>
      <c r="D4223" s="49"/>
      <c r="F4223" s="952"/>
      <c r="G4223" s="953"/>
      <c r="I4223" s="952"/>
      <c r="J4223" s="954"/>
    </row>
    <row r="4224" spans="2:10" ht="15.5">
      <c r="B4224" s="49"/>
      <c r="C4224" s="951"/>
      <c r="D4224" s="49"/>
      <c r="F4224" s="952"/>
      <c r="G4224" s="953"/>
      <c r="I4224" s="952"/>
      <c r="J4224" s="954"/>
    </row>
    <row r="4225" spans="2:10" ht="15.5">
      <c r="B4225" s="49"/>
      <c r="C4225" s="951"/>
      <c r="D4225" s="49"/>
      <c r="F4225" s="952"/>
      <c r="G4225" s="953"/>
      <c r="I4225" s="952"/>
      <c r="J4225" s="954"/>
    </row>
    <row r="4226" spans="2:10" ht="15.5">
      <c r="B4226" s="49"/>
      <c r="C4226" s="951"/>
      <c r="D4226" s="49"/>
      <c r="F4226" s="952"/>
      <c r="G4226" s="953"/>
      <c r="I4226" s="952"/>
      <c r="J4226" s="954"/>
    </row>
    <row r="4227" spans="2:10" ht="15.5">
      <c r="B4227" s="49"/>
      <c r="C4227" s="951"/>
      <c r="D4227" s="49"/>
      <c r="F4227" s="952"/>
      <c r="G4227" s="953"/>
      <c r="I4227" s="952"/>
      <c r="J4227" s="954"/>
    </row>
    <row r="4228" spans="2:10" ht="15.5">
      <c r="B4228" s="49"/>
      <c r="C4228" s="951"/>
      <c r="D4228" s="49"/>
      <c r="F4228" s="952"/>
      <c r="G4228" s="953"/>
      <c r="I4228" s="952"/>
      <c r="J4228" s="954"/>
    </row>
    <row r="4229" spans="2:10" ht="15.5">
      <c r="B4229" s="49"/>
      <c r="C4229" s="951"/>
      <c r="D4229" s="49"/>
      <c r="F4229" s="952"/>
      <c r="G4229" s="953"/>
      <c r="I4229" s="952"/>
      <c r="J4229" s="954"/>
    </row>
    <row r="4230" spans="2:10" ht="15.5">
      <c r="B4230" s="49"/>
      <c r="C4230" s="951"/>
      <c r="D4230" s="49"/>
      <c r="F4230" s="952"/>
      <c r="G4230" s="953"/>
      <c r="I4230" s="952"/>
      <c r="J4230" s="954"/>
    </row>
    <row r="4231" spans="2:10" ht="15.5">
      <c r="B4231" s="49"/>
      <c r="C4231" s="951"/>
      <c r="D4231" s="49"/>
      <c r="F4231" s="952"/>
      <c r="G4231" s="953"/>
      <c r="I4231" s="952"/>
      <c r="J4231" s="954"/>
    </row>
    <row r="4232" spans="2:10" ht="15.5">
      <c r="B4232" s="49"/>
      <c r="C4232" s="951"/>
      <c r="D4232" s="49"/>
      <c r="F4232" s="952"/>
      <c r="G4232" s="953"/>
      <c r="I4232" s="952"/>
      <c r="J4232" s="954"/>
    </row>
    <row r="4233" spans="2:10" ht="15.5">
      <c r="B4233" s="49"/>
      <c r="C4233" s="951"/>
      <c r="D4233" s="49"/>
      <c r="F4233" s="952"/>
      <c r="G4233" s="953"/>
      <c r="I4233" s="952"/>
      <c r="J4233" s="954"/>
    </row>
    <row r="4234" spans="2:10" ht="15.5">
      <c r="B4234" s="49"/>
      <c r="C4234" s="951"/>
      <c r="D4234" s="49"/>
      <c r="F4234" s="952"/>
      <c r="G4234" s="953"/>
      <c r="I4234" s="952"/>
      <c r="J4234" s="954"/>
    </row>
    <row r="4235" spans="2:10" ht="15.5">
      <c r="B4235" s="49"/>
      <c r="C4235" s="951"/>
      <c r="D4235" s="49"/>
      <c r="F4235" s="952"/>
      <c r="G4235" s="953"/>
      <c r="I4235" s="952"/>
      <c r="J4235" s="954"/>
    </row>
    <row r="4236" spans="2:10" ht="15.5">
      <c r="B4236" s="49"/>
      <c r="C4236" s="951"/>
      <c r="D4236" s="49"/>
      <c r="F4236" s="952"/>
      <c r="G4236" s="953"/>
      <c r="I4236" s="952"/>
      <c r="J4236" s="954"/>
    </row>
    <row r="4237" spans="2:10" ht="15.5">
      <c r="B4237" s="49"/>
      <c r="C4237" s="951"/>
      <c r="D4237" s="49"/>
      <c r="F4237" s="952"/>
      <c r="G4237" s="953"/>
      <c r="I4237" s="952"/>
      <c r="J4237" s="954"/>
    </row>
    <row r="4238" spans="2:10" ht="15.5">
      <c r="B4238" s="49"/>
      <c r="C4238" s="951"/>
      <c r="D4238" s="49"/>
      <c r="F4238" s="952"/>
      <c r="G4238" s="953"/>
      <c r="I4238" s="952"/>
      <c r="J4238" s="954"/>
    </row>
    <row r="4239" spans="2:10" ht="15.5">
      <c r="B4239" s="49"/>
      <c r="C4239" s="951"/>
      <c r="D4239" s="49"/>
      <c r="F4239" s="952"/>
      <c r="G4239" s="953"/>
      <c r="I4239" s="952"/>
      <c r="J4239" s="954"/>
    </row>
    <row r="4240" spans="2:10" ht="15.5">
      <c r="B4240" s="49"/>
      <c r="C4240" s="951"/>
      <c r="D4240" s="49"/>
      <c r="F4240" s="952"/>
      <c r="G4240" s="953"/>
      <c r="I4240" s="952"/>
      <c r="J4240" s="954"/>
    </row>
    <row r="4241" spans="2:10" ht="15.5">
      <c r="B4241" s="49"/>
      <c r="C4241" s="951"/>
      <c r="D4241" s="49"/>
      <c r="F4241" s="952"/>
      <c r="G4241" s="953"/>
      <c r="I4241" s="952"/>
      <c r="J4241" s="954"/>
    </row>
    <row r="4242" spans="2:10" ht="15.5">
      <c r="B4242" s="49"/>
      <c r="C4242" s="951"/>
      <c r="D4242" s="49"/>
      <c r="F4242" s="952"/>
      <c r="G4242" s="953"/>
      <c r="I4242" s="952"/>
      <c r="J4242" s="954"/>
    </row>
    <row r="4243" spans="2:10" ht="15.5">
      <c r="B4243" s="49"/>
      <c r="C4243" s="951"/>
      <c r="D4243" s="49"/>
      <c r="F4243" s="952"/>
      <c r="G4243" s="953"/>
      <c r="I4243" s="952"/>
      <c r="J4243" s="954"/>
    </row>
    <row r="4244" spans="2:10" ht="15.5">
      <c r="B4244" s="49"/>
      <c r="C4244" s="951"/>
      <c r="D4244" s="49"/>
      <c r="F4244" s="952"/>
      <c r="G4244" s="953"/>
      <c r="I4244" s="952"/>
      <c r="J4244" s="954"/>
    </row>
    <row r="4245" spans="2:10" ht="15.5">
      <c r="B4245" s="49"/>
      <c r="C4245" s="951"/>
      <c r="D4245" s="49"/>
      <c r="F4245" s="952"/>
      <c r="G4245" s="953"/>
      <c r="I4245" s="952"/>
      <c r="J4245" s="954"/>
    </row>
    <row r="4246" spans="2:10" ht="15.5">
      <c r="B4246" s="49"/>
      <c r="C4246" s="951"/>
      <c r="D4246" s="49"/>
      <c r="F4246" s="952"/>
      <c r="G4246" s="953"/>
      <c r="I4246" s="952"/>
      <c r="J4246" s="954"/>
    </row>
    <row r="4247" spans="2:10" ht="15.5">
      <c r="B4247" s="49"/>
      <c r="C4247" s="951"/>
      <c r="D4247" s="49"/>
      <c r="F4247" s="952"/>
      <c r="G4247" s="953"/>
      <c r="I4247" s="952"/>
      <c r="J4247" s="954"/>
    </row>
    <row r="4248" spans="2:10" ht="15.5">
      <c r="B4248" s="49"/>
      <c r="C4248" s="951"/>
      <c r="D4248" s="49"/>
      <c r="F4248" s="952"/>
      <c r="G4248" s="953"/>
      <c r="I4248" s="952"/>
      <c r="J4248" s="954"/>
    </row>
    <row r="4249" spans="2:10" ht="15.5">
      <c r="B4249" s="49"/>
      <c r="C4249" s="951"/>
      <c r="D4249" s="49"/>
      <c r="F4249" s="952"/>
      <c r="G4249" s="953"/>
      <c r="I4249" s="952"/>
      <c r="J4249" s="954"/>
    </row>
    <row r="4250" spans="2:10" ht="15.5">
      <c r="B4250" s="49"/>
      <c r="C4250" s="951"/>
      <c r="D4250" s="49"/>
      <c r="F4250" s="952"/>
      <c r="G4250" s="953"/>
      <c r="I4250" s="952"/>
      <c r="J4250" s="954"/>
    </row>
    <row r="4251" spans="2:10" ht="15.5">
      <c r="B4251" s="49"/>
      <c r="C4251" s="951"/>
      <c r="D4251" s="49"/>
      <c r="F4251" s="952"/>
      <c r="G4251" s="953"/>
      <c r="I4251" s="952"/>
      <c r="J4251" s="954"/>
    </row>
    <row r="4252" spans="2:10" ht="15.5">
      <c r="B4252" s="49"/>
      <c r="C4252" s="951"/>
      <c r="D4252" s="49"/>
      <c r="F4252" s="952"/>
      <c r="G4252" s="953"/>
      <c r="I4252" s="952"/>
      <c r="J4252" s="954"/>
    </row>
    <row r="4253" spans="2:10" ht="15.5">
      <c r="B4253" s="49"/>
      <c r="C4253" s="951"/>
      <c r="D4253" s="49"/>
      <c r="F4253" s="952"/>
      <c r="G4253" s="953"/>
      <c r="I4253" s="952"/>
      <c r="J4253" s="954"/>
    </row>
    <row r="4254" spans="2:10" ht="15.5">
      <c r="B4254" s="49"/>
      <c r="C4254" s="951"/>
      <c r="D4254" s="49"/>
      <c r="F4254" s="952"/>
      <c r="G4254" s="953"/>
      <c r="I4254" s="952"/>
      <c r="J4254" s="954"/>
    </row>
    <row r="4255" spans="2:10" ht="15.5">
      <c r="B4255" s="49"/>
      <c r="C4255" s="951"/>
      <c r="D4255" s="49"/>
      <c r="F4255" s="952"/>
      <c r="G4255" s="953"/>
      <c r="I4255" s="952"/>
      <c r="J4255" s="954"/>
    </row>
    <row r="4256" spans="2:10" ht="15.5">
      <c r="B4256" s="49"/>
      <c r="C4256" s="951"/>
      <c r="D4256" s="49"/>
      <c r="F4256" s="952"/>
      <c r="G4256" s="953"/>
      <c r="I4256" s="952"/>
      <c r="J4256" s="954"/>
    </row>
    <row r="4257" spans="2:10" ht="15.5">
      <c r="B4257" s="49"/>
      <c r="C4257" s="951"/>
      <c r="D4257" s="49"/>
      <c r="F4257" s="952"/>
      <c r="G4257" s="953"/>
      <c r="I4257" s="952"/>
      <c r="J4257" s="954"/>
    </row>
    <row r="4258" spans="2:10" ht="15.5">
      <c r="B4258" s="49"/>
      <c r="C4258" s="951"/>
      <c r="D4258" s="49"/>
      <c r="F4258" s="952"/>
      <c r="G4258" s="953"/>
      <c r="I4258" s="952"/>
      <c r="J4258" s="954"/>
    </row>
    <row r="4259" spans="2:10" ht="15.5">
      <c r="B4259" s="49"/>
      <c r="C4259" s="951"/>
      <c r="D4259" s="49"/>
      <c r="F4259" s="952"/>
      <c r="G4259" s="953"/>
      <c r="I4259" s="952"/>
      <c r="J4259" s="954"/>
    </row>
    <row r="4260" spans="2:10" ht="15.5">
      <c r="B4260" s="49"/>
      <c r="C4260" s="951"/>
      <c r="D4260" s="49"/>
      <c r="F4260" s="952"/>
      <c r="G4260" s="953"/>
      <c r="I4260" s="952"/>
      <c r="J4260" s="954"/>
    </row>
    <row r="4261" spans="2:10" ht="15.5">
      <c r="B4261" s="49"/>
      <c r="C4261" s="951"/>
      <c r="D4261" s="49"/>
      <c r="F4261" s="952"/>
      <c r="G4261" s="953"/>
      <c r="I4261" s="952"/>
      <c r="J4261" s="954"/>
    </row>
    <row r="4262" spans="2:10" ht="15.5">
      <c r="B4262" s="49"/>
      <c r="C4262" s="951"/>
      <c r="D4262" s="49"/>
      <c r="F4262" s="952"/>
      <c r="G4262" s="953"/>
      <c r="I4262" s="952"/>
      <c r="J4262" s="954"/>
    </row>
    <row r="4263" spans="2:10" ht="15.5">
      <c r="B4263" s="49"/>
      <c r="C4263" s="951"/>
      <c r="D4263" s="49"/>
      <c r="F4263" s="952"/>
      <c r="G4263" s="953"/>
      <c r="I4263" s="952"/>
      <c r="J4263" s="954"/>
    </row>
    <row r="4264" spans="2:10" ht="15.5">
      <c r="B4264" s="49"/>
      <c r="C4264" s="951"/>
      <c r="D4264" s="49"/>
      <c r="F4264" s="952"/>
      <c r="G4264" s="953"/>
      <c r="I4264" s="952"/>
      <c r="J4264" s="954"/>
    </row>
    <row r="4265" spans="2:10" ht="15.5">
      <c r="B4265" s="49"/>
      <c r="C4265" s="951"/>
      <c r="D4265" s="49"/>
      <c r="F4265" s="952"/>
      <c r="G4265" s="953"/>
      <c r="I4265" s="952"/>
      <c r="J4265" s="954"/>
    </row>
    <row r="4266" spans="2:10" ht="15.5">
      <c r="B4266" s="49"/>
      <c r="C4266" s="951"/>
      <c r="D4266" s="49"/>
      <c r="F4266" s="952"/>
      <c r="G4266" s="953"/>
      <c r="I4266" s="952"/>
      <c r="J4266" s="954"/>
    </row>
    <row r="4267" spans="2:10" ht="15.5">
      <c r="B4267" s="49"/>
      <c r="C4267" s="951"/>
      <c r="D4267" s="49"/>
      <c r="F4267" s="952"/>
      <c r="G4267" s="953"/>
      <c r="I4267" s="952"/>
      <c r="J4267" s="954"/>
    </row>
    <row r="4268" spans="2:10" ht="15.5">
      <c r="B4268" s="49"/>
      <c r="C4268" s="951"/>
      <c r="D4268" s="49"/>
      <c r="F4268" s="952"/>
      <c r="G4268" s="953"/>
      <c r="I4268" s="952"/>
      <c r="J4268" s="954"/>
    </row>
    <row r="4269" spans="2:10" ht="15.5">
      <c r="B4269" s="49"/>
      <c r="C4269" s="951"/>
      <c r="D4269" s="49"/>
      <c r="F4269" s="952"/>
      <c r="G4269" s="953"/>
      <c r="I4269" s="952"/>
      <c r="J4269" s="954"/>
    </row>
    <row r="4270" spans="2:10" ht="15.5">
      <c r="B4270" s="49"/>
      <c r="C4270" s="951"/>
      <c r="D4270" s="49"/>
      <c r="F4270" s="952"/>
      <c r="G4270" s="953"/>
      <c r="I4270" s="952"/>
      <c r="J4270" s="954"/>
    </row>
    <row r="4271" spans="2:10" ht="15.5">
      <c r="B4271" s="49"/>
      <c r="C4271" s="951"/>
      <c r="D4271" s="49"/>
      <c r="F4271" s="952"/>
      <c r="G4271" s="953"/>
      <c r="I4271" s="952"/>
      <c r="J4271" s="954"/>
    </row>
    <row r="4272" spans="2:10" ht="15.5">
      <c r="B4272" s="49"/>
      <c r="C4272" s="951"/>
      <c r="D4272" s="49"/>
      <c r="F4272" s="952"/>
      <c r="G4272" s="953"/>
      <c r="I4272" s="952"/>
      <c r="J4272" s="954"/>
    </row>
    <row r="4273" spans="2:10" ht="15.5">
      <c r="B4273" s="49"/>
      <c r="C4273" s="951"/>
      <c r="D4273" s="49"/>
      <c r="F4273" s="952"/>
      <c r="G4273" s="953"/>
      <c r="I4273" s="952"/>
      <c r="J4273" s="954"/>
    </row>
    <row r="4274" spans="2:10" ht="15.5">
      <c r="B4274" s="49"/>
      <c r="C4274" s="951"/>
      <c r="D4274" s="49"/>
      <c r="F4274" s="952"/>
      <c r="G4274" s="953"/>
      <c r="I4274" s="952"/>
      <c r="J4274" s="954"/>
    </row>
    <row r="4275" spans="2:10" ht="15.5">
      <c r="B4275" s="49"/>
      <c r="C4275" s="951"/>
      <c r="D4275" s="49"/>
      <c r="F4275" s="952"/>
      <c r="G4275" s="953"/>
      <c r="I4275" s="952"/>
      <c r="J4275" s="954"/>
    </row>
    <row r="4276" spans="2:10" ht="15.5">
      <c r="B4276" s="49"/>
      <c r="C4276" s="951"/>
      <c r="D4276" s="49"/>
      <c r="F4276" s="952"/>
      <c r="G4276" s="953"/>
      <c r="I4276" s="952"/>
      <c r="J4276" s="954"/>
    </row>
    <row r="4277" spans="2:10" ht="15.5">
      <c r="B4277" s="49"/>
      <c r="C4277" s="951"/>
      <c r="D4277" s="49"/>
      <c r="F4277" s="952"/>
      <c r="G4277" s="953"/>
      <c r="I4277" s="952"/>
      <c r="J4277" s="954"/>
    </row>
    <row r="4278" spans="2:10" ht="15.5">
      <c r="B4278" s="49"/>
      <c r="C4278" s="951"/>
      <c r="D4278" s="49"/>
      <c r="F4278" s="952"/>
      <c r="G4278" s="953"/>
      <c r="I4278" s="952"/>
      <c r="J4278" s="954"/>
    </row>
    <row r="4279" spans="2:10" ht="15.5">
      <c r="B4279" s="49"/>
      <c r="C4279" s="951"/>
      <c r="D4279" s="49"/>
      <c r="F4279" s="952"/>
      <c r="G4279" s="953"/>
      <c r="I4279" s="952"/>
      <c r="J4279" s="954"/>
    </row>
    <row r="4280" spans="2:10" ht="15.5">
      <c r="B4280" s="49"/>
      <c r="C4280" s="951"/>
      <c r="D4280" s="49"/>
      <c r="F4280" s="952"/>
      <c r="G4280" s="953"/>
      <c r="I4280" s="952"/>
      <c r="J4280" s="954"/>
    </row>
    <row r="4281" spans="2:10" ht="15.5">
      <c r="B4281" s="49"/>
      <c r="C4281" s="951"/>
      <c r="D4281" s="49"/>
      <c r="F4281" s="952"/>
      <c r="G4281" s="953"/>
      <c r="I4281" s="952"/>
      <c r="J4281" s="954"/>
    </row>
    <row r="4282" spans="2:10" ht="15.5">
      <c r="B4282" s="49"/>
      <c r="C4282" s="951"/>
      <c r="D4282" s="49"/>
      <c r="F4282" s="952"/>
      <c r="G4282" s="953"/>
      <c r="I4282" s="952"/>
      <c r="J4282" s="954"/>
    </row>
    <row r="4283" spans="2:10" ht="15.5">
      <c r="B4283" s="49"/>
      <c r="C4283" s="951"/>
      <c r="D4283" s="49"/>
      <c r="F4283" s="952"/>
      <c r="G4283" s="953"/>
      <c r="I4283" s="952"/>
      <c r="J4283" s="954"/>
    </row>
    <row r="4284" spans="2:10" ht="15.5">
      <c r="B4284" s="49"/>
      <c r="C4284" s="951"/>
      <c r="D4284" s="49"/>
      <c r="F4284" s="952"/>
      <c r="G4284" s="953"/>
      <c r="I4284" s="952"/>
      <c r="J4284" s="954"/>
    </row>
    <row r="4285" spans="2:10" ht="15.5">
      <c r="B4285" s="49"/>
      <c r="C4285" s="951"/>
      <c r="D4285" s="49"/>
      <c r="F4285" s="952"/>
      <c r="G4285" s="953"/>
      <c r="I4285" s="952"/>
      <c r="J4285" s="954"/>
    </row>
    <row r="4286" spans="2:10" ht="15.5">
      <c r="B4286" s="49"/>
      <c r="C4286" s="951"/>
      <c r="D4286" s="49"/>
      <c r="F4286" s="952"/>
      <c r="G4286" s="953"/>
      <c r="I4286" s="952"/>
      <c r="J4286" s="954"/>
    </row>
    <row r="4287" spans="2:10" ht="15.5">
      <c r="B4287" s="49"/>
      <c r="C4287" s="951"/>
      <c r="D4287" s="49"/>
      <c r="F4287" s="952"/>
      <c r="G4287" s="953"/>
      <c r="I4287" s="952"/>
      <c r="J4287" s="954"/>
    </row>
    <row r="4288" spans="2:10" ht="15.5">
      <c r="B4288" s="49"/>
      <c r="C4288" s="951"/>
      <c r="D4288" s="49"/>
      <c r="F4288" s="952"/>
      <c r="G4288" s="953"/>
      <c r="I4288" s="952"/>
      <c r="J4288" s="954"/>
    </row>
    <row r="4289" spans="2:10" ht="15.5">
      <c r="B4289" s="49"/>
      <c r="C4289" s="951"/>
      <c r="D4289" s="49"/>
      <c r="F4289" s="952"/>
      <c r="G4289" s="953"/>
      <c r="I4289" s="952"/>
      <c r="J4289" s="954"/>
    </row>
    <row r="4290" spans="2:10" ht="15.5">
      <c r="B4290" s="49"/>
      <c r="C4290" s="951"/>
      <c r="D4290" s="49"/>
      <c r="F4290" s="952"/>
      <c r="G4290" s="953"/>
      <c r="I4290" s="952"/>
      <c r="J4290" s="954"/>
    </row>
    <row r="4291" spans="2:10" ht="15.5">
      <c r="B4291" s="49"/>
      <c r="C4291" s="951"/>
      <c r="D4291" s="49"/>
      <c r="F4291" s="952"/>
      <c r="G4291" s="953"/>
      <c r="I4291" s="952"/>
      <c r="J4291" s="954"/>
    </row>
    <row r="4292" spans="2:10" ht="15.5">
      <c r="B4292" s="49"/>
      <c r="C4292" s="951"/>
      <c r="D4292" s="49"/>
      <c r="F4292" s="952"/>
      <c r="G4292" s="953"/>
      <c r="I4292" s="952"/>
      <c r="J4292" s="954"/>
    </row>
    <row r="4293" spans="2:10" ht="15.5">
      <c r="B4293" s="49"/>
      <c r="C4293" s="951"/>
      <c r="D4293" s="49"/>
      <c r="F4293" s="952"/>
      <c r="G4293" s="953"/>
      <c r="I4293" s="952"/>
      <c r="J4293" s="954"/>
    </row>
    <row r="4294" spans="2:10" ht="15.5">
      <c r="B4294" s="49"/>
      <c r="C4294" s="951"/>
      <c r="D4294" s="49"/>
      <c r="F4294" s="952"/>
      <c r="G4294" s="953"/>
      <c r="I4294" s="952"/>
      <c r="J4294" s="954"/>
    </row>
    <row r="4295" spans="2:10" ht="15.5">
      <c r="B4295" s="49"/>
      <c r="C4295" s="951"/>
      <c r="D4295" s="49"/>
      <c r="F4295" s="952"/>
      <c r="G4295" s="953"/>
      <c r="I4295" s="952"/>
      <c r="J4295" s="954"/>
    </row>
    <row r="4296" spans="2:10" ht="15.5">
      <c r="B4296" s="49"/>
      <c r="C4296" s="951"/>
      <c r="D4296" s="49"/>
      <c r="F4296" s="952"/>
      <c r="G4296" s="953"/>
      <c r="I4296" s="952"/>
      <c r="J4296" s="954"/>
    </row>
    <row r="4297" spans="2:10" ht="15.5">
      <c r="B4297" s="49"/>
      <c r="C4297" s="951"/>
      <c r="D4297" s="49"/>
      <c r="F4297" s="952"/>
      <c r="G4297" s="953"/>
      <c r="I4297" s="952"/>
      <c r="J4297" s="954"/>
    </row>
    <row r="4298" spans="2:10" ht="15.5">
      <c r="B4298" s="49"/>
      <c r="C4298" s="951"/>
      <c r="D4298" s="49"/>
      <c r="F4298" s="952"/>
      <c r="G4298" s="953"/>
      <c r="I4298" s="952"/>
      <c r="J4298" s="954"/>
    </row>
    <row r="4299" spans="2:10" ht="15.5">
      <c r="B4299" s="49"/>
      <c r="C4299" s="951"/>
      <c r="D4299" s="49"/>
      <c r="F4299" s="952"/>
      <c r="G4299" s="953"/>
      <c r="I4299" s="952"/>
      <c r="J4299" s="954"/>
    </row>
    <row r="4300" spans="2:10" ht="15.5">
      <c r="B4300" s="49"/>
      <c r="C4300" s="951"/>
      <c r="D4300" s="49"/>
      <c r="F4300" s="952"/>
      <c r="G4300" s="953"/>
      <c r="I4300" s="952"/>
      <c r="J4300" s="954"/>
    </row>
    <row r="4301" spans="2:10" ht="15.5">
      <c r="B4301" s="49"/>
      <c r="C4301" s="951"/>
      <c r="D4301" s="49"/>
      <c r="F4301" s="952"/>
      <c r="G4301" s="953"/>
      <c r="I4301" s="952"/>
      <c r="J4301" s="954"/>
    </row>
    <row r="4302" spans="2:10" ht="15.5">
      <c r="B4302" s="49"/>
      <c r="C4302" s="951"/>
      <c r="D4302" s="49"/>
      <c r="F4302" s="952"/>
      <c r="G4302" s="953"/>
      <c r="I4302" s="952"/>
      <c r="J4302" s="954"/>
    </row>
    <row r="4303" spans="2:10" ht="15.5">
      <c r="B4303" s="49"/>
      <c r="C4303" s="951"/>
      <c r="D4303" s="49"/>
      <c r="F4303" s="952"/>
      <c r="G4303" s="953"/>
      <c r="I4303" s="952"/>
      <c r="J4303" s="954"/>
    </row>
    <row r="4304" spans="2:10" ht="15.5">
      <c r="B4304" s="49"/>
      <c r="C4304" s="951"/>
      <c r="D4304" s="49"/>
      <c r="F4304" s="952"/>
      <c r="G4304" s="953"/>
      <c r="I4304" s="952"/>
      <c r="J4304" s="954"/>
    </row>
    <row r="4305" spans="2:10" ht="15.5">
      <c r="B4305" s="49"/>
      <c r="C4305" s="951"/>
      <c r="D4305" s="49"/>
      <c r="F4305" s="952"/>
      <c r="G4305" s="953"/>
      <c r="I4305" s="952"/>
      <c r="J4305" s="954"/>
    </row>
    <row r="4306" spans="2:10" ht="15.5">
      <c r="B4306" s="49"/>
      <c r="C4306" s="951"/>
      <c r="D4306" s="49"/>
      <c r="F4306" s="952"/>
      <c r="G4306" s="953"/>
      <c r="I4306" s="952"/>
      <c r="J4306" s="954"/>
    </row>
    <row r="4307" spans="2:10" ht="15.5">
      <c r="B4307" s="49"/>
      <c r="C4307" s="951"/>
      <c r="D4307" s="49"/>
      <c r="F4307" s="952"/>
      <c r="G4307" s="953"/>
      <c r="I4307" s="952"/>
      <c r="J4307" s="954"/>
    </row>
    <row r="4308" spans="2:10" ht="15.5">
      <c r="B4308" s="49"/>
      <c r="C4308" s="951"/>
      <c r="D4308" s="49"/>
      <c r="F4308" s="952"/>
      <c r="G4308" s="953"/>
      <c r="I4308" s="952"/>
      <c r="J4308" s="954"/>
    </row>
    <row r="4309" spans="2:10" ht="15.5">
      <c r="B4309" s="49"/>
      <c r="C4309" s="951"/>
      <c r="D4309" s="49"/>
      <c r="F4309" s="952"/>
      <c r="G4309" s="953"/>
      <c r="I4309" s="952"/>
      <c r="J4309" s="954"/>
    </row>
    <row r="4310" spans="2:10" ht="15.5">
      <c r="B4310" s="49"/>
      <c r="C4310" s="951"/>
      <c r="D4310" s="49"/>
      <c r="F4310" s="952"/>
      <c r="G4310" s="953"/>
      <c r="I4310" s="952"/>
      <c r="J4310" s="954"/>
    </row>
    <row r="4311" spans="2:10" ht="15.5">
      <c r="B4311" s="49"/>
      <c r="C4311" s="951"/>
      <c r="D4311" s="49"/>
      <c r="F4311" s="952"/>
      <c r="G4311" s="953"/>
      <c r="I4311" s="952"/>
      <c r="J4311" s="954"/>
    </row>
    <row r="4312" spans="2:10" ht="15.5">
      <c r="B4312" s="49"/>
      <c r="C4312" s="951"/>
      <c r="D4312" s="49"/>
      <c r="F4312" s="952"/>
      <c r="G4312" s="953"/>
      <c r="I4312" s="952"/>
      <c r="J4312" s="954"/>
    </row>
    <row r="4313" spans="2:10" ht="15.5">
      <c r="B4313" s="49"/>
      <c r="C4313" s="951"/>
      <c r="D4313" s="49"/>
      <c r="F4313" s="952"/>
      <c r="G4313" s="953"/>
      <c r="I4313" s="952"/>
      <c r="J4313" s="954"/>
    </row>
    <row r="4314" spans="2:10" ht="15.5">
      <c r="B4314" s="49"/>
      <c r="C4314" s="951"/>
      <c r="D4314" s="49"/>
      <c r="F4314" s="952"/>
      <c r="G4314" s="953"/>
      <c r="I4314" s="952"/>
      <c r="J4314" s="954"/>
    </row>
    <row r="4315" spans="2:10" ht="15.5">
      <c r="B4315" s="49"/>
      <c r="C4315" s="951"/>
      <c r="D4315" s="49"/>
      <c r="F4315" s="952"/>
      <c r="G4315" s="953"/>
      <c r="I4315" s="952"/>
      <c r="J4315" s="954"/>
    </row>
    <row r="4316" spans="2:10" ht="15.5">
      <c r="B4316" s="49"/>
      <c r="C4316" s="951"/>
      <c r="D4316" s="49"/>
      <c r="F4316" s="952"/>
      <c r="G4316" s="953"/>
      <c r="I4316" s="952"/>
      <c r="J4316" s="954"/>
    </row>
    <row r="4317" spans="2:10" ht="15.5">
      <c r="B4317" s="49"/>
      <c r="C4317" s="951"/>
      <c r="D4317" s="49"/>
      <c r="F4317" s="952"/>
      <c r="G4317" s="953"/>
      <c r="I4317" s="952"/>
      <c r="J4317" s="954"/>
    </row>
    <row r="4318" spans="2:10" ht="15.5">
      <c r="B4318" s="49"/>
      <c r="C4318" s="951"/>
      <c r="D4318" s="49"/>
      <c r="F4318" s="952"/>
      <c r="G4318" s="953"/>
      <c r="I4318" s="952"/>
      <c r="J4318" s="954"/>
    </row>
    <row r="4319" spans="2:10" ht="15.5">
      <c r="B4319" s="49"/>
      <c r="C4319" s="951"/>
      <c r="D4319" s="49"/>
      <c r="F4319" s="952"/>
      <c r="G4319" s="953"/>
      <c r="I4319" s="952"/>
      <c r="J4319" s="954"/>
    </row>
    <row r="4320" spans="2:10" ht="15.5">
      <c r="B4320" s="49"/>
      <c r="C4320" s="951"/>
      <c r="D4320" s="49"/>
      <c r="F4320" s="952"/>
      <c r="G4320" s="953"/>
      <c r="I4320" s="952"/>
      <c r="J4320" s="954"/>
    </row>
    <row r="4321" spans="2:10" ht="15.5">
      <c r="B4321" s="49"/>
      <c r="C4321" s="951"/>
      <c r="D4321" s="49"/>
      <c r="F4321" s="952"/>
      <c r="G4321" s="953"/>
      <c r="I4321" s="952"/>
      <c r="J4321" s="954"/>
    </row>
    <row r="4322" spans="2:10" ht="15.5">
      <c r="B4322" s="49"/>
      <c r="C4322" s="951"/>
      <c r="D4322" s="49"/>
      <c r="F4322" s="952"/>
      <c r="G4322" s="953"/>
      <c r="I4322" s="952"/>
      <c r="J4322" s="954"/>
    </row>
    <row r="4323" spans="2:10" ht="15.5">
      <c r="B4323" s="49"/>
      <c r="C4323" s="951"/>
      <c r="D4323" s="49"/>
      <c r="F4323" s="952"/>
      <c r="G4323" s="953"/>
      <c r="I4323" s="952"/>
      <c r="J4323" s="954"/>
    </row>
    <row r="4324" spans="2:10" ht="15.5">
      <c r="B4324" s="49"/>
      <c r="C4324" s="951"/>
      <c r="D4324" s="49"/>
      <c r="F4324" s="952"/>
      <c r="G4324" s="953"/>
      <c r="I4324" s="952"/>
      <c r="J4324" s="954"/>
    </row>
    <row r="4325" spans="2:10" ht="15.5">
      <c r="B4325" s="49"/>
      <c r="C4325" s="951"/>
      <c r="D4325" s="49"/>
      <c r="F4325" s="952"/>
      <c r="G4325" s="953"/>
      <c r="I4325" s="952"/>
      <c r="J4325" s="954"/>
    </row>
    <row r="4326" spans="2:10" ht="15.5">
      <c r="B4326" s="49"/>
      <c r="C4326" s="951"/>
      <c r="D4326" s="49"/>
      <c r="F4326" s="952"/>
      <c r="G4326" s="953"/>
      <c r="I4326" s="952"/>
      <c r="J4326" s="954"/>
    </row>
    <row r="4327" spans="2:10" ht="15.5">
      <c r="B4327" s="49"/>
      <c r="C4327" s="951"/>
      <c r="D4327" s="49"/>
      <c r="F4327" s="952"/>
      <c r="G4327" s="953"/>
      <c r="I4327" s="952"/>
      <c r="J4327" s="954"/>
    </row>
    <row r="4328" spans="2:10" ht="15.5">
      <c r="B4328" s="49"/>
      <c r="C4328" s="951"/>
      <c r="D4328" s="49"/>
      <c r="F4328" s="952"/>
      <c r="G4328" s="953"/>
      <c r="I4328" s="952"/>
      <c r="J4328" s="954"/>
    </row>
    <row r="4329" spans="2:10" ht="15.5">
      <c r="B4329" s="49"/>
      <c r="C4329" s="951"/>
      <c r="D4329" s="49"/>
      <c r="F4329" s="952"/>
      <c r="G4329" s="953"/>
      <c r="I4329" s="952"/>
      <c r="J4329" s="954"/>
    </row>
    <row r="4330" spans="2:10" ht="15.5">
      <c r="B4330" s="49"/>
      <c r="C4330" s="951"/>
      <c r="D4330" s="49"/>
      <c r="F4330" s="952"/>
      <c r="G4330" s="953"/>
      <c r="I4330" s="952"/>
      <c r="J4330" s="954"/>
    </row>
    <row r="4331" spans="2:10" ht="15.5">
      <c r="B4331" s="49"/>
      <c r="C4331" s="951"/>
      <c r="D4331" s="49"/>
      <c r="F4331" s="952"/>
      <c r="G4331" s="953"/>
      <c r="I4331" s="952"/>
      <c r="J4331" s="954"/>
    </row>
    <row r="4332" spans="2:10" ht="15.5">
      <c r="B4332" s="49"/>
      <c r="C4332" s="951"/>
      <c r="D4332" s="49"/>
      <c r="F4332" s="952"/>
      <c r="G4332" s="953"/>
      <c r="I4332" s="952"/>
      <c r="J4332" s="954"/>
    </row>
    <row r="4333" spans="2:10" ht="15.5">
      <c r="B4333" s="49"/>
      <c r="C4333" s="951"/>
      <c r="D4333" s="49"/>
      <c r="F4333" s="952"/>
      <c r="G4333" s="953"/>
      <c r="I4333" s="952"/>
      <c r="J4333" s="954"/>
    </row>
    <row r="4334" spans="2:10" ht="15.5">
      <c r="B4334" s="49"/>
      <c r="C4334" s="951"/>
      <c r="D4334" s="49"/>
      <c r="F4334" s="952"/>
      <c r="G4334" s="953"/>
      <c r="I4334" s="952"/>
      <c r="J4334" s="954"/>
    </row>
    <row r="4335" spans="2:10" ht="15.5">
      <c r="B4335" s="49"/>
      <c r="C4335" s="951"/>
      <c r="D4335" s="49"/>
      <c r="F4335" s="952"/>
      <c r="G4335" s="953"/>
      <c r="I4335" s="952"/>
      <c r="J4335" s="954"/>
    </row>
    <row r="4336" spans="2:10" ht="15.5">
      <c r="B4336" s="49"/>
      <c r="C4336" s="951"/>
      <c r="D4336" s="49"/>
      <c r="F4336" s="952"/>
      <c r="G4336" s="953"/>
      <c r="I4336" s="952"/>
      <c r="J4336" s="954"/>
    </row>
    <row r="4337" spans="2:10" ht="15.5">
      <c r="B4337" s="49"/>
      <c r="C4337" s="951"/>
      <c r="D4337" s="49"/>
      <c r="F4337" s="952"/>
      <c r="G4337" s="953"/>
      <c r="I4337" s="952"/>
      <c r="J4337" s="954"/>
    </row>
    <row r="4338" spans="2:10" ht="15.5">
      <c r="B4338" s="49"/>
      <c r="C4338" s="951"/>
      <c r="D4338" s="49"/>
      <c r="F4338" s="952"/>
      <c r="G4338" s="953"/>
      <c r="I4338" s="952"/>
      <c r="J4338" s="954"/>
    </row>
    <row r="4339" spans="2:10" ht="15.5">
      <c r="B4339" s="49"/>
      <c r="C4339" s="951"/>
      <c r="D4339" s="49"/>
      <c r="F4339" s="952"/>
      <c r="G4339" s="953"/>
      <c r="I4339" s="952"/>
      <c r="J4339" s="954"/>
    </row>
    <row r="4340" spans="2:10" ht="15.5">
      <c r="B4340" s="49"/>
      <c r="C4340" s="951"/>
      <c r="D4340" s="49"/>
      <c r="F4340" s="952"/>
      <c r="G4340" s="953"/>
      <c r="I4340" s="952"/>
      <c r="J4340" s="954"/>
    </row>
    <row r="4341" spans="2:10" ht="15.5">
      <c r="B4341" s="49"/>
      <c r="C4341" s="951"/>
      <c r="D4341" s="49"/>
      <c r="F4341" s="952"/>
      <c r="G4341" s="953"/>
      <c r="I4341" s="952"/>
      <c r="J4341" s="954"/>
    </row>
    <row r="4342" spans="2:10" ht="15.5">
      <c r="B4342" s="49"/>
      <c r="C4342" s="951"/>
      <c r="D4342" s="49"/>
      <c r="F4342" s="952"/>
      <c r="G4342" s="953"/>
      <c r="I4342" s="952"/>
      <c r="J4342" s="954"/>
    </row>
    <row r="4343" spans="2:10" ht="15.5">
      <c r="B4343" s="49"/>
      <c r="C4343" s="951"/>
      <c r="D4343" s="49"/>
      <c r="F4343" s="952"/>
      <c r="G4343" s="953"/>
      <c r="I4343" s="952"/>
      <c r="J4343" s="954"/>
    </row>
    <row r="4344" spans="2:10" ht="15.5">
      <c r="B4344" s="49"/>
      <c r="C4344" s="951"/>
      <c r="D4344" s="49"/>
      <c r="F4344" s="952"/>
      <c r="G4344" s="953"/>
      <c r="I4344" s="952"/>
      <c r="J4344" s="954"/>
    </row>
    <row r="4345" spans="2:10" ht="15.5">
      <c r="B4345" s="49"/>
      <c r="C4345" s="951"/>
      <c r="D4345" s="49"/>
      <c r="F4345" s="952"/>
      <c r="G4345" s="953"/>
      <c r="I4345" s="952"/>
      <c r="J4345" s="954"/>
    </row>
    <row r="4346" spans="2:10" ht="15.5">
      <c r="B4346" s="49"/>
      <c r="C4346" s="951"/>
      <c r="D4346" s="49"/>
      <c r="F4346" s="952"/>
      <c r="G4346" s="953"/>
      <c r="I4346" s="952"/>
      <c r="J4346" s="954"/>
    </row>
  </sheetData>
  <autoFilter ref="B2:K2499" xr:uid="{00000000-0009-0000-0000-000007000000}">
    <filterColumn colId="2">
      <filters>
        <filter val="2021"/>
      </filters>
    </filterColumn>
  </autoFilter>
  <mergeCells count="5">
    <mergeCell ref="G2046:H2046"/>
    <mergeCell ref="G2047:H2047"/>
    <mergeCell ref="G2061:H2061"/>
    <mergeCell ref="G2062:H2062"/>
    <mergeCell ref="G2063:H206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AL854"/>
  <sheetViews>
    <sheetView zoomScale="70" zoomScaleNormal="70" workbookViewId="0">
      <pane xSplit="1" ySplit="3" topLeftCell="B61" activePane="bottomRight" state="frozen"/>
      <selection pane="topRight" activeCell="B1" sqref="B1"/>
      <selection pane="bottomLeft" activeCell="A4" sqref="A4"/>
      <selection pane="bottomRight" activeCell="I114" sqref="I114"/>
    </sheetView>
  </sheetViews>
  <sheetFormatPr defaultColWidth="11.08203125" defaultRowHeight="15" customHeight="1"/>
  <cols>
    <col min="1" max="1" width="10.58203125" style="53" customWidth="1"/>
    <col min="2" max="2" width="30.83203125" style="53" customWidth="1"/>
    <col min="3" max="3" width="16.33203125" style="1026" customWidth="1"/>
    <col min="4" max="4" width="38.58203125" style="53" customWidth="1"/>
    <col min="5" max="5" width="22" style="53" customWidth="1"/>
    <col min="6" max="6" width="23.83203125" style="53" customWidth="1"/>
    <col min="7" max="7" width="36" style="53" customWidth="1"/>
    <col min="8" max="8" width="21.83203125" style="53" customWidth="1"/>
    <col min="9" max="9" width="32.58203125" style="53" customWidth="1"/>
    <col min="10" max="10" width="28.83203125" style="53" customWidth="1"/>
    <col min="11" max="12" width="21.83203125" style="53" customWidth="1"/>
    <col min="13" max="13" width="26.83203125" style="53" bestFit="1" customWidth="1"/>
    <col min="14" max="14" width="34.08203125" style="159" customWidth="1"/>
    <col min="15" max="25" width="10.83203125" style="53" customWidth="1"/>
    <col min="26" max="16384" width="11.08203125" style="53"/>
  </cols>
  <sheetData>
    <row r="1" spans="1:38" ht="15.5">
      <c r="A1" s="126"/>
      <c r="B1" s="127"/>
      <c r="C1" s="1022"/>
      <c r="D1" s="127"/>
      <c r="E1" s="127"/>
      <c r="F1" s="127"/>
      <c r="G1" s="127"/>
      <c r="H1" s="127"/>
      <c r="I1" s="127"/>
      <c r="J1" s="127"/>
      <c r="K1" s="127"/>
      <c r="L1" s="127"/>
      <c r="M1" s="125"/>
      <c r="N1" s="128"/>
      <c r="O1" s="125"/>
      <c r="P1" s="125"/>
      <c r="Q1" s="125"/>
      <c r="R1" s="125"/>
      <c r="S1" s="125"/>
      <c r="T1" s="125"/>
      <c r="U1" s="125"/>
      <c r="V1" s="125"/>
      <c r="W1" s="125"/>
      <c r="X1" s="125"/>
      <c r="Y1" s="125"/>
    </row>
    <row r="2" spans="1:38" ht="15.5">
      <c r="A2" s="126"/>
      <c r="B2" s="127"/>
      <c r="C2" s="1022"/>
      <c r="D2" s="127"/>
      <c r="E2" s="127"/>
      <c r="F2" s="127"/>
      <c r="G2" s="127"/>
      <c r="H2" s="127"/>
      <c r="I2" s="127"/>
      <c r="J2" s="127"/>
      <c r="K2" s="127"/>
      <c r="L2" s="127"/>
      <c r="M2" s="125"/>
      <c r="N2" s="128"/>
      <c r="O2" s="125"/>
      <c r="P2" s="125"/>
      <c r="Q2" s="125"/>
      <c r="R2" s="125"/>
      <c r="S2" s="125"/>
      <c r="T2" s="125"/>
      <c r="U2" s="125"/>
      <c r="V2" s="125"/>
      <c r="W2" s="125"/>
      <c r="X2" s="125"/>
      <c r="Y2" s="125"/>
    </row>
    <row r="3" spans="1:38" ht="77.5">
      <c r="A3" s="129" t="s">
        <v>1</v>
      </c>
      <c r="B3" s="129" t="s">
        <v>2</v>
      </c>
      <c r="C3" s="1027" t="s">
        <v>3</v>
      </c>
      <c r="D3" s="129" t="s">
        <v>8050</v>
      </c>
      <c r="E3" s="129" t="s">
        <v>8051</v>
      </c>
      <c r="F3" s="129" t="s">
        <v>8052</v>
      </c>
      <c r="G3" s="129" t="s">
        <v>8053</v>
      </c>
      <c r="H3" s="129" t="s">
        <v>8054</v>
      </c>
      <c r="I3" s="129" t="s">
        <v>1302</v>
      </c>
      <c r="J3" s="129" t="s">
        <v>8055</v>
      </c>
      <c r="K3" s="129" t="s">
        <v>8056</v>
      </c>
      <c r="L3" s="129" t="s">
        <v>8057</v>
      </c>
      <c r="M3" s="129" t="s">
        <v>8058</v>
      </c>
      <c r="N3" s="130" t="s">
        <v>8059</v>
      </c>
      <c r="O3" s="1028"/>
      <c r="P3" s="1028"/>
      <c r="Q3" s="1028"/>
      <c r="R3" s="1028"/>
      <c r="S3" s="1028"/>
      <c r="T3" s="1028"/>
      <c r="U3" s="1028"/>
      <c r="V3" s="1028"/>
      <c r="W3" s="1028"/>
      <c r="X3" s="1028"/>
      <c r="Y3" s="1028"/>
      <c r="Z3" s="1029"/>
      <c r="AA3" s="1029"/>
      <c r="AB3" s="1029"/>
      <c r="AC3" s="1029"/>
      <c r="AD3" s="1029"/>
      <c r="AE3" s="1029"/>
      <c r="AF3" s="1029"/>
      <c r="AG3" s="1029"/>
      <c r="AH3" s="1029"/>
      <c r="AI3" s="1029"/>
      <c r="AJ3" s="1029"/>
      <c r="AK3" s="1029"/>
      <c r="AL3" s="1029"/>
    </row>
    <row r="4" spans="1:38" ht="183" hidden="1" customHeight="1">
      <c r="A4" s="57">
        <v>1</v>
      </c>
      <c r="B4" s="83" t="s">
        <v>13</v>
      </c>
      <c r="C4" s="131">
        <v>2020</v>
      </c>
      <c r="D4" s="60" t="s">
        <v>8060</v>
      </c>
      <c r="E4" s="60"/>
      <c r="F4" s="60" t="s">
        <v>8061</v>
      </c>
      <c r="G4" s="60"/>
      <c r="H4" s="60"/>
      <c r="I4" s="60"/>
      <c r="J4" s="60" t="s">
        <v>8062</v>
      </c>
      <c r="K4" s="60"/>
      <c r="L4" s="60"/>
      <c r="M4" s="93" t="s">
        <v>8063</v>
      </c>
      <c r="N4" s="132" t="s">
        <v>8064</v>
      </c>
      <c r="O4" s="48"/>
      <c r="P4" s="48"/>
      <c r="Q4" s="48"/>
      <c r="R4" s="48"/>
      <c r="S4" s="48"/>
      <c r="T4" s="48"/>
      <c r="U4" s="48"/>
      <c r="V4" s="48"/>
      <c r="W4" s="48"/>
      <c r="X4" s="48"/>
      <c r="Y4" s="48"/>
    </row>
    <row r="5" spans="1:38" ht="31" hidden="1">
      <c r="A5" s="59">
        <v>2</v>
      </c>
      <c r="B5" s="58" t="s">
        <v>23</v>
      </c>
      <c r="C5" s="131">
        <v>2020</v>
      </c>
      <c r="D5" s="58" t="s">
        <v>84</v>
      </c>
      <c r="E5" s="58" t="s">
        <v>84</v>
      </c>
      <c r="F5" s="58" t="s">
        <v>84</v>
      </c>
      <c r="G5" s="58" t="s">
        <v>84</v>
      </c>
      <c r="H5" s="58" t="s">
        <v>84</v>
      </c>
      <c r="I5" s="58" t="s">
        <v>84</v>
      </c>
      <c r="J5" s="58" t="s">
        <v>84</v>
      </c>
      <c r="K5" s="58" t="s">
        <v>84</v>
      </c>
      <c r="L5" s="58" t="s">
        <v>84</v>
      </c>
      <c r="M5" s="58" t="s">
        <v>84</v>
      </c>
      <c r="N5" s="58" t="s">
        <v>84</v>
      </c>
      <c r="O5" s="125"/>
      <c r="P5" s="125"/>
      <c r="Q5" s="125"/>
      <c r="R5" s="125"/>
      <c r="S5" s="125"/>
      <c r="T5" s="125"/>
      <c r="U5" s="125"/>
      <c r="V5" s="125"/>
      <c r="W5" s="125"/>
      <c r="X5" s="125"/>
      <c r="Y5" s="125"/>
    </row>
    <row r="6" spans="1:38" ht="46.5" hidden="1">
      <c r="A6" s="59">
        <v>3</v>
      </c>
      <c r="B6" s="58" t="s">
        <v>756</v>
      </c>
      <c r="C6" s="131">
        <v>2020</v>
      </c>
      <c r="D6" s="58" t="s">
        <v>791</v>
      </c>
      <c r="E6" s="67" t="s">
        <v>84</v>
      </c>
      <c r="F6" s="58" t="s">
        <v>861</v>
      </c>
      <c r="G6" s="58" t="s">
        <v>8065</v>
      </c>
      <c r="H6" s="58" t="s">
        <v>8066</v>
      </c>
      <c r="I6" s="58" t="s">
        <v>84</v>
      </c>
      <c r="J6" s="58" t="s">
        <v>84</v>
      </c>
      <c r="K6" s="58" t="s">
        <v>84</v>
      </c>
      <c r="L6" s="58" t="s">
        <v>84</v>
      </c>
      <c r="M6" s="67" t="s">
        <v>8063</v>
      </c>
      <c r="N6" s="132">
        <v>0.5</v>
      </c>
      <c r="O6" s="125"/>
      <c r="P6" s="125"/>
      <c r="Q6" s="125"/>
      <c r="R6" s="125"/>
      <c r="S6" s="125"/>
      <c r="T6" s="125"/>
      <c r="U6" s="125"/>
      <c r="V6" s="125"/>
      <c r="W6" s="125"/>
      <c r="X6" s="125"/>
      <c r="Y6" s="125"/>
    </row>
    <row r="7" spans="1:38" ht="15.5" hidden="1">
      <c r="A7" s="59">
        <v>4</v>
      </c>
      <c r="B7" s="58" t="s">
        <v>38</v>
      </c>
      <c r="C7" s="131">
        <v>2020</v>
      </c>
      <c r="D7" s="58" t="s">
        <v>84</v>
      </c>
      <c r="E7" s="58" t="s">
        <v>84</v>
      </c>
      <c r="F7" s="58" t="s">
        <v>84</v>
      </c>
      <c r="G7" s="58" t="s">
        <v>84</v>
      </c>
      <c r="H7" s="58" t="s">
        <v>84</v>
      </c>
      <c r="I7" s="58" t="s">
        <v>84</v>
      </c>
      <c r="J7" s="58" t="s">
        <v>84</v>
      </c>
      <c r="K7" s="58" t="s">
        <v>84</v>
      </c>
      <c r="L7" s="58" t="s">
        <v>84</v>
      </c>
      <c r="M7" s="58" t="s">
        <v>84</v>
      </c>
      <c r="N7" s="132" t="s">
        <v>84</v>
      </c>
      <c r="O7" s="125"/>
      <c r="P7" s="125"/>
      <c r="Q7" s="125"/>
      <c r="R7" s="125"/>
      <c r="S7" s="125"/>
      <c r="T7" s="125"/>
      <c r="U7" s="125"/>
      <c r="V7" s="125"/>
      <c r="W7" s="125"/>
      <c r="X7" s="125"/>
      <c r="Y7" s="125"/>
    </row>
    <row r="8" spans="1:38" ht="31" hidden="1">
      <c r="A8" s="59">
        <v>5</v>
      </c>
      <c r="B8" s="58" t="s">
        <v>45</v>
      </c>
      <c r="C8" s="131">
        <v>2020</v>
      </c>
      <c r="D8" s="58" t="s">
        <v>8067</v>
      </c>
      <c r="E8" s="58" t="s">
        <v>8068</v>
      </c>
      <c r="F8" s="58" t="s">
        <v>8069</v>
      </c>
      <c r="G8" s="58" t="s">
        <v>8070</v>
      </c>
      <c r="H8" s="58" t="s">
        <v>8071</v>
      </c>
      <c r="I8" s="58"/>
      <c r="J8" s="58"/>
      <c r="K8" s="58"/>
      <c r="L8" s="58"/>
      <c r="M8" s="67" t="s">
        <v>8063</v>
      </c>
      <c r="N8" s="133">
        <v>0.754</v>
      </c>
      <c r="O8" s="48"/>
      <c r="P8" s="48"/>
      <c r="Q8" s="48"/>
      <c r="R8" s="48"/>
      <c r="S8" s="48"/>
      <c r="T8" s="48"/>
      <c r="U8" s="48"/>
      <c r="V8" s="48"/>
      <c r="W8" s="48"/>
      <c r="X8" s="48"/>
      <c r="Y8" s="48"/>
    </row>
    <row r="9" spans="1:38" ht="46.5" hidden="1">
      <c r="A9" s="131">
        <v>6</v>
      </c>
      <c r="B9" s="134" t="s">
        <v>51</v>
      </c>
      <c r="C9" s="131">
        <v>2020</v>
      </c>
      <c r="D9" s="58" t="s">
        <v>8072</v>
      </c>
      <c r="E9" s="58" t="s">
        <v>8073</v>
      </c>
      <c r="F9" s="58" t="s">
        <v>861</v>
      </c>
      <c r="G9" s="58" t="s">
        <v>1152</v>
      </c>
      <c r="H9" s="121" t="s">
        <v>780</v>
      </c>
      <c r="I9" s="58"/>
      <c r="J9" s="121"/>
      <c r="K9" s="121"/>
      <c r="L9" s="58"/>
      <c r="M9" s="135" t="s">
        <v>988</v>
      </c>
      <c r="N9" s="132" t="s">
        <v>8074</v>
      </c>
      <c r="O9" s="48"/>
      <c r="P9" s="48"/>
      <c r="Q9" s="48"/>
      <c r="R9" s="48"/>
      <c r="S9" s="48"/>
      <c r="T9" s="48"/>
      <c r="U9" s="48"/>
      <c r="V9" s="48"/>
      <c r="W9" s="48"/>
      <c r="X9" s="48"/>
      <c r="Y9" s="48"/>
    </row>
    <row r="10" spans="1:38" ht="15.75" hidden="1" customHeight="1">
      <c r="A10" s="131">
        <v>7</v>
      </c>
      <c r="B10" s="83" t="s">
        <v>59</v>
      </c>
      <c r="C10" s="131">
        <v>2020</v>
      </c>
      <c r="D10" s="58" t="s">
        <v>791</v>
      </c>
      <c r="E10" s="58" t="s">
        <v>1023</v>
      </c>
      <c r="F10" s="58" t="s">
        <v>861</v>
      </c>
      <c r="G10" s="58" t="s">
        <v>8075</v>
      </c>
      <c r="H10" s="58" t="s">
        <v>8076</v>
      </c>
      <c r="I10" s="58"/>
      <c r="J10" s="58"/>
      <c r="K10" s="58"/>
      <c r="L10" s="58"/>
      <c r="M10" s="67"/>
      <c r="N10" s="132">
        <v>0.5</v>
      </c>
      <c r="O10" s="51"/>
      <c r="P10" s="51"/>
      <c r="Q10" s="51"/>
      <c r="R10" s="51"/>
      <c r="S10" s="51"/>
      <c r="T10" s="136"/>
      <c r="U10" s="125"/>
      <c r="V10" s="125"/>
      <c r="W10" s="125"/>
      <c r="X10" s="125"/>
      <c r="Y10" s="125"/>
    </row>
    <row r="11" spans="1:38" ht="15.75" hidden="1" customHeight="1">
      <c r="A11" s="131">
        <v>8</v>
      </c>
      <c r="B11" s="134" t="s">
        <v>65</v>
      </c>
      <c r="C11" s="131">
        <v>2020</v>
      </c>
      <c r="D11" s="58" t="s">
        <v>1436</v>
      </c>
      <c r="E11" s="58" t="s">
        <v>8077</v>
      </c>
      <c r="F11" s="58" t="s">
        <v>861</v>
      </c>
      <c r="G11" s="58" t="s">
        <v>1441</v>
      </c>
      <c r="H11" s="58"/>
      <c r="I11" s="58"/>
      <c r="J11" s="58"/>
      <c r="K11" s="58"/>
      <c r="L11" s="58"/>
      <c r="M11" s="132" t="s">
        <v>1119</v>
      </c>
      <c r="N11" s="132">
        <v>0.75</v>
      </c>
      <c r="O11" s="51"/>
      <c r="P11" s="51"/>
      <c r="Q11" s="51"/>
      <c r="R11" s="51"/>
      <c r="S11" s="51"/>
      <c r="T11" s="136"/>
      <c r="U11" s="125"/>
      <c r="V11" s="125"/>
      <c r="W11" s="125"/>
      <c r="X11" s="125"/>
      <c r="Y11" s="125"/>
    </row>
    <row r="12" spans="1:38" ht="62" hidden="1">
      <c r="A12" s="131">
        <v>9</v>
      </c>
      <c r="B12" s="83" t="s">
        <v>72</v>
      </c>
      <c r="C12" s="131">
        <v>2020</v>
      </c>
      <c r="D12" s="58" t="s">
        <v>8078</v>
      </c>
      <c r="E12" s="58"/>
      <c r="F12" s="58"/>
      <c r="G12" s="58" t="s">
        <v>8079</v>
      </c>
      <c r="H12" s="80" t="s">
        <v>8080</v>
      </c>
      <c r="I12" s="121"/>
      <c r="J12" s="121"/>
      <c r="K12" s="58"/>
      <c r="L12" s="58"/>
      <c r="M12" s="67"/>
      <c r="N12" s="132">
        <v>0.18</v>
      </c>
      <c r="O12" s="125"/>
      <c r="P12" s="125"/>
      <c r="Q12" s="125"/>
      <c r="R12" s="125"/>
      <c r="S12" s="125"/>
      <c r="T12" s="125"/>
      <c r="U12" s="125"/>
      <c r="V12" s="125"/>
      <c r="W12" s="125"/>
      <c r="X12" s="125"/>
      <c r="Y12" s="125"/>
    </row>
    <row r="13" spans="1:38" ht="62" hidden="1">
      <c r="A13" s="59"/>
      <c r="B13" s="58" t="s">
        <v>72</v>
      </c>
      <c r="C13" s="131">
        <v>2020</v>
      </c>
      <c r="D13" s="58" t="s">
        <v>8081</v>
      </c>
      <c r="E13" s="58"/>
      <c r="F13" s="58"/>
      <c r="G13" s="58" t="s">
        <v>8082</v>
      </c>
      <c r="H13" s="58">
        <v>2180613737</v>
      </c>
      <c r="I13" s="121"/>
      <c r="J13" s="58"/>
      <c r="K13" s="58"/>
      <c r="L13" s="58"/>
      <c r="M13" s="58"/>
      <c r="N13" s="132">
        <v>0.18</v>
      </c>
      <c r="O13" s="125"/>
      <c r="P13" s="125"/>
      <c r="Q13" s="125"/>
      <c r="R13" s="125"/>
      <c r="S13" s="125"/>
      <c r="T13" s="125"/>
      <c r="U13" s="125"/>
      <c r="V13" s="125"/>
      <c r="W13" s="125"/>
      <c r="X13" s="125"/>
      <c r="Y13" s="125"/>
    </row>
    <row r="14" spans="1:38" ht="62" hidden="1">
      <c r="A14" s="59"/>
      <c r="B14" s="58" t="s">
        <v>72</v>
      </c>
      <c r="C14" s="131">
        <v>2020</v>
      </c>
      <c r="D14" s="121" t="s">
        <v>8083</v>
      </c>
      <c r="E14" s="58"/>
      <c r="F14" s="58"/>
      <c r="G14" s="58" t="s">
        <v>8082</v>
      </c>
      <c r="H14" s="58">
        <v>2180613737</v>
      </c>
      <c r="I14" s="121"/>
      <c r="J14" s="137"/>
      <c r="K14" s="137"/>
      <c r="L14" s="137"/>
      <c r="M14" s="137"/>
      <c r="N14" s="132">
        <v>0.18</v>
      </c>
      <c r="O14" s="125"/>
      <c r="P14" s="125"/>
      <c r="Q14" s="125"/>
      <c r="R14" s="125"/>
      <c r="S14" s="125"/>
      <c r="T14" s="125"/>
      <c r="U14" s="125"/>
      <c r="V14" s="125"/>
      <c r="W14" s="125"/>
      <c r="X14" s="125"/>
      <c r="Y14" s="125"/>
    </row>
    <row r="15" spans="1:38" ht="62" hidden="1">
      <c r="A15" s="59"/>
      <c r="B15" s="58" t="s">
        <v>72</v>
      </c>
      <c r="C15" s="131">
        <v>2020</v>
      </c>
      <c r="D15" s="58" t="s">
        <v>8084</v>
      </c>
      <c r="E15" s="58"/>
      <c r="F15" s="58"/>
      <c r="G15" s="58" t="s">
        <v>8082</v>
      </c>
      <c r="H15" s="58">
        <v>2180613737</v>
      </c>
      <c r="I15" s="58"/>
      <c r="J15" s="58"/>
      <c r="K15" s="58"/>
      <c r="L15" s="58"/>
      <c r="M15" s="67"/>
      <c r="N15" s="132">
        <v>0.18</v>
      </c>
      <c r="O15" s="125"/>
      <c r="P15" s="125"/>
      <c r="Q15" s="125"/>
      <c r="R15" s="125"/>
      <c r="S15" s="125"/>
      <c r="T15" s="125"/>
      <c r="U15" s="125"/>
      <c r="V15" s="125"/>
      <c r="W15" s="125"/>
      <c r="X15" s="125"/>
      <c r="Y15" s="125"/>
    </row>
    <row r="16" spans="1:38" ht="108.5" hidden="1">
      <c r="A16" s="131">
        <v>10</v>
      </c>
      <c r="B16" s="83" t="s">
        <v>79</v>
      </c>
      <c r="C16" s="131">
        <v>2020</v>
      </c>
      <c r="D16" s="58" t="s">
        <v>8085</v>
      </c>
      <c r="E16" s="58" t="s">
        <v>8086</v>
      </c>
      <c r="F16" s="58" t="s">
        <v>2048</v>
      </c>
      <c r="G16" s="58" t="s">
        <v>8087</v>
      </c>
      <c r="H16" s="58" t="s">
        <v>8088</v>
      </c>
      <c r="I16" s="58" t="s">
        <v>816</v>
      </c>
      <c r="J16" s="58" t="s">
        <v>8089</v>
      </c>
      <c r="K16" s="58" t="s">
        <v>8090</v>
      </c>
      <c r="L16" s="58"/>
      <c r="M16" s="67"/>
      <c r="N16" s="132" t="s">
        <v>8091</v>
      </c>
      <c r="O16" s="125"/>
      <c r="P16" s="125"/>
      <c r="Q16" s="125"/>
      <c r="R16" s="125"/>
      <c r="S16" s="125"/>
      <c r="T16" s="125"/>
      <c r="U16" s="125"/>
      <c r="V16" s="125"/>
      <c r="W16" s="125"/>
      <c r="X16" s="125"/>
      <c r="Y16" s="125"/>
    </row>
    <row r="17" spans="1:25" ht="46.5" hidden="1">
      <c r="A17" s="131">
        <v>11</v>
      </c>
      <c r="B17" s="83" t="s">
        <v>86</v>
      </c>
      <c r="C17" s="131">
        <v>2020</v>
      </c>
      <c r="D17" s="58" t="s">
        <v>818</v>
      </c>
      <c r="E17" s="58"/>
      <c r="F17" s="58" t="s">
        <v>861</v>
      </c>
      <c r="G17" s="58" t="s">
        <v>8092</v>
      </c>
      <c r="H17" s="58" t="s">
        <v>8093</v>
      </c>
      <c r="I17" s="58"/>
      <c r="J17" s="58"/>
      <c r="K17" s="58"/>
      <c r="L17" s="58"/>
      <c r="M17" s="67" t="s">
        <v>1119</v>
      </c>
      <c r="N17" s="133">
        <v>0.99919999999999998</v>
      </c>
      <c r="O17" s="125"/>
      <c r="P17" s="125"/>
      <c r="Q17" s="125"/>
      <c r="R17" s="125"/>
      <c r="S17" s="125"/>
      <c r="T17" s="125"/>
      <c r="U17" s="125"/>
      <c r="V17" s="125"/>
      <c r="W17" s="125"/>
      <c r="X17" s="125"/>
      <c r="Y17" s="125"/>
    </row>
    <row r="18" spans="1:25" ht="15.5" hidden="1">
      <c r="A18" s="131">
        <v>12</v>
      </c>
      <c r="B18" s="83" t="s">
        <v>93</v>
      </c>
      <c r="C18" s="131">
        <v>2020</v>
      </c>
      <c r="D18" s="58" t="s">
        <v>84</v>
      </c>
      <c r="E18" s="58" t="s">
        <v>84</v>
      </c>
      <c r="F18" s="58" t="s">
        <v>84</v>
      </c>
      <c r="G18" s="58" t="s">
        <v>84</v>
      </c>
      <c r="H18" s="58" t="s">
        <v>84</v>
      </c>
      <c r="I18" s="58" t="s">
        <v>84</v>
      </c>
      <c r="J18" s="58" t="s">
        <v>84</v>
      </c>
      <c r="K18" s="58" t="s">
        <v>84</v>
      </c>
      <c r="L18" s="58" t="s">
        <v>84</v>
      </c>
      <c r="M18" s="58" t="s">
        <v>84</v>
      </c>
      <c r="N18" s="132" t="s">
        <v>84</v>
      </c>
      <c r="O18" s="125"/>
      <c r="P18" s="125"/>
      <c r="Q18" s="125"/>
      <c r="R18" s="125"/>
      <c r="S18" s="125"/>
      <c r="T18" s="125"/>
      <c r="U18" s="125"/>
      <c r="V18" s="125"/>
      <c r="W18" s="125"/>
      <c r="X18" s="125"/>
      <c r="Y18" s="125"/>
    </row>
    <row r="19" spans="1:25" ht="62" hidden="1">
      <c r="A19" s="131">
        <v>13</v>
      </c>
      <c r="B19" s="83" t="s">
        <v>99</v>
      </c>
      <c r="C19" s="131">
        <v>2020</v>
      </c>
      <c r="D19" s="58" t="s">
        <v>828</v>
      </c>
      <c r="E19" s="58" t="s">
        <v>8094</v>
      </c>
      <c r="F19" s="58" t="s">
        <v>8095</v>
      </c>
      <c r="G19" s="58" t="s">
        <v>830</v>
      </c>
      <c r="H19" s="58" t="s">
        <v>8096</v>
      </c>
      <c r="I19" s="58" t="s">
        <v>8097</v>
      </c>
      <c r="J19" s="58"/>
      <c r="K19" s="58"/>
      <c r="L19" s="67"/>
      <c r="M19" s="67" t="s">
        <v>1119</v>
      </c>
      <c r="N19" s="133">
        <v>0.6593</v>
      </c>
      <c r="O19" s="125"/>
      <c r="P19" s="125"/>
      <c r="Q19" s="125"/>
      <c r="R19" s="125"/>
      <c r="S19" s="125"/>
      <c r="T19" s="125"/>
      <c r="U19" s="125"/>
      <c r="V19" s="125"/>
      <c r="W19" s="125"/>
      <c r="X19" s="125"/>
      <c r="Y19" s="125"/>
    </row>
    <row r="20" spans="1:25" ht="46.5" hidden="1">
      <c r="A20" s="131">
        <v>14</v>
      </c>
      <c r="B20" s="83" t="s">
        <v>105</v>
      </c>
      <c r="C20" s="131">
        <v>2020</v>
      </c>
      <c r="D20" s="58" t="s">
        <v>8098</v>
      </c>
      <c r="E20" s="58" t="s">
        <v>8099</v>
      </c>
      <c r="F20" s="58" t="s">
        <v>2411</v>
      </c>
      <c r="G20" s="58" t="s">
        <v>8100</v>
      </c>
      <c r="H20" s="58"/>
      <c r="I20" s="58"/>
      <c r="J20" s="58"/>
      <c r="K20" s="58"/>
      <c r="L20" s="58"/>
      <c r="M20" s="67" t="s">
        <v>8063</v>
      </c>
      <c r="N20" s="138"/>
      <c r="O20" s="125"/>
      <c r="P20" s="125"/>
      <c r="Q20" s="125"/>
      <c r="R20" s="125"/>
      <c r="S20" s="125"/>
      <c r="T20" s="125"/>
      <c r="U20" s="125"/>
      <c r="V20" s="125"/>
      <c r="W20" s="125"/>
      <c r="X20" s="125"/>
      <c r="Y20" s="125"/>
    </row>
    <row r="21" spans="1:25" ht="46.5" hidden="1">
      <c r="A21" s="131">
        <v>16</v>
      </c>
      <c r="B21" s="83" t="s">
        <v>119</v>
      </c>
      <c r="C21" s="131">
        <v>2020</v>
      </c>
      <c r="D21" s="58" t="s">
        <v>8101</v>
      </c>
      <c r="E21" s="58" t="s">
        <v>8073</v>
      </c>
      <c r="F21" s="58" t="s">
        <v>861</v>
      </c>
      <c r="G21" s="58" t="s">
        <v>1152</v>
      </c>
      <c r="H21" s="58" t="s">
        <v>780</v>
      </c>
      <c r="I21" s="58"/>
      <c r="J21" s="58"/>
      <c r="K21" s="58"/>
      <c r="L21" s="58"/>
      <c r="M21" s="67" t="s">
        <v>8063</v>
      </c>
      <c r="N21" s="133">
        <v>0.5403</v>
      </c>
      <c r="O21" s="125"/>
      <c r="P21" s="125"/>
      <c r="Q21" s="125"/>
      <c r="R21" s="125"/>
      <c r="S21" s="125"/>
      <c r="T21" s="125"/>
      <c r="U21" s="125"/>
      <c r="V21" s="125"/>
      <c r="W21" s="125"/>
      <c r="X21" s="125"/>
      <c r="Y21" s="125"/>
    </row>
    <row r="22" spans="1:25" ht="77.5" hidden="1">
      <c r="A22" s="131">
        <v>17</v>
      </c>
      <c r="B22" s="83" t="s">
        <v>125</v>
      </c>
      <c r="C22" s="131">
        <v>2020</v>
      </c>
      <c r="D22" s="58" t="s">
        <v>8102</v>
      </c>
      <c r="E22" s="58"/>
      <c r="F22" s="58"/>
      <c r="G22" s="58"/>
      <c r="H22" s="58"/>
      <c r="I22" s="58"/>
      <c r="J22" s="58"/>
      <c r="K22" s="58"/>
      <c r="L22" s="58"/>
      <c r="M22" s="67" t="s">
        <v>1119</v>
      </c>
      <c r="N22" s="132" t="s">
        <v>8103</v>
      </c>
      <c r="O22" s="125"/>
      <c r="P22" s="125"/>
      <c r="Q22" s="125"/>
      <c r="R22" s="125"/>
      <c r="S22" s="125"/>
      <c r="T22" s="125"/>
      <c r="U22" s="125"/>
      <c r="V22" s="125"/>
      <c r="W22" s="125"/>
      <c r="X22" s="125"/>
      <c r="Y22" s="125"/>
    </row>
    <row r="23" spans="1:25" ht="108.5" hidden="1">
      <c r="A23" s="131">
        <v>18</v>
      </c>
      <c r="B23" s="83" t="s">
        <v>134</v>
      </c>
      <c r="C23" s="131">
        <v>2020</v>
      </c>
      <c r="D23" s="58" t="s">
        <v>8104</v>
      </c>
      <c r="E23" s="58" t="s">
        <v>8086</v>
      </c>
      <c r="F23" s="58" t="s">
        <v>2048</v>
      </c>
      <c r="G23" s="58" t="s">
        <v>8087</v>
      </c>
      <c r="H23" s="58" t="s">
        <v>8088</v>
      </c>
      <c r="I23" s="58" t="s">
        <v>816</v>
      </c>
      <c r="J23" s="58" t="s">
        <v>8105</v>
      </c>
      <c r="K23" s="58"/>
      <c r="L23" s="58"/>
      <c r="M23" s="67"/>
      <c r="N23" s="132" t="s">
        <v>8106</v>
      </c>
      <c r="O23" s="125"/>
      <c r="P23" s="125"/>
      <c r="Q23" s="125"/>
      <c r="R23" s="125"/>
      <c r="S23" s="125"/>
      <c r="T23" s="125"/>
      <c r="U23" s="125"/>
      <c r="V23" s="125"/>
      <c r="W23" s="125"/>
      <c r="X23" s="125"/>
      <c r="Y23" s="125"/>
    </row>
    <row r="24" spans="1:25" ht="16.5" hidden="1" customHeight="1">
      <c r="A24" s="131">
        <v>19</v>
      </c>
      <c r="B24" s="83" t="s">
        <v>140</v>
      </c>
      <c r="C24" s="131">
        <v>2020</v>
      </c>
      <c r="D24" s="58" t="s">
        <v>8107</v>
      </c>
      <c r="E24" s="58" t="s">
        <v>8108</v>
      </c>
      <c r="F24" s="58" t="s">
        <v>2411</v>
      </c>
      <c r="G24" s="67" t="s">
        <v>8109</v>
      </c>
      <c r="H24" s="58" t="s">
        <v>8110</v>
      </c>
      <c r="I24" s="58" t="s">
        <v>8111</v>
      </c>
      <c r="J24" s="58"/>
      <c r="K24" s="58"/>
      <c r="L24" s="58"/>
      <c r="M24" s="67"/>
      <c r="N24" s="133">
        <v>1E-4</v>
      </c>
      <c r="O24" s="139"/>
      <c r="P24" s="139"/>
      <c r="Q24" s="139"/>
      <c r="R24" s="139"/>
      <c r="S24" s="139"/>
      <c r="T24" s="140"/>
      <c r="U24" s="125"/>
      <c r="V24" s="125"/>
      <c r="W24" s="125"/>
      <c r="X24" s="125"/>
      <c r="Y24" s="125"/>
    </row>
    <row r="25" spans="1:25" ht="15.75" hidden="1" customHeight="1">
      <c r="A25" s="131">
        <v>20</v>
      </c>
      <c r="B25" s="83" t="s">
        <v>146</v>
      </c>
      <c r="C25" s="131">
        <v>2020</v>
      </c>
      <c r="D25" s="58" t="s">
        <v>1006</v>
      </c>
      <c r="E25" s="58" t="s">
        <v>8112</v>
      </c>
      <c r="F25" s="58" t="s">
        <v>861</v>
      </c>
      <c r="G25" s="58" t="s">
        <v>8113</v>
      </c>
      <c r="H25" s="80" t="s">
        <v>8114</v>
      </c>
      <c r="I25" s="58" t="s">
        <v>1896</v>
      </c>
      <c r="J25" s="58" t="s">
        <v>84</v>
      </c>
      <c r="K25" s="58" t="s">
        <v>84</v>
      </c>
      <c r="L25" s="58" t="s">
        <v>84</v>
      </c>
      <c r="M25" s="58" t="s">
        <v>1119</v>
      </c>
      <c r="N25" s="133">
        <v>0.79990000000000006</v>
      </c>
      <c r="O25" s="141"/>
      <c r="P25" s="141"/>
      <c r="Q25" s="141"/>
      <c r="R25" s="141"/>
      <c r="S25" s="142"/>
      <c r="T25" s="125"/>
      <c r="U25" s="125"/>
      <c r="V25" s="125"/>
      <c r="W25" s="125"/>
      <c r="X25" s="125"/>
      <c r="Y25" s="125"/>
    </row>
    <row r="26" spans="1:25" ht="15.75" hidden="1" customHeight="1">
      <c r="A26" s="131">
        <v>21</v>
      </c>
      <c r="B26" s="83" t="s">
        <v>153</v>
      </c>
      <c r="C26" s="131">
        <v>2020</v>
      </c>
      <c r="D26" s="58" t="s">
        <v>8085</v>
      </c>
      <c r="E26" s="58" t="s">
        <v>8086</v>
      </c>
      <c r="F26" s="58" t="s">
        <v>2048</v>
      </c>
      <c r="G26" s="58" t="s">
        <v>8087</v>
      </c>
      <c r="H26" s="80" t="s">
        <v>8088</v>
      </c>
      <c r="I26" s="58" t="s">
        <v>816</v>
      </c>
      <c r="J26" s="58" t="s">
        <v>8105</v>
      </c>
      <c r="K26" s="80" t="s">
        <v>8090</v>
      </c>
      <c r="L26" s="58" t="s">
        <v>84</v>
      </c>
      <c r="M26" s="143" t="s">
        <v>8063</v>
      </c>
      <c r="N26" s="58" t="s">
        <v>8115</v>
      </c>
      <c r="O26" s="144"/>
      <c r="P26" s="144"/>
      <c r="Q26" s="144"/>
      <c r="R26" s="144"/>
      <c r="S26" s="144"/>
      <c r="T26" s="145"/>
      <c r="U26" s="125"/>
      <c r="V26" s="125"/>
      <c r="W26" s="125"/>
      <c r="X26" s="125"/>
      <c r="Y26" s="125"/>
    </row>
    <row r="27" spans="1:25" ht="15.5" hidden="1">
      <c r="A27" s="131">
        <v>22</v>
      </c>
      <c r="B27" s="83" t="s">
        <v>157</v>
      </c>
      <c r="C27" s="131">
        <v>2020</v>
      </c>
      <c r="D27" s="58" t="s">
        <v>84</v>
      </c>
      <c r="E27" s="58" t="s">
        <v>84</v>
      </c>
      <c r="F27" s="58" t="s">
        <v>84</v>
      </c>
      <c r="G27" s="58" t="s">
        <v>84</v>
      </c>
      <c r="H27" s="58" t="s">
        <v>84</v>
      </c>
      <c r="I27" s="58" t="s">
        <v>84</v>
      </c>
      <c r="J27" s="58" t="s">
        <v>84</v>
      </c>
      <c r="K27" s="58" t="s">
        <v>84</v>
      </c>
      <c r="L27" s="58" t="s">
        <v>84</v>
      </c>
      <c r="M27" s="58" t="s">
        <v>84</v>
      </c>
      <c r="N27" s="58" t="s">
        <v>84</v>
      </c>
      <c r="O27" s="48"/>
      <c r="P27" s="48"/>
      <c r="Q27" s="48"/>
      <c r="R27" s="48"/>
      <c r="S27" s="48"/>
      <c r="T27" s="48"/>
      <c r="U27" s="48"/>
      <c r="V27" s="48"/>
      <c r="W27" s="48"/>
      <c r="X27" s="48"/>
      <c r="Y27" s="48"/>
    </row>
    <row r="28" spans="1:25" ht="15.5" hidden="1">
      <c r="A28" s="131">
        <v>23</v>
      </c>
      <c r="B28" s="83" t="s">
        <v>165</v>
      </c>
      <c r="C28" s="131">
        <v>2020</v>
      </c>
      <c r="D28" s="58" t="s">
        <v>84</v>
      </c>
      <c r="E28" s="58" t="s">
        <v>84</v>
      </c>
      <c r="F28" s="58" t="s">
        <v>84</v>
      </c>
      <c r="G28" s="58" t="s">
        <v>84</v>
      </c>
      <c r="H28" s="58" t="s">
        <v>84</v>
      </c>
      <c r="I28" s="58" t="s">
        <v>84</v>
      </c>
      <c r="J28" s="58" t="s">
        <v>84</v>
      </c>
      <c r="K28" s="58" t="s">
        <v>84</v>
      </c>
      <c r="L28" s="58" t="s">
        <v>84</v>
      </c>
      <c r="M28" s="58" t="s">
        <v>84</v>
      </c>
      <c r="N28" s="58" t="s">
        <v>84</v>
      </c>
      <c r="O28" s="125"/>
      <c r="P28" s="125"/>
      <c r="Q28" s="125"/>
      <c r="R28" s="125"/>
      <c r="S28" s="125"/>
      <c r="T28" s="125"/>
      <c r="U28" s="125"/>
      <c r="V28" s="125"/>
      <c r="W28" s="125"/>
      <c r="X28" s="125"/>
      <c r="Y28" s="125"/>
    </row>
    <row r="29" spans="1:25" ht="15.5" hidden="1">
      <c r="A29" s="131">
        <v>24</v>
      </c>
      <c r="B29" s="83" t="s">
        <v>171</v>
      </c>
      <c r="C29" s="131">
        <v>2020</v>
      </c>
      <c r="D29" s="58" t="s">
        <v>84</v>
      </c>
      <c r="E29" s="58" t="s">
        <v>84</v>
      </c>
      <c r="F29" s="58" t="s">
        <v>84</v>
      </c>
      <c r="G29" s="58" t="s">
        <v>84</v>
      </c>
      <c r="H29" s="58" t="s">
        <v>84</v>
      </c>
      <c r="I29" s="58" t="s">
        <v>84</v>
      </c>
      <c r="J29" s="58" t="s">
        <v>84</v>
      </c>
      <c r="K29" s="58" t="s">
        <v>84</v>
      </c>
      <c r="L29" s="58" t="s">
        <v>84</v>
      </c>
      <c r="M29" s="58" t="s">
        <v>84</v>
      </c>
      <c r="N29" s="58" t="s">
        <v>84</v>
      </c>
      <c r="O29" s="125"/>
      <c r="P29" s="125"/>
      <c r="Q29" s="125"/>
      <c r="R29" s="125"/>
      <c r="S29" s="125"/>
      <c r="T29" s="125"/>
      <c r="U29" s="125"/>
      <c r="V29" s="125"/>
      <c r="W29" s="125"/>
      <c r="X29" s="125"/>
      <c r="Y29" s="125"/>
    </row>
    <row r="30" spans="1:25" ht="77.5" hidden="1">
      <c r="A30" s="131">
        <v>25</v>
      </c>
      <c r="B30" s="83" t="s">
        <v>177</v>
      </c>
      <c r="C30" s="131">
        <v>2020</v>
      </c>
      <c r="D30" s="58" t="s">
        <v>1624</v>
      </c>
      <c r="E30" s="58" t="s">
        <v>8116</v>
      </c>
      <c r="F30" s="58" t="s">
        <v>8117</v>
      </c>
      <c r="G30" s="58" t="s">
        <v>8118</v>
      </c>
      <c r="H30" s="58" t="s">
        <v>8119</v>
      </c>
      <c r="I30" s="58" t="s">
        <v>1626</v>
      </c>
      <c r="J30" s="58" t="s">
        <v>8120</v>
      </c>
      <c r="K30" s="58" t="s">
        <v>8119</v>
      </c>
      <c r="L30" s="58" t="s">
        <v>1626</v>
      </c>
      <c r="M30" s="58" t="s">
        <v>8063</v>
      </c>
      <c r="N30" s="58" t="s">
        <v>8121</v>
      </c>
      <c r="O30" s="125"/>
      <c r="P30" s="125"/>
      <c r="Q30" s="125"/>
      <c r="R30" s="125"/>
      <c r="S30" s="125"/>
      <c r="T30" s="125"/>
      <c r="U30" s="125"/>
      <c r="V30" s="125"/>
      <c r="W30" s="125"/>
      <c r="X30" s="125"/>
      <c r="Y30" s="125"/>
    </row>
    <row r="31" spans="1:25" ht="31.5" hidden="1" customHeight="1">
      <c r="A31" s="131">
        <v>26</v>
      </c>
      <c r="B31" s="83" t="s">
        <v>182</v>
      </c>
      <c r="C31" s="131">
        <v>2020</v>
      </c>
      <c r="D31" s="58" t="s">
        <v>1649</v>
      </c>
      <c r="E31" s="58" t="s">
        <v>8122</v>
      </c>
      <c r="F31" s="58" t="s">
        <v>8123</v>
      </c>
      <c r="G31" s="58" t="s">
        <v>1650</v>
      </c>
      <c r="H31" s="58"/>
      <c r="I31" s="58" t="s">
        <v>1651</v>
      </c>
      <c r="J31" s="58"/>
      <c r="K31" s="58"/>
      <c r="L31" s="67"/>
      <c r="M31" s="58" t="s">
        <v>8063</v>
      </c>
      <c r="N31" s="133">
        <v>9.9900000000000003E-2</v>
      </c>
      <c r="O31" s="146"/>
      <c r="P31" s="125"/>
      <c r="Q31" s="125"/>
      <c r="R31" s="125"/>
      <c r="S31" s="125"/>
      <c r="T31" s="125"/>
      <c r="U31" s="125"/>
      <c r="V31" s="125"/>
      <c r="W31" s="125"/>
      <c r="X31" s="125"/>
      <c r="Y31" s="125"/>
    </row>
    <row r="32" spans="1:25" ht="62" hidden="1">
      <c r="A32" s="59"/>
      <c r="B32" s="83" t="s">
        <v>182</v>
      </c>
      <c r="C32" s="131">
        <v>2020</v>
      </c>
      <c r="D32" s="58" t="s">
        <v>1663</v>
      </c>
      <c r="E32" s="58" t="s">
        <v>8124</v>
      </c>
      <c r="F32" s="58" t="s">
        <v>8123</v>
      </c>
      <c r="G32" s="58" t="s">
        <v>1664</v>
      </c>
      <c r="H32" s="58"/>
      <c r="I32" s="58" t="s">
        <v>1665</v>
      </c>
      <c r="J32" s="58"/>
      <c r="K32" s="58"/>
      <c r="L32" s="58"/>
      <c r="M32" s="58" t="s">
        <v>1119</v>
      </c>
      <c r="N32" s="133">
        <v>9.9900000000000003E-2</v>
      </c>
      <c r="O32" s="125"/>
      <c r="P32" s="125"/>
      <c r="Q32" s="125"/>
      <c r="R32" s="125"/>
      <c r="S32" s="125"/>
      <c r="T32" s="125"/>
      <c r="U32" s="125"/>
      <c r="V32" s="125"/>
      <c r="W32" s="125"/>
      <c r="X32" s="125"/>
      <c r="Y32" s="125"/>
    </row>
    <row r="33" spans="1:25" ht="15.5" hidden="1">
      <c r="A33" s="131">
        <v>27</v>
      </c>
      <c r="B33" s="83" t="s">
        <v>188</v>
      </c>
      <c r="C33" s="131">
        <v>2020</v>
      </c>
      <c r="D33" s="58" t="s">
        <v>84</v>
      </c>
      <c r="E33" s="121" t="s">
        <v>84</v>
      </c>
      <c r="F33" s="121" t="s">
        <v>84</v>
      </c>
      <c r="G33" s="121" t="s">
        <v>84</v>
      </c>
      <c r="H33" s="121" t="s">
        <v>84</v>
      </c>
      <c r="I33" s="121" t="s">
        <v>84</v>
      </c>
      <c r="J33" s="121" t="s">
        <v>84</v>
      </c>
      <c r="K33" s="121" t="s">
        <v>84</v>
      </c>
      <c r="L33" s="121" t="s">
        <v>84</v>
      </c>
      <c r="M33" s="121" t="s">
        <v>84</v>
      </c>
      <c r="N33" s="147" t="s">
        <v>84</v>
      </c>
      <c r="O33" s="139"/>
      <c r="P33" s="139"/>
      <c r="Q33" s="139"/>
      <c r="R33" s="139"/>
      <c r="S33" s="139"/>
      <c r="T33" s="140"/>
      <c r="U33" s="125"/>
      <c r="V33" s="125"/>
      <c r="W33" s="125"/>
      <c r="X33" s="125"/>
      <c r="Y33" s="125"/>
    </row>
    <row r="34" spans="1:25" ht="15.75" hidden="1" customHeight="1">
      <c r="A34" s="131">
        <v>28</v>
      </c>
      <c r="B34" s="83" t="s">
        <v>197</v>
      </c>
      <c r="C34" s="131">
        <v>2020</v>
      </c>
      <c r="D34" s="58" t="s">
        <v>8104</v>
      </c>
      <c r="E34" s="58" t="s">
        <v>8086</v>
      </c>
      <c r="F34" s="58" t="s">
        <v>2048</v>
      </c>
      <c r="G34" s="58" t="s">
        <v>8087</v>
      </c>
      <c r="H34" s="58" t="s">
        <v>8088</v>
      </c>
      <c r="I34" s="58" t="s">
        <v>816</v>
      </c>
      <c r="J34" s="58" t="s">
        <v>8105</v>
      </c>
      <c r="K34" s="80" t="s">
        <v>8090</v>
      </c>
      <c r="L34" s="58"/>
      <c r="M34" s="67"/>
      <c r="N34" s="132" t="s">
        <v>8091</v>
      </c>
      <c r="O34" s="141"/>
      <c r="P34" s="141"/>
      <c r="Q34" s="141"/>
      <c r="R34" s="141"/>
      <c r="S34" s="141"/>
      <c r="T34" s="142"/>
      <c r="U34" s="125"/>
      <c r="V34" s="125"/>
      <c r="W34" s="125"/>
      <c r="X34" s="125"/>
      <c r="Y34" s="125"/>
    </row>
    <row r="35" spans="1:25" ht="15.75" hidden="1" customHeight="1">
      <c r="A35" s="131">
        <v>29</v>
      </c>
      <c r="B35" s="83" t="s">
        <v>202</v>
      </c>
      <c r="C35" s="131">
        <v>2020</v>
      </c>
      <c r="D35" s="58" t="s">
        <v>8125</v>
      </c>
      <c r="E35" s="58" t="s">
        <v>8126</v>
      </c>
      <c r="F35" s="58" t="s">
        <v>861</v>
      </c>
      <c r="G35" s="58" t="s">
        <v>8127</v>
      </c>
      <c r="H35" s="58"/>
      <c r="I35" s="58" t="s">
        <v>1727</v>
      </c>
      <c r="J35" s="58"/>
      <c r="K35" s="58"/>
      <c r="L35" s="67"/>
      <c r="M35" s="58" t="s">
        <v>8063</v>
      </c>
      <c r="N35" s="133">
        <v>0.99990000000000001</v>
      </c>
      <c r="O35" s="144"/>
      <c r="P35" s="144"/>
      <c r="Q35" s="144"/>
      <c r="R35" s="144"/>
      <c r="S35" s="144"/>
      <c r="T35" s="145"/>
      <c r="U35" s="125"/>
      <c r="V35" s="125"/>
      <c r="W35" s="125"/>
      <c r="X35" s="125"/>
      <c r="Y35" s="125"/>
    </row>
    <row r="36" spans="1:25" ht="15.75" hidden="1" customHeight="1">
      <c r="A36" s="131">
        <v>30</v>
      </c>
      <c r="B36" s="83" t="s">
        <v>207</v>
      </c>
      <c r="C36" s="131">
        <v>2020</v>
      </c>
      <c r="D36" s="60" t="s">
        <v>8128</v>
      </c>
      <c r="E36" s="121"/>
      <c r="F36" s="60" t="s">
        <v>8129</v>
      </c>
      <c r="G36" s="121"/>
      <c r="H36" s="121"/>
      <c r="I36" s="121"/>
      <c r="J36" s="121"/>
      <c r="K36" s="121"/>
      <c r="L36" s="121"/>
      <c r="M36" s="135"/>
      <c r="N36" s="58" t="s">
        <v>8130</v>
      </c>
      <c r="O36" s="125"/>
      <c r="P36" s="125"/>
      <c r="Q36" s="125"/>
      <c r="R36" s="125"/>
      <c r="S36" s="125"/>
      <c r="T36" s="125"/>
      <c r="U36" s="125"/>
      <c r="V36" s="125"/>
      <c r="W36" s="125"/>
      <c r="X36" s="125"/>
      <c r="Y36" s="125"/>
    </row>
    <row r="37" spans="1:25" ht="15.75" hidden="1" customHeight="1">
      <c r="A37" s="131">
        <v>31</v>
      </c>
      <c r="B37" s="83" t="s">
        <v>216</v>
      </c>
      <c r="C37" s="131">
        <v>2020</v>
      </c>
      <c r="D37" s="58" t="s">
        <v>8131</v>
      </c>
      <c r="E37" s="121"/>
      <c r="F37" s="121" t="s">
        <v>8132</v>
      </c>
      <c r="G37" s="121"/>
      <c r="H37" s="121" t="s">
        <v>8133</v>
      </c>
      <c r="I37" s="121" t="s">
        <v>8134</v>
      </c>
      <c r="J37" s="121"/>
      <c r="K37" s="121"/>
      <c r="L37" s="121"/>
      <c r="M37" s="132" t="s">
        <v>1119</v>
      </c>
      <c r="N37" s="132">
        <v>0.35</v>
      </c>
      <c r="O37" s="125"/>
      <c r="P37" s="125"/>
      <c r="Q37" s="125"/>
      <c r="R37" s="125"/>
      <c r="S37" s="125"/>
      <c r="T37" s="125"/>
      <c r="U37" s="125"/>
      <c r="V37" s="125"/>
      <c r="W37" s="125"/>
      <c r="X37" s="125"/>
      <c r="Y37" s="125"/>
    </row>
    <row r="38" spans="1:25" ht="15.75" hidden="1" customHeight="1">
      <c r="A38" s="59"/>
      <c r="B38" s="83" t="s">
        <v>216</v>
      </c>
      <c r="C38" s="131">
        <v>2020</v>
      </c>
      <c r="D38" s="60" t="s">
        <v>8135</v>
      </c>
      <c r="E38" s="60"/>
      <c r="F38" s="60" t="s">
        <v>8136</v>
      </c>
      <c r="G38" s="60"/>
      <c r="H38" s="60"/>
      <c r="I38" s="60"/>
      <c r="J38" s="60" t="s">
        <v>8137</v>
      </c>
      <c r="K38" s="60" t="s">
        <v>923</v>
      </c>
      <c r="L38" s="60" t="s">
        <v>8138</v>
      </c>
      <c r="M38" s="132" t="s">
        <v>1119</v>
      </c>
      <c r="N38" s="132">
        <v>0.5</v>
      </c>
      <c r="O38" s="148"/>
      <c r="P38" s="125"/>
      <c r="Q38" s="125"/>
      <c r="R38" s="125"/>
      <c r="S38" s="125"/>
      <c r="T38" s="125"/>
      <c r="U38" s="125"/>
      <c r="V38" s="125"/>
      <c r="W38" s="125"/>
      <c r="X38" s="125"/>
      <c r="Y38" s="125"/>
    </row>
    <row r="39" spans="1:25" ht="15.75" hidden="1" customHeight="1">
      <c r="A39" s="131">
        <v>32</v>
      </c>
      <c r="B39" s="83" t="s">
        <v>222</v>
      </c>
      <c r="C39" s="131">
        <v>2020</v>
      </c>
      <c r="D39" s="58" t="s">
        <v>8139</v>
      </c>
      <c r="E39" s="58"/>
      <c r="F39" s="58" t="s">
        <v>8129</v>
      </c>
      <c r="G39" s="58"/>
      <c r="H39" s="58"/>
      <c r="I39" s="58"/>
      <c r="J39" s="58"/>
      <c r="K39" s="58"/>
      <c r="L39" s="58"/>
      <c r="M39" s="67"/>
      <c r="N39" s="132" t="s">
        <v>8140</v>
      </c>
      <c r="O39" s="125"/>
      <c r="P39" s="125"/>
      <c r="Q39" s="125"/>
      <c r="R39" s="125"/>
      <c r="S39" s="125"/>
      <c r="T39" s="125"/>
      <c r="U39" s="125"/>
      <c r="V39" s="125"/>
      <c r="W39" s="125"/>
      <c r="X39" s="125"/>
      <c r="Y39" s="125"/>
    </row>
    <row r="40" spans="1:25" ht="15.75" hidden="1" customHeight="1">
      <c r="A40" s="131">
        <v>33</v>
      </c>
      <c r="B40" s="83" t="s">
        <v>227</v>
      </c>
      <c r="C40" s="131">
        <v>2020</v>
      </c>
      <c r="D40" s="58" t="s">
        <v>1952</v>
      </c>
      <c r="E40" s="58"/>
      <c r="F40" s="58" t="s">
        <v>8141</v>
      </c>
      <c r="G40" s="58" t="s">
        <v>8142</v>
      </c>
      <c r="I40" s="58"/>
      <c r="J40" s="58"/>
      <c r="K40" s="58"/>
      <c r="L40" s="58"/>
      <c r="M40" s="58" t="s">
        <v>8063</v>
      </c>
      <c r="N40" s="132"/>
      <c r="O40" s="125"/>
      <c r="P40" s="125"/>
      <c r="Q40" s="125"/>
      <c r="R40" s="125"/>
      <c r="S40" s="125"/>
      <c r="T40" s="125"/>
      <c r="U40" s="125"/>
      <c r="V40" s="125"/>
      <c r="W40" s="125"/>
      <c r="X40" s="125"/>
      <c r="Y40" s="125"/>
    </row>
    <row r="41" spans="1:25" ht="31" hidden="1">
      <c r="A41" s="131">
        <v>34</v>
      </c>
      <c r="B41" s="83" t="s">
        <v>233</v>
      </c>
      <c r="C41" s="131">
        <v>2020</v>
      </c>
      <c r="D41" s="58" t="s">
        <v>2272</v>
      </c>
      <c r="E41" s="58" t="s">
        <v>8143</v>
      </c>
      <c r="F41" s="58" t="s">
        <v>861</v>
      </c>
      <c r="G41" s="58" t="s">
        <v>8144</v>
      </c>
      <c r="H41" s="58"/>
      <c r="I41" s="58"/>
      <c r="J41" s="58"/>
      <c r="K41" s="58"/>
      <c r="L41" s="58"/>
      <c r="M41" s="67"/>
      <c r="N41" s="132"/>
      <c r="O41" s="125"/>
      <c r="P41" s="125"/>
      <c r="Q41" s="125"/>
      <c r="R41" s="125"/>
      <c r="S41" s="125"/>
      <c r="T41" s="125"/>
      <c r="U41" s="125"/>
      <c r="V41" s="125"/>
      <c r="W41" s="125"/>
      <c r="X41" s="125"/>
      <c r="Y41" s="125"/>
    </row>
    <row r="42" spans="1:25" ht="31" hidden="1">
      <c r="A42" s="131">
        <v>35</v>
      </c>
      <c r="B42" s="83" t="s">
        <v>239</v>
      </c>
      <c r="C42" s="131">
        <v>2020</v>
      </c>
      <c r="D42" s="58" t="s">
        <v>1809</v>
      </c>
      <c r="E42" s="58" t="s">
        <v>8145</v>
      </c>
      <c r="F42" s="58" t="s">
        <v>861</v>
      </c>
      <c r="G42" s="58" t="s">
        <v>8146</v>
      </c>
      <c r="H42" s="58" t="s">
        <v>8147</v>
      </c>
      <c r="I42" s="58" t="s">
        <v>8148</v>
      </c>
      <c r="J42" s="58"/>
      <c r="K42" s="58"/>
      <c r="L42" s="58"/>
      <c r="M42" s="58"/>
      <c r="N42" s="132">
        <v>0.3</v>
      </c>
      <c r="O42" s="125"/>
      <c r="P42" s="125"/>
      <c r="Q42" s="125"/>
      <c r="R42" s="125"/>
      <c r="S42" s="125"/>
      <c r="T42" s="125"/>
      <c r="U42" s="125"/>
      <c r="V42" s="125"/>
      <c r="W42" s="125"/>
      <c r="X42" s="125"/>
      <c r="Y42" s="125"/>
    </row>
    <row r="43" spans="1:25" ht="62" hidden="1">
      <c r="A43" s="131">
        <v>36</v>
      </c>
      <c r="B43" s="83" t="s">
        <v>245</v>
      </c>
      <c r="C43" s="131">
        <v>2020</v>
      </c>
      <c r="D43" s="58" t="s">
        <v>959</v>
      </c>
      <c r="E43" s="58"/>
      <c r="F43" s="58" t="s">
        <v>8132</v>
      </c>
      <c r="G43" s="58" t="s">
        <v>8149</v>
      </c>
      <c r="H43" s="58" t="s">
        <v>8150</v>
      </c>
      <c r="I43" s="58" t="s">
        <v>8151</v>
      </c>
      <c r="J43" s="58"/>
      <c r="K43" s="67"/>
      <c r="L43" s="143"/>
      <c r="M43" s="135" t="s">
        <v>1119</v>
      </c>
      <c r="N43" s="132">
        <v>0.75</v>
      </c>
      <c r="O43" s="125"/>
      <c r="P43" s="125"/>
      <c r="Q43" s="125"/>
      <c r="R43" s="125"/>
      <c r="S43" s="125"/>
      <c r="T43" s="125"/>
      <c r="U43" s="125"/>
      <c r="V43" s="125"/>
      <c r="W43" s="125"/>
      <c r="X43" s="125"/>
      <c r="Y43" s="125"/>
    </row>
    <row r="44" spans="1:25" ht="46.5" hidden="1">
      <c r="A44" s="131">
        <v>37</v>
      </c>
      <c r="B44" s="83" t="s">
        <v>249</v>
      </c>
      <c r="C44" s="131">
        <v>2020</v>
      </c>
      <c r="D44" s="58" t="s">
        <v>8152</v>
      </c>
      <c r="E44" s="58" t="s">
        <v>8153</v>
      </c>
      <c r="F44" s="58" t="s">
        <v>861</v>
      </c>
      <c r="G44" s="58" t="s">
        <v>8154</v>
      </c>
      <c r="H44" s="58" t="s">
        <v>983</v>
      </c>
      <c r="I44" s="135"/>
      <c r="J44" s="135"/>
      <c r="K44" s="135"/>
      <c r="L44" s="135"/>
      <c r="M44" s="135" t="s">
        <v>1119</v>
      </c>
      <c r="N44" s="132" t="s">
        <v>8155</v>
      </c>
      <c r="O44" s="125"/>
      <c r="P44" s="125"/>
      <c r="Q44" s="125"/>
      <c r="R44" s="125"/>
      <c r="S44" s="125"/>
      <c r="T44" s="125"/>
      <c r="U44" s="125"/>
      <c r="V44" s="125"/>
      <c r="W44" s="125"/>
      <c r="X44" s="125"/>
      <c r="Y44" s="125"/>
    </row>
    <row r="45" spans="1:25" ht="46.5" hidden="1">
      <c r="A45" s="131">
        <v>38</v>
      </c>
      <c r="B45" s="83" t="s">
        <v>256</v>
      </c>
      <c r="C45" s="131">
        <v>2020</v>
      </c>
      <c r="D45" s="58" t="s">
        <v>8156</v>
      </c>
      <c r="E45" s="58" t="s">
        <v>8157</v>
      </c>
      <c r="F45" s="58" t="s">
        <v>2411</v>
      </c>
      <c r="G45" s="58" t="s">
        <v>8158</v>
      </c>
      <c r="H45" s="121"/>
      <c r="I45" s="58"/>
      <c r="J45" s="58"/>
      <c r="K45" s="58"/>
      <c r="L45" s="58"/>
      <c r="M45" s="67" t="s">
        <v>8063</v>
      </c>
      <c r="N45" s="132" t="s">
        <v>8159</v>
      </c>
      <c r="O45" s="125"/>
      <c r="P45" s="125"/>
      <c r="Q45" s="125"/>
      <c r="R45" s="125"/>
      <c r="S45" s="125"/>
      <c r="T45" s="125"/>
      <c r="U45" s="125"/>
      <c r="V45" s="125"/>
      <c r="W45" s="125"/>
      <c r="X45" s="125"/>
      <c r="Y45" s="125"/>
    </row>
    <row r="46" spans="1:25" ht="46.5" hidden="1">
      <c r="A46" s="131">
        <v>39</v>
      </c>
      <c r="B46" s="83" t="s">
        <v>261</v>
      </c>
      <c r="C46" s="131">
        <v>2020</v>
      </c>
      <c r="D46" s="58" t="s">
        <v>974</v>
      </c>
      <c r="E46" s="149">
        <v>37774</v>
      </c>
      <c r="F46" s="58"/>
      <c r="G46" s="58" t="s">
        <v>975</v>
      </c>
      <c r="H46" s="80" t="s">
        <v>976</v>
      </c>
      <c r="I46" s="58"/>
      <c r="J46" s="58"/>
      <c r="K46" s="58"/>
      <c r="L46" s="58"/>
      <c r="M46" s="121" t="s">
        <v>8160</v>
      </c>
      <c r="N46" s="150">
        <v>0.99</v>
      </c>
      <c r="O46" s="125"/>
      <c r="P46" s="125"/>
      <c r="Q46" s="125"/>
      <c r="R46" s="125"/>
      <c r="S46" s="125"/>
      <c r="T46" s="125"/>
      <c r="U46" s="125"/>
      <c r="V46" s="125"/>
      <c r="W46" s="125"/>
      <c r="X46" s="125"/>
      <c r="Y46" s="125"/>
    </row>
    <row r="47" spans="1:25" ht="15.75" hidden="1" customHeight="1">
      <c r="A47" s="131">
        <v>40</v>
      </c>
      <c r="B47" s="83" t="s">
        <v>267</v>
      </c>
      <c r="C47" s="131">
        <v>2020</v>
      </c>
      <c r="D47" s="58" t="s">
        <v>8161</v>
      </c>
      <c r="E47" s="58" t="s">
        <v>8162</v>
      </c>
      <c r="F47" s="58" t="s">
        <v>861</v>
      </c>
      <c r="G47" s="58" t="s">
        <v>8163</v>
      </c>
      <c r="H47" s="58"/>
      <c r="I47" s="58"/>
      <c r="J47" s="58"/>
      <c r="K47" s="58"/>
      <c r="L47" s="58"/>
      <c r="M47" s="135" t="s">
        <v>1119</v>
      </c>
      <c r="N47" s="132" t="s">
        <v>8164</v>
      </c>
      <c r="O47" s="148"/>
      <c r="P47" s="67"/>
      <c r="Q47" s="132"/>
      <c r="R47" s="125"/>
      <c r="S47" s="125"/>
      <c r="T47" s="125"/>
      <c r="U47" s="125"/>
      <c r="V47" s="125"/>
      <c r="W47" s="125"/>
      <c r="X47" s="125"/>
      <c r="Y47" s="125"/>
    </row>
    <row r="48" spans="1:25" ht="15.75" hidden="1" customHeight="1">
      <c r="A48" s="131">
        <v>41</v>
      </c>
      <c r="B48" s="83" t="s">
        <v>271</v>
      </c>
      <c r="C48" s="131">
        <v>2020</v>
      </c>
      <c r="D48" s="58" t="s">
        <v>987</v>
      </c>
      <c r="E48" s="58" t="s">
        <v>8165</v>
      </c>
      <c r="F48" s="58" t="s">
        <v>861</v>
      </c>
      <c r="G48" s="58" t="s">
        <v>8166</v>
      </c>
      <c r="H48" s="80" t="s">
        <v>990</v>
      </c>
      <c r="I48" s="151" t="s">
        <v>8167</v>
      </c>
      <c r="J48" s="58"/>
      <c r="K48" s="58"/>
      <c r="L48" s="58"/>
      <c r="M48" s="67" t="s">
        <v>84</v>
      </c>
      <c r="N48" s="132" t="s">
        <v>84</v>
      </c>
      <c r="O48" s="152"/>
      <c r="P48" s="152"/>
      <c r="Q48" s="152"/>
      <c r="R48" s="152"/>
      <c r="S48" s="153"/>
      <c r="T48" s="125"/>
      <c r="U48" s="125"/>
      <c r="V48" s="125"/>
      <c r="W48" s="125"/>
      <c r="X48" s="125"/>
      <c r="Y48" s="125"/>
    </row>
    <row r="49" spans="1:25" ht="15.75" hidden="1" customHeight="1">
      <c r="A49" s="131">
        <v>42</v>
      </c>
      <c r="B49" s="83" t="s">
        <v>276</v>
      </c>
      <c r="C49" s="131">
        <v>2020</v>
      </c>
      <c r="D49" s="58" t="s">
        <v>8161</v>
      </c>
      <c r="E49" s="58" t="s">
        <v>8162</v>
      </c>
      <c r="F49" s="58" t="s">
        <v>861</v>
      </c>
      <c r="G49" s="58" t="s">
        <v>8168</v>
      </c>
      <c r="H49" s="121"/>
      <c r="I49" s="58"/>
      <c r="J49" s="58"/>
      <c r="K49" s="58"/>
      <c r="L49" s="58"/>
      <c r="M49" s="58" t="s">
        <v>8160</v>
      </c>
      <c r="N49" s="132" t="s">
        <v>8164</v>
      </c>
      <c r="O49" s="125"/>
      <c r="P49" s="125"/>
      <c r="Q49" s="125"/>
      <c r="R49" s="125"/>
      <c r="S49" s="125"/>
      <c r="T49" s="125"/>
      <c r="U49" s="125"/>
      <c r="V49" s="125"/>
      <c r="W49" s="125"/>
      <c r="X49" s="125"/>
      <c r="Y49" s="125"/>
    </row>
    <row r="50" spans="1:25" ht="15.75" hidden="1" customHeight="1">
      <c r="A50" s="131">
        <v>43</v>
      </c>
      <c r="B50" s="83" t="s">
        <v>281</v>
      </c>
      <c r="C50" s="131">
        <v>2020</v>
      </c>
      <c r="D50" s="121" t="s">
        <v>8072</v>
      </c>
      <c r="E50" s="121" t="s">
        <v>8073</v>
      </c>
      <c r="F50" s="121" t="s">
        <v>861</v>
      </c>
      <c r="G50" s="121" t="s">
        <v>1152</v>
      </c>
      <c r="H50" s="121" t="s">
        <v>780</v>
      </c>
      <c r="I50" s="121"/>
      <c r="J50" s="58"/>
      <c r="K50" s="58"/>
      <c r="L50" s="58"/>
      <c r="M50" s="58" t="s">
        <v>8063</v>
      </c>
      <c r="N50" s="133" t="s">
        <v>8169</v>
      </c>
      <c r="O50" s="125"/>
      <c r="P50" s="125"/>
      <c r="Q50" s="125"/>
      <c r="R50" s="125"/>
      <c r="S50" s="125"/>
      <c r="T50" s="125"/>
      <c r="U50" s="125"/>
      <c r="V50" s="125"/>
      <c r="W50" s="125"/>
      <c r="X50" s="125"/>
      <c r="Y50" s="125"/>
    </row>
    <row r="51" spans="1:25" ht="33" hidden="1" customHeight="1">
      <c r="A51" s="131">
        <v>44</v>
      </c>
      <c r="B51" s="83" t="s">
        <v>287</v>
      </c>
      <c r="C51" s="131">
        <v>2020</v>
      </c>
      <c r="D51" s="58" t="s">
        <v>791</v>
      </c>
      <c r="E51" s="58"/>
      <c r="F51" s="58"/>
      <c r="G51" s="58" t="s">
        <v>8170</v>
      </c>
      <c r="H51" s="80" t="s">
        <v>8171</v>
      </c>
      <c r="I51" s="154"/>
      <c r="J51" s="154"/>
      <c r="K51" s="154"/>
      <c r="L51" s="154"/>
      <c r="M51" s="135" t="s">
        <v>1119</v>
      </c>
      <c r="N51" s="132">
        <v>0.86439999999999995</v>
      </c>
      <c r="O51" s="125"/>
      <c r="P51" s="125"/>
      <c r="Q51" s="125"/>
      <c r="R51" s="125"/>
      <c r="S51" s="125"/>
      <c r="T51" s="125"/>
      <c r="U51" s="125"/>
      <c r="V51" s="125"/>
      <c r="W51" s="125"/>
      <c r="X51" s="125"/>
      <c r="Y51" s="125"/>
    </row>
    <row r="52" spans="1:25" ht="33" hidden="1" customHeight="1">
      <c r="A52" s="131">
        <v>45</v>
      </c>
      <c r="B52" s="83" t="s">
        <v>294</v>
      </c>
      <c r="C52" s="131">
        <v>2020</v>
      </c>
      <c r="D52" s="58" t="s">
        <v>1006</v>
      </c>
      <c r="E52" s="58" t="s">
        <v>8112</v>
      </c>
      <c r="F52" s="58" t="s">
        <v>861</v>
      </c>
      <c r="G52" s="58" t="s">
        <v>8113</v>
      </c>
      <c r="H52" s="58" t="s">
        <v>8114</v>
      </c>
      <c r="I52" s="121" t="s">
        <v>1896</v>
      </c>
      <c r="J52" s="121"/>
      <c r="K52" s="154"/>
      <c r="L52" s="67"/>
      <c r="M52" s="135" t="s">
        <v>1119</v>
      </c>
      <c r="N52" s="133">
        <v>0.99790000000000001</v>
      </c>
      <c r="O52" s="125"/>
      <c r="P52" s="125"/>
      <c r="Q52" s="125"/>
      <c r="R52" s="125"/>
      <c r="S52" s="125"/>
      <c r="T52" s="125"/>
      <c r="U52" s="125"/>
      <c r="V52" s="125"/>
      <c r="W52" s="125"/>
      <c r="X52" s="125"/>
      <c r="Y52" s="125"/>
    </row>
    <row r="53" spans="1:25" ht="31" hidden="1">
      <c r="A53" s="131">
        <v>46</v>
      </c>
      <c r="B53" s="83" t="s">
        <v>301</v>
      </c>
      <c r="C53" s="131">
        <v>2020</v>
      </c>
      <c r="D53" s="58" t="s">
        <v>1900</v>
      </c>
      <c r="E53" s="58" t="s">
        <v>8172</v>
      </c>
      <c r="F53" s="58" t="s">
        <v>861</v>
      </c>
      <c r="G53" s="58" t="s">
        <v>8173</v>
      </c>
      <c r="H53" s="121"/>
      <c r="I53" s="58"/>
      <c r="J53" s="58"/>
      <c r="K53" s="58"/>
      <c r="L53" s="58"/>
      <c r="M53" s="135" t="s">
        <v>1119</v>
      </c>
      <c r="N53" s="132"/>
      <c r="O53" s="125"/>
      <c r="P53" s="125"/>
      <c r="Q53" s="125"/>
      <c r="R53" s="125"/>
      <c r="S53" s="125"/>
      <c r="T53" s="125"/>
      <c r="U53" s="125"/>
      <c r="V53" s="125"/>
      <c r="W53" s="125"/>
      <c r="X53" s="125"/>
      <c r="Y53" s="125"/>
    </row>
    <row r="54" spans="1:25" ht="15.5" hidden="1">
      <c r="A54" s="131">
        <v>47</v>
      </c>
      <c r="B54" s="107" t="s">
        <v>306</v>
      </c>
      <c r="C54" s="131">
        <v>2020</v>
      </c>
      <c r="D54" s="154" t="s">
        <v>1015</v>
      </c>
      <c r="E54" s="121"/>
      <c r="F54" s="121"/>
      <c r="G54" s="121"/>
      <c r="H54" s="121"/>
      <c r="I54" s="121"/>
      <c r="J54" s="121"/>
      <c r="K54" s="121"/>
      <c r="L54" s="121"/>
      <c r="M54" s="135"/>
      <c r="N54" s="155">
        <v>0.65</v>
      </c>
      <c r="O54" s="125"/>
      <c r="P54" s="125"/>
      <c r="Q54" s="125"/>
      <c r="R54" s="125"/>
      <c r="S54" s="125"/>
      <c r="T54" s="125"/>
      <c r="U54" s="125"/>
      <c r="V54" s="125"/>
      <c r="W54" s="125"/>
      <c r="X54" s="125"/>
      <c r="Y54" s="125"/>
    </row>
    <row r="55" spans="1:25" ht="31" hidden="1">
      <c r="A55" s="131">
        <v>48</v>
      </c>
      <c r="B55" s="83" t="s">
        <v>309</v>
      </c>
      <c r="C55" s="131">
        <v>2020</v>
      </c>
      <c r="D55" s="58" t="s">
        <v>8067</v>
      </c>
      <c r="E55" s="58" t="s">
        <v>8068</v>
      </c>
      <c r="F55" s="58" t="s">
        <v>8069</v>
      </c>
      <c r="G55" s="58" t="s">
        <v>8174</v>
      </c>
      <c r="H55" s="58" t="s">
        <v>8071</v>
      </c>
      <c r="I55" s="58" t="s">
        <v>8175</v>
      </c>
      <c r="J55" s="58"/>
      <c r="K55" s="121"/>
      <c r="L55" s="58"/>
      <c r="M55" s="67" t="s">
        <v>8063</v>
      </c>
      <c r="N55" s="133">
        <v>0.80100000000000005</v>
      </c>
      <c r="O55" s="48"/>
      <c r="P55" s="48"/>
      <c r="Q55" s="48"/>
      <c r="R55" s="48"/>
      <c r="S55" s="48"/>
      <c r="T55" s="48"/>
      <c r="U55" s="48"/>
      <c r="V55" s="48"/>
      <c r="W55" s="48"/>
      <c r="X55" s="48"/>
      <c r="Y55" s="48"/>
    </row>
    <row r="56" spans="1:25" ht="21" hidden="1" customHeight="1">
      <c r="A56" s="131">
        <v>49</v>
      </c>
      <c r="B56" s="134" t="s">
        <v>315</v>
      </c>
      <c r="C56" s="131">
        <v>2020</v>
      </c>
      <c r="D56" s="121" t="s">
        <v>1952</v>
      </c>
      <c r="E56" s="121" t="s">
        <v>8176</v>
      </c>
      <c r="F56" s="121" t="s">
        <v>8141</v>
      </c>
      <c r="G56" s="121" t="s">
        <v>8177</v>
      </c>
      <c r="H56" s="121"/>
      <c r="I56" s="121"/>
      <c r="J56" s="58"/>
      <c r="K56" s="58"/>
      <c r="L56" s="58"/>
      <c r="M56" s="58" t="s">
        <v>1306</v>
      </c>
      <c r="N56" s="58" t="s">
        <v>84</v>
      </c>
      <c r="O56" s="125"/>
      <c r="P56" s="125"/>
      <c r="Q56" s="125"/>
      <c r="R56" s="125"/>
      <c r="S56" s="125"/>
      <c r="T56" s="125"/>
      <c r="U56" s="125"/>
      <c r="V56" s="125"/>
      <c r="W56" s="125"/>
      <c r="X56" s="125"/>
      <c r="Y56" s="125"/>
    </row>
    <row r="57" spans="1:25" ht="46.5" hidden="1">
      <c r="A57" s="131">
        <v>50</v>
      </c>
      <c r="B57" s="134" t="s">
        <v>319</v>
      </c>
      <c r="C57" s="131">
        <v>2020</v>
      </c>
      <c r="D57" s="58" t="s">
        <v>8072</v>
      </c>
      <c r="E57" s="58" t="s">
        <v>8073</v>
      </c>
      <c r="F57" s="58" t="s">
        <v>861</v>
      </c>
      <c r="G57" s="58" t="s">
        <v>1152</v>
      </c>
      <c r="H57" s="121" t="s">
        <v>780</v>
      </c>
      <c r="I57" s="58"/>
      <c r="J57" s="121"/>
      <c r="K57" s="121"/>
      <c r="L57" s="58"/>
      <c r="M57" s="135" t="s">
        <v>988</v>
      </c>
      <c r="N57" s="132" t="s">
        <v>8178</v>
      </c>
      <c r="O57" s="62"/>
      <c r="P57" s="62"/>
      <c r="Q57" s="62"/>
      <c r="R57" s="62"/>
      <c r="S57" s="62"/>
      <c r="T57" s="62"/>
      <c r="U57" s="62"/>
      <c r="V57" s="62"/>
      <c r="W57" s="62"/>
      <c r="X57" s="62"/>
      <c r="Y57" s="62"/>
    </row>
    <row r="58" spans="1:25" ht="46.5" hidden="1">
      <c r="A58" s="59">
        <v>51</v>
      </c>
      <c r="B58" s="58" t="s">
        <v>8179</v>
      </c>
      <c r="C58" s="131">
        <v>2020</v>
      </c>
      <c r="D58" s="58" t="s">
        <v>8180</v>
      </c>
      <c r="E58" s="58" t="s">
        <v>8181</v>
      </c>
      <c r="F58" s="58" t="s">
        <v>2411</v>
      </c>
      <c r="G58" s="58" t="s">
        <v>8182</v>
      </c>
      <c r="H58" s="121"/>
      <c r="I58" s="58" t="s">
        <v>8183</v>
      </c>
      <c r="J58" s="121"/>
      <c r="K58" s="121"/>
      <c r="L58" s="58"/>
      <c r="M58" s="135" t="s">
        <v>1119</v>
      </c>
      <c r="N58" s="132">
        <v>0.65</v>
      </c>
      <c r="O58" s="62"/>
      <c r="P58" s="62"/>
      <c r="Q58" s="62"/>
      <c r="R58" s="62"/>
      <c r="S58" s="62"/>
      <c r="T58" s="62"/>
      <c r="U58" s="62"/>
      <c r="V58" s="62"/>
      <c r="W58" s="62"/>
      <c r="X58" s="62"/>
      <c r="Y58" s="62"/>
    </row>
    <row r="59" spans="1:25" ht="46.5" hidden="1">
      <c r="A59" s="131">
        <v>52</v>
      </c>
      <c r="B59" s="83" t="s">
        <v>326</v>
      </c>
      <c r="C59" s="131">
        <v>2020</v>
      </c>
      <c r="D59" s="58" t="s">
        <v>8184</v>
      </c>
      <c r="E59" s="58" t="s">
        <v>8185</v>
      </c>
      <c r="F59" s="58" t="s">
        <v>8186</v>
      </c>
      <c r="G59" s="58" t="s">
        <v>8187</v>
      </c>
      <c r="H59" s="58" t="s">
        <v>8188</v>
      </c>
      <c r="I59" s="58" t="s">
        <v>8189</v>
      </c>
      <c r="J59" s="58"/>
      <c r="K59" s="67"/>
      <c r="L59" s="67"/>
      <c r="M59" s="132" t="s">
        <v>1119</v>
      </c>
      <c r="N59" s="147" t="s">
        <v>8190</v>
      </c>
      <c r="O59" s="125"/>
      <c r="P59" s="125"/>
      <c r="Q59" s="125"/>
      <c r="R59" s="125"/>
      <c r="S59" s="125"/>
      <c r="T59" s="125"/>
      <c r="U59" s="125"/>
      <c r="V59" s="125"/>
      <c r="W59" s="125"/>
      <c r="X59" s="125"/>
      <c r="Y59" s="125"/>
    </row>
    <row r="60" spans="1:25" ht="93" hidden="1">
      <c r="A60" s="131">
        <v>53</v>
      </c>
      <c r="B60" s="83" t="s">
        <v>331</v>
      </c>
      <c r="C60" s="131">
        <v>2020</v>
      </c>
      <c r="D60" s="58" t="s">
        <v>8104</v>
      </c>
      <c r="E60" s="58" t="s">
        <v>8086</v>
      </c>
      <c r="F60" s="58" t="s">
        <v>2048</v>
      </c>
      <c r="G60" s="58" t="s">
        <v>8087</v>
      </c>
      <c r="H60" s="58" t="s">
        <v>8088</v>
      </c>
      <c r="I60" s="58" t="s">
        <v>816</v>
      </c>
      <c r="J60" s="121"/>
      <c r="K60" s="58" t="s">
        <v>8105</v>
      </c>
      <c r="L60" s="58"/>
      <c r="M60" s="156" t="s">
        <v>8090</v>
      </c>
      <c r="N60" s="132" t="s">
        <v>8191</v>
      </c>
      <c r="O60" s="125"/>
      <c r="P60" s="125"/>
      <c r="Q60" s="125"/>
      <c r="R60" s="125"/>
      <c r="S60" s="125"/>
      <c r="T60" s="125"/>
      <c r="U60" s="125"/>
      <c r="V60" s="125"/>
      <c r="W60" s="125"/>
      <c r="X60" s="125"/>
      <c r="Y60" s="125"/>
    </row>
    <row r="61" spans="1:25" ht="46.5">
      <c r="A61" s="87">
        <v>1</v>
      </c>
      <c r="B61" s="92" t="s">
        <v>6153</v>
      </c>
      <c r="C61" s="1023">
        <v>2021</v>
      </c>
      <c r="D61" s="121" t="s">
        <v>8192</v>
      </c>
      <c r="E61" s="121" t="s">
        <v>8193</v>
      </c>
      <c r="F61" s="121" t="s">
        <v>861</v>
      </c>
      <c r="G61" s="121" t="s">
        <v>8194</v>
      </c>
      <c r="H61" s="121"/>
      <c r="I61" s="121"/>
      <c r="J61" s="121"/>
      <c r="K61" s="121"/>
      <c r="L61" s="121"/>
      <c r="M61" s="135" t="s">
        <v>8063</v>
      </c>
      <c r="N61" s="155"/>
      <c r="O61" s="125"/>
      <c r="P61" s="125"/>
      <c r="Q61" s="125"/>
      <c r="R61" s="125"/>
      <c r="S61" s="125"/>
      <c r="T61" s="125"/>
      <c r="U61" s="125"/>
      <c r="V61" s="125"/>
      <c r="W61" s="125"/>
      <c r="X61" s="125"/>
      <c r="Y61" s="125"/>
    </row>
    <row r="62" spans="1:25" ht="15.5">
      <c r="A62" s="87">
        <v>2</v>
      </c>
      <c r="B62" s="92" t="s">
        <v>2418</v>
      </c>
      <c r="C62" s="1023">
        <v>2021</v>
      </c>
      <c r="D62" s="121"/>
      <c r="E62" s="121"/>
      <c r="F62" s="121"/>
      <c r="G62" s="121"/>
      <c r="H62" s="121"/>
      <c r="I62" s="121"/>
      <c r="J62" s="121"/>
      <c r="K62" s="121"/>
      <c r="L62" s="121"/>
      <c r="M62" s="135"/>
      <c r="N62" s="155"/>
      <c r="O62" s="125"/>
      <c r="P62" s="125"/>
      <c r="Q62" s="125"/>
      <c r="R62" s="125"/>
      <c r="S62" s="125"/>
      <c r="T62" s="125"/>
      <c r="U62" s="125"/>
      <c r="V62" s="125"/>
      <c r="W62" s="125"/>
      <c r="X62" s="125"/>
      <c r="Y62" s="125"/>
    </row>
    <row r="63" spans="1:25" ht="62">
      <c r="A63" s="87">
        <v>3</v>
      </c>
      <c r="B63" s="119" t="s">
        <v>2419</v>
      </c>
      <c r="C63" s="1023">
        <v>2021</v>
      </c>
      <c r="D63" s="121" t="s">
        <v>8195</v>
      </c>
      <c r="E63" s="121" t="s">
        <v>8196</v>
      </c>
      <c r="F63" s="121" t="s">
        <v>861</v>
      </c>
      <c r="G63" s="121" t="s">
        <v>8197</v>
      </c>
      <c r="H63" s="121" t="s">
        <v>8198</v>
      </c>
      <c r="I63" s="121" t="s">
        <v>8199</v>
      </c>
      <c r="J63" s="121"/>
      <c r="K63" s="121"/>
      <c r="L63" s="121"/>
      <c r="M63" s="135" t="s">
        <v>8200</v>
      </c>
      <c r="N63" s="155">
        <v>0.5</v>
      </c>
      <c r="O63" s="125"/>
      <c r="P63" s="125"/>
      <c r="Q63" s="125"/>
      <c r="R63" s="125"/>
      <c r="S63" s="125"/>
      <c r="T63" s="125"/>
      <c r="U63" s="125"/>
      <c r="V63" s="125"/>
      <c r="W63" s="125"/>
      <c r="X63" s="125"/>
      <c r="Y63" s="125"/>
    </row>
    <row r="64" spans="1:25" ht="46.5">
      <c r="A64" s="87">
        <v>4</v>
      </c>
      <c r="B64" s="119" t="s">
        <v>756</v>
      </c>
      <c r="C64" s="1023">
        <v>2021</v>
      </c>
      <c r="D64" s="121" t="s">
        <v>791</v>
      </c>
      <c r="E64" s="121"/>
      <c r="F64" s="121" t="s">
        <v>861</v>
      </c>
      <c r="G64" s="121" t="s">
        <v>8065</v>
      </c>
      <c r="H64" s="121" t="s">
        <v>8066</v>
      </c>
      <c r="I64" s="121"/>
      <c r="J64" s="121"/>
      <c r="K64" s="121"/>
      <c r="L64" s="121"/>
      <c r="M64" s="135"/>
      <c r="N64" s="155">
        <v>0.5</v>
      </c>
      <c r="O64" s="125"/>
      <c r="P64" s="125"/>
      <c r="Q64" s="125"/>
      <c r="R64" s="125"/>
      <c r="S64" s="125"/>
      <c r="T64" s="125"/>
      <c r="U64" s="125"/>
      <c r="V64" s="125"/>
      <c r="W64" s="125"/>
      <c r="X64" s="125"/>
      <c r="Y64" s="125"/>
    </row>
    <row r="65" spans="1:25" ht="62">
      <c r="A65" s="87">
        <v>5</v>
      </c>
      <c r="B65" s="119" t="s">
        <v>2420</v>
      </c>
      <c r="C65" s="1023">
        <v>2021</v>
      </c>
      <c r="D65" s="121" t="s">
        <v>8201</v>
      </c>
      <c r="E65" s="121" t="s">
        <v>8202</v>
      </c>
      <c r="F65" s="121" t="s">
        <v>861</v>
      </c>
      <c r="G65" s="121" t="s">
        <v>8203</v>
      </c>
      <c r="H65" s="121" t="s">
        <v>8204</v>
      </c>
      <c r="I65" s="121" t="s">
        <v>8205</v>
      </c>
      <c r="J65" s="121"/>
      <c r="K65" s="121"/>
      <c r="L65" s="121"/>
      <c r="M65" s="135" t="s">
        <v>8063</v>
      </c>
      <c r="N65" s="155"/>
      <c r="O65" s="125"/>
      <c r="P65" s="125"/>
      <c r="Q65" s="125"/>
      <c r="R65" s="125"/>
      <c r="S65" s="125"/>
      <c r="T65" s="125"/>
      <c r="U65" s="125"/>
      <c r="V65" s="125"/>
      <c r="W65" s="125"/>
      <c r="X65" s="125"/>
      <c r="Y65" s="125"/>
    </row>
    <row r="66" spans="1:25" ht="31">
      <c r="A66" s="87">
        <v>6</v>
      </c>
      <c r="B66" s="119" t="s">
        <v>2421</v>
      </c>
      <c r="C66" s="1023">
        <v>2021</v>
      </c>
      <c r="D66" s="121" t="s">
        <v>8206</v>
      </c>
      <c r="E66" s="121" t="s">
        <v>8207</v>
      </c>
      <c r="F66" s="121" t="s">
        <v>861</v>
      </c>
      <c r="G66" s="121" t="s">
        <v>8208</v>
      </c>
      <c r="H66" s="121">
        <v>71792133</v>
      </c>
      <c r="I66" s="121" t="s">
        <v>2058</v>
      </c>
      <c r="J66" s="121"/>
      <c r="K66" s="121"/>
      <c r="L66" s="121"/>
      <c r="M66" s="135" t="s">
        <v>8200</v>
      </c>
      <c r="N66" s="155">
        <v>0.99970000000000003</v>
      </c>
      <c r="O66" s="125"/>
      <c r="P66" s="125"/>
      <c r="Q66" s="125"/>
      <c r="R66" s="125"/>
      <c r="S66" s="125"/>
      <c r="T66" s="125"/>
      <c r="U66" s="125"/>
      <c r="V66" s="125"/>
      <c r="W66" s="125"/>
      <c r="X66" s="125"/>
      <c r="Y66" s="125"/>
    </row>
    <row r="67" spans="1:25" ht="46.5">
      <c r="A67" s="87">
        <v>7</v>
      </c>
      <c r="B67" s="119" t="s">
        <v>6233</v>
      </c>
      <c r="C67" s="1023">
        <v>2021</v>
      </c>
      <c r="D67" s="121" t="s">
        <v>8072</v>
      </c>
      <c r="E67" s="121" t="s">
        <v>8073</v>
      </c>
      <c r="F67" s="121" t="s">
        <v>861</v>
      </c>
      <c r="G67" s="121" t="s">
        <v>1152</v>
      </c>
      <c r="H67" s="121" t="s">
        <v>780</v>
      </c>
      <c r="I67" s="121"/>
      <c r="J67" s="121"/>
      <c r="K67" s="121"/>
      <c r="L67" s="121"/>
      <c r="M67" s="135" t="s">
        <v>8063</v>
      </c>
      <c r="N67" s="155">
        <v>0.56069999999999998</v>
      </c>
      <c r="O67" s="125"/>
      <c r="P67" s="125"/>
      <c r="Q67" s="125"/>
      <c r="R67" s="125"/>
      <c r="S67" s="125"/>
      <c r="T67" s="125"/>
      <c r="U67" s="125"/>
      <c r="V67" s="125"/>
      <c r="W67" s="125"/>
      <c r="X67" s="125"/>
      <c r="Y67" s="125"/>
    </row>
    <row r="68" spans="1:25" ht="77.5">
      <c r="A68" s="87">
        <v>8</v>
      </c>
      <c r="B68" s="119" t="s">
        <v>2422</v>
      </c>
      <c r="C68" s="1023">
        <v>2021</v>
      </c>
      <c r="D68" s="121" t="s">
        <v>1091</v>
      </c>
      <c r="E68" s="121" t="s">
        <v>8209</v>
      </c>
      <c r="F68" s="121" t="s">
        <v>861</v>
      </c>
      <c r="G68" s="121" t="s">
        <v>8210</v>
      </c>
      <c r="H68" s="121" t="s">
        <v>1090</v>
      </c>
      <c r="I68" s="121" t="s">
        <v>8211</v>
      </c>
      <c r="J68" s="121"/>
      <c r="K68" s="121"/>
      <c r="L68" s="121"/>
      <c r="M68" s="135" t="s">
        <v>8200</v>
      </c>
      <c r="N68" s="155">
        <v>0.3</v>
      </c>
      <c r="O68" s="125"/>
      <c r="P68" s="125"/>
      <c r="Q68" s="125"/>
      <c r="R68" s="125"/>
      <c r="S68" s="125"/>
      <c r="T68" s="125"/>
      <c r="U68" s="125"/>
      <c r="V68" s="125"/>
      <c r="W68" s="125"/>
      <c r="X68" s="125"/>
      <c r="Y68" s="125"/>
    </row>
    <row r="69" spans="1:25" ht="46.5">
      <c r="A69" s="87">
        <v>9</v>
      </c>
      <c r="B69" s="119" t="s">
        <v>59</v>
      </c>
      <c r="C69" s="1023">
        <v>2021</v>
      </c>
      <c r="D69" s="121" t="s">
        <v>791</v>
      </c>
      <c r="E69" s="121"/>
      <c r="F69" s="121" t="s">
        <v>861</v>
      </c>
      <c r="G69" s="121" t="s">
        <v>8075</v>
      </c>
      <c r="H69" s="121" t="s">
        <v>8076</v>
      </c>
      <c r="I69" s="121"/>
      <c r="J69" s="121"/>
      <c r="K69" s="121"/>
      <c r="L69" s="121"/>
      <c r="M69" s="135" t="s">
        <v>8200</v>
      </c>
      <c r="N69" s="155">
        <v>0.5</v>
      </c>
      <c r="O69" s="125"/>
      <c r="P69" s="125"/>
      <c r="Q69" s="125"/>
      <c r="R69" s="125"/>
      <c r="S69" s="125"/>
      <c r="T69" s="125"/>
      <c r="U69" s="125"/>
      <c r="V69" s="125"/>
      <c r="W69" s="125"/>
      <c r="X69" s="125"/>
      <c r="Y69" s="125"/>
    </row>
    <row r="70" spans="1:25" ht="31">
      <c r="A70" s="87">
        <v>10</v>
      </c>
      <c r="B70" s="119" t="s">
        <v>2424</v>
      </c>
      <c r="C70" s="1023">
        <v>2021</v>
      </c>
      <c r="D70" s="121" t="s">
        <v>8212</v>
      </c>
      <c r="E70" s="121" t="s">
        <v>8213</v>
      </c>
      <c r="F70" s="121" t="s">
        <v>861</v>
      </c>
      <c r="G70" s="121" t="s">
        <v>8214</v>
      </c>
      <c r="H70" s="121" t="s">
        <v>8215</v>
      </c>
      <c r="I70" s="121"/>
      <c r="J70" s="121"/>
      <c r="K70" s="121"/>
      <c r="L70" s="121"/>
      <c r="M70" s="135" t="s">
        <v>8200</v>
      </c>
      <c r="N70" s="155">
        <v>0.89949999999999997</v>
      </c>
      <c r="O70" s="125"/>
      <c r="P70" s="125"/>
      <c r="Q70" s="125"/>
      <c r="R70" s="125"/>
      <c r="S70" s="125"/>
      <c r="T70" s="125"/>
      <c r="U70" s="125"/>
      <c r="V70" s="125"/>
      <c r="W70" s="125"/>
      <c r="X70" s="125"/>
      <c r="Y70" s="125"/>
    </row>
    <row r="71" spans="1:25" ht="15.5">
      <c r="A71" s="87">
        <v>11</v>
      </c>
      <c r="B71" s="119" t="s">
        <v>72</v>
      </c>
      <c r="C71" s="1023">
        <v>2021</v>
      </c>
      <c r="D71" s="121"/>
      <c r="E71" s="121"/>
      <c r="F71" s="121"/>
      <c r="G71" s="121"/>
      <c r="H71" s="121"/>
      <c r="I71" s="121"/>
      <c r="J71" s="121"/>
      <c r="K71" s="121"/>
      <c r="L71" s="121"/>
      <c r="M71" s="135"/>
      <c r="N71" s="155"/>
      <c r="O71" s="125"/>
      <c r="P71" s="125"/>
      <c r="Q71" s="125"/>
      <c r="R71" s="125"/>
      <c r="S71" s="125"/>
      <c r="T71" s="125"/>
      <c r="U71" s="125"/>
      <c r="V71" s="125"/>
      <c r="W71" s="125"/>
      <c r="X71" s="125"/>
      <c r="Y71" s="125"/>
    </row>
    <row r="72" spans="1:25" ht="15.5">
      <c r="A72" s="87">
        <v>12</v>
      </c>
      <c r="B72" s="119" t="s">
        <v>93</v>
      </c>
      <c r="C72" s="1023">
        <v>2021</v>
      </c>
      <c r="D72" s="121"/>
      <c r="E72" s="121"/>
      <c r="F72" s="121"/>
      <c r="G72" s="121"/>
      <c r="H72" s="121"/>
      <c r="I72" s="121"/>
      <c r="J72" s="121"/>
      <c r="K72" s="121"/>
      <c r="L72" s="121"/>
      <c r="M72" s="135"/>
      <c r="N72" s="155"/>
      <c r="O72" s="125"/>
      <c r="P72" s="125"/>
      <c r="Q72" s="125"/>
      <c r="R72" s="125"/>
      <c r="S72" s="125"/>
      <c r="T72" s="125"/>
      <c r="U72" s="125"/>
      <c r="V72" s="125"/>
      <c r="W72" s="125"/>
      <c r="X72" s="125"/>
      <c r="Y72" s="125"/>
    </row>
    <row r="73" spans="1:25" ht="15.5">
      <c r="A73" s="87">
        <v>13</v>
      </c>
      <c r="B73" s="119" t="s">
        <v>2427</v>
      </c>
      <c r="C73" s="1023">
        <v>2021</v>
      </c>
      <c r="D73" s="121"/>
      <c r="E73" s="121"/>
      <c r="F73" s="121"/>
      <c r="G73" s="121"/>
      <c r="H73" s="121"/>
      <c r="I73" s="121"/>
      <c r="J73" s="121"/>
      <c r="K73" s="121"/>
      <c r="L73" s="121"/>
      <c r="M73" s="135"/>
      <c r="N73" s="155"/>
      <c r="O73" s="125"/>
      <c r="P73" s="125"/>
      <c r="Q73" s="125"/>
      <c r="R73" s="125"/>
      <c r="S73" s="125"/>
      <c r="T73" s="125"/>
      <c r="U73" s="125"/>
      <c r="V73" s="125"/>
      <c r="W73" s="125"/>
      <c r="X73" s="125"/>
      <c r="Y73" s="125"/>
    </row>
    <row r="74" spans="1:25" ht="46.5">
      <c r="A74" s="87">
        <v>14</v>
      </c>
      <c r="B74" s="119" t="s">
        <v>86</v>
      </c>
      <c r="C74" s="1023">
        <v>2021</v>
      </c>
      <c r="D74" s="121" t="s">
        <v>818</v>
      </c>
      <c r="E74" s="121"/>
      <c r="F74" s="121" t="s">
        <v>861</v>
      </c>
      <c r="G74" s="121" t="s">
        <v>8092</v>
      </c>
      <c r="H74" s="157" t="s">
        <v>820</v>
      </c>
      <c r="I74" s="121"/>
      <c r="J74" s="121"/>
      <c r="K74" s="121"/>
      <c r="L74" s="121"/>
      <c r="M74" s="135" t="s">
        <v>1119</v>
      </c>
      <c r="N74" s="155">
        <v>0.99919999999999998</v>
      </c>
      <c r="O74" s="125"/>
      <c r="P74" s="125"/>
      <c r="Q74" s="125"/>
      <c r="R74" s="125"/>
      <c r="S74" s="125"/>
      <c r="T74" s="125"/>
      <c r="U74" s="125"/>
      <c r="V74" s="125"/>
      <c r="W74" s="125"/>
      <c r="X74" s="125"/>
      <c r="Y74" s="125"/>
    </row>
    <row r="75" spans="1:25" ht="77.5">
      <c r="A75" s="87">
        <v>15</v>
      </c>
      <c r="B75" s="119" t="s">
        <v>2425</v>
      </c>
      <c r="C75" s="1023">
        <v>2021</v>
      </c>
      <c r="D75" s="121" t="s">
        <v>1091</v>
      </c>
      <c r="E75" s="121" t="s">
        <v>8209</v>
      </c>
      <c r="F75" s="121" t="s">
        <v>861</v>
      </c>
      <c r="G75" s="121" t="s">
        <v>8210</v>
      </c>
      <c r="H75" s="121" t="s">
        <v>1090</v>
      </c>
      <c r="I75" s="121" t="s">
        <v>8211</v>
      </c>
      <c r="J75" s="121"/>
      <c r="K75" s="121"/>
      <c r="L75" s="121"/>
      <c r="M75" s="135" t="s">
        <v>8063</v>
      </c>
      <c r="N75" s="155">
        <v>0.99890000000000001</v>
      </c>
      <c r="O75" s="125"/>
      <c r="P75" s="125"/>
      <c r="Q75" s="125"/>
      <c r="R75" s="125"/>
      <c r="S75" s="125"/>
      <c r="T75" s="125"/>
      <c r="U75" s="125"/>
      <c r="V75" s="125"/>
      <c r="W75" s="125"/>
      <c r="X75" s="125"/>
      <c r="Y75" s="125"/>
    </row>
    <row r="76" spans="1:25" ht="46.5">
      <c r="A76" s="87">
        <v>16</v>
      </c>
      <c r="B76" s="119" t="s">
        <v>2429</v>
      </c>
      <c r="C76" s="1023">
        <v>2021</v>
      </c>
      <c r="D76" s="121" t="s">
        <v>8216</v>
      </c>
      <c r="E76" s="121" t="s">
        <v>8217</v>
      </c>
      <c r="F76" s="121" t="s">
        <v>813</v>
      </c>
      <c r="G76" s="121"/>
      <c r="H76" s="121">
        <v>2122338024</v>
      </c>
      <c r="I76" s="121" t="s">
        <v>8218</v>
      </c>
      <c r="J76" s="121" t="s">
        <v>8219</v>
      </c>
      <c r="K76" s="121" t="s">
        <v>8220</v>
      </c>
      <c r="L76" s="121" t="s">
        <v>8218</v>
      </c>
      <c r="M76" s="135" t="s">
        <v>1119</v>
      </c>
      <c r="N76" s="155">
        <v>0.35</v>
      </c>
      <c r="O76" s="125"/>
      <c r="P76" s="125"/>
      <c r="Q76" s="125"/>
      <c r="R76" s="125"/>
      <c r="S76" s="125"/>
      <c r="T76" s="125"/>
      <c r="U76" s="125"/>
      <c r="V76" s="125"/>
      <c r="W76" s="125"/>
      <c r="X76" s="125"/>
      <c r="Y76" s="125"/>
    </row>
    <row r="77" spans="1:25" ht="46.5">
      <c r="A77" s="87">
        <v>17</v>
      </c>
      <c r="B77" s="114" t="s">
        <v>2430</v>
      </c>
      <c r="C77" s="1023">
        <v>2021</v>
      </c>
      <c r="D77" s="121" t="s">
        <v>8101</v>
      </c>
      <c r="E77" s="121" t="s">
        <v>8073</v>
      </c>
      <c r="F77" s="121" t="s">
        <v>861</v>
      </c>
      <c r="G77" s="121" t="s">
        <v>1152</v>
      </c>
      <c r="H77" s="121" t="s">
        <v>780</v>
      </c>
      <c r="I77" s="121"/>
      <c r="J77" s="121"/>
      <c r="K77" s="121"/>
      <c r="L77" s="121"/>
      <c r="M77" s="135" t="s">
        <v>8063</v>
      </c>
      <c r="N77" s="155">
        <v>0.56069999999999998</v>
      </c>
      <c r="O77" s="125"/>
      <c r="P77" s="125"/>
      <c r="Q77" s="125"/>
      <c r="R77" s="125"/>
      <c r="S77" s="125"/>
      <c r="T77" s="125"/>
      <c r="U77" s="125"/>
      <c r="V77" s="125"/>
      <c r="W77" s="125"/>
      <c r="X77" s="125"/>
      <c r="Y77" s="125"/>
    </row>
    <row r="78" spans="1:25" ht="46.5">
      <c r="A78" s="87">
        <v>18</v>
      </c>
      <c r="B78" s="119" t="s">
        <v>119</v>
      </c>
      <c r="C78" s="1023">
        <v>2021</v>
      </c>
      <c r="D78" s="121" t="s">
        <v>8101</v>
      </c>
      <c r="E78" s="121" t="s">
        <v>8073</v>
      </c>
      <c r="F78" s="121" t="s">
        <v>861</v>
      </c>
      <c r="G78" s="121" t="s">
        <v>1152</v>
      </c>
      <c r="H78" s="121" t="s">
        <v>780</v>
      </c>
      <c r="I78" s="121"/>
      <c r="J78" s="121"/>
      <c r="K78" s="121"/>
      <c r="L78" s="121"/>
      <c r="M78" s="135" t="s">
        <v>8063</v>
      </c>
      <c r="N78" s="155">
        <v>0.55189999999999995</v>
      </c>
      <c r="O78" s="125"/>
      <c r="P78" s="125"/>
      <c r="Q78" s="125"/>
      <c r="R78" s="125"/>
      <c r="S78" s="125"/>
      <c r="T78" s="125"/>
      <c r="U78" s="125"/>
      <c r="V78" s="125"/>
      <c r="W78" s="125"/>
      <c r="X78" s="125"/>
      <c r="Y78" s="125"/>
    </row>
    <row r="79" spans="1:25" ht="15.5">
      <c r="A79" s="87">
        <v>19</v>
      </c>
      <c r="B79" s="119" t="s">
        <v>8221</v>
      </c>
      <c r="C79" s="1023">
        <v>2021</v>
      </c>
      <c r="D79" s="121"/>
      <c r="E79" s="121"/>
      <c r="F79" s="121"/>
      <c r="G79" s="121"/>
      <c r="H79" s="121"/>
      <c r="I79" s="121"/>
      <c r="J79" s="121"/>
      <c r="K79" s="121"/>
      <c r="L79" s="121"/>
      <c r="M79" s="135"/>
      <c r="N79" s="155"/>
      <c r="O79" s="125"/>
      <c r="P79" s="125"/>
      <c r="Q79" s="125"/>
      <c r="R79" s="125"/>
      <c r="S79" s="125"/>
      <c r="T79" s="125"/>
      <c r="U79" s="125"/>
      <c r="V79" s="125"/>
      <c r="W79" s="125"/>
      <c r="X79" s="125"/>
      <c r="Y79" s="125"/>
    </row>
    <row r="80" spans="1:25" ht="46.5">
      <c r="A80" s="87">
        <v>20</v>
      </c>
      <c r="B80" s="114" t="s">
        <v>6522</v>
      </c>
      <c r="C80" s="1023">
        <v>2021</v>
      </c>
      <c r="D80" s="121" t="s">
        <v>8101</v>
      </c>
      <c r="E80" s="121" t="s">
        <v>8073</v>
      </c>
      <c r="F80" s="121" t="s">
        <v>861</v>
      </c>
      <c r="G80" s="121" t="s">
        <v>1152</v>
      </c>
      <c r="H80" s="121" t="s">
        <v>780</v>
      </c>
      <c r="I80" s="121"/>
      <c r="J80" s="121"/>
      <c r="K80" s="121"/>
      <c r="L80" s="121"/>
      <c r="M80" s="135" t="s">
        <v>1119</v>
      </c>
      <c r="N80" s="155">
        <v>0.56630000000000003</v>
      </c>
      <c r="O80" s="125"/>
      <c r="P80" s="125"/>
      <c r="Q80" s="125"/>
      <c r="R80" s="125"/>
      <c r="S80" s="125"/>
      <c r="T80" s="125"/>
      <c r="U80" s="125"/>
      <c r="V80" s="125"/>
      <c r="W80" s="125"/>
      <c r="X80" s="125"/>
      <c r="Y80" s="125"/>
    </row>
    <row r="81" spans="1:25" ht="15.5">
      <c r="A81" s="87">
        <v>21</v>
      </c>
      <c r="B81" s="119" t="s">
        <v>6531</v>
      </c>
      <c r="C81" s="1023">
        <v>2021</v>
      </c>
      <c r="D81" s="121"/>
      <c r="E81" s="121"/>
      <c r="F81" s="121"/>
      <c r="G81" s="121"/>
      <c r="H81" s="121"/>
      <c r="I81" s="121"/>
      <c r="J81" s="121"/>
      <c r="K81" s="121"/>
      <c r="L81" s="121"/>
      <c r="M81" s="135"/>
      <c r="N81" s="155"/>
      <c r="O81" s="125"/>
      <c r="P81" s="125"/>
      <c r="Q81" s="125"/>
      <c r="R81" s="125"/>
      <c r="S81" s="125"/>
      <c r="T81" s="125"/>
      <c r="U81" s="125"/>
      <c r="V81" s="125"/>
      <c r="W81" s="125"/>
      <c r="X81" s="125"/>
      <c r="Y81" s="125"/>
    </row>
    <row r="82" spans="1:25" ht="31">
      <c r="A82" s="87">
        <v>22</v>
      </c>
      <c r="B82" s="119" t="s">
        <v>6586</v>
      </c>
      <c r="C82" s="1023">
        <v>2021</v>
      </c>
      <c r="D82" s="121" t="s">
        <v>8222</v>
      </c>
      <c r="E82" s="121" t="s">
        <v>8223</v>
      </c>
      <c r="F82" s="121" t="s">
        <v>8224</v>
      </c>
      <c r="G82" s="121"/>
      <c r="H82" s="121"/>
      <c r="I82" s="121"/>
      <c r="J82" s="121" t="s">
        <v>8225</v>
      </c>
      <c r="K82" s="121"/>
      <c r="L82" s="158" t="s">
        <v>8226</v>
      </c>
      <c r="M82" s="135" t="s">
        <v>8063</v>
      </c>
      <c r="N82" s="155">
        <v>0.8</v>
      </c>
      <c r="O82" s="125"/>
      <c r="P82" s="125"/>
      <c r="Q82" s="125"/>
      <c r="R82" s="125"/>
      <c r="S82" s="125"/>
      <c r="T82" s="125"/>
      <c r="U82" s="125"/>
      <c r="V82" s="125"/>
      <c r="W82" s="125"/>
      <c r="X82" s="125"/>
      <c r="Y82" s="125"/>
    </row>
    <row r="83" spans="1:25" ht="31">
      <c r="A83" s="87">
        <v>23</v>
      </c>
      <c r="B83" s="119" t="s">
        <v>6597</v>
      </c>
      <c r="C83" s="1023">
        <v>2021</v>
      </c>
      <c r="D83" s="121" t="s">
        <v>8067</v>
      </c>
      <c r="E83" s="121" t="s">
        <v>8227</v>
      </c>
      <c r="F83" s="121" t="s">
        <v>861</v>
      </c>
      <c r="G83" s="121" t="s">
        <v>8228</v>
      </c>
      <c r="H83" s="121" t="s">
        <v>8071</v>
      </c>
      <c r="I83" s="121" t="s">
        <v>8229</v>
      </c>
      <c r="J83" s="121"/>
      <c r="K83" s="121"/>
      <c r="L83" s="121"/>
      <c r="M83" s="135" t="s">
        <v>8063</v>
      </c>
      <c r="N83" s="155">
        <v>1</v>
      </c>
      <c r="O83" s="125"/>
      <c r="P83" s="125"/>
      <c r="Q83" s="125"/>
      <c r="R83" s="125"/>
      <c r="S83" s="125"/>
      <c r="T83" s="125"/>
      <c r="U83" s="125"/>
      <c r="V83" s="125"/>
      <c r="W83" s="125"/>
      <c r="X83" s="125"/>
      <c r="Y83" s="125"/>
    </row>
    <row r="84" spans="1:25" ht="15.5">
      <c r="A84" s="87">
        <v>24</v>
      </c>
      <c r="B84" s="119" t="s">
        <v>165</v>
      </c>
      <c r="C84" s="1023">
        <v>2021</v>
      </c>
      <c r="D84" s="121"/>
      <c r="E84" s="121"/>
      <c r="F84" s="121"/>
      <c r="G84" s="121"/>
      <c r="H84" s="121"/>
      <c r="I84" s="121"/>
      <c r="J84" s="121"/>
      <c r="K84" s="121"/>
      <c r="L84" s="121"/>
      <c r="M84" s="135"/>
      <c r="N84" s="155"/>
      <c r="O84" s="125"/>
      <c r="P84" s="125"/>
      <c r="Q84" s="125"/>
      <c r="R84" s="125"/>
      <c r="S84" s="125"/>
      <c r="T84" s="125"/>
      <c r="U84" s="125"/>
      <c r="V84" s="125"/>
      <c r="W84" s="125"/>
      <c r="X84" s="125"/>
      <c r="Y84" s="125"/>
    </row>
    <row r="85" spans="1:25" ht="31">
      <c r="A85" s="87">
        <v>25</v>
      </c>
      <c r="B85" s="119" t="s">
        <v>6676</v>
      </c>
      <c r="C85" s="1023">
        <v>2021</v>
      </c>
      <c r="D85" s="121" t="s">
        <v>1900</v>
      </c>
      <c r="E85" s="121" t="s">
        <v>8172</v>
      </c>
      <c r="F85" s="121" t="s">
        <v>861</v>
      </c>
      <c r="G85" s="121" t="s">
        <v>8230</v>
      </c>
      <c r="H85" s="121" t="s">
        <v>8231</v>
      </c>
      <c r="I85" s="121" t="s">
        <v>8232</v>
      </c>
      <c r="J85" s="121"/>
      <c r="K85" s="121"/>
      <c r="L85" s="121"/>
      <c r="M85" s="135"/>
      <c r="N85" s="155"/>
      <c r="O85" s="125"/>
      <c r="P85" s="125"/>
      <c r="Q85" s="125"/>
      <c r="R85" s="125"/>
      <c r="S85" s="125"/>
      <c r="T85" s="125"/>
      <c r="U85" s="125"/>
      <c r="V85" s="125"/>
      <c r="W85" s="125"/>
      <c r="X85" s="125"/>
      <c r="Y85" s="125"/>
    </row>
    <row r="86" spans="1:25" ht="31">
      <c r="A86" s="87">
        <v>26</v>
      </c>
      <c r="B86" s="119" t="s">
        <v>227</v>
      </c>
      <c r="C86" s="1023">
        <v>2021</v>
      </c>
      <c r="D86" s="121" t="s">
        <v>1900</v>
      </c>
      <c r="E86" s="121" t="s">
        <v>8172</v>
      </c>
      <c r="F86" s="121" t="s">
        <v>861</v>
      </c>
      <c r="G86" s="121" t="s">
        <v>8230</v>
      </c>
      <c r="H86" s="121" t="s">
        <v>8231</v>
      </c>
      <c r="I86" s="158" t="s">
        <v>8233</v>
      </c>
      <c r="J86" s="121"/>
      <c r="K86" s="121"/>
      <c r="L86" s="121"/>
      <c r="M86" s="135"/>
      <c r="N86" s="155"/>
      <c r="O86" s="125"/>
      <c r="P86" s="125"/>
      <c r="Q86" s="125"/>
      <c r="R86" s="125"/>
      <c r="S86" s="125"/>
      <c r="T86" s="125"/>
      <c r="U86" s="125"/>
      <c r="V86" s="125"/>
      <c r="W86" s="125"/>
      <c r="X86" s="125"/>
      <c r="Y86" s="125"/>
    </row>
    <row r="87" spans="1:25" ht="46.5">
      <c r="A87" s="87">
        <v>27</v>
      </c>
      <c r="B87" s="119" t="s">
        <v>7111</v>
      </c>
      <c r="C87" s="1023">
        <v>2021</v>
      </c>
      <c r="D87" s="121" t="s">
        <v>8234</v>
      </c>
      <c r="E87" s="121" t="s">
        <v>8235</v>
      </c>
      <c r="F87" s="121" t="s">
        <v>861</v>
      </c>
      <c r="G87" s="121" t="s">
        <v>8236</v>
      </c>
      <c r="H87" s="121" t="s">
        <v>1190</v>
      </c>
      <c r="I87" s="121" t="s">
        <v>8237</v>
      </c>
      <c r="J87" s="121"/>
      <c r="K87" s="121"/>
      <c r="L87" s="121"/>
      <c r="M87" s="135" t="s">
        <v>8200</v>
      </c>
      <c r="N87" s="155">
        <v>0.32500000000000001</v>
      </c>
      <c r="O87" s="125"/>
      <c r="P87" s="125"/>
      <c r="Q87" s="125"/>
      <c r="R87" s="125"/>
      <c r="S87" s="125"/>
      <c r="T87" s="125"/>
      <c r="U87" s="125"/>
      <c r="V87" s="125"/>
      <c r="W87" s="125"/>
      <c r="X87" s="125"/>
      <c r="Y87" s="125"/>
    </row>
    <row r="88" spans="1:25" ht="46.5">
      <c r="A88" s="87">
        <v>28</v>
      </c>
      <c r="B88" s="119" t="s">
        <v>8238</v>
      </c>
      <c r="C88" s="1023">
        <v>2021</v>
      </c>
      <c r="D88" s="121" t="s">
        <v>8239</v>
      </c>
      <c r="E88" s="121" t="s">
        <v>8240</v>
      </c>
      <c r="F88" s="121" t="s">
        <v>861</v>
      </c>
      <c r="G88" s="121" t="s">
        <v>8241</v>
      </c>
      <c r="H88" s="121"/>
      <c r="I88" s="121"/>
      <c r="J88" s="121"/>
      <c r="K88" s="121"/>
      <c r="L88" s="121"/>
      <c r="M88" s="135" t="s">
        <v>8200</v>
      </c>
      <c r="N88" s="155">
        <v>0.6</v>
      </c>
      <c r="O88" s="125"/>
      <c r="P88" s="125"/>
      <c r="Q88" s="125"/>
      <c r="R88" s="125"/>
      <c r="S88" s="125"/>
      <c r="T88" s="125"/>
      <c r="U88" s="125"/>
      <c r="V88" s="125"/>
      <c r="W88" s="125"/>
      <c r="X88" s="125"/>
      <c r="Y88" s="125"/>
    </row>
    <row r="89" spans="1:25" ht="31">
      <c r="A89" s="87">
        <v>29</v>
      </c>
      <c r="B89" s="119" t="s">
        <v>239</v>
      </c>
      <c r="C89" s="1023">
        <v>2021</v>
      </c>
      <c r="D89" s="121" t="s">
        <v>1809</v>
      </c>
      <c r="E89" s="121" t="s">
        <v>8145</v>
      </c>
      <c r="F89" s="121" t="s">
        <v>861</v>
      </c>
      <c r="G89" s="121" t="s">
        <v>8146</v>
      </c>
      <c r="H89" s="121" t="s">
        <v>8147</v>
      </c>
      <c r="I89" s="121" t="s">
        <v>8148</v>
      </c>
      <c r="J89" s="121"/>
      <c r="K89" s="121"/>
      <c r="L89" s="121"/>
      <c r="M89" s="135"/>
      <c r="N89" s="155">
        <v>0.3</v>
      </c>
      <c r="O89" s="125"/>
      <c r="P89" s="125"/>
      <c r="Q89" s="125"/>
      <c r="R89" s="125"/>
      <c r="S89" s="125"/>
      <c r="T89" s="125"/>
      <c r="U89" s="125"/>
      <c r="V89" s="125"/>
      <c r="W89" s="125"/>
      <c r="X89" s="125"/>
      <c r="Y89" s="125"/>
    </row>
    <row r="90" spans="1:25" ht="46.5">
      <c r="A90" s="87">
        <v>30</v>
      </c>
      <c r="B90" s="119" t="s">
        <v>7210</v>
      </c>
      <c r="C90" s="1023">
        <v>2021</v>
      </c>
      <c r="D90" s="121" t="s">
        <v>1213</v>
      </c>
      <c r="E90" s="121" t="s">
        <v>8242</v>
      </c>
      <c r="F90" s="121" t="s">
        <v>861</v>
      </c>
      <c r="G90" s="121" t="s">
        <v>1214</v>
      </c>
      <c r="H90" s="121" t="s">
        <v>8243</v>
      </c>
      <c r="I90" s="121" t="s">
        <v>1215</v>
      </c>
      <c r="J90" s="121"/>
      <c r="K90" s="121"/>
      <c r="L90" s="121"/>
      <c r="M90" s="135" t="s">
        <v>8200</v>
      </c>
      <c r="N90" s="155">
        <v>0.26250000000000001</v>
      </c>
      <c r="O90" s="125"/>
      <c r="P90" s="125"/>
      <c r="Q90" s="125"/>
      <c r="R90" s="125"/>
      <c r="S90" s="125"/>
      <c r="T90" s="125"/>
      <c r="U90" s="125"/>
      <c r="V90" s="125"/>
      <c r="W90" s="125"/>
      <c r="X90" s="125"/>
      <c r="Y90" s="125"/>
    </row>
    <row r="91" spans="1:25" ht="46.5">
      <c r="A91" s="87">
        <v>31</v>
      </c>
      <c r="B91" s="119" t="s">
        <v>7212</v>
      </c>
      <c r="C91" s="1023">
        <v>2021</v>
      </c>
      <c r="D91" s="121" t="s">
        <v>8244</v>
      </c>
      <c r="E91" s="121" t="s">
        <v>8245</v>
      </c>
      <c r="F91" s="121" t="s">
        <v>861</v>
      </c>
      <c r="G91" s="121" t="s">
        <v>8246</v>
      </c>
      <c r="H91" s="121" t="s">
        <v>8247</v>
      </c>
      <c r="I91" s="121" t="s">
        <v>1231</v>
      </c>
      <c r="J91" s="121"/>
      <c r="K91" s="121"/>
      <c r="L91" s="121"/>
      <c r="M91" s="135" t="s">
        <v>8200</v>
      </c>
      <c r="N91" s="155">
        <v>0.5</v>
      </c>
      <c r="O91" s="125"/>
      <c r="P91" s="125"/>
      <c r="Q91" s="125"/>
      <c r="R91" s="125"/>
      <c r="S91" s="125"/>
      <c r="T91" s="125"/>
      <c r="U91" s="125"/>
      <c r="V91" s="125"/>
      <c r="W91" s="125"/>
      <c r="X91" s="125"/>
      <c r="Y91" s="125"/>
    </row>
    <row r="92" spans="1:25" ht="46.5">
      <c r="A92" s="87">
        <v>32</v>
      </c>
      <c r="B92" s="92" t="s">
        <v>7222</v>
      </c>
      <c r="C92" s="1023">
        <v>2021</v>
      </c>
      <c r="D92" s="121" t="s">
        <v>8248</v>
      </c>
      <c r="E92" s="121" t="s">
        <v>8249</v>
      </c>
      <c r="F92" s="121" t="s">
        <v>861</v>
      </c>
      <c r="G92" s="121" t="s">
        <v>8250</v>
      </c>
      <c r="H92" s="121"/>
      <c r="I92" s="121"/>
      <c r="J92" s="121"/>
      <c r="K92" s="121"/>
      <c r="L92" s="121"/>
      <c r="M92" s="135" t="s">
        <v>8200</v>
      </c>
      <c r="N92" s="155">
        <v>0.96360000000000001</v>
      </c>
      <c r="O92" s="125"/>
      <c r="P92" s="125"/>
      <c r="Q92" s="125"/>
      <c r="R92" s="125"/>
      <c r="S92" s="125"/>
      <c r="T92" s="125"/>
      <c r="U92" s="125"/>
      <c r="V92" s="125"/>
      <c r="W92" s="125"/>
      <c r="X92" s="125"/>
      <c r="Y92" s="125"/>
    </row>
    <row r="93" spans="1:25" ht="62">
      <c r="A93" s="87">
        <v>33</v>
      </c>
      <c r="B93" s="92" t="s">
        <v>7273</v>
      </c>
      <c r="C93" s="1023">
        <v>2021</v>
      </c>
      <c r="D93" s="121" t="s">
        <v>8251</v>
      </c>
      <c r="E93" s="121" t="s">
        <v>8252</v>
      </c>
      <c r="F93" s="121" t="s">
        <v>861</v>
      </c>
      <c r="G93" s="121" t="s">
        <v>8253</v>
      </c>
      <c r="H93" s="121"/>
      <c r="I93" s="121"/>
      <c r="J93" s="121"/>
      <c r="K93" s="121"/>
      <c r="L93" s="121"/>
      <c r="M93" s="135" t="s">
        <v>8200</v>
      </c>
      <c r="N93" s="155">
        <v>0.999</v>
      </c>
      <c r="O93" s="125"/>
      <c r="P93" s="125"/>
      <c r="Q93" s="125"/>
      <c r="R93" s="125"/>
      <c r="S93" s="125"/>
      <c r="T93" s="125"/>
      <c r="U93" s="125"/>
      <c r="V93" s="125"/>
      <c r="W93" s="125"/>
      <c r="X93" s="125"/>
      <c r="Y93" s="125"/>
    </row>
    <row r="94" spans="1:25" ht="46.5">
      <c r="A94" s="87">
        <v>34</v>
      </c>
      <c r="B94" s="114" t="s">
        <v>7299</v>
      </c>
      <c r="C94" s="1023">
        <v>2021</v>
      </c>
      <c r="D94" s="121" t="s">
        <v>974</v>
      </c>
      <c r="E94" s="121" t="s">
        <v>8254</v>
      </c>
      <c r="F94" s="121" t="s">
        <v>861</v>
      </c>
      <c r="G94" s="121" t="s">
        <v>975</v>
      </c>
      <c r="H94" s="121" t="s">
        <v>976</v>
      </c>
      <c r="I94" s="121"/>
      <c r="J94" s="121"/>
      <c r="K94" s="121"/>
      <c r="L94" s="121"/>
      <c r="M94" s="135"/>
      <c r="N94" s="155"/>
      <c r="O94" s="125"/>
      <c r="P94" s="125"/>
      <c r="Q94" s="125"/>
      <c r="R94" s="125"/>
      <c r="S94" s="125"/>
      <c r="T94" s="125"/>
      <c r="U94" s="125"/>
      <c r="V94" s="125"/>
      <c r="W94" s="125"/>
      <c r="X94" s="125"/>
      <c r="Y94" s="125"/>
    </row>
    <row r="95" spans="1:25" ht="62">
      <c r="A95" s="87">
        <v>35</v>
      </c>
      <c r="B95" s="92" t="s">
        <v>7307</v>
      </c>
      <c r="C95" s="1023">
        <v>2021</v>
      </c>
      <c r="D95" s="121" t="s">
        <v>8201</v>
      </c>
      <c r="E95" s="121" t="s">
        <v>8202</v>
      </c>
      <c r="F95" s="121" t="s">
        <v>861</v>
      </c>
      <c r="G95" s="121" t="s">
        <v>8203</v>
      </c>
      <c r="H95" s="121" t="s">
        <v>8204</v>
      </c>
      <c r="I95" s="121" t="s">
        <v>8205</v>
      </c>
      <c r="J95" s="121"/>
      <c r="K95" s="121"/>
      <c r="L95" s="121"/>
      <c r="M95" s="135" t="s">
        <v>8063</v>
      </c>
      <c r="N95" s="155">
        <v>0.99</v>
      </c>
      <c r="O95" s="125"/>
      <c r="P95" s="125"/>
      <c r="Q95" s="125"/>
      <c r="R95" s="125"/>
      <c r="S95" s="125"/>
      <c r="T95" s="125"/>
      <c r="U95" s="125"/>
      <c r="V95" s="125"/>
      <c r="W95" s="125"/>
      <c r="X95" s="125"/>
      <c r="Y95" s="125"/>
    </row>
    <row r="96" spans="1:25" ht="46.5">
      <c r="A96" s="87">
        <v>36</v>
      </c>
      <c r="B96" s="121" t="s">
        <v>281</v>
      </c>
      <c r="C96" s="1023">
        <v>2021</v>
      </c>
      <c r="D96" s="121" t="s">
        <v>8072</v>
      </c>
      <c r="E96" s="121" t="s">
        <v>8073</v>
      </c>
      <c r="F96" s="121" t="s">
        <v>861</v>
      </c>
      <c r="G96" s="121" t="s">
        <v>1152</v>
      </c>
      <c r="H96" s="121" t="s">
        <v>780</v>
      </c>
      <c r="I96" s="121"/>
      <c r="J96" s="121"/>
      <c r="K96" s="121"/>
      <c r="L96" s="121"/>
      <c r="M96" s="135" t="s">
        <v>8063</v>
      </c>
      <c r="N96" s="155">
        <v>0.55189999999999995</v>
      </c>
      <c r="O96" s="125"/>
      <c r="P96" s="125"/>
      <c r="Q96" s="125"/>
      <c r="R96" s="125"/>
      <c r="S96" s="125"/>
      <c r="T96" s="125"/>
      <c r="U96" s="125"/>
      <c r="V96" s="125"/>
      <c r="W96" s="125"/>
      <c r="X96" s="125"/>
      <c r="Y96" s="125"/>
    </row>
    <row r="97" spans="1:25" ht="62">
      <c r="A97" s="87">
        <v>37</v>
      </c>
      <c r="B97" s="121" t="s">
        <v>7341</v>
      </c>
      <c r="C97" s="1023">
        <v>2021</v>
      </c>
      <c r="D97" s="121" t="s">
        <v>1253</v>
      </c>
      <c r="E97" s="121" t="s">
        <v>8255</v>
      </c>
      <c r="F97" s="121" t="s">
        <v>861</v>
      </c>
      <c r="G97" s="121" t="s">
        <v>8256</v>
      </c>
      <c r="H97" s="121" t="s">
        <v>1251</v>
      </c>
      <c r="I97" s="121" t="s">
        <v>8257</v>
      </c>
      <c r="J97" s="121"/>
      <c r="K97" s="121"/>
      <c r="L97" s="121"/>
      <c r="M97" s="135" t="s">
        <v>8200</v>
      </c>
      <c r="N97" s="155">
        <v>4.0000000000000002E-4</v>
      </c>
      <c r="O97" s="125"/>
      <c r="P97" s="125"/>
      <c r="Q97" s="125"/>
      <c r="R97" s="125"/>
      <c r="S97" s="125"/>
      <c r="T97" s="125"/>
      <c r="U97" s="125"/>
      <c r="V97" s="125"/>
      <c r="W97" s="125"/>
      <c r="X97" s="125"/>
      <c r="Y97" s="125"/>
    </row>
    <row r="98" spans="1:25" ht="31">
      <c r="A98" s="87">
        <v>38</v>
      </c>
      <c r="B98" s="121" t="s">
        <v>309</v>
      </c>
      <c r="C98" s="1023">
        <v>2021</v>
      </c>
      <c r="D98" s="121" t="s">
        <v>8067</v>
      </c>
      <c r="E98" s="121" t="s">
        <v>8227</v>
      </c>
      <c r="F98" s="121" t="s">
        <v>861</v>
      </c>
      <c r="G98" s="121" t="s">
        <v>8228</v>
      </c>
      <c r="H98" s="121" t="s">
        <v>8071</v>
      </c>
      <c r="I98" s="121" t="s">
        <v>8229</v>
      </c>
      <c r="J98" s="121"/>
      <c r="K98" s="121"/>
      <c r="L98" s="121"/>
      <c r="M98" s="135" t="s">
        <v>8063</v>
      </c>
      <c r="N98" s="155">
        <v>0.80100000000000005</v>
      </c>
      <c r="O98" s="125"/>
      <c r="P98" s="125"/>
      <c r="Q98" s="125"/>
      <c r="R98" s="125"/>
      <c r="S98" s="125"/>
      <c r="T98" s="125"/>
      <c r="U98" s="125"/>
      <c r="V98" s="125"/>
      <c r="W98" s="125"/>
      <c r="X98" s="125"/>
      <c r="Y98" s="125"/>
    </row>
    <row r="99" spans="1:25" ht="15.5">
      <c r="A99" s="87">
        <v>39</v>
      </c>
      <c r="B99" s="121" t="s">
        <v>8258</v>
      </c>
      <c r="C99" s="1023">
        <v>2021</v>
      </c>
      <c r="D99" s="121"/>
      <c r="E99" s="121"/>
      <c r="F99" s="121"/>
      <c r="G99" s="121"/>
      <c r="H99" s="121"/>
      <c r="I99" s="121"/>
      <c r="J99" s="121"/>
      <c r="K99" s="121"/>
      <c r="L99" s="121"/>
      <c r="M99" s="135"/>
      <c r="N99" s="155"/>
      <c r="O99" s="125"/>
      <c r="P99" s="125"/>
      <c r="Q99" s="125"/>
      <c r="R99" s="125"/>
      <c r="S99" s="125"/>
      <c r="T99" s="125"/>
      <c r="U99" s="125"/>
      <c r="V99" s="125"/>
      <c r="W99" s="125"/>
      <c r="X99" s="125"/>
      <c r="Y99" s="125"/>
    </row>
    <row r="100" spans="1:25" ht="31">
      <c r="A100" s="122">
        <v>40</v>
      </c>
      <c r="B100" s="121" t="s">
        <v>315</v>
      </c>
      <c r="C100" s="1023">
        <v>2021</v>
      </c>
      <c r="D100" s="121" t="s">
        <v>1952</v>
      </c>
      <c r="E100" s="121" t="s">
        <v>8176</v>
      </c>
      <c r="F100" s="121" t="s">
        <v>861</v>
      </c>
      <c r="G100" s="121" t="s">
        <v>8230</v>
      </c>
      <c r="H100" s="121">
        <v>3161788</v>
      </c>
      <c r="I100" s="121" t="s">
        <v>8259</v>
      </c>
      <c r="J100" s="121"/>
      <c r="K100" s="121"/>
      <c r="L100" s="121"/>
      <c r="M100" s="135"/>
      <c r="N100" s="155"/>
      <c r="O100" s="125"/>
      <c r="P100" s="125"/>
      <c r="Q100" s="125"/>
      <c r="R100" s="125"/>
      <c r="S100" s="125"/>
      <c r="T100" s="125"/>
      <c r="U100" s="125"/>
      <c r="V100" s="125"/>
      <c r="W100" s="125"/>
      <c r="X100" s="125"/>
      <c r="Y100" s="125"/>
    </row>
    <row r="101" spans="1:25" ht="46.5">
      <c r="A101" s="122">
        <v>41</v>
      </c>
      <c r="B101" s="121" t="s">
        <v>7380</v>
      </c>
      <c r="C101" s="1023">
        <v>2021</v>
      </c>
      <c r="D101" s="121" t="s">
        <v>8260</v>
      </c>
      <c r="E101" s="121" t="s">
        <v>8261</v>
      </c>
      <c r="F101" s="121" t="s">
        <v>861</v>
      </c>
      <c r="G101" s="121" t="s">
        <v>8262</v>
      </c>
      <c r="H101" s="121" t="s">
        <v>1251</v>
      </c>
      <c r="I101" s="121" t="s">
        <v>8263</v>
      </c>
      <c r="J101" s="121"/>
      <c r="K101" s="121"/>
      <c r="L101" s="121"/>
      <c r="M101" s="135" t="s">
        <v>8200</v>
      </c>
      <c r="N101" s="155">
        <v>1E-4</v>
      </c>
      <c r="O101" s="125"/>
      <c r="P101" s="125"/>
      <c r="Q101" s="125"/>
      <c r="R101" s="125"/>
      <c r="S101" s="125"/>
      <c r="T101" s="125"/>
      <c r="U101" s="125"/>
      <c r="V101" s="125"/>
      <c r="W101" s="125"/>
      <c r="X101" s="125"/>
      <c r="Y101" s="125"/>
    </row>
    <row r="102" spans="1:25" ht="46.5">
      <c r="A102" s="122">
        <v>42</v>
      </c>
      <c r="B102" s="121" t="s">
        <v>319</v>
      </c>
      <c r="C102" s="1023">
        <v>2021</v>
      </c>
      <c r="D102" s="121" t="s">
        <v>8072</v>
      </c>
      <c r="E102" s="121" t="s">
        <v>8073</v>
      </c>
      <c r="F102" s="121" t="s">
        <v>861</v>
      </c>
      <c r="G102" s="121" t="s">
        <v>1152</v>
      </c>
      <c r="H102" s="121" t="s">
        <v>780</v>
      </c>
      <c r="I102" s="121"/>
      <c r="J102" s="121"/>
      <c r="K102" s="121"/>
      <c r="L102" s="121"/>
      <c r="M102" s="135" t="s">
        <v>8063</v>
      </c>
      <c r="N102" s="155">
        <v>0.55189999999999995</v>
      </c>
      <c r="O102" s="125"/>
      <c r="P102" s="125"/>
      <c r="Q102" s="125"/>
      <c r="R102" s="125"/>
      <c r="S102" s="125"/>
      <c r="T102" s="125"/>
      <c r="U102" s="125"/>
      <c r="V102" s="125"/>
      <c r="W102" s="125"/>
      <c r="X102" s="125"/>
      <c r="Y102" s="125"/>
    </row>
    <row r="103" spans="1:25" ht="31">
      <c r="A103" s="122">
        <v>43</v>
      </c>
      <c r="B103" s="121" t="s">
        <v>7391</v>
      </c>
      <c r="C103" s="1023">
        <v>2021</v>
      </c>
      <c r="D103" s="121" t="s">
        <v>8067</v>
      </c>
      <c r="E103" s="121" t="s">
        <v>8227</v>
      </c>
      <c r="F103" s="121" t="s">
        <v>861</v>
      </c>
      <c r="G103" s="121" t="s">
        <v>8228</v>
      </c>
      <c r="H103" s="121" t="s">
        <v>8071</v>
      </c>
      <c r="I103" s="121" t="s">
        <v>8229</v>
      </c>
      <c r="J103" s="121"/>
      <c r="K103" s="121"/>
      <c r="L103" s="121"/>
      <c r="M103" s="135" t="s">
        <v>8063</v>
      </c>
      <c r="N103" s="155">
        <v>1</v>
      </c>
      <c r="O103" s="125"/>
      <c r="P103" s="125"/>
      <c r="Q103" s="125"/>
      <c r="R103" s="125"/>
      <c r="S103" s="125"/>
      <c r="T103" s="125"/>
      <c r="U103" s="125"/>
      <c r="V103" s="125"/>
      <c r="W103" s="125"/>
      <c r="X103" s="125"/>
      <c r="Y103" s="125"/>
    </row>
    <row r="104" spans="1:25" ht="77.5">
      <c r="A104" s="122">
        <v>44</v>
      </c>
      <c r="B104" s="121" t="s">
        <v>323</v>
      </c>
      <c r="C104" s="1023">
        <v>2021</v>
      </c>
      <c r="D104" s="121" t="s">
        <v>8264</v>
      </c>
      <c r="E104" s="121" t="s">
        <v>8265</v>
      </c>
      <c r="F104" s="121" t="s">
        <v>861</v>
      </c>
      <c r="G104" s="121" t="s">
        <v>8266</v>
      </c>
      <c r="H104" s="121"/>
      <c r="I104" s="121"/>
      <c r="J104" s="121"/>
      <c r="K104" s="121"/>
      <c r="L104" s="121"/>
      <c r="M104" s="135" t="s">
        <v>8200</v>
      </c>
      <c r="N104" s="155">
        <v>0.65</v>
      </c>
      <c r="O104" s="125"/>
      <c r="P104" s="125"/>
      <c r="Q104" s="125"/>
      <c r="R104" s="125"/>
      <c r="S104" s="125"/>
      <c r="T104" s="125"/>
      <c r="U104" s="125"/>
      <c r="V104" s="125"/>
      <c r="W104" s="125"/>
      <c r="X104" s="125"/>
      <c r="Y104" s="125"/>
    </row>
    <row r="105" spans="1:25" ht="31">
      <c r="A105" s="122">
        <v>45</v>
      </c>
      <c r="B105" s="121" t="s">
        <v>7439</v>
      </c>
      <c r="C105" s="1023">
        <v>2021</v>
      </c>
      <c r="D105" s="121" t="s">
        <v>8222</v>
      </c>
      <c r="E105" s="121" t="s">
        <v>8223</v>
      </c>
      <c r="F105" s="121" t="s">
        <v>8224</v>
      </c>
      <c r="G105" s="121"/>
      <c r="H105" s="121"/>
      <c r="I105" s="121"/>
      <c r="J105" s="121" t="s">
        <v>8225</v>
      </c>
      <c r="K105" s="121"/>
      <c r="L105" s="158" t="s">
        <v>8226</v>
      </c>
      <c r="M105" s="135" t="s">
        <v>8063</v>
      </c>
      <c r="N105" s="155">
        <v>0.8</v>
      </c>
      <c r="O105" s="125"/>
      <c r="P105" s="125"/>
      <c r="Q105" s="125"/>
      <c r="R105" s="125"/>
      <c r="S105" s="125"/>
      <c r="T105" s="125"/>
      <c r="U105" s="125"/>
      <c r="V105" s="125"/>
      <c r="W105" s="125"/>
      <c r="X105" s="125"/>
      <c r="Y105" s="125"/>
    </row>
    <row r="106" spans="1:25" ht="15.5">
      <c r="A106" s="122">
        <v>46</v>
      </c>
      <c r="B106" s="121" t="s">
        <v>7487</v>
      </c>
      <c r="C106" s="1023">
        <v>2021</v>
      </c>
      <c r="D106" s="121"/>
      <c r="E106" s="121"/>
      <c r="F106" s="121"/>
      <c r="G106" s="121"/>
      <c r="H106" s="121"/>
      <c r="I106" s="121"/>
      <c r="J106" s="121"/>
      <c r="K106" s="121"/>
      <c r="L106" s="121"/>
      <c r="M106" s="135"/>
      <c r="N106" s="155"/>
      <c r="O106" s="125"/>
      <c r="P106" s="125"/>
      <c r="Q106" s="125"/>
      <c r="R106" s="125"/>
      <c r="S106" s="125"/>
      <c r="T106" s="125"/>
      <c r="U106" s="125"/>
      <c r="V106" s="125"/>
      <c r="W106" s="125"/>
      <c r="X106" s="125"/>
      <c r="Y106" s="125"/>
    </row>
    <row r="107" spans="1:25" ht="46.5">
      <c r="A107" s="122">
        <v>47</v>
      </c>
      <c r="B107" s="121" t="s">
        <v>7559</v>
      </c>
      <c r="C107" s="1023">
        <v>2021</v>
      </c>
      <c r="D107" s="121" t="s">
        <v>8248</v>
      </c>
      <c r="E107" s="121" t="s">
        <v>8249</v>
      </c>
      <c r="F107" s="121" t="s">
        <v>861</v>
      </c>
      <c r="G107" s="121" t="s">
        <v>8250</v>
      </c>
      <c r="H107" s="121"/>
      <c r="I107" s="121"/>
      <c r="J107" s="121"/>
      <c r="K107" s="121"/>
      <c r="L107" s="121"/>
      <c r="M107" s="135" t="s">
        <v>8200</v>
      </c>
      <c r="N107" s="155">
        <v>0.99</v>
      </c>
      <c r="O107" s="125"/>
      <c r="P107" s="125"/>
      <c r="Q107" s="125"/>
      <c r="R107" s="125"/>
      <c r="S107" s="125"/>
      <c r="T107" s="125"/>
      <c r="U107" s="125"/>
      <c r="V107" s="125"/>
      <c r="W107" s="125"/>
      <c r="X107" s="125"/>
      <c r="Y107" s="125"/>
    </row>
    <row r="108" spans="1:25" ht="46.5">
      <c r="A108" s="122">
        <v>48</v>
      </c>
      <c r="B108" s="121" t="s">
        <v>7575</v>
      </c>
      <c r="C108" s="1023">
        <v>2021</v>
      </c>
      <c r="D108" s="121" t="s">
        <v>8072</v>
      </c>
      <c r="E108" s="121" t="s">
        <v>8073</v>
      </c>
      <c r="F108" s="121" t="s">
        <v>861</v>
      </c>
      <c r="G108" s="121" t="s">
        <v>1152</v>
      </c>
      <c r="H108" s="121" t="s">
        <v>780</v>
      </c>
      <c r="I108" s="121"/>
      <c r="J108" s="121"/>
      <c r="K108" s="121"/>
      <c r="L108" s="121"/>
      <c r="M108" s="135" t="s">
        <v>8063</v>
      </c>
      <c r="N108" s="155">
        <v>0.55189999999999995</v>
      </c>
      <c r="O108" s="125"/>
      <c r="P108" s="125"/>
      <c r="Q108" s="125"/>
      <c r="R108" s="125"/>
      <c r="S108" s="125"/>
      <c r="T108" s="125"/>
      <c r="U108" s="125"/>
      <c r="V108" s="125"/>
      <c r="W108" s="125"/>
      <c r="X108" s="125"/>
      <c r="Y108" s="125"/>
    </row>
    <row r="109" spans="1:25" ht="31">
      <c r="A109" s="122">
        <v>49</v>
      </c>
      <c r="B109" s="121" t="s">
        <v>7586</v>
      </c>
      <c r="C109" s="1023">
        <v>2021</v>
      </c>
      <c r="D109" s="121" t="s">
        <v>2272</v>
      </c>
      <c r="E109" s="121" t="s">
        <v>8143</v>
      </c>
      <c r="F109" s="121" t="s">
        <v>861</v>
      </c>
      <c r="G109" s="121" t="s">
        <v>8144</v>
      </c>
      <c r="H109" s="121"/>
      <c r="I109" s="121"/>
      <c r="J109" s="121"/>
      <c r="K109" s="121"/>
      <c r="L109" s="121"/>
      <c r="M109" s="135"/>
      <c r="N109" s="155"/>
      <c r="O109" s="125"/>
      <c r="P109" s="125"/>
      <c r="Q109" s="125"/>
      <c r="R109" s="125"/>
      <c r="S109" s="125"/>
      <c r="T109" s="125"/>
      <c r="U109" s="125"/>
      <c r="V109" s="125"/>
      <c r="W109" s="125"/>
      <c r="X109" s="125"/>
      <c r="Y109" s="125"/>
    </row>
    <row r="110" spans="1:25" s="931" customFormat="1" ht="170.15" customHeight="1">
      <c r="A110" s="87">
        <v>50</v>
      </c>
      <c r="B110" s="92" t="s">
        <v>7597</v>
      </c>
      <c r="C110" s="1024">
        <v>2021</v>
      </c>
      <c r="D110" s="92" t="s">
        <v>8267</v>
      </c>
      <c r="E110" s="92"/>
      <c r="F110" s="92" t="s">
        <v>8268</v>
      </c>
      <c r="G110" s="92"/>
      <c r="H110" s="92"/>
      <c r="I110" s="92"/>
      <c r="J110" s="92"/>
      <c r="K110" s="92"/>
      <c r="L110" s="92"/>
      <c r="M110" s="154" t="s">
        <v>8063</v>
      </c>
      <c r="N110" s="150" t="s">
        <v>8269</v>
      </c>
      <c r="O110" s="141"/>
      <c r="P110" s="141"/>
      <c r="Q110" s="141"/>
      <c r="R110" s="141"/>
      <c r="S110" s="141"/>
      <c r="T110" s="141"/>
      <c r="U110" s="141"/>
      <c r="V110" s="141"/>
      <c r="W110" s="141"/>
      <c r="X110" s="141"/>
      <c r="Y110" s="141"/>
    </row>
    <row r="111" spans="1:25" ht="16" customHeight="1">
      <c r="A111" s="122">
        <v>51</v>
      </c>
      <c r="B111" s="121" t="s">
        <v>7636</v>
      </c>
      <c r="C111" s="1023">
        <v>2021</v>
      </c>
      <c r="D111" s="121"/>
      <c r="E111" s="121"/>
      <c r="F111" s="121"/>
      <c r="G111" s="121"/>
      <c r="H111" s="121"/>
      <c r="I111" s="121"/>
      <c r="J111" s="121"/>
      <c r="K111" s="121"/>
      <c r="L111" s="121"/>
      <c r="M111" s="135"/>
      <c r="N111" s="155"/>
      <c r="O111" s="125"/>
      <c r="P111" s="125"/>
      <c r="Q111" s="125"/>
      <c r="R111" s="125"/>
      <c r="S111" s="125"/>
      <c r="T111" s="125"/>
      <c r="U111" s="125"/>
      <c r="V111" s="125"/>
      <c r="W111" s="125"/>
      <c r="X111" s="125"/>
      <c r="Y111" s="125"/>
    </row>
    <row r="112" spans="1:25" ht="31">
      <c r="A112" s="122">
        <v>52</v>
      </c>
      <c r="B112" s="121" t="s">
        <v>7687</v>
      </c>
      <c r="C112" s="1023">
        <v>2021</v>
      </c>
      <c r="D112" s="121"/>
      <c r="E112" s="121"/>
      <c r="F112" s="121"/>
      <c r="G112" s="121"/>
      <c r="H112" s="121"/>
      <c r="I112" s="121"/>
      <c r="J112" s="121"/>
      <c r="K112" s="121"/>
      <c r="L112" s="121"/>
      <c r="M112" s="135"/>
      <c r="N112" s="155"/>
      <c r="O112" s="125"/>
      <c r="P112" s="125"/>
      <c r="Q112" s="125"/>
      <c r="R112" s="125"/>
      <c r="S112" s="125"/>
      <c r="T112" s="125"/>
      <c r="U112" s="125"/>
      <c r="V112" s="125"/>
      <c r="W112" s="125"/>
      <c r="X112" s="125"/>
      <c r="Y112" s="125"/>
    </row>
    <row r="113" spans="1:25" ht="31">
      <c r="A113" s="122">
        <v>53</v>
      </c>
      <c r="B113" s="114" t="s">
        <v>7688</v>
      </c>
      <c r="C113" s="1023">
        <v>2021</v>
      </c>
      <c r="D113" s="121" t="s">
        <v>8067</v>
      </c>
      <c r="E113" s="121" t="s">
        <v>8227</v>
      </c>
      <c r="F113" s="121" t="s">
        <v>8069</v>
      </c>
      <c r="G113" s="121" t="s">
        <v>8270</v>
      </c>
      <c r="H113" s="121" t="s">
        <v>8071</v>
      </c>
      <c r="I113" s="121"/>
      <c r="J113" s="121"/>
      <c r="K113" s="121"/>
      <c r="L113" s="121"/>
      <c r="M113" s="135" t="s">
        <v>8200</v>
      </c>
      <c r="N113" s="155">
        <v>0.75039999999999996</v>
      </c>
      <c r="O113" s="125"/>
      <c r="P113" s="125"/>
      <c r="Q113" s="125"/>
      <c r="R113" s="125"/>
      <c r="S113" s="125"/>
      <c r="T113" s="125"/>
      <c r="U113" s="125"/>
      <c r="V113" s="125"/>
      <c r="W113" s="125"/>
      <c r="X113" s="125"/>
      <c r="Y113" s="125"/>
    </row>
    <row r="114" spans="1:25" ht="15.5">
      <c r="A114" s="122">
        <v>54</v>
      </c>
      <c r="B114" s="121" t="s">
        <v>38</v>
      </c>
      <c r="C114" s="1023">
        <v>2021</v>
      </c>
      <c r="D114" s="121"/>
      <c r="E114" s="121"/>
      <c r="F114" s="121"/>
      <c r="G114" s="121"/>
      <c r="H114" s="121"/>
      <c r="I114" s="121"/>
      <c r="J114" s="121"/>
      <c r="K114" s="121"/>
      <c r="L114" s="121"/>
      <c r="M114" s="135"/>
      <c r="N114" s="155"/>
      <c r="O114" s="125"/>
      <c r="P114" s="125"/>
      <c r="Q114" s="125"/>
      <c r="R114" s="125"/>
      <c r="S114" s="125"/>
      <c r="T114" s="125"/>
      <c r="U114" s="125"/>
      <c r="V114" s="125"/>
      <c r="W114" s="125"/>
      <c r="X114" s="125"/>
      <c r="Y114" s="125"/>
    </row>
    <row r="115" spans="1:25" ht="77.5">
      <c r="A115" s="122">
        <v>55</v>
      </c>
      <c r="B115" s="121" t="s">
        <v>171</v>
      </c>
      <c r="C115" s="1023">
        <v>2021</v>
      </c>
      <c r="D115" s="121" t="s">
        <v>1624</v>
      </c>
      <c r="E115" s="121" t="s">
        <v>8271</v>
      </c>
      <c r="F115" s="121" t="s">
        <v>8120</v>
      </c>
      <c r="G115" s="121" t="s">
        <v>8118</v>
      </c>
      <c r="H115" s="121" t="s">
        <v>8272</v>
      </c>
      <c r="I115" s="121" t="s">
        <v>1626</v>
      </c>
      <c r="J115" s="121" t="s">
        <v>8120</v>
      </c>
      <c r="K115" s="121"/>
      <c r="L115" s="121"/>
      <c r="M115" s="154" t="s">
        <v>8063</v>
      </c>
      <c r="N115" s="155" t="s">
        <v>8121</v>
      </c>
      <c r="O115" s="125"/>
      <c r="P115" s="125"/>
      <c r="Q115" s="125"/>
      <c r="R115" s="125"/>
      <c r="S115" s="125"/>
      <c r="T115" s="125"/>
      <c r="U115" s="125"/>
      <c r="V115" s="125"/>
      <c r="W115" s="125"/>
      <c r="X115" s="125"/>
      <c r="Y115" s="125"/>
    </row>
    <row r="116" spans="1:25" ht="31">
      <c r="A116" s="122">
        <v>56</v>
      </c>
      <c r="B116" s="121" t="s">
        <v>177</v>
      </c>
      <c r="C116" s="1023">
        <v>2021</v>
      </c>
      <c r="D116" s="121" t="s">
        <v>1180</v>
      </c>
      <c r="E116" s="121" t="s">
        <v>8273</v>
      </c>
      <c r="F116" s="121" t="s">
        <v>861</v>
      </c>
      <c r="G116" s="121" t="s">
        <v>1181</v>
      </c>
      <c r="H116" s="121"/>
      <c r="I116" s="121"/>
      <c r="J116" s="121"/>
      <c r="K116" s="121"/>
      <c r="L116" s="121"/>
      <c r="M116" s="135"/>
      <c r="N116" s="155"/>
      <c r="O116" s="125"/>
      <c r="P116" s="125"/>
      <c r="Q116" s="125"/>
      <c r="R116" s="125"/>
      <c r="S116" s="125"/>
      <c r="T116" s="125"/>
      <c r="U116" s="125"/>
      <c r="V116" s="125"/>
      <c r="W116" s="125"/>
      <c r="X116" s="125"/>
      <c r="Y116" s="125"/>
    </row>
    <row r="117" spans="1:25" ht="62">
      <c r="A117" s="122">
        <v>57</v>
      </c>
      <c r="B117" s="114" t="s">
        <v>7806</v>
      </c>
      <c r="C117" s="1023">
        <v>2021</v>
      </c>
      <c r="D117" s="121" t="s">
        <v>791</v>
      </c>
      <c r="E117" s="121"/>
      <c r="F117" s="121"/>
      <c r="G117" s="121" t="s">
        <v>8274</v>
      </c>
      <c r="H117" s="121" t="s">
        <v>8275</v>
      </c>
      <c r="I117" s="121"/>
      <c r="J117" s="121"/>
      <c r="K117" s="121"/>
      <c r="L117" s="121"/>
      <c r="M117" s="135" t="s">
        <v>8200</v>
      </c>
      <c r="N117" s="155">
        <v>0.86439999999999995</v>
      </c>
      <c r="O117" s="125"/>
      <c r="P117" s="125"/>
      <c r="Q117" s="125"/>
      <c r="R117" s="125"/>
      <c r="S117" s="125"/>
      <c r="T117" s="125"/>
      <c r="U117" s="125"/>
      <c r="V117" s="125"/>
      <c r="W117" s="125"/>
      <c r="X117" s="125"/>
      <c r="Y117" s="125"/>
    </row>
    <row r="118" spans="1:25" ht="46.5">
      <c r="A118" s="122">
        <v>58</v>
      </c>
      <c r="B118" s="114" t="s">
        <v>7812</v>
      </c>
      <c r="C118" s="1025">
        <v>2021</v>
      </c>
      <c r="D118" s="121" t="s">
        <v>8276</v>
      </c>
      <c r="E118" s="121"/>
      <c r="F118" s="121" t="s">
        <v>861</v>
      </c>
      <c r="G118" s="121" t="s">
        <v>8277</v>
      </c>
      <c r="H118" s="121" t="s">
        <v>8278</v>
      </c>
      <c r="I118" s="121" t="s">
        <v>8279</v>
      </c>
      <c r="J118" s="121"/>
      <c r="K118" s="121"/>
      <c r="L118" s="121"/>
      <c r="M118" s="135" t="s">
        <v>8200</v>
      </c>
      <c r="N118" s="155">
        <v>0.99990000000000001</v>
      </c>
      <c r="O118" s="125"/>
      <c r="P118" s="125"/>
      <c r="Q118" s="125"/>
      <c r="R118" s="125"/>
      <c r="S118" s="125"/>
      <c r="T118" s="125"/>
      <c r="U118" s="125"/>
      <c r="V118" s="125"/>
      <c r="W118" s="125"/>
      <c r="X118" s="125"/>
      <c r="Y118" s="125"/>
    </row>
    <row r="119" spans="1:25" ht="46.5">
      <c r="A119" s="122">
        <v>59</v>
      </c>
      <c r="B119" s="121" t="s">
        <v>7876</v>
      </c>
      <c r="C119" s="1023">
        <v>2021</v>
      </c>
      <c r="D119" s="121" t="s">
        <v>8276</v>
      </c>
      <c r="E119" s="121"/>
      <c r="F119" s="121" t="s">
        <v>861</v>
      </c>
      <c r="G119" s="121" t="s">
        <v>8277</v>
      </c>
      <c r="H119" s="121" t="s">
        <v>8278</v>
      </c>
      <c r="I119" s="121" t="s">
        <v>8279</v>
      </c>
      <c r="J119" s="121"/>
      <c r="K119" s="121"/>
      <c r="L119" s="121"/>
      <c r="M119" s="135" t="s">
        <v>8200</v>
      </c>
      <c r="N119" s="155">
        <v>0.99990000000000001</v>
      </c>
      <c r="O119" s="125"/>
      <c r="P119" s="125"/>
      <c r="Q119" s="125"/>
      <c r="R119" s="125"/>
      <c r="S119" s="125"/>
      <c r="T119" s="125"/>
      <c r="U119" s="125"/>
      <c r="V119" s="125"/>
      <c r="W119" s="125"/>
      <c r="X119" s="125"/>
      <c r="Y119" s="125"/>
    </row>
    <row r="120" spans="1:25" ht="15.5">
      <c r="A120" s="122">
        <v>60</v>
      </c>
      <c r="B120" s="114" t="s">
        <v>7877</v>
      </c>
      <c r="C120" s="1025">
        <v>2021</v>
      </c>
      <c r="D120" s="121"/>
      <c r="E120" s="121"/>
      <c r="F120" s="121"/>
      <c r="G120" s="121"/>
      <c r="H120" s="121"/>
      <c r="I120" s="121"/>
      <c r="J120" s="121"/>
      <c r="K120" s="121"/>
      <c r="L120" s="121"/>
      <c r="M120" s="135"/>
      <c r="N120" s="155"/>
      <c r="O120" s="125"/>
      <c r="P120" s="125"/>
      <c r="Q120" s="125"/>
      <c r="R120" s="125"/>
      <c r="S120" s="125"/>
      <c r="T120" s="125"/>
      <c r="U120" s="125"/>
      <c r="V120" s="125"/>
      <c r="W120" s="125"/>
      <c r="X120" s="125"/>
      <c r="Y120" s="125"/>
    </row>
    <row r="121" spans="1:25" ht="15.5">
      <c r="A121" s="122">
        <v>61</v>
      </c>
      <c r="B121" s="121" t="s">
        <v>134</v>
      </c>
      <c r="C121" s="1023">
        <v>2021</v>
      </c>
      <c r="D121" s="121"/>
      <c r="E121" s="121"/>
      <c r="F121" s="121"/>
      <c r="G121" s="121"/>
      <c r="H121" s="121"/>
      <c r="I121" s="121"/>
      <c r="J121" s="121"/>
      <c r="K121" s="121"/>
      <c r="L121" s="121"/>
      <c r="M121" s="135"/>
      <c r="N121" s="155"/>
      <c r="O121" s="125"/>
      <c r="P121" s="125"/>
      <c r="Q121" s="125"/>
      <c r="R121" s="125"/>
      <c r="S121" s="125"/>
      <c r="T121" s="125"/>
      <c r="U121" s="125"/>
      <c r="V121" s="125"/>
      <c r="W121" s="125"/>
      <c r="X121" s="125"/>
      <c r="Y121" s="125"/>
    </row>
    <row r="122" spans="1:25" ht="31">
      <c r="A122" s="122">
        <v>62</v>
      </c>
      <c r="B122" s="121" t="s">
        <v>153</v>
      </c>
      <c r="C122" s="1023">
        <v>2021</v>
      </c>
      <c r="D122" s="121"/>
      <c r="E122" s="121"/>
      <c r="F122" s="121"/>
      <c r="G122" s="121"/>
      <c r="H122" s="121"/>
      <c r="I122" s="121"/>
      <c r="J122" s="121"/>
      <c r="K122" s="121"/>
      <c r="L122" s="121"/>
      <c r="M122" s="135"/>
      <c r="N122" s="155"/>
      <c r="O122" s="125"/>
      <c r="P122" s="125"/>
      <c r="Q122" s="125"/>
      <c r="R122" s="125"/>
      <c r="S122" s="125"/>
      <c r="T122" s="125"/>
      <c r="U122" s="125"/>
      <c r="V122" s="125"/>
      <c r="W122" s="125"/>
      <c r="X122" s="125"/>
      <c r="Y122" s="125"/>
    </row>
    <row r="123" spans="1:25" ht="15.5">
      <c r="A123" s="122">
        <v>63</v>
      </c>
      <c r="B123" s="121" t="s">
        <v>331</v>
      </c>
      <c r="C123" s="1023">
        <v>2021</v>
      </c>
      <c r="D123" s="121"/>
      <c r="E123" s="121"/>
      <c r="F123" s="121"/>
      <c r="G123" s="121"/>
      <c r="H123" s="121"/>
      <c r="I123" s="121"/>
      <c r="J123" s="121"/>
      <c r="K123" s="121"/>
      <c r="L123" s="121"/>
      <c r="M123" s="135"/>
      <c r="N123" s="155"/>
      <c r="O123" s="125"/>
      <c r="P123" s="125"/>
      <c r="Q123" s="125"/>
      <c r="R123" s="125"/>
      <c r="S123" s="125"/>
      <c r="T123" s="125"/>
      <c r="U123" s="125"/>
      <c r="V123" s="125"/>
      <c r="W123" s="125"/>
      <c r="X123" s="125"/>
      <c r="Y123" s="125"/>
    </row>
    <row r="124" spans="1:25" ht="15.5">
      <c r="A124" s="122">
        <v>64</v>
      </c>
      <c r="B124" s="121" t="s">
        <v>7896</v>
      </c>
      <c r="C124" s="1023">
        <v>2021</v>
      </c>
      <c r="D124" s="121"/>
      <c r="E124" s="121"/>
      <c r="F124" s="121"/>
      <c r="G124" s="121"/>
      <c r="H124" s="121"/>
      <c r="I124" s="121"/>
      <c r="J124" s="121"/>
      <c r="K124" s="121"/>
      <c r="L124" s="121"/>
      <c r="M124" s="135"/>
      <c r="N124" s="155"/>
      <c r="O124" s="125"/>
      <c r="P124" s="125"/>
      <c r="Q124" s="125"/>
      <c r="R124" s="125"/>
      <c r="S124" s="125"/>
      <c r="T124" s="125"/>
      <c r="U124" s="125"/>
      <c r="V124" s="125"/>
      <c r="W124" s="125"/>
      <c r="X124" s="125"/>
      <c r="Y124" s="125"/>
    </row>
    <row r="125" spans="1:25" ht="46.5">
      <c r="A125" s="122">
        <v>65</v>
      </c>
      <c r="B125" s="121" t="s">
        <v>105</v>
      </c>
      <c r="C125" s="1023">
        <v>2021</v>
      </c>
      <c r="D125" s="121" t="s">
        <v>8098</v>
      </c>
      <c r="E125" s="121" t="s">
        <v>8099</v>
      </c>
      <c r="F125" s="121" t="s">
        <v>861</v>
      </c>
      <c r="G125" s="121" t="s">
        <v>8100</v>
      </c>
      <c r="H125" s="121"/>
      <c r="I125" s="121"/>
      <c r="J125" s="121"/>
      <c r="K125" s="121"/>
      <c r="L125" s="121"/>
      <c r="M125" s="135" t="s">
        <v>8063</v>
      </c>
      <c r="N125" s="155"/>
      <c r="O125" s="125"/>
      <c r="P125" s="125"/>
      <c r="Q125" s="125"/>
      <c r="R125" s="125"/>
      <c r="S125" s="125"/>
      <c r="T125" s="125"/>
      <c r="U125" s="125"/>
      <c r="V125" s="125"/>
      <c r="W125" s="125"/>
      <c r="X125" s="125"/>
      <c r="Y125" s="125"/>
    </row>
    <row r="126" spans="1:25" ht="15.5">
      <c r="A126" s="122">
        <v>66</v>
      </c>
      <c r="B126" s="121" t="s">
        <v>7915</v>
      </c>
      <c r="C126" s="1023">
        <v>2021</v>
      </c>
      <c r="D126" s="121" t="s">
        <v>8280</v>
      </c>
      <c r="E126" s="121"/>
      <c r="F126" s="121"/>
      <c r="G126" s="121"/>
      <c r="H126" s="121"/>
      <c r="I126" s="121"/>
      <c r="J126" s="121"/>
      <c r="K126" s="121"/>
      <c r="L126" s="121"/>
      <c r="M126" s="135" t="s">
        <v>8063</v>
      </c>
      <c r="N126" s="155">
        <v>0.65</v>
      </c>
      <c r="O126" s="125"/>
      <c r="P126" s="125"/>
      <c r="Q126" s="125"/>
      <c r="R126" s="125"/>
      <c r="S126" s="125"/>
      <c r="T126" s="125"/>
      <c r="U126" s="125"/>
      <c r="V126" s="125"/>
      <c r="W126" s="125"/>
      <c r="X126" s="125"/>
      <c r="Y126" s="125"/>
    </row>
    <row r="127" spans="1:25" ht="46.5">
      <c r="A127" s="122">
        <v>67</v>
      </c>
      <c r="B127" s="121" t="s">
        <v>216</v>
      </c>
      <c r="C127" s="1023">
        <v>2021</v>
      </c>
      <c r="D127" s="121" t="s">
        <v>8135</v>
      </c>
      <c r="E127" s="121"/>
      <c r="F127" s="121" t="s">
        <v>8281</v>
      </c>
      <c r="G127" s="121" t="s">
        <v>8282</v>
      </c>
      <c r="H127" s="121" t="s">
        <v>8133</v>
      </c>
      <c r="I127" s="121"/>
      <c r="J127" s="121"/>
      <c r="K127" s="121"/>
      <c r="L127" s="121"/>
      <c r="M127" s="135" t="s">
        <v>8200</v>
      </c>
      <c r="N127" s="155" t="s">
        <v>8283</v>
      </c>
      <c r="O127" s="125"/>
      <c r="P127" s="125"/>
      <c r="Q127" s="125"/>
      <c r="R127" s="125"/>
      <c r="S127" s="125"/>
      <c r="T127" s="125"/>
      <c r="U127" s="125"/>
      <c r="V127" s="125"/>
      <c r="W127" s="125"/>
      <c r="X127" s="125"/>
      <c r="Y127" s="125"/>
    </row>
    <row r="128" spans="1:25" ht="62">
      <c r="A128" s="122">
        <v>68</v>
      </c>
      <c r="B128" s="121" t="s">
        <v>99</v>
      </c>
      <c r="C128" s="1023">
        <v>2021</v>
      </c>
      <c r="D128" s="121" t="s">
        <v>828</v>
      </c>
      <c r="E128" s="121" t="s">
        <v>8094</v>
      </c>
      <c r="F128" s="121"/>
      <c r="G128" s="121" t="s">
        <v>830</v>
      </c>
      <c r="H128" s="121" t="s">
        <v>8096</v>
      </c>
      <c r="I128" s="121" t="s">
        <v>8097</v>
      </c>
      <c r="J128" s="121"/>
      <c r="K128" s="121"/>
      <c r="L128" s="121"/>
      <c r="M128" s="135" t="s">
        <v>8200</v>
      </c>
      <c r="N128" s="155">
        <v>0.6593</v>
      </c>
      <c r="O128" s="125"/>
      <c r="P128" s="125"/>
      <c r="Q128" s="125"/>
      <c r="R128" s="125"/>
      <c r="S128" s="125"/>
      <c r="T128" s="125"/>
      <c r="U128" s="125"/>
      <c r="V128" s="125"/>
      <c r="W128" s="125"/>
      <c r="X128" s="125"/>
      <c r="Y128" s="125"/>
    </row>
    <row r="129" spans="1:25" ht="46.5">
      <c r="A129" s="122">
        <v>69</v>
      </c>
      <c r="B129" s="121" t="s">
        <v>306</v>
      </c>
      <c r="C129" s="1023">
        <v>2021</v>
      </c>
      <c r="D129" s="121" t="s">
        <v>8135</v>
      </c>
      <c r="E129" s="121"/>
      <c r="F129" s="121"/>
      <c r="G129" s="121"/>
      <c r="H129" s="121"/>
      <c r="I129" s="121"/>
      <c r="J129" s="121"/>
      <c r="K129" s="121"/>
      <c r="L129" s="121"/>
      <c r="M129" s="135" t="s">
        <v>8200</v>
      </c>
      <c r="N129" s="155" t="s">
        <v>8284</v>
      </c>
      <c r="O129" s="125"/>
      <c r="P129" s="125"/>
      <c r="Q129" s="125"/>
      <c r="R129" s="125"/>
      <c r="S129" s="125"/>
      <c r="T129" s="125"/>
      <c r="U129" s="125"/>
      <c r="V129" s="125"/>
      <c r="W129" s="125"/>
      <c r="X129" s="125"/>
      <c r="Y129" s="125"/>
    </row>
    <row r="130" spans="1:25" ht="77.5">
      <c r="A130" s="122">
        <v>70</v>
      </c>
      <c r="B130" s="121" t="s">
        <v>125</v>
      </c>
      <c r="C130" s="1023">
        <v>2021</v>
      </c>
      <c r="D130" s="121" t="s">
        <v>8285</v>
      </c>
      <c r="E130" s="121"/>
      <c r="F130" s="121" t="s">
        <v>2048</v>
      </c>
      <c r="G130" s="121"/>
      <c r="H130" s="121"/>
      <c r="I130" s="121"/>
      <c r="J130" s="121"/>
      <c r="K130" s="121"/>
      <c r="L130" s="121"/>
      <c r="M130" s="135" t="s">
        <v>8286</v>
      </c>
      <c r="N130" s="155">
        <v>0.65</v>
      </c>
      <c r="O130" s="125"/>
      <c r="P130" s="125"/>
      <c r="Q130" s="125"/>
      <c r="R130" s="125"/>
      <c r="S130" s="125"/>
      <c r="T130" s="125"/>
      <c r="U130" s="125"/>
      <c r="V130" s="125"/>
      <c r="W130" s="125"/>
      <c r="X130" s="125"/>
      <c r="Y130" s="125"/>
    </row>
    <row r="131" spans="1:25" ht="46.5">
      <c r="A131" s="122">
        <v>71</v>
      </c>
      <c r="B131" s="121" t="s">
        <v>2428</v>
      </c>
      <c r="C131" s="1023">
        <v>2021</v>
      </c>
      <c r="D131" s="121" t="s">
        <v>8216</v>
      </c>
      <c r="E131" s="121" t="s">
        <v>8217</v>
      </c>
      <c r="F131" s="121" t="s">
        <v>813</v>
      </c>
      <c r="G131" s="121"/>
      <c r="H131" s="121">
        <v>2122338024</v>
      </c>
      <c r="I131" s="121" t="s">
        <v>8218</v>
      </c>
      <c r="J131" s="121" t="s">
        <v>8219</v>
      </c>
      <c r="K131" s="121"/>
      <c r="L131" s="121"/>
      <c r="M131" s="135" t="s">
        <v>8287</v>
      </c>
      <c r="N131" s="155">
        <v>0.35</v>
      </c>
      <c r="O131" s="125"/>
      <c r="P131" s="125"/>
      <c r="Q131" s="125"/>
      <c r="R131" s="125"/>
      <c r="S131" s="125"/>
      <c r="T131" s="125"/>
      <c r="U131" s="125"/>
      <c r="V131" s="125"/>
      <c r="W131" s="125"/>
      <c r="X131" s="125"/>
      <c r="Y131" s="125"/>
    </row>
    <row r="132" spans="1:25" ht="15.5">
      <c r="A132" s="126"/>
      <c r="B132" s="127"/>
      <c r="C132" s="1022"/>
      <c r="D132" s="127"/>
      <c r="E132" s="127"/>
      <c r="F132" s="127"/>
      <c r="G132" s="127"/>
      <c r="H132" s="127"/>
      <c r="I132" s="127"/>
      <c r="J132" s="127"/>
      <c r="K132" s="127"/>
      <c r="L132" s="127"/>
      <c r="M132" s="125"/>
      <c r="N132" s="128"/>
      <c r="O132" s="125"/>
      <c r="P132" s="125"/>
      <c r="Q132" s="125"/>
      <c r="R132" s="125"/>
      <c r="S132" s="125"/>
      <c r="T132" s="125"/>
      <c r="U132" s="125"/>
      <c r="V132" s="125"/>
      <c r="W132" s="125"/>
      <c r="X132" s="125"/>
      <c r="Y132" s="125"/>
    </row>
    <row r="133" spans="1:25" ht="15.5">
      <c r="A133" s="126"/>
      <c r="B133" s="127"/>
      <c r="C133" s="1022"/>
      <c r="D133" s="127"/>
      <c r="E133" s="127"/>
      <c r="F133" s="127"/>
      <c r="G133" s="127"/>
      <c r="H133" s="127"/>
      <c r="I133" s="127"/>
      <c r="J133" s="127"/>
      <c r="K133" s="127"/>
      <c r="L133" s="127"/>
      <c r="M133" s="125"/>
      <c r="N133" s="128"/>
      <c r="O133" s="125"/>
      <c r="P133" s="125"/>
      <c r="Q133" s="125"/>
      <c r="R133" s="125"/>
      <c r="S133" s="125"/>
      <c r="T133" s="125"/>
      <c r="U133" s="125"/>
      <c r="V133" s="125"/>
      <c r="W133" s="125"/>
      <c r="X133" s="125"/>
      <c r="Y133" s="125"/>
    </row>
    <row r="134" spans="1:25" ht="15.5">
      <c r="A134" s="126"/>
      <c r="B134" s="127"/>
      <c r="C134" s="1022"/>
      <c r="D134" s="127"/>
      <c r="E134" s="127"/>
      <c r="F134" s="127"/>
      <c r="G134" s="127"/>
      <c r="H134" s="127"/>
      <c r="I134" s="127"/>
      <c r="J134" s="127"/>
      <c r="K134" s="127"/>
      <c r="L134" s="127"/>
      <c r="M134" s="125"/>
      <c r="N134" s="128"/>
      <c r="O134" s="125"/>
      <c r="P134" s="125"/>
      <c r="Q134" s="125"/>
      <c r="R134" s="125"/>
      <c r="S134" s="125"/>
      <c r="T134" s="125"/>
      <c r="U134" s="125"/>
      <c r="V134" s="125"/>
      <c r="W134" s="125"/>
      <c r="X134" s="125"/>
      <c r="Y134" s="125"/>
    </row>
    <row r="135" spans="1:25" ht="15.5">
      <c r="A135" s="126"/>
      <c r="B135" s="127"/>
      <c r="C135" s="1022"/>
      <c r="D135" s="127"/>
      <c r="E135" s="127"/>
      <c r="F135" s="127"/>
      <c r="G135" s="127"/>
      <c r="H135" s="127"/>
      <c r="I135" s="127"/>
      <c r="J135" s="127"/>
      <c r="K135" s="127"/>
      <c r="L135" s="127"/>
      <c r="M135" s="125"/>
      <c r="N135" s="128"/>
      <c r="O135" s="125"/>
      <c r="P135" s="125"/>
      <c r="Q135" s="125"/>
      <c r="R135" s="125"/>
      <c r="S135" s="125"/>
      <c r="T135" s="125"/>
      <c r="U135" s="125"/>
      <c r="V135" s="125"/>
      <c r="W135" s="125"/>
      <c r="X135" s="125"/>
      <c r="Y135" s="125"/>
    </row>
    <row r="136" spans="1:25" ht="15.5">
      <c r="A136" s="126"/>
      <c r="B136" s="127"/>
      <c r="C136" s="1022"/>
      <c r="D136" s="127"/>
      <c r="E136" s="127"/>
      <c r="F136" s="127"/>
      <c r="G136" s="127"/>
      <c r="H136" s="127"/>
      <c r="I136" s="127"/>
      <c r="J136" s="127"/>
      <c r="K136" s="127"/>
      <c r="L136" s="127"/>
      <c r="M136" s="125"/>
      <c r="N136" s="128"/>
      <c r="O136" s="125"/>
      <c r="P136" s="125"/>
      <c r="Q136" s="125"/>
      <c r="R136" s="125"/>
      <c r="S136" s="125"/>
      <c r="T136" s="125"/>
      <c r="U136" s="125"/>
      <c r="V136" s="125"/>
      <c r="W136" s="125"/>
      <c r="X136" s="125"/>
      <c r="Y136" s="125"/>
    </row>
    <row r="137" spans="1:25" ht="15.5">
      <c r="A137" s="126"/>
      <c r="B137" s="127"/>
      <c r="C137" s="1022"/>
      <c r="D137" s="127"/>
      <c r="E137" s="127"/>
      <c r="F137" s="127"/>
      <c r="G137" s="127"/>
      <c r="H137" s="127"/>
      <c r="I137" s="127"/>
      <c r="J137" s="127"/>
      <c r="K137" s="127"/>
      <c r="L137" s="127"/>
      <c r="M137" s="125"/>
      <c r="N137" s="128"/>
      <c r="O137" s="125"/>
      <c r="P137" s="125"/>
      <c r="Q137" s="125"/>
      <c r="R137" s="125"/>
      <c r="S137" s="125"/>
      <c r="T137" s="125"/>
      <c r="U137" s="125"/>
      <c r="V137" s="125"/>
      <c r="W137" s="125"/>
      <c r="X137" s="125"/>
      <c r="Y137" s="125"/>
    </row>
    <row r="138" spans="1:25" ht="15.5">
      <c r="A138" s="126"/>
      <c r="B138" s="127"/>
      <c r="C138" s="1022"/>
      <c r="D138" s="127"/>
      <c r="E138" s="127"/>
      <c r="F138" s="127"/>
      <c r="G138" s="127"/>
      <c r="H138" s="127"/>
      <c r="I138" s="127"/>
      <c r="J138" s="127"/>
      <c r="K138" s="127"/>
      <c r="L138" s="127"/>
      <c r="M138" s="125"/>
      <c r="N138" s="128"/>
      <c r="O138" s="125"/>
      <c r="P138" s="125"/>
      <c r="Q138" s="125"/>
      <c r="R138" s="125"/>
      <c r="S138" s="125"/>
      <c r="T138" s="125"/>
      <c r="U138" s="125"/>
      <c r="V138" s="125"/>
      <c r="W138" s="125"/>
      <c r="X138" s="125"/>
      <c r="Y138" s="125"/>
    </row>
    <row r="139" spans="1:25" ht="15.5">
      <c r="A139" s="126"/>
      <c r="B139" s="127"/>
      <c r="C139" s="1022"/>
      <c r="D139" s="127"/>
      <c r="E139" s="127"/>
      <c r="F139" s="127"/>
      <c r="G139" s="127"/>
      <c r="H139" s="127"/>
      <c r="I139" s="127"/>
      <c r="J139" s="127"/>
      <c r="K139" s="127"/>
      <c r="L139" s="127"/>
      <c r="M139" s="125"/>
      <c r="N139" s="128"/>
      <c r="O139" s="125"/>
      <c r="P139" s="125"/>
      <c r="Q139" s="125"/>
      <c r="R139" s="125"/>
      <c r="S139" s="125"/>
      <c r="T139" s="125"/>
      <c r="U139" s="125"/>
      <c r="V139" s="125"/>
      <c r="W139" s="125"/>
      <c r="X139" s="125"/>
      <c r="Y139" s="125"/>
    </row>
    <row r="140" spans="1:25" ht="15.5">
      <c r="A140" s="126"/>
      <c r="B140" s="127"/>
      <c r="C140" s="1022"/>
      <c r="D140" s="127"/>
      <c r="E140" s="127"/>
      <c r="F140" s="127"/>
      <c r="G140" s="127"/>
      <c r="H140" s="127"/>
      <c r="I140" s="127"/>
      <c r="J140" s="127"/>
      <c r="K140" s="127"/>
      <c r="L140" s="127"/>
      <c r="M140" s="125"/>
      <c r="N140" s="128"/>
      <c r="O140" s="125"/>
      <c r="P140" s="125"/>
      <c r="Q140" s="125"/>
      <c r="R140" s="125"/>
      <c r="S140" s="125"/>
      <c r="T140" s="125"/>
      <c r="U140" s="125"/>
      <c r="V140" s="125"/>
      <c r="W140" s="125"/>
      <c r="X140" s="125"/>
      <c r="Y140" s="125"/>
    </row>
    <row r="141" spans="1:25" ht="15.5">
      <c r="A141" s="126"/>
      <c r="B141" s="127"/>
      <c r="C141" s="1022"/>
      <c r="D141" s="127"/>
      <c r="E141" s="127"/>
      <c r="F141" s="127"/>
      <c r="G141" s="127"/>
      <c r="H141" s="127"/>
      <c r="I141" s="127"/>
      <c r="J141" s="127"/>
      <c r="K141" s="127"/>
      <c r="L141" s="127"/>
      <c r="M141" s="125"/>
      <c r="N141" s="128"/>
      <c r="O141" s="125"/>
      <c r="P141" s="125"/>
      <c r="Q141" s="125"/>
      <c r="R141" s="125"/>
      <c r="S141" s="125"/>
      <c r="T141" s="125"/>
      <c r="U141" s="125"/>
      <c r="V141" s="125"/>
      <c r="W141" s="125"/>
      <c r="X141" s="125"/>
      <c r="Y141" s="125"/>
    </row>
    <row r="142" spans="1:25" ht="15.5">
      <c r="A142" s="126"/>
      <c r="B142" s="127"/>
      <c r="C142" s="1022"/>
      <c r="D142" s="127"/>
      <c r="E142" s="127"/>
      <c r="F142" s="127"/>
      <c r="G142" s="127"/>
      <c r="H142" s="127"/>
      <c r="I142" s="127"/>
      <c r="J142" s="127"/>
      <c r="K142" s="127"/>
      <c r="L142" s="127"/>
      <c r="M142" s="125"/>
      <c r="N142" s="128"/>
      <c r="O142" s="125"/>
      <c r="P142" s="125"/>
      <c r="Q142" s="125"/>
      <c r="R142" s="125"/>
      <c r="S142" s="125"/>
      <c r="T142" s="125"/>
      <c r="U142" s="125"/>
      <c r="V142" s="125"/>
      <c r="W142" s="125"/>
      <c r="X142" s="125"/>
      <c r="Y142" s="125"/>
    </row>
    <row r="143" spans="1:25" ht="15.5">
      <c r="A143" s="126"/>
      <c r="B143" s="127"/>
      <c r="C143" s="1022"/>
      <c r="D143" s="127"/>
      <c r="E143" s="127"/>
      <c r="F143" s="127"/>
      <c r="G143" s="127"/>
      <c r="H143" s="127"/>
      <c r="I143" s="127"/>
      <c r="J143" s="127"/>
      <c r="K143" s="127"/>
      <c r="L143" s="127"/>
      <c r="M143" s="125"/>
      <c r="N143" s="128"/>
      <c r="O143" s="125"/>
      <c r="P143" s="125"/>
      <c r="Q143" s="125"/>
      <c r="R143" s="125"/>
      <c r="S143" s="125"/>
      <c r="T143" s="125"/>
      <c r="U143" s="125"/>
      <c r="V143" s="125"/>
      <c r="W143" s="125"/>
      <c r="X143" s="125"/>
      <c r="Y143" s="125"/>
    </row>
    <row r="144" spans="1:25" ht="15.5">
      <c r="A144" s="126"/>
      <c r="B144" s="127"/>
      <c r="C144" s="1022"/>
      <c r="D144" s="127"/>
      <c r="E144" s="127"/>
      <c r="F144" s="127"/>
      <c r="G144" s="127"/>
      <c r="H144" s="127"/>
      <c r="I144" s="127"/>
      <c r="J144" s="127"/>
      <c r="K144" s="127"/>
      <c r="L144" s="127"/>
      <c r="M144" s="125"/>
      <c r="N144" s="128"/>
      <c r="O144" s="125"/>
      <c r="P144" s="125"/>
      <c r="Q144" s="125"/>
      <c r="R144" s="125"/>
      <c r="S144" s="125"/>
      <c r="T144" s="125"/>
      <c r="U144" s="125"/>
      <c r="V144" s="125"/>
      <c r="W144" s="125"/>
      <c r="X144" s="125"/>
      <c r="Y144" s="125"/>
    </row>
    <row r="145" spans="1:25" ht="15.5">
      <c r="A145" s="126"/>
      <c r="B145" s="127"/>
      <c r="C145" s="1022"/>
      <c r="D145" s="127"/>
      <c r="E145" s="127"/>
      <c r="F145" s="127"/>
      <c r="G145" s="127"/>
      <c r="H145" s="127"/>
      <c r="I145" s="127"/>
      <c r="J145" s="127"/>
      <c r="K145" s="127"/>
      <c r="L145" s="127"/>
      <c r="M145" s="125"/>
      <c r="N145" s="128"/>
      <c r="O145" s="125"/>
      <c r="P145" s="125"/>
      <c r="Q145" s="125"/>
      <c r="R145" s="125"/>
      <c r="S145" s="125"/>
      <c r="T145" s="125"/>
      <c r="U145" s="125"/>
      <c r="V145" s="125"/>
      <c r="W145" s="125"/>
      <c r="X145" s="125"/>
      <c r="Y145" s="125"/>
    </row>
    <row r="146" spans="1:25" ht="15.5">
      <c r="A146" s="126"/>
      <c r="B146" s="127"/>
      <c r="C146" s="1022"/>
      <c r="D146" s="127"/>
      <c r="E146" s="127"/>
      <c r="F146" s="127"/>
      <c r="G146" s="127"/>
      <c r="H146" s="127"/>
      <c r="I146" s="127"/>
      <c r="J146" s="127"/>
      <c r="K146" s="127"/>
      <c r="L146" s="127"/>
      <c r="M146" s="125"/>
      <c r="N146" s="128"/>
      <c r="O146" s="125"/>
      <c r="P146" s="125"/>
      <c r="Q146" s="125"/>
      <c r="R146" s="125"/>
      <c r="S146" s="125"/>
      <c r="T146" s="125"/>
      <c r="U146" s="125"/>
      <c r="V146" s="125"/>
      <c r="W146" s="125"/>
      <c r="X146" s="125"/>
      <c r="Y146" s="125"/>
    </row>
    <row r="147" spans="1:25" ht="15.5">
      <c r="A147" s="126"/>
      <c r="B147" s="127"/>
      <c r="C147" s="1022"/>
      <c r="D147" s="127"/>
      <c r="E147" s="127"/>
      <c r="F147" s="127"/>
      <c r="G147" s="127"/>
      <c r="H147" s="127"/>
      <c r="I147" s="127"/>
      <c r="J147" s="127"/>
      <c r="K147" s="127"/>
      <c r="L147" s="127"/>
      <c r="M147" s="125"/>
      <c r="N147" s="128"/>
      <c r="O147" s="125"/>
      <c r="P147" s="125"/>
      <c r="Q147" s="125"/>
      <c r="R147" s="125"/>
      <c r="S147" s="125"/>
      <c r="T147" s="125"/>
      <c r="U147" s="125"/>
      <c r="V147" s="125"/>
      <c r="W147" s="125"/>
      <c r="X147" s="125"/>
      <c r="Y147" s="125"/>
    </row>
    <row r="148" spans="1:25" ht="15.5">
      <c r="A148" s="126"/>
      <c r="B148" s="127"/>
      <c r="C148" s="1022"/>
      <c r="D148" s="127"/>
      <c r="E148" s="127"/>
      <c r="F148" s="127"/>
      <c r="G148" s="127"/>
      <c r="H148" s="127"/>
      <c r="I148" s="127"/>
      <c r="J148" s="127"/>
      <c r="K148" s="127"/>
      <c r="L148" s="127"/>
      <c r="M148" s="125"/>
      <c r="N148" s="128"/>
      <c r="O148" s="125"/>
      <c r="P148" s="125"/>
      <c r="Q148" s="125"/>
      <c r="R148" s="125"/>
      <c r="S148" s="125"/>
      <c r="T148" s="125"/>
      <c r="U148" s="125"/>
      <c r="V148" s="125"/>
      <c r="W148" s="125"/>
      <c r="X148" s="125"/>
      <c r="Y148" s="125"/>
    </row>
    <row r="149" spans="1:25" ht="15.5">
      <c r="A149" s="126"/>
      <c r="B149" s="127"/>
      <c r="C149" s="1022"/>
      <c r="D149" s="127"/>
      <c r="E149" s="127"/>
      <c r="F149" s="127"/>
      <c r="G149" s="127"/>
      <c r="H149" s="127"/>
      <c r="I149" s="127"/>
      <c r="J149" s="127"/>
      <c r="K149" s="127"/>
      <c r="L149" s="127"/>
      <c r="M149" s="125"/>
      <c r="N149" s="128"/>
      <c r="O149" s="125"/>
      <c r="P149" s="125"/>
      <c r="Q149" s="125"/>
      <c r="R149" s="125"/>
      <c r="S149" s="125"/>
      <c r="T149" s="125"/>
      <c r="U149" s="125"/>
      <c r="V149" s="125"/>
      <c r="W149" s="125"/>
      <c r="X149" s="125"/>
      <c r="Y149" s="125"/>
    </row>
    <row r="150" spans="1:25" ht="15.5">
      <c r="A150" s="126"/>
      <c r="B150" s="127"/>
      <c r="C150" s="1022"/>
      <c r="D150" s="127"/>
      <c r="E150" s="127"/>
      <c r="F150" s="127"/>
      <c r="G150" s="127"/>
      <c r="H150" s="127"/>
      <c r="I150" s="127"/>
      <c r="J150" s="127"/>
      <c r="K150" s="127"/>
      <c r="L150" s="127"/>
      <c r="M150" s="125"/>
      <c r="N150" s="128"/>
      <c r="O150" s="125"/>
      <c r="P150" s="125"/>
      <c r="Q150" s="125"/>
      <c r="R150" s="125"/>
      <c r="S150" s="125"/>
      <c r="T150" s="125"/>
      <c r="U150" s="125"/>
      <c r="V150" s="125"/>
      <c r="W150" s="125"/>
      <c r="X150" s="125"/>
      <c r="Y150" s="125"/>
    </row>
    <row r="151" spans="1:25" ht="15.5">
      <c r="A151" s="126"/>
      <c r="B151" s="127"/>
      <c r="C151" s="1022"/>
      <c r="D151" s="127"/>
      <c r="E151" s="127"/>
      <c r="F151" s="127"/>
      <c r="G151" s="127"/>
      <c r="H151" s="127"/>
      <c r="I151" s="127"/>
      <c r="J151" s="127"/>
      <c r="K151" s="127"/>
      <c r="L151" s="127"/>
      <c r="M151" s="125"/>
      <c r="N151" s="128"/>
      <c r="O151" s="125"/>
      <c r="P151" s="125"/>
      <c r="Q151" s="125"/>
      <c r="R151" s="125"/>
      <c r="S151" s="125"/>
      <c r="T151" s="125"/>
      <c r="U151" s="125"/>
      <c r="V151" s="125"/>
      <c r="W151" s="125"/>
      <c r="X151" s="125"/>
      <c r="Y151" s="125"/>
    </row>
    <row r="152" spans="1:25" ht="15.5">
      <c r="A152" s="126"/>
      <c r="B152" s="127"/>
      <c r="C152" s="1022"/>
      <c r="D152" s="127"/>
      <c r="E152" s="127"/>
      <c r="F152" s="127"/>
      <c r="G152" s="127"/>
      <c r="H152" s="127"/>
      <c r="I152" s="127"/>
      <c r="J152" s="127"/>
      <c r="K152" s="127"/>
      <c r="L152" s="127"/>
      <c r="M152" s="125"/>
      <c r="N152" s="128"/>
      <c r="O152" s="125"/>
      <c r="P152" s="125"/>
      <c r="Q152" s="125"/>
      <c r="R152" s="125"/>
      <c r="S152" s="125"/>
      <c r="T152" s="125"/>
      <c r="U152" s="125"/>
      <c r="V152" s="125"/>
      <c r="W152" s="125"/>
      <c r="X152" s="125"/>
      <c r="Y152" s="125"/>
    </row>
    <row r="153" spans="1:25" ht="15.5">
      <c r="A153" s="126"/>
      <c r="B153" s="127"/>
      <c r="C153" s="1022"/>
      <c r="D153" s="127"/>
      <c r="E153" s="127"/>
      <c r="F153" s="127"/>
      <c r="G153" s="127"/>
      <c r="H153" s="127"/>
      <c r="I153" s="127"/>
      <c r="J153" s="127"/>
      <c r="K153" s="127"/>
      <c r="L153" s="127"/>
      <c r="M153" s="125"/>
      <c r="N153" s="128"/>
      <c r="O153" s="125"/>
      <c r="P153" s="125"/>
      <c r="Q153" s="125"/>
      <c r="R153" s="125"/>
      <c r="S153" s="125"/>
      <c r="T153" s="125"/>
      <c r="U153" s="125"/>
      <c r="V153" s="125"/>
      <c r="W153" s="125"/>
      <c r="X153" s="125"/>
      <c r="Y153" s="125"/>
    </row>
    <row r="154" spans="1:25" ht="15.5">
      <c r="A154" s="126"/>
      <c r="B154" s="127"/>
      <c r="C154" s="1022"/>
      <c r="D154" s="127"/>
      <c r="E154" s="127"/>
      <c r="F154" s="127"/>
      <c r="G154" s="127"/>
      <c r="H154" s="127"/>
      <c r="I154" s="127"/>
      <c r="J154" s="127"/>
      <c r="K154" s="127"/>
      <c r="L154" s="127"/>
      <c r="M154" s="125"/>
      <c r="N154" s="128"/>
      <c r="O154" s="125"/>
      <c r="P154" s="125"/>
      <c r="Q154" s="125"/>
      <c r="R154" s="125"/>
      <c r="S154" s="125"/>
      <c r="T154" s="125"/>
      <c r="U154" s="125"/>
      <c r="V154" s="125"/>
      <c r="W154" s="125"/>
      <c r="X154" s="125"/>
      <c r="Y154" s="125"/>
    </row>
    <row r="155" spans="1:25" ht="15.5">
      <c r="A155" s="126"/>
      <c r="B155" s="127"/>
      <c r="C155" s="1022"/>
      <c r="D155" s="127"/>
      <c r="E155" s="127"/>
      <c r="F155" s="127"/>
      <c r="G155" s="127"/>
      <c r="H155" s="127"/>
      <c r="I155" s="127"/>
      <c r="J155" s="127"/>
      <c r="K155" s="127"/>
      <c r="L155" s="127"/>
      <c r="M155" s="125"/>
      <c r="N155" s="128"/>
      <c r="O155" s="125"/>
      <c r="P155" s="125"/>
      <c r="Q155" s="125"/>
      <c r="R155" s="125"/>
      <c r="S155" s="125"/>
      <c r="T155" s="125"/>
      <c r="U155" s="125"/>
      <c r="V155" s="125"/>
      <c r="W155" s="125"/>
      <c r="X155" s="125"/>
      <c r="Y155" s="125"/>
    </row>
    <row r="156" spans="1:25" ht="15.5">
      <c r="A156" s="126"/>
      <c r="B156" s="127"/>
      <c r="C156" s="1022"/>
      <c r="D156" s="127"/>
      <c r="E156" s="127"/>
      <c r="F156" s="127"/>
      <c r="G156" s="127"/>
      <c r="H156" s="127"/>
      <c r="I156" s="127"/>
      <c r="J156" s="127"/>
      <c r="K156" s="127"/>
      <c r="L156" s="127"/>
      <c r="M156" s="125"/>
      <c r="N156" s="128"/>
      <c r="O156" s="125"/>
      <c r="P156" s="125"/>
      <c r="Q156" s="125"/>
      <c r="R156" s="125"/>
      <c r="S156" s="125"/>
      <c r="T156" s="125"/>
      <c r="U156" s="125"/>
      <c r="V156" s="125"/>
      <c r="W156" s="125"/>
      <c r="X156" s="125"/>
      <c r="Y156" s="125"/>
    </row>
    <row r="157" spans="1:25" ht="15.5">
      <c r="A157" s="126"/>
      <c r="B157" s="127"/>
      <c r="C157" s="1022"/>
      <c r="D157" s="127"/>
      <c r="E157" s="127"/>
      <c r="F157" s="127"/>
      <c r="G157" s="127"/>
      <c r="H157" s="127"/>
      <c r="I157" s="127"/>
      <c r="J157" s="127"/>
      <c r="K157" s="127"/>
      <c r="L157" s="127"/>
      <c r="M157" s="125"/>
      <c r="N157" s="128"/>
      <c r="O157" s="125"/>
      <c r="P157" s="125"/>
      <c r="Q157" s="125"/>
      <c r="R157" s="125"/>
      <c r="S157" s="125"/>
      <c r="T157" s="125"/>
      <c r="U157" s="125"/>
      <c r="V157" s="125"/>
      <c r="W157" s="125"/>
      <c r="X157" s="125"/>
      <c r="Y157" s="125"/>
    </row>
    <row r="158" spans="1:25" ht="15.5">
      <c r="A158" s="126"/>
      <c r="B158" s="127"/>
      <c r="C158" s="1022"/>
      <c r="D158" s="127"/>
      <c r="E158" s="127"/>
      <c r="F158" s="127"/>
      <c r="G158" s="127"/>
      <c r="H158" s="127"/>
      <c r="I158" s="127"/>
      <c r="J158" s="127"/>
      <c r="K158" s="127"/>
      <c r="L158" s="127"/>
      <c r="M158" s="125"/>
      <c r="N158" s="128"/>
      <c r="O158" s="125"/>
      <c r="P158" s="125"/>
      <c r="Q158" s="125"/>
      <c r="R158" s="125"/>
      <c r="S158" s="125"/>
      <c r="T158" s="125"/>
      <c r="U158" s="125"/>
      <c r="V158" s="125"/>
      <c r="W158" s="125"/>
      <c r="X158" s="125"/>
      <c r="Y158" s="125"/>
    </row>
    <row r="159" spans="1:25" ht="15.5">
      <c r="A159" s="126"/>
      <c r="B159" s="127"/>
      <c r="C159" s="1022"/>
      <c r="D159" s="127"/>
      <c r="E159" s="127"/>
      <c r="F159" s="127"/>
      <c r="G159" s="127"/>
      <c r="H159" s="127"/>
      <c r="I159" s="127"/>
      <c r="J159" s="127"/>
      <c r="K159" s="127"/>
      <c r="L159" s="127"/>
      <c r="M159" s="125"/>
      <c r="N159" s="128"/>
      <c r="O159" s="125"/>
      <c r="P159" s="125"/>
      <c r="Q159" s="125"/>
      <c r="R159" s="125"/>
      <c r="S159" s="125"/>
      <c r="T159" s="125"/>
      <c r="U159" s="125"/>
      <c r="V159" s="125"/>
      <c r="W159" s="125"/>
      <c r="X159" s="125"/>
      <c r="Y159" s="125"/>
    </row>
    <row r="160" spans="1:25" ht="15.5">
      <c r="A160" s="126"/>
      <c r="B160" s="127"/>
      <c r="C160" s="1022"/>
      <c r="D160" s="127"/>
      <c r="E160" s="127"/>
      <c r="F160" s="127"/>
      <c r="G160" s="127"/>
      <c r="H160" s="127"/>
      <c r="I160" s="127"/>
      <c r="J160" s="127"/>
      <c r="K160" s="127"/>
      <c r="L160" s="127"/>
      <c r="M160" s="125"/>
      <c r="N160" s="128"/>
      <c r="O160" s="125"/>
      <c r="P160" s="125"/>
      <c r="Q160" s="125"/>
      <c r="R160" s="125"/>
      <c r="S160" s="125"/>
      <c r="T160" s="125"/>
      <c r="U160" s="125"/>
      <c r="V160" s="125"/>
      <c r="W160" s="125"/>
      <c r="X160" s="125"/>
      <c r="Y160" s="125"/>
    </row>
    <row r="161" spans="1:25" ht="15.5">
      <c r="A161" s="126"/>
      <c r="B161" s="127"/>
      <c r="C161" s="1022"/>
      <c r="D161" s="127"/>
      <c r="E161" s="127"/>
      <c r="F161" s="127"/>
      <c r="G161" s="127"/>
      <c r="H161" s="127"/>
      <c r="I161" s="127"/>
      <c r="J161" s="127"/>
      <c r="K161" s="127"/>
      <c r="L161" s="127"/>
      <c r="M161" s="125"/>
      <c r="N161" s="128"/>
      <c r="O161" s="125"/>
      <c r="P161" s="125"/>
      <c r="Q161" s="125"/>
      <c r="R161" s="125"/>
      <c r="S161" s="125"/>
      <c r="T161" s="125"/>
      <c r="U161" s="125"/>
      <c r="V161" s="125"/>
      <c r="W161" s="125"/>
      <c r="X161" s="125"/>
      <c r="Y161" s="125"/>
    </row>
    <row r="162" spans="1:25" ht="15.5">
      <c r="A162" s="126"/>
      <c r="B162" s="127"/>
      <c r="C162" s="1022"/>
      <c r="D162" s="127"/>
      <c r="E162" s="127"/>
      <c r="F162" s="127"/>
      <c r="G162" s="127"/>
      <c r="H162" s="127"/>
      <c r="I162" s="127"/>
      <c r="J162" s="127"/>
      <c r="K162" s="127"/>
      <c r="L162" s="127"/>
      <c r="M162" s="125"/>
      <c r="N162" s="128"/>
      <c r="O162" s="125"/>
      <c r="P162" s="125"/>
      <c r="Q162" s="125"/>
      <c r="R162" s="125"/>
      <c r="S162" s="125"/>
      <c r="T162" s="125"/>
      <c r="U162" s="125"/>
      <c r="V162" s="125"/>
      <c r="W162" s="125"/>
      <c r="X162" s="125"/>
      <c r="Y162" s="125"/>
    </row>
    <row r="163" spans="1:25" ht="15.5">
      <c r="A163" s="126"/>
      <c r="B163" s="127"/>
      <c r="C163" s="1022"/>
      <c r="D163" s="127"/>
      <c r="E163" s="127"/>
      <c r="F163" s="127"/>
      <c r="G163" s="127"/>
      <c r="H163" s="127"/>
      <c r="I163" s="127"/>
      <c r="J163" s="127"/>
      <c r="K163" s="127"/>
      <c r="L163" s="127"/>
      <c r="M163" s="125"/>
      <c r="N163" s="128"/>
      <c r="O163" s="125"/>
      <c r="P163" s="125"/>
      <c r="Q163" s="125"/>
      <c r="R163" s="125"/>
      <c r="S163" s="125"/>
      <c r="T163" s="125"/>
      <c r="U163" s="125"/>
      <c r="V163" s="125"/>
      <c r="W163" s="125"/>
      <c r="X163" s="125"/>
      <c r="Y163" s="125"/>
    </row>
    <row r="164" spans="1:25" ht="15.5">
      <c r="A164" s="126"/>
      <c r="B164" s="127"/>
      <c r="C164" s="1022"/>
      <c r="D164" s="127"/>
      <c r="E164" s="127"/>
      <c r="F164" s="127"/>
      <c r="G164" s="127"/>
      <c r="H164" s="127"/>
      <c r="I164" s="127"/>
      <c r="J164" s="127"/>
      <c r="K164" s="127"/>
      <c r="L164" s="127"/>
      <c r="M164" s="125"/>
      <c r="N164" s="128"/>
      <c r="O164" s="125"/>
      <c r="P164" s="125"/>
      <c r="Q164" s="125"/>
      <c r="R164" s="125"/>
      <c r="S164" s="125"/>
      <c r="T164" s="125"/>
      <c r="U164" s="125"/>
      <c r="V164" s="125"/>
      <c r="W164" s="125"/>
      <c r="X164" s="125"/>
      <c r="Y164" s="125"/>
    </row>
    <row r="165" spans="1:25" ht="15.5">
      <c r="A165" s="126"/>
      <c r="B165" s="127"/>
      <c r="C165" s="1022"/>
      <c r="D165" s="127"/>
      <c r="E165" s="127"/>
      <c r="F165" s="127"/>
      <c r="G165" s="127"/>
      <c r="H165" s="127"/>
      <c r="I165" s="127"/>
      <c r="J165" s="127"/>
      <c r="K165" s="127"/>
      <c r="L165" s="127"/>
      <c r="M165" s="125"/>
      <c r="N165" s="128"/>
      <c r="O165" s="125"/>
      <c r="P165" s="125"/>
      <c r="Q165" s="125"/>
      <c r="R165" s="125"/>
      <c r="S165" s="125"/>
      <c r="T165" s="125"/>
      <c r="U165" s="125"/>
      <c r="V165" s="125"/>
      <c r="W165" s="125"/>
      <c r="X165" s="125"/>
      <c r="Y165" s="125"/>
    </row>
    <row r="166" spans="1:25" ht="15.5">
      <c r="A166" s="126"/>
      <c r="B166" s="127"/>
      <c r="C166" s="1022"/>
      <c r="D166" s="127"/>
      <c r="E166" s="127"/>
      <c r="F166" s="127"/>
      <c r="G166" s="127"/>
      <c r="H166" s="127"/>
      <c r="I166" s="127"/>
      <c r="J166" s="127"/>
      <c r="K166" s="127"/>
      <c r="L166" s="127"/>
      <c r="M166" s="125"/>
      <c r="N166" s="128"/>
      <c r="O166" s="125"/>
      <c r="P166" s="125"/>
      <c r="Q166" s="125"/>
      <c r="R166" s="125"/>
      <c r="S166" s="125"/>
      <c r="T166" s="125"/>
      <c r="U166" s="125"/>
      <c r="V166" s="125"/>
      <c r="W166" s="125"/>
      <c r="X166" s="125"/>
      <c r="Y166" s="125"/>
    </row>
    <row r="167" spans="1:25" ht="15.5">
      <c r="A167" s="126"/>
      <c r="B167" s="127"/>
      <c r="C167" s="1022"/>
      <c r="D167" s="127"/>
      <c r="E167" s="127"/>
      <c r="F167" s="127"/>
      <c r="G167" s="127"/>
      <c r="H167" s="127"/>
      <c r="I167" s="127"/>
      <c r="J167" s="127"/>
      <c r="K167" s="127"/>
      <c r="L167" s="127"/>
      <c r="M167" s="125"/>
      <c r="N167" s="128"/>
      <c r="O167" s="125"/>
      <c r="P167" s="125"/>
      <c r="Q167" s="125"/>
      <c r="R167" s="125"/>
      <c r="S167" s="125"/>
      <c r="T167" s="125"/>
      <c r="U167" s="125"/>
      <c r="V167" s="125"/>
      <c r="W167" s="125"/>
      <c r="X167" s="125"/>
      <c r="Y167" s="125"/>
    </row>
    <row r="168" spans="1:25" ht="15.5">
      <c r="A168" s="126"/>
      <c r="B168" s="127"/>
      <c r="C168" s="1022"/>
      <c r="D168" s="127"/>
      <c r="E168" s="127"/>
      <c r="F168" s="127"/>
      <c r="G168" s="127"/>
      <c r="H168" s="127"/>
      <c r="I168" s="127"/>
      <c r="J168" s="127"/>
      <c r="K168" s="127"/>
      <c r="L168" s="127"/>
      <c r="M168" s="125"/>
      <c r="N168" s="128"/>
      <c r="O168" s="125"/>
      <c r="P168" s="125"/>
      <c r="Q168" s="125"/>
      <c r="R168" s="125"/>
      <c r="S168" s="125"/>
      <c r="T168" s="125"/>
      <c r="U168" s="125"/>
      <c r="V168" s="125"/>
      <c r="W168" s="125"/>
      <c r="X168" s="125"/>
      <c r="Y168" s="125"/>
    </row>
    <row r="169" spans="1:25" ht="15.5">
      <c r="A169" s="126"/>
      <c r="B169" s="127"/>
      <c r="C169" s="1022"/>
      <c r="D169" s="127"/>
      <c r="E169" s="127"/>
      <c r="F169" s="127"/>
      <c r="G169" s="127"/>
      <c r="H169" s="127"/>
      <c r="I169" s="127"/>
      <c r="J169" s="127"/>
      <c r="K169" s="127"/>
      <c r="L169" s="127"/>
      <c r="M169" s="125"/>
      <c r="N169" s="128"/>
      <c r="O169" s="125"/>
      <c r="P169" s="125"/>
      <c r="Q169" s="125"/>
      <c r="R169" s="125"/>
      <c r="S169" s="125"/>
      <c r="T169" s="125"/>
      <c r="U169" s="125"/>
      <c r="V169" s="125"/>
      <c r="W169" s="125"/>
      <c r="X169" s="125"/>
      <c r="Y169" s="125"/>
    </row>
    <row r="170" spans="1:25" ht="15.5">
      <c r="A170" s="126"/>
      <c r="B170" s="127"/>
      <c r="C170" s="1022"/>
      <c r="D170" s="127"/>
      <c r="E170" s="127"/>
      <c r="F170" s="127"/>
      <c r="G170" s="127"/>
      <c r="H170" s="127"/>
      <c r="I170" s="127"/>
      <c r="J170" s="127"/>
      <c r="K170" s="127"/>
      <c r="L170" s="127"/>
      <c r="M170" s="125"/>
      <c r="N170" s="128"/>
      <c r="O170" s="125"/>
      <c r="P170" s="125"/>
      <c r="Q170" s="125"/>
      <c r="R170" s="125"/>
      <c r="S170" s="125"/>
      <c r="T170" s="125"/>
      <c r="U170" s="125"/>
      <c r="V170" s="125"/>
      <c r="W170" s="125"/>
      <c r="X170" s="125"/>
      <c r="Y170" s="125"/>
    </row>
    <row r="171" spans="1:25" ht="15.5">
      <c r="A171" s="126"/>
      <c r="B171" s="127"/>
      <c r="C171" s="1022"/>
      <c r="D171" s="127"/>
      <c r="E171" s="127"/>
      <c r="F171" s="127"/>
      <c r="G171" s="127"/>
      <c r="H171" s="127"/>
      <c r="I171" s="127"/>
      <c r="J171" s="127"/>
      <c r="K171" s="127"/>
      <c r="L171" s="127"/>
      <c r="M171" s="125"/>
      <c r="N171" s="128"/>
      <c r="O171" s="125"/>
      <c r="P171" s="125"/>
      <c r="Q171" s="125"/>
      <c r="R171" s="125"/>
      <c r="S171" s="125"/>
      <c r="T171" s="125"/>
      <c r="U171" s="125"/>
      <c r="V171" s="125"/>
      <c r="W171" s="125"/>
      <c r="X171" s="125"/>
      <c r="Y171" s="125"/>
    </row>
    <row r="172" spans="1:25" ht="15.5">
      <c r="A172" s="126"/>
      <c r="B172" s="127"/>
      <c r="C172" s="1022"/>
      <c r="D172" s="127"/>
      <c r="E172" s="127"/>
      <c r="F172" s="127"/>
      <c r="G172" s="127"/>
      <c r="H172" s="127"/>
      <c r="I172" s="127"/>
      <c r="J172" s="127"/>
      <c r="K172" s="127"/>
      <c r="L172" s="127"/>
      <c r="M172" s="125"/>
      <c r="N172" s="128"/>
      <c r="O172" s="125"/>
      <c r="P172" s="125"/>
      <c r="Q172" s="125"/>
      <c r="R172" s="125"/>
      <c r="S172" s="125"/>
      <c r="T172" s="125"/>
      <c r="U172" s="125"/>
      <c r="V172" s="125"/>
      <c r="W172" s="125"/>
      <c r="X172" s="125"/>
      <c r="Y172" s="125"/>
    </row>
    <row r="173" spans="1:25" ht="15.5">
      <c r="A173" s="126"/>
      <c r="B173" s="127"/>
      <c r="C173" s="1022"/>
      <c r="D173" s="127"/>
      <c r="E173" s="127"/>
      <c r="F173" s="127"/>
      <c r="G173" s="127"/>
      <c r="H173" s="127"/>
      <c r="I173" s="127"/>
      <c r="J173" s="127"/>
      <c r="K173" s="127"/>
      <c r="L173" s="127"/>
      <c r="M173" s="125"/>
      <c r="N173" s="128"/>
      <c r="O173" s="125"/>
      <c r="P173" s="125"/>
      <c r="Q173" s="125"/>
      <c r="R173" s="125"/>
      <c r="S173" s="125"/>
      <c r="T173" s="125"/>
      <c r="U173" s="125"/>
      <c r="V173" s="125"/>
      <c r="W173" s="125"/>
      <c r="X173" s="125"/>
      <c r="Y173" s="125"/>
    </row>
    <row r="174" spans="1:25" ht="15.5">
      <c r="A174" s="126"/>
      <c r="B174" s="127"/>
      <c r="C174" s="1022"/>
      <c r="D174" s="127"/>
      <c r="E174" s="127"/>
      <c r="F174" s="127"/>
      <c r="G174" s="127"/>
      <c r="H174" s="127"/>
      <c r="I174" s="127"/>
      <c r="J174" s="127"/>
      <c r="K174" s="127"/>
      <c r="L174" s="127"/>
      <c r="M174" s="125"/>
      <c r="N174" s="128"/>
      <c r="O174" s="125"/>
      <c r="P174" s="125"/>
      <c r="Q174" s="125"/>
      <c r="R174" s="125"/>
      <c r="S174" s="125"/>
      <c r="T174" s="125"/>
      <c r="U174" s="125"/>
      <c r="V174" s="125"/>
      <c r="W174" s="125"/>
      <c r="X174" s="125"/>
      <c r="Y174" s="125"/>
    </row>
    <row r="175" spans="1:25" ht="15.5">
      <c r="A175" s="126"/>
      <c r="B175" s="127"/>
      <c r="C175" s="1022"/>
      <c r="D175" s="127"/>
      <c r="E175" s="127"/>
      <c r="F175" s="127"/>
      <c r="G175" s="127"/>
      <c r="H175" s="127"/>
      <c r="I175" s="127"/>
      <c r="J175" s="127"/>
      <c r="K175" s="127"/>
      <c r="L175" s="127"/>
      <c r="M175" s="125"/>
      <c r="N175" s="128"/>
      <c r="O175" s="125"/>
      <c r="P175" s="125"/>
      <c r="Q175" s="125"/>
      <c r="R175" s="125"/>
      <c r="S175" s="125"/>
      <c r="T175" s="125"/>
      <c r="U175" s="125"/>
      <c r="V175" s="125"/>
      <c r="W175" s="125"/>
      <c r="X175" s="125"/>
      <c r="Y175" s="125"/>
    </row>
    <row r="176" spans="1:25" ht="15.5">
      <c r="A176" s="126"/>
      <c r="B176" s="127"/>
      <c r="C176" s="1022"/>
      <c r="D176" s="127"/>
      <c r="E176" s="127"/>
      <c r="F176" s="127"/>
      <c r="G176" s="127"/>
      <c r="H176" s="127"/>
      <c r="I176" s="127"/>
      <c r="J176" s="127"/>
      <c r="K176" s="127"/>
      <c r="L176" s="127"/>
      <c r="M176" s="125"/>
      <c r="N176" s="128"/>
      <c r="O176" s="125"/>
      <c r="P176" s="125"/>
      <c r="Q176" s="125"/>
      <c r="R176" s="125"/>
      <c r="S176" s="125"/>
      <c r="T176" s="125"/>
      <c r="U176" s="125"/>
      <c r="V176" s="125"/>
      <c r="W176" s="125"/>
      <c r="X176" s="125"/>
      <c r="Y176" s="125"/>
    </row>
    <row r="177" spans="1:25" ht="15.5">
      <c r="A177" s="126"/>
      <c r="B177" s="127"/>
      <c r="C177" s="1022"/>
      <c r="D177" s="127"/>
      <c r="E177" s="127"/>
      <c r="F177" s="127"/>
      <c r="G177" s="127"/>
      <c r="H177" s="127"/>
      <c r="I177" s="127"/>
      <c r="J177" s="127"/>
      <c r="K177" s="127"/>
      <c r="L177" s="127"/>
      <c r="M177" s="125"/>
      <c r="N177" s="128"/>
      <c r="O177" s="125"/>
      <c r="P177" s="125"/>
      <c r="Q177" s="125"/>
      <c r="R177" s="125"/>
      <c r="S177" s="125"/>
      <c r="T177" s="125"/>
      <c r="U177" s="125"/>
      <c r="V177" s="125"/>
      <c r="W177" s="125"/>
      <c r="X177" s="125"/>
      <c r="Y177" s="125"/>
    </row>
    <row r="178" spans="1:25" ht="15.5">
      <c r="A178" s="126"/>
      <c r="B178" s="127"/>
      <c r="C178" s="1022"/>
      <c r="D178" s="127"/>
      <c r="E178" s="127"/>
      <c r="F178" s="127"/>
      <c r="G178" s="127"/>
      <c r="H178" s="127"/>
      <c r="I178" s="127"/>
      <c r="J178" s="127"/>
      <c r="K178" s="127"/>
      <c r="L178" s="127"/>
      <c r="M178" s="125"/>
      <c r="N178" s="128"/>
      <c r="O178" s="125"/>
      <c r="P178" s="125"/>
      <c r="Q178" s="125"/>
      <c r="R178" s="125"/>
      <c r="S178" s="125"/>
      <c r="T178" s="125"/>
      <c r="U178" s="125"/>
      <c r="V178" s="125"/>
      <c r="W178" s="125"/>
      <c r="X178" s="125"/>
      <c r="Y178" s="125"/>
    </row>
    <row r="179" spans="1:25" ht="15.5">
      <c r="A179" s="126"/>
      <c r="B179" s="127"/>
      <c r="C179" s="1022"/>
      <c r="D179" s="127"/>
      <c r="E179" s="127"/>
      <c r="F179" s="127"/>
      <c r="G179" s="127"/>
      <c r="H179" s="127"/>
      <c r="I179" s="127"/>
      <c r="J179" s="127"/>
      <c r="K179" s="127"/>
      <c r="L179" s="127"/>
      <c r="M179" s="125"/>
      <c r="N179" s="128"/>
      <c r="O179" s="125"/>
      <c r="P179" s="125"/>
      <c r="Q179" s="125"/>
      <c r="R179" s="125"/>
      <c r="S179" s="125"/>
      <c r="T179" s="125"/>
      <c r="U179" s="125"/>
      <c r="V179" s="125"/>
      <c r="W179" s="125"/>
      <c r="X179" s="125"/>
      <c r="Y179" s="125"/>
    </row>
    <row r="180" spans="1:25" ht="15.5">
      <c r="A180" s="126"/>
      <c r="B180" s="127"/>
      <c r="C180" s="1022"/>
      <c r="D180" s="127"/>
      <c r="E180" s="127"/>
      <c r="F180" s="127"/>
      <c r="G180" s="127"/>
      <c r="H180" s="127"/>
      <c r="I180" s="127"/>
      <c r="J180" s="127"/>
      <c r="K180" s="127"/>
      <c r="L180" s="127"/>
      <c r="M180" s="125"/>
      <c r="N180" s="128"/>
      <c r="O180" s="125"/>
      <c r="P180" s="125"/>
      <c r="Q180" s="125"/>
      <c r="R180" s="125"/>
      <c r="S180" s="125"/>
      <c r="T180" s="125"/>
      <c r="U180" s="125"/>
      <c r="V180" s="125"/>
      <c r="W180" s="125"/>
      <c r="X180" s="125"/>
      <c r="Y180" s="125"/>
    </row>
    <row r="181" spans="1:25" ht="15.5">
      <c r="A181" s="126"/>
      <c r="B181" s="127"/>
      <c r="C181" s="1022"/>
      <c r="D181" s="127"/>
      <c r="E181" s="127"/>
      <c r="F181" s="127"/>
      <c r="G181" s="127"/>
      <c r="H181" s="127"/>
      <c r="I181" s="127"/>
      <c r="J181" s="127"/>
      <c r="K181" s="127"/>
      <c r="L181" s="127"/>
      <c r="M181" s="125"/>
      <c r="N181" s="128"/>
      <c r="O181" s="125"/>
      <c r="P181" s="125"/>
      <c r="Q181" s="125"/>
      <c r="R181" s="125"/>
      <c r="S181" s="125"/>
      <c r="T181" s="125"/>
      <c r="U181" s="125"/>
      <c r="V181" s="125"/>
      <c r="W181" s="125"/>
      <c r="X181" s="125"/>
      <c r="Y181" s="125"/>
    </row>
    <row r="182" spans="1:25" ht="15.5">
      <c r="A182" s="126"/>
      <c r="B182" s="127"/>
      <c r="C182" s="1022"/>
      <c r="D182" s="127"/>
      <c r="E182" s="127"/>
      <c r="F182" s="127"/>
      <c r="G182" s="127"/>
      <c r="H182" s="127"/>
      <c r="I182" s="127"/>
      <c r="J182" s="127"/>
      <c r="K182" s="127"/>
      <c r="L182" s="127"/>
      <c r="M182" s="125"/>
      <c r="N182" s="128"/>
      <c r="O182" s="125"/>
      <c r="P182" s="125"/>
      <c r="Q182" s="125"/>
      <c r="R182" s="125"/>
      <c r="S182" s="125"/>
      <c r="T182" s="125"/>
      <c r="U182" s="125"/>
      <c r="V182" s="125"/>
      <c r="W182" s="125"/>
      <c r="X182" s="125"/>
      <c r="Y182" s="125"/>
    </row>
    <row r="183" spans="1:25" ht="15.5">
      <c r="A183" s="126"/>
      <c r="B183" s="127"/>
      <c r="C183" s="1022"/>
      <c r="D183" s="127"/>
      <c r="E183" s="127"/>
      <c r="F183" s="127"/>
      <c r="G183" s="127"/>
      <c r="H183" s="127"/>
      <c r="I183" s="127"/>
      <c r="J183" s="127"/>
      <c r="K183" s="127"/>
      <c r="L183" s="127"/>
      <c r="M183" s="125"/>
      <c r="N183" s="128"/>
      <c r="O183" s="125"/>
      <c r="P183" s="125"/>
      <c r="Q183" s="125"/>
      <c r="R183" s="125"/>
      <c r="S183" s="125"/>
      <c r="T183" s="125"/>
      <c r="U183" s="125"/>
      <c r="V183" s="125"/>
      <c r="W183" s="125"/>
      <c r="X183" s="125"/>
      <c r="Y183" s="125"/>
    </row>
    <row r="184" spans="1:25" ht="15.5">
      <c r="A184" s="126"/>
      <c r="B184" s="127"/>
      <c r="C184" s="1022"/>
      <c r="D184" s="127"/>
      <c r="E184" s="127"/>
      <c r="F184" s="127"/>
      <c r="G184" s="127"/>
      <c r="H184" s="127"/>
      <c r="I184" s="127"/>
      <c r="J184" s="127"/>
      <c r="K184" s="127"/>
      <c r="L184" s="127"/>
      <c r="M184" s="125"/>
      <c r="N184" s="128"/>
      <c r="O184" s="125"/>
      <c r="P184" s="125"/>
      <c r="Q184" s="125"/>
      <c r="R184" s="125"/>
      <c r="S184" s="125"/>
      <c r="T184" s="125"/>
      <c r="U184" s="125"/>
      <c r="V184" s="125"/>
      <c r="W184" s="125"/>
      <c r="X184" s="125"/>
      <c r="Y184" s="125"/>
    </row>
    <row r="185" spans="1:25" ht="15.5">
      <c r="A185" s="126"/>
      <c r="B185" s="127"/>
      <c r="C185" s="1022"/>
      <c r="D185" s="127"/>
      <c r="E185" s="127"/>
      <c r="F185" s="127"/>
      <c r="G185" s="127"/>
      <c r="H185" s="127"/>
      <c r="I185" s="127"/>
      <c r="J185" s="127"/>
      <c r="K185" s="127"/>
      <c r="L185" s="127"/>
      <c r="M185" s="125"/>
      <c r="N185" s="128"/>
      <c r="O185" s="125"/>
      <c r="P185" s="125"/>
      <c r="Q185" s="125"/>
      <c r="R185" s="125"/>
      <c r="S185" s="125"/>
      <c r="T185" s="125"/>
      <c r="U185" s="125"/>
      <c r="V185" s="125"/>
      <c r="W185" s="125"/>
      <c r="X185" s="125"/>
      <c r="Y185" s="125"/>
    </row>
    <row r="186" spans="1:25" ht="15.5">
      <c r="A186" s="126"/>
      <c r="B186" s="127"/>
      <c r="C186" s="1022"/>
      <c r="D186" s="127"/>
      <c r="E186" s="127"/>
      <c r="F186" s="127"/>
      <c r="G186" s="127"/>
      <c r="H186" s="127"/>
      <c r="I186" s="127"/>
      <c r="J186" s="127"/>
      <c r="K186" s="127"/>
      <c r="L186" s="127"/>
      <c r="M186" s="125"/>
      <c r="N186" s="128"/>
      <c r="O186" s="125"/>
      <c r="P186" s="125"/>
      <c r="Q186" s="125"/>
      <c r="R186" s="125"/>
      <c r="S186" s="125"/>
      <c r="T186" s="125"/>
      <c r="U186" s="125"/>
      <c r="V186" s="125"/>
      <c r="W186" s="125"/>
      <c r="X186" s="125"/>
      <c r="Y186" s="125"/>
    </row>
    <row r="187" spans="1:25" ht="15.5">
      <c r="A187" s="126"/>
      <c r="B187" s="127"/>
      <c r="C187" s="1022"/>
      <c r="D187" s="127"/>
      <c r="E187" s="127"/>
      <c r="F187" s="127"/>
      <c r="G187" s="127"/>
      <c r="H187" s="127"/>
      <c r="I187" s="127"/>
      <c r="J187" s="127"/>
      <c r="K187" s="127"/>
      <c r="L187" s="127"/>
      <c r="M187" s="125"/>
      <c r="N187" s="128"/>
      <c r="O187" s="125"/>
      <c r="P187" s="125"/>
      <c r="Q187" s="125"/>
      <c r="R187" s="125"/>
      <c r="S187" s="125"/>
      <c r="T187" s="125"/>
      <c r="U187" s="125"/>
      <c r="V187" s="125"/>
      <c r="W187" s="125"/>
      <c r="X187" s="125"/>
      <c r="Y187" s="125"/>
    </row>
    <row r="188" spans="1:25" ht="15.5">
      <c r="A188" s="126"/>
      <c r="B188" s="127"/>
      <c r="C188" s="1022"/>
      <c r="D188" s="127"/>
      <c r="E188" s="127"/>
      <c r="F188" s="127"/>
      <c r="G188" s="127"/>
      <c r="H188" s="127"/>
      <c r="I188" s="127"/>
      <c r="J188" s="127"/>
      <c r="K188" s="127"/>
      <c r="L188" s="127"/>
      <c r="M188" s="125"/>
      <c r="N188" s="128"/>
      <c r="O188" s="125"/>
      <c r="P188" s="125"/>
      <c r="Q188" s="125"/>
      <c r="R188" s="125"/>
      <c r="S188" s="125"/>
      <c r="T188" s="125"/>
      <c r="U188" s="125"/>
      <c r="V188" s="125"/>
      <c r="W188" s="125"/>
      <c r="X188" s="125"/>
      <c r="Y188" s="125"/>
    </row>
    <row r="189" spans="1:25" ht="15.5">
      <c r="A189" s="126"/>
      <c r="B189" s="127"/>
      <c r="C189" s="1022"/>
      <c r="D189" s="127"/>
      <c r="E189" s="127"/>
      <c r="F189" s="127"/>
      <c r="G189" s="127"/>
      <c r="H189" s="127"/>
      <c r="I189" s="127"/>
      <c r="J189" s="127"/>
      <c r="K189" s="127"/>
      <c r="L189" s="127"/>
      <c r="M189" s="125"/>
      <c r="N189" s="128"/>
      <c r="O189" s="125"/>
      <c r="P189" s="125"/>
      <c r="Q189" s="125"/>
      <c r="R189" s="125"/>
      <c r="S189" s="125"/>
      <c r="T189" s="125"/>
      <c r="U189" s="125"/>
      <c r="V189" s="125"/>
      <c r="W189" s="125"/>
      <c r="X189" s="125"/>
      <c r="Y189" s="125"/>
    </row>
    <row r="190" spans="1:25" ht="15.5">
      <c r="A190" s="126"/>
      <c r="B190" s="127"/>
      <c r="C190" s="1022"/>
      <c r="D190" s="127"/>
      <c r="E190" s="127"/>
      <c r="F190" s="127"/>
      <c r="G190" s="127"/>
      <c r="H190" s="127"/>
      <c r="I190" s="127"/>
      <c r="J190" s="127"/>
      <c r="K190" s="127"/>
      <c r="L190" s="127"/>
      <c r="M190" s="125"/>
      <c r="N190" s="128"/>
      <c r="O190" s="125"/>
      <c r="P190" s="125"/>
      <c r="Q190" s="125"/>
      <c r="R190" s="125"/>
      <c r="S190" s="125"/>
      <c r="T190" s="125"/>
      <c r="U190" s="125"/>
      <c r="V190" s="125"/>
      <c r="W190" s="125"/>
      <c r="X190" s="125"/>
      <c r="Y190" s="125"/>
    </row>
    <row r="191" spans="1:25" ht="15.5">
      <c r="A191" s="126"/>
      <c r="B191" s="127"/>
      <c r="C191" s="1022"/>
      <c r="D191" s="127"/>
      <c r="E191" s="127"/>
      <c r="F191" s="127"/>
      <c r="G191" s="127"/>
      <c r="H191" s="127"/>
      <c r="I191" s="127"/>
      <c r="J191" s="127"/>
      <c r="K191" s="127"/>
      <c r="L191" s="127"/>
      <c r="M191" s="125"/>
      <c r="N191" s="128"/>
      <c r="O191" s="125"/>
      <c r="P191" s="125"/>
      <c r="Q191" s="125"/>
      <c r="R191" s="125"/>
      <c r="S191" s="125"/>
      <c r="T191" s="125"/>
      <c r="U191" s="125"/>
      <c r="V191" s="125"/>
      <c r="W191" s="125"/>
      <c r="X191" s="125"/>
      <c r="Y191" s="125"/>
    </row>
    <row r="192" spans="1:25" ht="15.5">
      <c r="A192" s="126"/>
      <c r="B192" s="127"/>
      <c r="C192" s="1022"/>
      <c r="D192" s="127"/>
      <c r="E192" s="127"/>
      <c r="F192" s="127"/>
      <c r="G192" s="127"/>
      <c r="H192" s="127"/>
      <c r="I192" s="127"/>
      <c r="J192" s="127"/>
      <c r="K192" s="127"/>
      <c r="L192" s="127"/>
      <c r="M192" s="125"/>
      <c r="N192" s="128"/>
      <c r="O192" s="125"/>
      <c r="P192" s="125"/>
      <c r="Q192" s="125"/>
      <c r="R192" s="125"/>
      <c r="S192" s="125"/>
      <c r="T192" s="125"/>
      <c r="U192" s="125"/>
      <c r="V192" s="125"/>
      <c r="W192" s="125"/>
      <c r="X192" s="125"/>
      <c r="Y192" s="125"/>
    </row>
    <row r="193" spans="1:25" ht="15.5">
      <c r="A193" s="126"/>
      <c r="B193" s="127"/>
      <c r="C193" s="1022"/>
      <c r="D193" s="127"/>
      <c r="E193" s="127"/>
      <c r="F193" s="127"/>
      <c r="G193" s="127"/>
      <c r="H193" s="127"/>
      <c r="I193" s="127"/>
      <c r="J193" s="127"/>
      <c r="K193" s="127"/>
      <c r="L193" s="127"/>
      <c r="M193" s="125"/>
      <c r="N193" s="128"/>
      <c r="O193" s="125"/>
      <c r="P193" s="125"/>
      <c r="Q193" s="125"/>
      <c r="R193" s="125"/>
      <c r="S193" s="125"/>
      <c r="T193" s="125"/>
      <c r="U193" s="125"/>
      <c r="V193" s="125"/>
      <c r="W193" s="125"/>
      <c r="X193" s="125"/>
      <c r="Y193" s="125"/>
    </row>
    <row r="194" spans="1:25" ht="15.5">
      <c r="A194" s="126"/>
      <c r="B194" s="127"/>
      <c r="C194" s="1022"/>
      <c r="D194" s="127"/>
      <c r="E194" s="127"/>
      <c r="F194" s="127"/>
      <c r="G194" s="127"/>
      <c r="H194" s="127"/>
      <c r="I194" s="127"/>
      <c r="J194" s="127"/>
      <c r="K194" s="127"/>
      <c r="L194" s="127"/>
      <c r="M194" s="125"/>
      <c r="N194" s="128"/>
      <c r="O194" s="125"/>
      <c r="P194" s="125"/>
      <c r="Q194" s="125"/>
      <c r="R194" s="125"/>
      <c r="S194" s="125"/>
      <c r="T194" s="125"/>
      <c r="U194" s="125"/>
      <c r="V194" s="125"/>
      <c r="W194" s="125"/>
      <c r="X194" s="125"/>
      <c r="Y194" s="125"/>
    </row>
    <row r="195" spans="1:25" ht="15.5">
      <c r="A195" s="126"/>
      <c r="B195" s="127"/>
      <c r="C195" s="1022"/>
      <c r="D195" s="127"/>
      <c r="E195" s="127"/>
      <c r="F195" s="127"/>
      <c r="G195" s="127"/>
      <c r="H195" s="127"/>
      <c r="I195" s="127"/>
      <c r="J195" s="127"/>
      <c r="K195" s="127"/>
      <c r="L195" s="127"/>
      <c r="M195" s="125"/>
      <c r="N195" s="128"/>
      <c r="O195" s="125"/>
      <c r="P195" s="125"/>
      <c r="Q195" s="125"/>
      <c r="R195" s="125"/>
      <c r="S195" s="125"/>
      <c r="T195" s="125"/>
      <c r="U195" s="125"/>
      <c r="V195" s="125"/>
      <c r="W195" s="125"/>
      <c r="X195" s="125"/>
      <c r="Y195" s="125"/>
    </row>
    <row r="196" spans="1:25" ht="15.5">
      <c r="A196" s="126"/>
      <c r="B196" s="127"/>
      <c r="C196" s="1022"/>
      <c r="D196" s="127"/>
      <c r="E196" s="127"/>
      <c r="F196" s="127"/>
      <c r="G196" s="127"/>
      <c r="H196" s="127"/>
      <c r="I196" s="127"/>
      <c r="J196" s="127"/>
      <c r="K196" s="127"/>
      <c r="L196" s="127"/>
      <c r="M196" s="125"/>
      <c r="N196" s="128"/>
      <c r="O196" s="125"/>
      <c r="P196" s="125"/>
      <c r="Q196" s="125"/>
      <c r="R196" s="125"/>
      <c r="S196" s="125"/>
      <c r="T196" s="125"/>
      <c r="U196" s="125"/>
      <c r="V196" s="125"/>
      <c r="W196" s="125"/>
      <c r="X196" s="125"/>
      <c r="Y196" s="125"/>
    </row>
    <row r="197" spans="1:25" ht="15.5">
      <c r="A197" s="126"/>
      <c r="B197" s="127"/>
      <c r="C197" s="1022"/>
      <c r="D197" s="127"/>
      <c r="E197" s="127"/>
      <c r="F197" s="127"/>
      <c r="G197" s="127"/>
      <c r="H197" s="127"/>
      <c r="I197" s="127"/>
      <c r="J197" s="127"/>
      <c r="K197" s="127"/>
      <c r="L197" s="127"/>
      <c r="M197" s="125"/>
      <c r="N197" s="128"/>
      <c r="O197" s="125"/>
      <c r="P197" s="125"/>
      <c r="Q197" s="125"/>
      <c r="R197" s="125"/>
      <c r="S197" s="125"/>
      <c r="T197" s="125"/>
      <c r="U197" s="125"/>
      <c r="V197" s="125"/>
      <c r="W197" s="125"/>
      <c r="X197" s="125"/>
      <c r="Y197" s="125"/>
    </row>
    <row r="198" spans="1:25" ht="15.5">
      <c r="A198" s="126"/>
      <c r="B198" s="127"/>
      <c r="C198" s="1022"/>
      <c r="D198" s="127"/>
      <c r="E198" s="127"/>
      <c r="F198" s="127"/>
      <c r="G198" s="127"/>
      <c r="H198" s="127"/>
      <c r="I198" s="127"/>
      <c r="J198" s="127"/>
      <c r="K198" s="127"/>
      <c r="L198" s="127"/>
      <c r="M198" s="125"/>
      <c r="N198" s="128"/>
      <c r="O198" s="125"/>
      <c r="P198" s="125"/>
      <c r="Q198" s="125"/>
      <c r="R198" s="125"/>
      <c r="S198" s="125"/>
      <c r="T198" s="125"/>
      <c r="U198" s="125"/>
      <c r="V198" s="125"/>
      <c r="W198" s="125"/>
      <c r="X198" s="125"/>
      <c r="Y198" s="125"/>
    </row>
    <row r="199" spans="1:25" ht="15.5">
      <c r="A199" s="126"/>
      <c r="B199" s="127"/>
      <c r="C199" s="1022"/>
      <c r="D199" s="127"/>
      <c r="E199" s="127"/>
      <c r="F199" s="127"/>
      <c r="G199" s="127"/>
      <c r="H199" s="127"/>
      <c r="I199" s="127"/>
      <c r="J199" s="127"/>
      <c r="K199" s="127"/>
      <c r="L199" s="127"/>
      <c r="M199" s="125"/>
      <c r="N199" s="128"/>
      <c r="O199" s="125"/>
      <c r="P199" s="125"/>
      <c r="Q199" s="125"/>
      <c r="R199" s="125"/>
      <c r="S199" s="125"/>
      <c r="T199" s="125"/>
      <c r="U199" s="125"/>
      <c r="V199" s="125"/>
      <c r="W199" s="125"/>
      <c r="X199" s="125"/>
      <c r="Y199" s="125"/>
    </row>
    <row r="200" spans="1:25" ht="15.5">
      <c r="A200" s="126"/>
      <c r="B200" s="127"/>
      <c r="C200" s="1022"/>
      <c r="D200" s="127"/>
      <c r="E200" s="127"/>
      <c r="F200" s="127"/>
      <c r="G200" s="127"/>
      <c r="H200" s="127"/>
      <c r="I200" s="127"/>
      <c r="J200" s="127"/>
      <c r="K200" s="127"/>
      <c r="L200" s="127"/>
      <c r="M200" s="125"/>
      <c r="N200" s="128"/>
      <c r="O200" s="125"/>
      <c r="P200" s="125"/>
      <c r="Q200" s="125"/>
      <c r="R200" s="125"/>
      <c r="S200" s="125"/>
      <c r="T200" s="125"/>
      <c r="U200" s="125"/>
      <c r="V200" s="125"/>
      <c r="W200" s="125"/>
      <c r="X200" s="125"/>
      <c r="Y200" s="125"/>
    </row>
    <row r="201" spans="1:25" ht="15.5">
      <c r="A201" s="126"/>
      <c r="B201" s="127"/>
      <c r="C201" s="1022"/>
      <c r="D201" s="127"/>
      <c r="E201" s="127"/>
      <c r="F201" s="127"/>
      <c r="G201" s="127"/>
      <c r="H201" s="127"/>
      <c r="I201" s="127"/>
      <c r="J201" s="127"/>
      <c r="K201" s="127"/>
      <c r="L201" s="127"/>
      <c r="M201" s="125"/>
      <c r="N201" s="128"/>
      <c r="O201" s="125"/>
      <c r="P201" s="125"/>
      <c r="Q201" s="125"/>
      <c r="R201" s="125"/>
      <c r="S201" s="125"/>
      <c r="T201" s="125"/>
      <c r="U201" s="125"/>
      <c r="V201" s="125"/>
      <c r="W201" s="125"/>
      <c r="X201" s="125"/>
      <c r="Y201" s="125"/>
    </row>
    <row r="202" spans="1:25" ht="15.5">
      <c r="A202" s="126"/>
      <c r="B202" s="127"/>
      <c r="C202" s="1022"/>
      <c r="D202" s="127"/>
      <c r="E202" s="127"/>
      <c r="F202" s="127"/>
      <c r="G202" s="127"/>
      <c r="H202" s="127"/>
      <c r="I202" s="127"/>
      <c r="J202" s="127"/>
      <c r="K202" s="127"/>
      <c r="L202" s="127"/>
      <c r="M202" s="125"/>
      <c r="N202" s="128"/>
      <c r="O202" s="125"/>
      <c r="P202" s="125"/>
      <c r="Q202" s="125"/>
      <c r="R202" s="125"/>
      <c r="S202" s="125"/>
      <c r="T202" s="125"/>
      <c r="U202" s="125"/>
      <c r="V202" s="125"/>
      <c r="W202" s="125"/>
      <c r="X202" s="125"/>
      <c r="Y202" s="125"/>
    </row>
    <row r="203" spans="1:25" ht="15.5">
      <c r="A203" s="126"/>
      <c r="B203" s="127"/>
      <c r="C203" s="1022"/>
      <c r="D203" s="127"/>
      <c r="E203" s="127"/>
      <c r="F203" s="127"/>
      <c r="G203" s="127"/>
      <c r="H203" s="127"/>
      <c r="I203" s="127"/>
      <c r="J203" s="127"/>
      <c r="K203" s="127"/>
      <c r="L203" s="127"/>
      <c r="M203" s="125"/>
      <c r="N203" s="128"/>
      <c r="O203" s="125"/>
      <c r="P203" s="125"/>
      <c r="Q203" s="125"/>
      <c r="R203" s="125"/>
      <c r="S203" s="125"/>
      <c r="T203" s="125"/>
      <c r="U203" s="125"/>
      <c r="V203" s="125"/>
      <c r="W203" s="125"/>
      <c r="X203" s="125"/>
      <c r="Y203" s="125"/>
    </row>
    <row r="204" spans="1:25" ht="15.5">
      <c r="A204" s="126"/>
      <c r="B204" s="127"/>
      <c r="C204" s="1022"/>
      <c r="D204" s="127"/>
      <c r="E204" s="127"/>
      <c r="F204" s="127"/>
      <c r="G204" s="127"/>
      <c r="H204" s="127"/>
      <c r="I204" s="127"/>
      <c r="J204" s="127"/>
      <c r="K204" s="127"/>
      <c r="L204" s="127"/>
      <c r="M204" s="125"/>
      <c r="N204" s="128"/>
      <c r="O204" s="125"/>
      <c r="P204" s="125"/>
      <c r="Q204" s="125"/>
      <c r="R204" s="125"/>
      <c r="S204" s="125"/>
      <c r="T204" s="125"/>
      <c r="U204" s="125"/>
      <c r="V204" s="125"/>
      <c r="W204" s="125"/>
      <c r="X204" s="125"/>
      <c r="Y204" s="125"/>
    </row>
    <row r="205" spans="1:25" ht="15.5">
      <c r="A205" s="126"/>
      <c r="B205" s="127"/>
      <c r="C205" s="1022"/>
      <c r="D205" s="127"/>
      <c r="E205" s="127"/>
      <c r="F205" s="127"/>
      <c r="G205" s="127"/>
      <c r="H205" s="127"/>
      <c r="I205" s="127"/>
      <c r="J205" s="127"/>
      <c r="K205" s="127"/>
      <c r="L205" s="127"/>
      <c r="M205" s="125"/>
      <c r="N205" s="128"/>
      <c r="O205" s="125"/>
      <c r="P205" s="125"/>
      <c r="Q205" s="125"/>
      <c r="R205" s="125"/>
      <c r="S205" s="125"/>
      <c r="T205" s="125"/>
      <c r="U205" s="125"/>
      <c r="V205" s="125"/>
      <c r="W205" s="125"/>
      <c r="X205" s="125"/>
      <c r="Y205" s="125"/>
    </row>
    <row r="206" spans="1:25" ht="15.5">
      <c r="A206" s="126"/>
      <c r="B206" s="127"/>
      <c r="C206" s="1022"/>
      <c r="D206" s="127"/>
      <c r="E206" s="127"/>
      <c r="F206" s="127"/>
      <c r="G206" s="127"/>
      <c r="H206" s="127"/>
      <c r="I206" s="127"/>
      <c r="J206" s="127"/>
      <c r="K206" s="127"/>
      <c r="L206" s="127"/>
      <c r="M206" s="125"/>
      <c r="N206" s="128"/>
      <c r="O206" s="125"/>
      <c r="P206" s="125"/>
      <c r="Q206" s="125"/>
      <c r="R206" s="125"/>
      <c r="S206" s="125"/>
      <c r="T206" s="125"/>
      <c r="U206" s="125"/>
      <c r="V206" s="125"/>
      <c r="W206" s="125"/>
      <c r="X206" s="125"/>
      <c r="Y206" s="125"/>
    </row>
    <row r="207" spans="1:25" ht="15.5">
      <c r="A207" s="126"/>
      <c r="B207" s="127"/>
      <c r="C207" s="1022"/>
      <c r="D207" s="127"/>
      <c r="E207" s="127"/>
      <c r="F207" s="127"/>
      <c r="G207" s="127"/>
      <c r="H207" s="127"/>
      <c r="I207" s="127"/>
      <c r="J207" s="127"/>
      <c r="K207" s="127"/>
      <c r="L207" s="127"/>
      <c r="M207" s="125"/>
      <c r="N207" s="128"/>
      <c r="O207" s="125"/>
      <c r="P207" s="125"/>
      <c r="Q207" s="125"/>
      <c r="R207" s="125"/>
      <c r="S207" s="125"/>
      <c r="T207" s="125"/>
      <c r="U207" s="125"/>
      <c r="V207" s="125"/>
      <c r="W207" s="125"/>
      <c r="X207" s="125"/>
      <c r="Y207" s="125"/>
    </row>
    <row r="208" spans="1:25" ht="15.5">
      <c r="A208" s="126"/>
      <c r="B208" s="127"/>
      <c r="C208" s="1022"/>
      <c r="D208" s="127"/>
      <c r="E208" s="127"/>
      <c r="F208" s="127"/>
      <c r="G208" s="127"/>
      <c r="H208" s="127"/>
      <c r="I208" s="127"/>
      <c r="J208" s="127"/>
      <c r="K208" s="127"/>
      <c r="L208" s="127"/>
      <c r="M208" s="125"/>
      <c r="N208" s="128"/>
      <c r="O208" s="125"/>
      <c r="P208" s="125"/>
      <c r="Q208" s="125"/>
      <c r="R208" s="125"/>
      <c r="S208" s="125"/>
      <c r="T208" s="125"/>
      <c r="U208" s="125"/>
      <c r="V208" s="125"/>
      <c r="W208" s="125"/>
      <c r="X208" s="125"/>
      <c r="Y208" s="125"/>
    </row>
    <row r="209" spans="1:25" ht="15.5">
      <c r="A209" s="126"/>
      <c r="B209" s="127"/>
      <c r="C209" s="1022"/>
      <c r="D209" s="127"/>
      <c r="E209" s="127"/>
      <c r="F209" s="127"/>
      <c r="G209" s="127"/>
      <c r="H209" s="127"/>
      <c r="I209" s="127"/>
      <c r="J209" s="127"/>
      <c r="K209" s="127"/>
      <c r="L209" s="127"/>
      <c r="M209" s="125"/>
      <c r="N209" s="128"/>
      <c r="O209" s="125"/>
      <c r="P209" s="125"/>
      <c r="Q209" s="125"/>
      <c r="R209" s="125"/>
      <c r="S209" s="125"/>
      <c r="T209" s="125"/>
      <c r="U209" s="125"/>
      <c r="V209" s="125"/>
      <c r="W209" s="125"/>
      <c r="X209" s="125"/>
      <c r="Y209" s="125"/>
    </row>
    <row r="210" spans="1:25" ht="15.5">
      <c r="A210" s="126"/>
      <c r="B210" s="127"/>
      <c r="C210" s="1022"/>
      <c r="D210" s="127"/>
      <c r="E210" s="127"/>
      <c r="F210" s="127"/>
      <c r="G210" s="127"/>
      <c r="H210" s="127"/>
      <c r="I210" s="127"/>
      <c r="J210" s="127"/>
      <c r="K210" s="127"/>
      <c r="L210" s="127"/>
      <c r="M210" s="125"/>
      <c r="N210" s="128"/>
      <c r="O210" s="125"/>
      <c r="P210" s="125"/>
      <c r="Q210" s="125"/>
      <c r="R210" s="125"/>
      <c r="S210" s="125"/>
      <c r="T210" s="125"/>
      <c r="U210" s="125"/>
      <c r="V210" s="125"/>
      <c r="W210" s="125"/>
      <c r="X210" s="125"/>
      <c r="Y210" s="125"/>
    </row>
    <row r="211" spans="1:25" ht="15.5">
      <c r="A211" s="126"/>
      <c r="B211" s="127"/>
      <c r="C211" s="1022"/>
      <c r="D211" s="127"/>
      <c r="E211" s="127"/>
      <c r="F211" s="127"/>
      <c r="G211" s="127"/>
      <c r="H211" s="127"/>
      <c r="I211" s="127"/>
      <c r="J211" s="127"/>
      <c r="K211" s="127"/>
      <c r="L211" s="127"/>
      <c r="M211" s="125"/>
      <c r="N211" s="128"/>
      <c r="O211" s="125"/>
      <c r="P211" s="125"/>
      <c r="Q211" s="125"/>
      <c r="R211" s="125"/>
      <c r="S211" s="125"/>
      <c r="T211" s="125"/>
      <c r="U211" s="125"/>
      <c r="V211" s="125"/>
      <c r="W211" s="125"/>
      <c r="X211" s="125"/>
      <c r="Y211" s="125"/>
    </row>
    <row r="212" spans="1:25" ht="15.5">
      <c r="A212" s="126"/>
      <c r="B212" s="127"/>
      <c r="C212" s="1022"/>
      <c r="D212" s="127"/>
      <c r="E212" s="127"/>
      <c r="F212" s="127"/>
      <c r="G212" s="127"/>
      <c r="H212" s="127"/>
      <c r="I212" s="127"/>
      <c r="J212" s="127"/>
      <c r="K212" s="127"/>
      <c r="L212" s="127"/>
      <c r="M212" s="125"/>
      <c r="N212" s="128"/>
      <c r="O212" s="125"/>
      <c r="P212" s="125"/>
      <c r="Q212" s="125"/>
      <c r="R212" s="125"/>
      <c r="S212" s="125"/>
      <c r="T212" s="125"/>
      <c r="U212" s="125"/>
      <c r="V212" s="125"/>
      <c r="W212" s="125"/>
      <c r="X212" s="125"/>
      <c r="Y212" s="125"/>
    </row>
    <row r="213" spans="1:25" ht="15.5">
      <c r="A213" s="126"/>
      <c r="B213" s="127"/>
      <c r="C213" s="1022"/>
      <c r="D213" s="127"/>
      <c r="E213" s="127"/>
      <c r="F213" s="127"/>
      <c r="G213" s="127"/>
      <c r="H213" s="127"/>
      <c r="I213" s="127"/>
      <c r="J213" s="127"/>
      <c r="K213" s="127"/>
      <c r="L213" s="127"/>
      <c r="M213" s="125"/>
      <c r="N213" s="128"/>
      <c r="O213" s="125"/>
      <c r="P213" s="125"/>
      <c r="Q213" s="125"/>
      <c r="R213" s="125"/>
      <c r="S213" s="125"/>
      <c r="T213" s="125"/>
      <c r="U213" s="125"/>
      <c r="V213" s="125"/>
      <c r="W213" s="125"/>
      <c r="X213" s="125"/>
      <c r="Y213" s="125"/>
    </row>
    <row r="214" spans="1:25" ht="15.5">
      <c r="A214" s="126"/>
      <c r="B214" s="127"/>
      <c r="C214" s="1022"/>
      <c r="D214" s="127"/>
      <c r="E214" s="127"/>
      <c r="F214" s="127"/>
      <c r="G214" s="127"/>
      <c r="H214" s="127"/>
      <c r="I214" s="127"/>
      <c r="J214" s="127"/>
      <c r="K214" s="127"/>
      <c r="L214" s="127"/>
      <c r="M214" s="125"/>
      <c r="N214" s="128"/>
      <c r="O214" s="125"/>
      <c r="P214" s="125"/>
      <c r="Q214" s="125"/>
      <c r="R214" s="125"/>
      <c r="S214" s="125"/>
      <c r="T214" s="125"/>
      <c r="U214" s="125"/>
      <c r="V214" s="125"/>
      <c r="W214" s="125"/>
      <c r="X214" s="125"/>
      <c r="Y214" s="125"/>
    </row>
    <row r="215" spans="1:25" ht="15.5">
      <c r="A215" s="126"/>
      <c r="B215" s="127"/>
      <c r="C215" s="1022"/>
      <c r="D215" s="127"/>
      <c r="E215" s="127"/>
      <c r="F215" s="127"/>
      <c r="G215" s="127"/>
      <c r="H215" s="127"/>
      <c r="I215" s="127"/>
      <c r="J215" s="127"/>
      <c r="K215" s="127"/>
      <c r="L215" s="127"/>
      <c r="M215" s="125"/>
      <c r="N215" s="128"/>
      <c r="O215" s="125"/>
      <c r="P215" s="125"/>
      <c r="Q215" s="125"/>
      <c r="R215" s="125"/>
      <c r="S215" s="125"/>
      <c r="T215" s="125"/>
      <c r="U215" s="125"/>
      <c r="V215" s="125"/>
      <c r="W215" s="125"/>
      <c r="X215" s="125"/>
      <c r="Y215" s="125"/>
    </row>
    <row r="216" spans="1:25" ht="15.5">
      <c r="A216" s="126"/>
      <c r="B216" s="127"/>
      <c r="C216" s="1022"/>
      <c r="D216" s="127"/>
      <c r="E216" s="127"/>
      <c r="F216" s="127"/>
      <c r="G216" s="127"/>
      <c r="H216" s="127"/>
      <c r="I216" s="127"/>
      <c r="J216" s="127"/>
      <c r="K216" s="127"/>
      <c r="L216" s="127"/>
      <c r="M216" s="125"/>
      <c r="N216" s="128"/>
      <c r="O216" s="125"/>
      <c r="P216" s="125"/>
      <c r="Q216" s="125"/>
      <c r="R216" s="125"/>
      <c r="S216" s="125"/>
      <c r="T216" s="125"/>
      <c r="U216" s="125"/>
      <c r="V216" s="125"/>
      <c r="W216" s="125"/>
      <c r="X216" s="125"/>
      <c r="Y216" s="125"/>
    </row>
    <row r="217" spans="1:25" ht="15.5">
      <c r="A217" s="126"/>
      <c r="B217" s="127"/>
      <c r="C217" s="1022"/>
      <c r="D217" s="127"/>
      <c r="E217" s="127"/>
      <c r="F217" s="127"/>
      <c r="G217" s="127"/>
      <c r="H217" s="127"/>
      <c r="I217" s="127"/>
      <c r="J217" s="127"/>
      <c r="K217" s="127"/>
      <c r="L217" s="127"/>
      <c r="M217" s="125"/>
      <c r="N217" s="128"/>
      <c r="O217" s="125"/>
      <c r="P217" s="125"/>
      <c r="Q217" s="125"/>
      <c r="R217" s="125"/>
      <c r="S217" s="125"/>
      <c r="T217" s="125"/>
      <c r="U217" s="125"/>
      <c r="V217" s="125"/>
      <c r="W217" s="125"/>
      <c r="X217" s="125"/>
      <c r="Y217" s="125"/>
    </row>
    <row r="218" spans="1:25" ht="15.5">
      <c r="A218" s="126"/>
      <c r="B218" s="127"/>
      <c r="C218" s="1022"/>
      <c r="D218" s="127"/>
      <c r="E218" s="127"/>
      <c r="F218" s="127"/>
      <c r="G218" s="127"/>
      <c r="H218" s="127"/>
      <c r="I218" s="127"/>
      <c r="J218" s="127"/>
      <c r="K218" s="127"/>
      <c r="L218" s="127"/>
      <c r="M218" s="125"/>
      <c r="N218" s="128"/>
      <c r="O218" s="125"/>
      <c r="P218" s="125"/>
      <c r="Q218" s="125"/>
      <c r="R218" s="125"/>
      <c r="S218" s="125"/>
      <c r="T218" s="125"/>
      <c r="U218" s="125"/>
      <c r="V218" s="125"/>
      <c r="W218" s="125"/>
      <c r="X218" s="125"/>
      <c r="Y218" s="125"/>
    </row>
    <row r="219" spans="1:25" ht="15.5">
      <c r="A219" s="126"/>
      <c r="B219" s="127"/>
      <c r="C219" s="1022"/>
      <c r="D219" s="127"/>
      <c r="E219" s="127"/>
      <c r="F219" s="127"/>
      <c r="G219" s="127"/>
      <c r="H219" s="127"/>
      <c r="I219" s="127"/>
      <c r="J219" s="127"/>
      <c r="K219" s="127"/>
      <c r="L219" s="127"/>
      <c r="M219" s="125"/>
      <c r="N219" s="128"/>
      <c r="O219" s="125"/>
      <c r="P219" s="125"/>
      <c r="Q219" s="125"/>
      <c r="R219" s="125"/>
      <c r="S219" s="125"/>
      <c r="T219" s="125"/>
      <c r="U219" s="125"/>
      <c r="V219" s="125"/>
      <c r="W219" s="125"/>
      <c r="X219" s="125"/>
      <c r="Y219" s="125"/>
    </row>
    <row r="220" spans="1:25" ht="15.5">
      <c r="A220" s="126"/>
      <c r="B220" s="127"/>
      <c r="C220" s="1022"/>
      <c r="D220" s="127"/>
      <c r="E220" s="127"/>
      <c r="F220" s="127"/>
      <c r="G220" s="127"/>
      <c r="H220" s="127"/>
      <c r="I220" s="127"/>
      <c r="J220" s="127"/>
      <c r="K220" s="127"/>
      <c r="L220" s="127"/>
      <c r="M220" s="125"/>
      <c r="N220" s="128"/>
      <c r="O220" s="125"/>
      <c r="P220" s="125"/>
      <c r="Q220" s="125"/>
      <c r="R220" s="125"/>
      <c r="S220" s="125"/>
      <c r="T220" s="125"/>
      <c r="U220" s="125"/>
      <c r="V220" s="125"/>
      <c r="W220" s="125"/>
      <c r="X220" s="125"/>
      <c r="Y220" s="125"/>
    </row>
    <row r="221" spans="1:25" ht="15.5">
      <c r="A221" s="126"/>
      <c r="B221" s="127"/>
      <c r="C221" s="1022"/>
      <c r="D221" s="127"/>
      <c r="E221" s="127"/>
      <c r="F221" s="127"/>
      <c r="G221" s="127"/>
      <c r="H221" s="127"/>
      <c r="I221" s="127"/>
      <c r="J221" s="127"/>
      <c r="K221" s="127"/>
      <c r="L221" s="127"/>
      <c r="M221" s="125"/>
      <c r="N221" s="128"/>
      <c r="O221" s="125"/>
      <c r="P221" s="125"/>
      <c r="Q221" s="125"/>
      <c r="R221" s="125"/>
      <c r="S221" s="125"/>
      <c r="T221" s="125"/>
      <c r="U221" s="125"/>
      <c r="V221" s="125"/>
      <c r="W221" s="125"/>
      <c r="X221" s="125"/>
      <c r="Y221" s="125"/>
    </row>
    <row r="222" spans="1:25" ht="15.5">
      <c r="A222" s="126"/>
      <c r="B222" s="127"/>
      <c r="C222" s="1022"/>
      <c r="D222" s="127"/>
      <c r="E222" s="127"/>
      <c r="F222" s="127"/>
      <c r="G222" s="127"/>
      <c r="H222" s="127"/>
      <c r="I222" s="127"/>
      <c r="J222" s="127"/>
      <c r="K222" s="127"/>
      <c r="L222" s="127"/>
      <c r="M222" s="125"/>
      <c r="N222" s="128"/>
      <c r="O222" s="125"/>
      <c r="P222" s="125"/>
      <c r="Q222" s="125"/>
      <c r="R222" s="125"/>
      <c r="S222" s="125"/>
      <c r="T222" s="125"/>
      <c r="U222" s="125"/>
      <c r="V222" s="125"/>
      <c r="W222" s="125"/>
      <c r="X222" s="125"/>
      <c r="Y222" s="125"/>
    </row>
    <row r="223" spans="1:25" ht="15.5">
      <c r="A223" s="126"/>
      <c r="B223" s="127"/>
      <c r="C223" s="1022"/>
      <c r="D223" s="127"/>
      <c r="E223" s="127"/>
      <c r="F223" s="127"/>
      <c r="G223" s="127"/>
      <c r="H223" s="127"/>
      <c r="I223" s="127"/>
      <c r="J223" s="127"/>
      <c r="K223" s="127"/>
      <c r="L223" s="127"/>
      <c r="M223" s="125"/>
      <c r="N223" s="128"/>
      <c r="O223" s="125"/>
      <c r="P223" s="125"/>
      <c r="Q223" s="125"/>
      <c r="R223" s="125"/>
      <c r="S223" s="125"/>
      <c r="T223" s="125"/>
      <c r="U223" s="125"/>
      <c r="V223" s="125"/>
      <c r="W223" s="125"/>
      <c r="X223" s="125"/>
      <c r="Y223" s="125"/>
    </row>
    <row r="224" spans="1:25" ht="15.5">
      <c r="A224" s="126"/>
      <c r="B224" s="127"/>
      <c r="C224" s="1022"/>
      <c r="D224" s="127"/>
      <c r="E224" s="127"/>
      <c r="F224" s="127"/>
      <c r="G224" s="127"/>
      <c r="H224" s="127"/>
      <c r="I224" s="127"/>
      <c r="J224" s="127"/>
      <c r="K224" s="127"/>
      <c r="L224" s="127"/>
      <c r="M224" s="125"/>
      <c r="N224" s="128"/>
      <c r="O224" s="125"/>
      <c r="P224" s="125"/>
      <c r="Q224" s="125"/>
      <c r="R224" s="125"/>
      <c r="S224" s="125"/>
      <c r="T224" s="125"/>
      <c r="U224" s="125"/>
      <c r="V224" s="125"/>
      <c r="W224" s="125"/>
      <c r="X224" s="125"/>
      <c r="Y224" s="125"/>
    </row>
    <row r="225" spans="1:25" ht="15.5">
      <c r="A225" s="126"/>
      <c r="B225" s="127"/>
      <c r="C225" s="1022"/>
      <c r="D225" s="127"/>
      <c r="E225" s="127"/>
      <c r="F225" s="127"/>
      <c r="G225" s="127"/>
      <c r="H225" s="127"/>
      <c r="I225" s="127"/>
      <c r="J225" s="127"/>
      <c r="K225" s="127"/>
      <c r="L225" s="127"/>
      <c r="M225" s="125"/>
      <c r="N225" s="128"/>
      <c r="O225" s="125"/>
      <c r="P225" s="125"/>
      <c r="Q225" s="125"/>
      <c r="R225" s="125"/>
      <c r="S225" s="125"/>
      <c r="T225" s="125"/>
      <c r="U225" s="125"/>
      <c r="V225" s="125"/>
      <c r="W225" s="125"/>
      <c r="X225" s="125"/>
      <c r="Y225" s="125"/>
    </row>
    <row r="226" spans="1:25" ht="15.5">
      <c r="A226" s="126"/>
      <c r="B226" s="127"/>
      <c r="C226" s="1022"/>
      <c r="D226" s="127"/>
      <c r="E226" s="127"/>
      <c r="F226" s="127"/>
      <c r="G226" s="127"/>
      <c r="H226" s="127"/>
      <c r="I226" s="127"/>
      <c r="J226" s="127"/>
      <c r="K226" s="127"/>
      <c r="L226" s="127"/>
      <c r="M226" s="125"/>
      <c r="N226" s="128"/>
      <c r="O226" s="125"/>
      <c r="P226" s="125"/>
      <c r="Q226" s="125"/>
      <c r="R226" s="125"/>
      <c r="S226" s="125"/>
      <c r="T226" s="125"/>
      <c r="U226" s="125"/>
      <c r="V226" s="125"/>
      <c r="W226" s="125"/>
      <c r="X226" s="125"/>
      <c r="Y226" s="125"/>
    </row>
    <row r="227" spans="1:25" ht="15.5">
      <c r="A227" s="126"/>
      <c r="B227" s="127"/>
      <c r="C227" s="1022"/>
      <c r="D227" s="127"/>
      <c r="E227" s="127"/>
      <c r="F227" s="127"/>
      <c r="G227" s="127"/>
      <c r="H227" s="127"/>
      <c r="I227" s="127"/>
      <c r="J227" s="127"/>
      <c r="K227" s="127"/>
      <c r="L227" s="127"/>
      <c r="M227" s="125"/>
      <c r="N227" s="128"/>
      <c r="O227" s="125"/>
      <c r="P227" s="125"/>
      <c r="Q227" s="125"/>
      <c r="R227" s="125"/>
      <c r="S227" s="125"/>
      <c r="T227" s="125"/>
      <c r="U227" s="125"/>
      <c r="V227" s="125"/>
      <c r="W227" s="125"/>
      <c r="X227" s="125"/>
      <c r="Y227" s="125"/>
    </row>
    <row r="228" spans="1:25" ht="15.5">
      <c r="A228" s="126"/>
      <c r="B228" s="127"/>
      <c r="C228" s="1022"/>
      <c r="D228" s="127"/>
      <c r="E228" s="127"/>
      <c r="F228" s="127"/>
      <c r="G228" s="127"/>
      <c r="H228" s="127"/>
      <c r="I228" s="127"/>
      <c r="J228" s="127"/>
      <c r="K228" s="127"/>
      <c r="L228" s="127"/>
      <c r="M228" s="125"/>
      <c r="N228" s="128"/>
      <c r="O228" s="125"/>
      <c r="P228" s="125"/>
      <c r="Q228" s="125"/>
      <c r="R228" s="125"/>
      <c r="S228" s="125"/>
      <c r="T228" s="125"/>
      <c r="U228" s="125"/>
      <c r="V228" s="125"/>
      <c r="W228" s="125"/>
      <c r="X228" s="125"/>
      <c r="Y228" s="125"/>
    </row>
    <row r="229" spans="1:25" ht="15.5">
      <c r="A229" s="126"/>
      <c r="B229" s="127"/>
      <c r="C229" s="1022"/>
      <c r="D229" s="127"/>
      <c r="E229" s="127"/>
      <c r="F229" s="127"/>
      <c r="G229" s="127"/>
      <c r="H229" s="127"/>
      <c r="I229" s="127"/>
      <c r="J229" s="127"/>
      <c r="K229" s="127"/>
      <c r="L229" s="127"/>
      <c r="M229" s="125"/>
      <c r="N229" s="128"/>
      <c r="O229" s="125"/>
      <c r="P229" s="125"/>
      <c r="Q229" s="125"/>
      <c r="R229" s="125"/>
      <c r="S229" s="125"/>
      <c r="T229" s="125"/>
      <c r="U229" s="125"/>
      <c r="V229" s="125"/>
      <c r="W229" s="125"/>
      <c r="X229" s="125"/>
      <c r="Y229" s="125"/>
    </row>
    <row r="230" spans="1:25" ht="15.5">
      <c r="A230" s="126"/>
      <c r="B230" s="127"/>
      <c r="C230" s="1022"/>
      <c r="D230" s="127"/>
      <c r="E230" s="127"/>
      <c r="F230" s="127"/>
      <c r="G230" s="127"/>
      <c r="H230" s="127"/>
      <c r="I230" s="127"/>
      <c r="J230" s="127"/>
      <c r="K230" s="127"/>
      <c r="L230" s="127"/>
      <c r="M230" s="125"/>
      <c r="N230" s="128"/>
      <c r="O230" s="125"/>
      <c r="P230" s="125"/>
      <c r="Q230" s="125"/>
      <c r="R230" s="125"/>
      <c r="S230" s="125"/>
      <c r="T230" s="125"/>
      <c r="U230" s="125"/>
      <c r="V230" s="125"/>
      <c r="W230" s="125"/>
      <c r="X230" s="125"/>
      <c r="Y230" s="125"/>
    </row>
    <row r="231" spans="1:25" ht="15.5">
      <c r="A231" s="126"/>
      <c r="B231" s="127"/>
      <c r="C231" s="1022"/>
      <c r="D231" s="127"/>
      <c r="E231" s="127"/>
      <c r="F231" s="127"/>
      <c r="G231" s="127"/>
      <c r="H231" s="127"/>
      <c r="I231" s="127"/>
      <c r="J231" s="127"/>
      <c r="K231" s="127"/>
      <c r="L231" s="127"/>
      <c r="M231" s="125"/>
      <c r="N231" s="128"/>
      <c r="O231" s="125"/>
      <c r="P231" s="125"/>
      <c r="Q231" s="125"/>
      <c r="R231" s="125"/>
      <c r="S231" s="125"/>
      <c r="T231" s="125"/>
      <c r="U231" s="125"/>
      <c r="V231" s="125"/>
      <c r="W231" s="125"/>
      <c r="X231" s="125"/>
      <c r="Y231" s="125"/>
    </row>
    <row r="232" spans="1:25" ht="15.5">
      <c r="A232" s="126"/>
      <c r="B232" s="127"/>
      <c r="C232" s="1022"/>
      <c r="D232" s="127"/>
      <c r="E232" s="127"/>
      <c r="F232" s="127"/>
      <c r="G232" s="127"/>
      <c r="H232" s="127"/>
      <c r="I232" s="127"/>
      <c r="J232" s="127"/>
      <c r="K232" s="127"/>
      <c r="L232" s="127"/>
      <c r="M232" s="125"/>
      <c r="N232" s="128"/>
      <c r="O232" s="125"/>
      <c r="P232" s="125"/>
      <c r="Q232" s="125"/>
      <c r="R232" s="125"/>
      <c r="S232" s="125"/>
      <c r="T232" s="125"/>
      <c r="U232" s="125"/>
      <c r="V232" s="125"/>
      <c r="W232" s="125"/>
      <c r="X232" s="125"/>
      <c r="Y232" s="125"/>
    </row>
    <row r="233" spans="1:25" ht="15.5">
      <c r="A233" s="126"/>
      <c r="B233" s="127"/>
      <c r="C233" s="1022"/>
      <c r="D233" s="127"/>
      <c r="E233" s="127"/>
      <c r="F233" s="127"/>
      <c r="G233" s="127"/>
      <c r="H233" s="127"/>
      <c r="I233" s="127"/>
      <c r="J233" s="127"/>
      <c r="K233" s="127"/>
      <c r="L233" s="127"/>
      <c r="M233" s="125"/>
      <c r="N233" s="128"/>
      <c r="O233" s="125"/>
      <c r="P233" s="125"/>
      <c r="Q233" s="125"/>
      <c r="R233" s="125"/>
      <c r="S233" s="125"/>
      <c r="T233" s="125"/>
      <c r="U233" s="125"/>
      <c r="V233" s="125"/>
      <c r="W233" s="125"/>
      <c r="X233" s="125"/>
      <c r="Y233" s="125"/>
    </row>
    <row r="234" spans="1:25" ht="15.5">
      <c r="A234" s="126"/>
      <c r="B234" s="127"/>
      <c r="C234" s="1022"/>
      <c r="D234" s="127"/>
      <c r="E234" s="127"/>
      <c r="F234" s="127"/>
      <c r="G234" s="127"/>
      <c r="H234" s="127"/>
      <c r="I234" s="127"/>
      <c r="J234" s="127"/>
      <c r="K234" s="127"/>
      <c r="L234" s="127"/>
      <c r="M234" s="125"/>
      <c r="N234" s="128"/>
      <c r="O234" s="125"/>
      <c r="P234" s="125"/>
      <c r="Q234" s="125"/>
      <c r="R234" s="125"/>
      <c r="S234" s="125"/>
      <c r="T234" s="125"/>
      <c r="U234" s="125"/>
      <c r="V234" s="125"/>
      <c r="W234" s="125"/>
      <c r="X234" s="125"/>
      <c r="Y234" s="125"/>
    </row>
    <row r="235" spans="1:25" ht="15.5">
      <c r="A235" s="126"/>
      <c r="B235" s="127"/>
      <c r="C235" s="1022"/>
      <c r="D235" s="127"/>
      <c r="E235" s="127"/>
      <c r="F235" s="127"/>
      <c r="G235" s="127"/>
      <c r="H235" s="127"/>
      <c r="I235" s="127"/>
      <c r="J235" s="127"/>
      <c r="K235" s="127"/>
      <c r="L235" s="127"/>
      <c r="M235" s="125"/>
      <c r="N235" s="128"/>
      <c r="O235" s="125"/>
      <c r="P235" s="125"/>
      <c r="Q235" s="125"/>
      <c r="R235" s="125"/>
      <c r="S235" s="125"/>
      <c r="T235" s="125"/>
      <c r="U235" s="125"/>
      <c r="V235" s="125"/>
      <c r="W235" s="125"/>
      <c r="X235" s="125"/>
      <c r="Y235" s="125"/>
    </row>
    <row r="236" spans="1:25" ht="15.5">
      <c r="A236" s="126"/>
      <c r="B236" s="127"/>
      <c r="C236" s="1022"/>
      <c r="D236" s="127"/>
      <c r="E236" s="127"/>
      <c r="F236" s="127"/>
      <c r="G236" s="127"/>
      <c r="H236" s="127"/>
      <c r="I236" s="127"/>
      <c r="J236" s="127"/>
      <c r="K236" s="127"/>
      <c r="L236" s="127"/>
      <c r="M236" s="125"/>
      <c r="N236" s="128"/>
      <c r="O236" s="125"/>
      <c r="P236" s="125"/>
      <c r="Q236" s="125"/>
      <c r="R236" s="125"/>
      <c r="S236" s="125"/>
      <c r="T236" s="125"/>
      <c r="U236" s="125"/>
      <c r="V236" s="125"/>
      <c r="W236" s="125"/>
      <c r="X236" s="125"/>
      <c r="Y236" s="125"/>
    </row>
    <row r="237" spans="1:25" ht="15.5">
      <c r="A237" s="126"/>
      <c r="B237" s="127"/>
      <c r="C237" s="1022"/>
      <c r="D237" s="127"/>
      <c r="E237" s="127"/>
      <c r="F237" s="127"/>
      <c r="G237" s="127"/>
      <c r="H237" s="127"/>
      <c r="I237" s="127"/>
      <c r="J237" s="127"/>
      <c r="K237" s="127"/>
      <c r="L237" s="127"/>
      <c r="M237" s="125"/>
      <c r="N237" s="128"/>
      <c r="O237" s="125"/>
      <c r="P237" s="125"/>
      <c r="Q237" s="125"/>
      <c r="R237" s="125"/>
      <c r="S237" s="125"/>
      <c r="T237" s="125"/>
      <c r="U237" s="125"/>
      <c r="V237" s="125"/>
      <c r="W237" s="125"/>
      <c r="X237" s="125"/>
      <c r="Y237" s="125"/>
    </row>
    <row r="238" spans="1:25" ht="15.5">
      <c r="A238" s="126"/>
      <c r="B238" s="127"/>
      <c r="C238" s="1022"/>
      <c r="D238" s="127"/>
      <c r="E238" s="127"/>
      <c r="F238" s="127"/>
      <c r="G238" s="127"/>
      <c r="H238" s="127"/>
      <c r="I238" s="127"/>
      <c r="J238" s="127"/>
      <c r="K238" s="127"/>
      <c r="L238" s="127"/>
      <c r="M238" s="125"/>
      <c r="N238" s="128"/>
      <c r="O238" s="125"/>
      <c r="P238" s="125"/>
      <c r="Q238" s="125"/>
      <c r="R238" s="125"/>
      <c r="S238" s="125"/>
      <c r="T238" s="125"/>
      <c r="U238" s="125"/>
      <c r="V238" s="125"/>
      <c r="W238" s="125"/>
      <c r="X238" s="125"/>
      <c r="Y238" s="125"/>
    </row>
    <row r="239" spans="1:25" ht="15.5">
      <c r="A239" s="126"/>
      <c r="B239" s="127"/>
      <c r="C239" s="1022"/>
      <c r="D239" s="127"/>
      <c r="E239" s="127"/>
      <c r="F239" s="127"/>
      <c r="G239" s="127"/>
      <c r="H239" s="127"/>
      <c r="I239" s="127"/>
      <c r="J239" s="127"/>
      <c r="K239" s="127"/>
      <c r="L239" s="127"/>
      <c r="M239" s="125"/>
      <c r="N239" s="128"/>
      <c r="O239" s="125"/>
      <c r="P239" s="125"/>
      <c r="Q239" s="125"/>
      <c r="R239" s="125"/>
      <c r="S239" s="125"/>
      <c r="T239" s="125"/>
      <c r="U239" s="125"/>
      <c r="V239" s="125"/>
      <c r="W239" s="125"/>
      <c r="X239" s="125"/>
      <c r="Y239" s="125"/>
    </row>
    <row r="240" spans="1:25" ht="15.5">
      <c r="A240" s="126"/>
      <c r="B240" s="127"/>
      <c r="C240" s="1022"/>
      <c r="D240" s="127"/>
      <c r="E240" s="127"/>
      <c r="F240" s="127"/>
      <c r="G240" s="127"/>
      <c r="H240" s="127"/>
      <c r="I240" s="127"/>
      <c r="J240" s="127"/>
      <c r="K240" s="127"/>
      <c r="L240" s="127"/>
      <c r="M240" s="125"/>
      <c r="N240" s="128"/>
      <c r="O240" s="125"/>
      <c r="P240" s="125"/>
      <c r="Q240" s="125"/>
      <c r="R240" s="125"/>
      <c r="S240" s="125"/>
      <c r="T240" s="125"/>
      <c r="U240" s="125"/>
      <c r="V240" s="125"/>
      <c r="W240" s="125"/>
      <c r="X240" s="125"/>
      <c r="Y240" s="125"/>
    </row>
    <row r="241" spans="1:25" ht="15.5">
      <c r="A241" s="126"/>
      <c r="B241" s="127"/>
      <c r="C241" s="1022"/>
      <c r="D241" s="127"/>
      <c r="E241" s="127"/>
      <c r="F241" s="127"/>
      <c r="G241" s="127"/>
      <c r="H241" s="127"/>
      <c r="I241" s="127"/>
      <c r="J241" s="127"/>
      <c r="K241" s="127"/>
      <c r="L241" s="127"/>
      <c r="M241" s="125"/>
      <c r="N241" s="128"/>
      <c r="O241" s="125"/>
      <c r="P241" s="125"/>
      <c r="Q241" s="125"/>
      <c r="R241" s="125"/>
      <c r="S241" s="125"/>
      <c r="T241" s="125"/>
      <c r="U241" s="125"/>
      <c r="V241" s="125"/>
      <c r="W241" s="125"/>
      <c r="X241" s="125"/>
      <c r="Y241" s="125"/>
    </row>
    <row r="242" spans="1:25" ht="15.5">
      <c r="A242" s="126"/>
      <c r="B242" s="127"/>
      <c r="C242" s="1022"/>
      <c r="D242" s="127"/>
      <c r="E242" s="127"/>
      <c r="F242" s="127"/>
      <c r="G242" s="127"/>
      <c r="H242" s="127"/>
      <c r="I242" s="127"/>
      <c r="J242" s="127"/>
      <c r="K242" s="127"/>
      <c r="L242" s="127"/>
      <c r="M242" s="125"/>
      <c r="N242" s="128"/>
      <c r="O242" s="125"/>
      <c r="P242" s="125"/>
      <c r="Q242" s="125"/>
      <c r="R242" s="125"/>
      <c r="S242" s="125"/>
      <c r="T242" s="125"/>
      <c r="U242" s="125"/>
      <c r="V242" s="125"/>
      <c r="W242" s="125"/>
      <c r="X242" s="125"/>
      <c r="Y242" s="125"/>
    </row>
    <row r="243" spans="1:25" ht="15.5">
      <c r="A243" s="126"/>
      <c r="B243" s="127"/>
      <c r="C243" s="1022"/>
      <c r="D243" s="127"/>
      <c r="E243" s="127"/>
      <c r="F243" s="127"/>
      <c r="G243" s="127"/>
      <c r="H243" s="127"/>
      <c r="I243" s="127"/>
      <c r="J243" s="127"/>
      <c r="K243" s="127"/>
      <c r="L243" s="127"/>
      <c r="M243" s="125"/>
      <c r="N243" s="128"/>
      <c r="O243" s="125"/>
      <c r="P243" s="125"/>
      <c r="Q243" s="125"/>
      <c r="R243" s="125"/>
      <c r="S243" s="125"/>
      <c r="T243" s="125"/>
      <c r="U243" s="125"/>
      <c r="V243" s="125"/>
      <c r="W243" s="125"/>
      <c r="X243" s="125"/>
      <c r="Y243" s="125"/>
    </row>
    <row r="244" spans="1:25" ht="15.5">
      <c r="A244" s="126"/>
      <c r="B244" s="127"/>
      <c r="C244" s="1022"/>
      <c r="D244" s="127"/>
      <c r="E244" s="127"/>
      <c r="F244" s="127"/>
      <c r="G244" s="127"/>
      <c r="H244" s="127"/>
      <c r="I244" s="127"/>
      <c r="J244" s="127"/>
      <c r="K244" s="127"/>
      <c r="L244" s="127"/>
      <c r="M244" s="125"/>
      <c r="N244" s="128"/>
      <c r="O244" s="125"/>
      <c r="P244" s="125"/>
      <c r="Q244" s="125"/>
      <c r="R244" s="125"/>
      <c r="S244" s="125"/>
      <c r="T244" s="125"/>
      <c r="U244" s="125"/>
      <c r="V244" s="125"/>
      <c r="W244" s="125"/>
      <c r="X244" s="125"/>
      <c r="Y244" s="125"/>
    </row>
    <row r="245" spans="1:25" ht="15.5">
      <c r="A245" s="126"/>
      <c r="B245" s="127"/>
      <c r="C245" s="1022"/>
      <c r="D245" s="127"/>
      <c r="E245" s="127"/>
      <c r="F245" s="127"/>
      <c r="G245" s="127"/>
      <c r="H245" s="127"/>
      <c r="I245" s="127"/>
      <c r="J245" s="127"/>
      <c r="K245" s="127"/>
      <c r="L245" s="127"/>
      <c r="M245" s="125"/>
      <c r="N245" s="128"/>
      <c r="O245" s="125"/>
      <c r="P245" s="125"/>
      <c r="Q245" s="125"/>
      <c r="R245" s="125"/>
      <c r="S245" s="125"/>
      <c r="T245" s="125"/>
      <c r="U245" s="125"/>
      <c r="V245" s="125"/>
      <c r="W245" s="125"/>
      <c r="X245" s="125"/>
      <c r="Y245" s="125"/>
    </row>
    <row r="246" spans="1:25" ht="15.5">
      <c r="A246" s="126"/>
      <c r="B246" s="127"/>
      <c r="C246" s="1022"/>
      <c r="D246" s="127"/>
      <c r="E246" s="127"/>
      <c r="F246" s="127"/>
      <c r="G246" s="127"/>
      <c r="H246" s="127"/>
      <c r="I246" s="127"/>
      <c r="J246" s="127"/>
      <c r="K246" s="127"/>
      <c r="L246" s="127"/>
      <c r="M246" s="125"/>
      <c r="N246" s="128"/>
      <c r="O246" s="125"/>
      <c r="P246" s="125"/>
      <c r="Q246" s="125"/>
      <c r="R246" s="125"/>
      <c r="S246" s="125"/>
      <c r="T246" s="125"/>
      <c r="U246" s="125"/>
      <c r="V246" s="125"/>
      <c r="W246" s="125"/>
      <c r="X246" s="125"/>
      <c r="Y246" s="125"/>
    </row>
    <row r="247" spans="1:25" ht="15.5">
      <c r="A247" s="126"/>
      <c r="B247" s="127"/>
      <c r="C247" s="1022"/>
      <c r="D247" s="127"/>
      <c r="E247" s="127"/>
      <c r="F247" s="127"/>
      <c r="G247" s="127"/>
      <c r="H247" s="127"/>
      <c r="I247" s="127"/>
      <c r="J247" s="127"/>
      <c r="K247" s="127"/>
      <c r="L247" s="127"/>
      <c r="M247" s="125"/>
      <c r="N247" s="128"/>
      <c r="O247" s="125"/>
      <c r="P247" s="125"/>
      <c r="Q247" s="125"/>
      <c r="R247" s="125"/>
      <c r="S247" s="125"/>
      <c r="T247" s="125"/>
      <c r="U247" s="125"/>
      <c r="V247" s="125"/>
      <c r="W247" s="125"/>
      <c r="X247" s="125"/>
      <c r="Y247" s="125"/>
    </row>
    <row r="248" spans="1:25" ht="15.5">
      <c r="A248" s="126"/>
      <c r="B248" s="127"/>
      <c r="C248" s="1022"/>
      <c r="D248" s="127"/>
      <c r="E248" s="127"/>
      <c r="F248" s="127"/>
      <c r="G248" s="127"/>
      <c r="H248" s="127"/>
      <c r="I248" s="127"/>
      <c r="J248" s="127"/>
      <c r="K248" s="127"/>
      <c r="L248" s="127"/>
      <c r="M248" s="125"/>
      <c r="N248" s="128"/>
      <c r="O248" s="125"/>
      <c r="P248" s="125"/>
      <c r="Q248" s="125"/>
      <c r="R248" s="125"/>
      <c r="S248" s="125"/>
      <c r="T248" s="125"/>
      <c r="U248" s="125"/>
      <c r="V248" s="125"/>
      <c r="W248" s="125"/>
      <c r="X248" s="125"/>
      <c r="Y248" s="125"/>
    </row>
    <row r="249" spans="1:25" ht="15.5">
      <c r="A249" s="126"/>
      <c r="B249" s="127"/>
      <c r="C249" s="1022"/>
      <c r="D249" s="127"/>
      <c r="E249" s="127"/>
      <c r="F249" s="127"/>
      <c r="G249" s="127"/>
      <c r="H249" s="127"/>
      <c r="I249" s="127"/>
      <c r="J249" s="127"/>
      <c r="K249" s="127"/>
      <c r="L249" s="127"/>
      <c r="M249" s="125"/>
      <c r="N249" s="128"/>
      <c r="O249" s="125"/>
      <c r="P249" s="125"/>
      <c r="Q249" s="125"/>
      <c r="R249" s="125"/>
      <c r="S249" s="125"/>
      <c r="T249" s="125"/>
      <c r="U249" s="125"/>
      <c r="V249" s="125"/>
      <c r="W249" s="125"/>
      <c r="X249" s="125"/>
      <c r="Y249" s="125"/>
    </row>
    <row r="250" spans="1:25" ht="15.5">
      <c r="A250" s="126"/>
      <c r="B250" s="127"/>
      <c r="C250" s="1022"/>
      <c r="D250" s="127"/>
      <c r="E250" s="127"/>
      <c r="F250" s="127"/>
      <c r="G250" s="127"/>
      <c r="H250" s="127"/>
      <c r="I250" s="127"/>
      <c r="J250" s="127"/>
      <c r="K250" s="127"/>
      <c r="L250" s="127"/>
      <c r="M250" s="125"/>
      <c r="N250" s="128"/>
      <c r="O250" s="125"/>
      <c r="P250" s="125"/>
      <c r="Q250" s="125"/>
      <c r="R250" s="125"/>
      <c r="S250" s="125"/>
      <c r="T250" s="125"/>
      <c r="U250" s="125"/>
      <c r="V250" s="125"/>
      <c r="W250" s="125"/>
      <c r="X250" s="125"/>
      <c r="Y250" s="125"/>
    </row>
    <row r="251" spans="1:25" ht="15.5">
      <c r="A251" s="126"/>
      <c r="B251" s="127"/>
      <c r="C251" s="1022"/>
      <c r="D251" s="127"/>
      <c r="E251" s="127"/>
      <c r="F251" s="127"/>
      <c r="G251" s="127"/>
      <c r="H251" s="127"/>
      <c r="I251" s="127"/>
      <c r="J251" s="127"/>
      <c r="K251" s="127"/>
      <c r="L251" s="127"/>
      <c r="M251" s="125"/>
      <c r="N251" s="128"/>
      <c r="O251" s="125"/>
      <c r="P251" s="125"/>
      <c r="Q251" s="125"/>
      <c r="R251" s="125"/>
      <c r="S251" s="125"/>
      <c r="T251" s="125"/>
      <c r="U251" s="125"/>
      <c r="V251" s="125"/>
      <c r="W251" s="125"/>
      <c r="X251" s="125"/>
      <c r="Y251" s="125"/>
    </row>
    <row r="252" spans="1:25" ht="15.5">
      <c r="A252" s="126"/>
      <c r="B252" s="127"/>
      <c r="C252" s="1022"/>
      <c r="D252" s="127"/>
      <c r="E252" s="127"/>
      <c r="F252" s="127"/>
      <c r="G252" s="127"/>
      <c r="H252" s="127"/>
      <c r="I252" s="127"/>
      <c r="J252" s="127"/>
      <c r="K252" s="127"/>
      <c r="L252" s="127"/>
      <c r="M252" s="125"/>
      <c r="N252" s="128"/>
      <c r="O252" s="125"/>
      <c r="P252" s="125"/>
      <c r="Q252" s="125"/>
      <c r="R252" s="125"/>
      <c r="S252" s="125"/>
      <c r="T252" s="125"/>
      <c r="U252" s="125"/>
      <c r="V252" s="125"/>
      <c r="W252" s="125"/>
      <c r="X252" s="125"/>
      <c r="Y252" s="125"/>
    </row>
    <row r="253" spans="1:25" ht="15.5">
      <c r="A253" s="126"/>
      <c r="B253" s="127"/>
      <c r="C253" s="1022"/>
      <c r="D253" s="127"/>
      <c r="E253" s="127"/>
      <c r="F253" s="127"/>
      <c r="G253" s="127"/>
      <c r="H253" s="127"/>
      <c r="I253" s="127"/>
      <c r="J253" s="127"/>
      <c r="K253" s="127"/>
      <c r="L253" s="127"/>
      <c r="M253" s="125"/>
      <c r="N253" s="128"/>
      <c r="O253" s="125"/>
      <c r="P253" s="125"/>
      <c r="Q253" s="125"/>
      <c r="R253" s="125"/>
      <c r="S253" s="125"/>
      <c r="T253" s="125"/>
      <c r="U253" s="125"/>
      <c r="V253" s="125"/>
      <c r="W253" s="125"/>
      <c r="X253" s="125"/>
      <c r="Y253" s="125"/>
    </row>
    <row r="254" spans="1:25" ht="15.5">
      <c r="A254" s="126"/>
      <c r="B254" s="127"/>
      <c r="C254" s="1022"/>
      <c r="D254" s="127"/>
      <c r="E254" s="127"/>
      <c r="F254" s="127"/>
      <c r="G254" s="127"/>
      <c r="H254" s="127"/>
      <c r="I254" s="127"/>
      <c r="J254" s="127"/>
      <c r="K254" s="127"/>
      <c r="L254" s="127"/>
      <c r="M254" s="125"/>
      <c r="N254" s="128"/>
      <c r="O254" s="125"/>
      <c r="P254" s="125"/>
      <c r="Q254" s="125"/>
      <c r="R254" s="125"/>
      <c r="S254" s="125"/>
      <c r="T254" s="125"/>
      <c r="U254" s="125"/>
      <c r="V254" s="125"/>
      <c r="W254" s="125"/>
      <c r="X254" s="125"/>
      <c r="Y254" s="125"/>
    </row>
    <row r="255" spans="1:25" ht="15.5">
      <c r="A255" s="126"/>
      <c r="B255" s="127"/>
      <c r="C255" s="1022"/>
      <c r="D255" s="127"/>
      <c r="E255" s="127"/>
      <c r="F255" s="127"/>
      <c r="G255" s="127"/>
      <c r="H255" s="127"/>
      <c r="I255" s="127"/>
      <c r="J255" s="127"/>
      <c r="K255" s="127"/>
      <c r="L255" s="127"/>
      <c r="M255" s="125"/>
      <c r="N255" s="128"/>
      <c r="O255" s="125"/>
      <c r="P255" s="125"/>
      <c r="Q255" s="125"/>
      <c r="R255" s="125"/>
      <c r="S255" s="125"/>
      <c r="T255" s="125"/>
      <c r="U255" s="125"/>
      <c r="V255" s="125"/>
      <c r="W255" s="125"/>
      <c r="X255" s="125"/>
      <c r="Y255" s="125"/>
    </row>
    <row r="256" spans="1:25" ht="15.5">
      <c r="A256" s="126"/>
      <c r="B256" s="127"/>
      <c r="C256" s="1022"/>
      <c r="D256" s="127"/>
      <c r="E256" s="127"/>
      <c r="F256" s="127"/>
      <c r="G256" s="127"/>
      <c r="H256" s="127"/>
      <c r="I256" s="127"/>
      <c r="J256" s="127"/>
      <c r="K256" s="127"/>
      <c r="L256" s="127"/>
      <c r="M256" s="125"/>
      <c r="N256" s="128"/>
      <c r="O256" s="125"/>
      <c r="P256" s="125"/>
      <c r="Q256" s="125"/>
      <c r="R256" s="125"/>
      <c r="S256" s="125"/>
      <c r="T256" s="125"/>
      <c r="U256" s="125"/>
      <c r="V256" s="125"/>
      <c r="W256" s="125"/>
      <c r="X256" s="125"/>
      <c r="Y256" s="125"/>
    </row>
    <row r="257" spans="1:25" ht="15.5">
      <c r="A257" s="126"/>
      <c r="B257" s="127"/>
      <c r="C257" s="1022"/>
      <c r="D257" s="127"/>
      <c r="E257" s="127"/>
      <c r="F257" s="127"/>
      <c r="G257" s="127"/>
      <c r="H257" s="127"/>
      <c r="I257" s="127"/>
      <c r="J257" s="127"/>
      <c r="K257" s="127"/>
      <c r="L257" s="127"/>
      <c r="M257" s="125"/>
      <c r="N257" s="128"/>
      <c r="O257" s="125"/>
      <c r="P257" s="125"/>
      <c r="Q257" s="125"/>
      <c r="R257" s="125"/>
      <c r="S257" s="125"/>
      <c r="T257" s="125"/>
      <c r="U257" s="125"/>
      <c r="V257" s="125"/>
      <c r="W257" s="125"/>
      <c r="X257" s="125"/>
      <c r="Y257" s="125"/>
    </row>
    <row r="258" spans="1:25" ht="15.5">
      <c r="A258" s="126"/>
      <c r="B258" s="127"/>
      <c r="C258" s="1022"/>
      <c r="D258" s="127"/>
      <c r="E258" s="127"/>
      <c r="F258" s="127"/>
      <c r="G258" s="127"/>
      <c r="H258" s="127"/>
      <c r="I258" s="127"/>
      <c r="J258" s="127"/>
      <c r="K258" s="127"/>
      <c r="L258" s="127"/>
      <c r="M258" s="125"/>
      <c r="N258" s="128"/>
      <c r="O258" s="125"/>
      <c r="P258" s="125"/>
      <c r="Q258" s="125"/>
      <c r="R258" s="125"/>
      <c r="S258" s="125"/>
      <c r="T258" s="125"/>
      <c r="U258" s="125"/>
      <c r="V258" s="125"/>
      <c r="W258" s="125"/>
      <c r="X258" s="125"/>
      <c r="Y258" s="125"/>
    </row>
    <row r="259" spans="1:25" ht="15.5">
      <c r="A259" s="126"/>
      <c r="B259" s="127"/>
      <c r="C259" s="1022"/>
      <c r="D259" s="127"/>
      <c r="E259" s="127"/>
      <c r="F259" s="127"/>
      <c r="G259" s="127"/>
      <c r="H259" s="127"/>
      <c r="I259" s="127"/>
      <c r="J259" s="127"/>
      <c r="K259" s="127"/>
      <c r="L259" s="127"/>
      <c r="M259" s="125"/>
      <c r="N259" s="128"/>
      <c r="O259" s="125"/>
      <c r="P259" s="125"/>
      <c r="Q259" s="125"/>
      <c r="R259" s="125"/>
      <c r="S259" s="125"/>
      <c r="T259" s="125"/>
      <c r="U259" s="125"/>
      <c r="V259" s="125"/>
      <c r="W259" s="125"/>
      <c r="X259" s="125"/>
      <c r="Y259" s="125"/>
    </row>
    <row r="260" spans="1:25" ht="15.5">
      <c r="A260" s="126"/>
      <c r="B260" s="127"/>
      <c r="C260" s="1022"/>
      <c r="D260" s="127"/>
      <c r="E260" s="127"/>
      <c r="F260" s="127"/>
      <c r="G260" s="127"/>
      <c r="H260" s="127"/>
      <c r="I260" s="127"/>
      <c r="J260" s="127"/>
      <c r="K260" s="127"/>
      <c r="L260" s="127"/>
      <c r="M260" s="125"/>
      <c r="N260" s="128"/>
      <c r="O260" s="125"/>
      <c r="P260" s="125"/>
      <c r="Q260" s="125"/>
      <c r="R260" s="125"/>
      <c r="S260" s="125"/>
      <c r="T260" s="125"/>
      <c r="U260" s="125"/>
      <c r="V260" s="125"/>
      <c r="W260" s="125"/>
      <c r="X260" s="125"/>
      <c r="Y260" s="125"/>
    </row>
    <row r="261" spans="1:25" ht="15.5">
      <c r="A261" s="126"/>
      <c r="B261" s="127"/>
      <c r="C261" s="1022"/>
      <c r="D261" s="127"/>
      <c r="E261" s="127"/>
      <c r="F261" s="127"/>
      <c r="G261" s="127"/>
      <c r="H261" s="127"/>
      <c r="I261" s="127"/>
      <c r="J261" s="127"/>
      <c r="K261" s="127"/>
      <c r="L261" s="127"/>
      <c r="M261" s="125"/>
      <c r="N261" s="128"/>
      <c r="O261" s="125"/>
      <c r="P261" s="125"/>
      <c r="Q261" s="125"/>
      <c r="R261" s="125"/>
      <c r="S261" s="125"/>
      <c r="T261" s="125"/>
      <c r="U261" s="125"/>
      <c r="V261" s="125"/>
      <c r="W261" s="125"/>
      <c r="X261" s="125"/>
      <c r="Y261" s="125"/>
    </row>
    <row r="262" spans="1:25" ht="15.5">
      <c r="A262" s="126"/>
      <c r="B262" s="127"/>
      <c r="C262" s="1022"/>
      <c r="D262" s="127"/>
      <c r="E262" s="127"/>
      <c r="F262" s="127"/>
      <c r="G262" s="127"/>
      <c r="H262" s="127"/>
      <c r="I262" s="127"/>
      <c r="J262" s="127"/>
      <c r="K262" s="127"/>
      <c r="L262" s="127"/>
      <c r="M262" s="125"/>
      <c r="N262" s="128"/>
      <c r="O262" s="125"/>
      <c r="P262" s="125"/>
      <c r="Q262" s="125"/>
      <c r="R262" s="125"/>
      <c r="S262" s="125"/>
      <c r="T262" s="125"/>
      <c r="U262" s="125"/>
      <c r="V262" s="125"/>
      <c r="W262" s="125"/>
      <c r="X262" s="125"/>
      <c r="Y262" s="125"/>
    </row>
    <row r="263" spans="1:25" ht="15.5">
      <c r="A263" s="126"/>
      <c r="B263" s="127"/>
      <c r="C263" s="1022"/>
      <c r="D263" s="127"/>
      <c r="E263" s="127"/>
      <c r="F263" s="127"/>
      <c r="G263" s="127"/>
      <c r="H263" s="127"/>
      <c r="I263" s="127"/>
      <c r="J263" s="127"/>
      <c r="K263" s="127"/>
      <c r="L263" s="127"/>
      <c r="M263" s="125"/>
      <c r="N263" s="128"/>
      <c r="O263" s="125"/>
      <c r="P263" s="125"/>
      <c r="Q263" s="125"/>
      <c r="R263" s="125"/>
      <c r="S263" s="125"/>
      <c r="T263" s="125"/>
      <c r="U263" s="125"/>
      <c r="V263" s="125"/>
      <c r="W263" s="125"/>
      <c r="X263" s="125"/>
      <c r="Y263" s="125"/>
    </row>
    <row r="264" spans="1:25" ht="15.5">
      <c r="A264" s="126"/>
      <c r="B264" s="127"/>
      <c r="C264" s="1022"/>
      <c r="D264" s="127"/>
      <c r="E264" s="127"/>
      <c r="F264" s="127"/>
      <c r="G264" s="127"/>
      <c r="H264" s="127"/>
      <c r="I264" s="127"/>
      <c r="J264" s="127"/>
      <c r="K264" s="127"/>
      <c r="L264" s="127"/>
      <c r="M264" s="125"/>
      <c r="N264" s="128"/>
      <c r="O264" s="125"/>
      <c r="P264" s="125"/>
      <c r="Q264" s="125"/>
      <c r="R264" s="125"/>
      <c r="S264" s="125"/>
      <c r="T264" s="125"/>
      <c r="U264" s="125"/>
      <c r="V264" s="125"/>
      <c r="W264" s="125"/>
      <c r="X264" s="125"/>
      <c r="Y264" s="125"/>
    </row>
    <row r="265" spans="1:25" ht="15.5">
      <c r="A265" s="126"/>
      <c r="B265" s="127"/>
      <c r="C265" s="1022"/>
      <c r="D265" s="127"/>
      <c r="E265" s="127"/>
      <c r="F265" s="127"/>
      <c r="G265" s="127"/>
      <c r="H265" s="127"/>
      <c r="I265" s="127"/>
      <c r="J265" s="127"/>
      <c r="K265" s="127"/>
      <c r="L265" s="127"/>
      <c r="M265" s="125"/>
      <c r="N265" s="128"/>
      <c r="O265" s="125"/>
      <c r="P265" s="125"/>
      <c r="Q265" s="125"/>
      <c r="R265" s="125"/>
      <c r="S265" s="125"/>
      <c r="T265" s="125"/>
      <c r="U265" s="125"/>
      <c r="V265" s="125"/>
      <c r="W265" s="125"/>
      <c r="X265" s="125"/>
      <c r="Y265" s="125"/>
    </row>
    <row r="266" spans="1:25" ht="15.5">
      <c r="A266" s="126"/>
      <c r="B266" s="127"/>
      <c r="C266" s="1022"/>
      <c r="D266" s="127"/>
      <c r="E266" s="127"/>
      <c r="F266" s="127"/>
      <c r="G266" s="127"/>
      <c r="H266" s="127"/>
      <c r="I266" s="127"/>
      <c r="J266" s="127"/>
      <c r="K266" s="127"/>
      <c r="L266" s="127"/>
      <c r="M266" s="125"/>
      <c r="N266" s="128"/>
      <c r="O266" s="125"/>
      <c r="P266" s="125"/>
      <c r="Q266" s="125"/>
      <c r="R266" s="125"/>
      <c r="S266" s="125"/>
      <c r="T266" s="125"/>
      <c r="U266" s="125"/>
      <c r="V266" s="125"/>
      <c r="W266" s="125"/>
      <c r="X266" s="125"/>
      <c r="Y266" s="125"/>
    </row>
    <row r="267" spans="1:25" ht="15.5">
      <c r="A267" s="126"/>
      <c r="B267" s="127"/>
      <c r="C267" s="1022"/>
      <c r="D267" s="127"/>
      <c r="E267" s="127"/>
      <c r="F267" s="127"/>
      <c r="G267" s="127"/>
      <c r="H267" s="127"/>
      <c r="I267" s="127"/>
      <c r="J267" s="127"/>
      <c r="K267" s="127"/>
      <c r="L267" s="127"/>
      <c r="M267" s="125"/>
      <c r="N267" s="128"/>
      <c r="O267" s="125"/>
      <c r="P267" s="125"/>
      <c r="Q267" s="125"/>
      <c r="R267" s="125"/>
      <c r="S267" s="125"/>
      <c r="T267" s="125"/>
      <c r="U267" s="125"/>
      <c r="V267" s="125"/>
      <c r="W267" s="125"/>
      <c r="X267" s="125"/>
      <c r="Y267" s="125"/>
    </row>
    <row r="268" spans="1:25" ht="15.5">
      <c r="A268" s="126"/>
      <c r="B268" s="127"/>
      <c r="C268" s="1022"/>
      <c r="D268" s="127"/>
      <c r="E268" s="127"/>
      <c r="F268" s="127"/>
      <c r="G268" s="127"/>
      <c r="H268" s="127"/>
      <c r="I268" s="127"/>
      <c r="J268" s="127"/>
      <c r="K268" s="127"/>
      <c r="L268" s="127"/>
      <c r="M268" s="125"/>
      <c r="N268" s="128"/>
      <c r="O268" s="125"/>
      <c r="P268" s="125"/>
      <c r="Q268" s="125"/>
      <c r="R268" s="125"/>
      <c r="S268" s="125"/>
      <c r="T268" s="125"/>
      <c r="U268" s="125"/>
      <c r="V268" s="125"/>
      <c r="W268" s="125"/>
      <c r="X268" s="125"/>
      <c r="Y268" s="125"/>
    </row>
    <row r="269" spans="1:25" ht="15.5">
      <c r="A269" s="126"/>
      <c r="B269" s="127"/>
      <c r="C269" s="1022"/>
      <c r="D269" s="127"/>
      <c r="E269" s="127"/>
      <c r="F269" s="127"/>
      <c r="G269" s="127"/>
      <c r="H269" s="127"/>
      <c r="I269" s="127"/>
      <c r="J269" s="127"/>
      <c r="K269" s="127"/>
      <c r="L269" s="127"/>
      <c r="M269" s="125"/>
      <c r="N269" s="128"/>
      <c r="O269" s="125"/>
      <c r="P269" s="125"/>
      <c r="Q269" s="125"/>
      <c r="R269" s="125"/>
      <c r="S269" s="125"/>
      <c r="T269" s="125"/>
      <c r="U269" s="125"/>
      <c r="V269" s="125"/>
      <c r="W269" s="125"/>
      <c r="X269" s="125"/>
      <c r="Y269" s="125"/>
    </row>
    <row r="270" spans="1:25" ht="15.5">
      <c r="A270" s="126"/>
      <c r="B270" s="127"/>
      <c r="C270" s="1022"/>
      <c r="D270" s="127"/>
      <c r="E270" s="127"/>
      <c r="F270" s="127"/>
      <c r="G270" s="127"/>
      <c r="H270" s="127"/>
      <c r="I270" s="127"/>
      <c r="J270" s="127"/>
      <c r="K270" s="127"/>
      <c r="L270" s="127"/>
      <c r="M270" s="125"/>
      <c r="N270" s="128"/>
      <c r="O270" s="125"/>
      <c r="P270" s="125"/>
      <c r="Q270" s="125"/>
      <c r="R270" s="125"/>
      <c r="S270" s="125"/>
      <c r="T270" s="125"/>
      <c r="U270" s="125"/>
      <c r="V270" s="125"/>
      <c r="W270" s="125"/>
      <c r="X270" s="125"/>
      <c r="Y270" s="125"/>
    </row>
    <row r="271" spans="1:25" ht="15.5">
      <c r="A271" s="126"/>
      <c r="B271" s="127"/>
      <c r="C271" s="1022"/>
      <c r="D271" s="127"/>
      <c r="E271" s="127"/>
      <c r="F271" s="127"/>
      <c r="G271" s="127"/>
      <c r="H271" s="127"/>
      <c r="I271" s="127"/>
      <c r="J271" s="127"/>
      <c r="K271" s="127"/>
      <c r="L271" s="127"/>
      <c r="M271" s="125"/>
      <c r="N271" s="128"/>
      <c r="O271" s="125"/>
      <c r="P271" s="125"/>
      <c r="Q271" s="125"/>
      <c r="R271" s="125"/>
      <c r="S271" s="125"/>
      <c r="T271" s="125"/>
      <c r="U271" s="125"/>
      <c r="V271" s="125"/>
      <c r="W271" s="125"/>
      <c r="X271" s="125"/>
      <c r="Y271" s="125"/>
    </row>
    <row r="272" spans="1:25" ht="15.5">
      <c r="A272" s="126"/>
      <c r="B272" s="127"/>
      <c r="C272" s="1022"/>
      <c r="D272" s="127"/>
      <c r="E272" s="127"/>
      <c r="F272" s="127"/>
      <c r="G272" s="127"/>
      <c r="H272" s="127"/>
      <c r="I272" s="127"/>
      <c r="J272" s="127"/>
      <c r="K272" s="127"/>
      <c r="L272" s="127"/>
      <c r="M272" s="125"/>
      <c r="N272" s="128"/>
      <c r="O272" s="125"/>
      <c r="P272" s="125"/>
      <c r="Q272" s="125"/>
      <c r="R272" s="125"/>
      <c r="S272" s="125"/>
      <c r="T272" s="125"/>
      <c r="U272" s="125"/>
      <c r="V272" s="125"/>
      <c r="W272" s="125"/>
      <c r="X272" s="125"/>
      <c r="Y272" s="125"/>
    </row>
    <row r="273" spans="1:25" ht="15.5">
      <c r="A273" s="126"/>
      <c r="B273" s="127"/>
      <c r="C273" s="1022"/>
      <c r="D273" s="127"/>
      <c r="E273" s="127"/>
      <c r="F273" s="127"/>
      <c r="G273" s="127"/>
      <c r="H273" s="127"/>
      <c r="I273" s="127"/>
      <c r="J273" s="127"/>
      <c r="K273" s="127"/>
      <c r="L273" s="127"/>
      <c r="M273" s="125"/>
      <c r="N273" s="128"/>
      <c r="O273" s="125"/>
      <c r="P273" s="125"/>
      <c r="Q273" s="125"/>
      <c r="R273" s="125"/>
      <c r="S273" s="125"/>
      <c r="T273" s="125"/>
      <c r="U273" s="125"/>
      <c r="V273" s="125"/>
      <c r="W273" s="125"/>
      <c r="X273" s="125"/>
      <c r="Y273" s="125"/>
    </row>
    <row r="274" spans="1:25" ht="15.5">
      <c r="A274" s="126"/>
      <c r="B274" s="127"/>
      <c r="C274" s="1022"/>
      <c r="D274" s="127"/>
      <c r="E274" s="127"/>
      <c r="F274" s="127"/>
      <c r="G274" s="127"/>
      <c r="H274" s="127"/>
      <c r="I274" s="127"/>
      <c r="J274" s="127"/>
      <c r="K274" s="127"/>
      <c r="L274" s="127"/>
      <c r="M274" s="125"/>
      <c r="N274" s="128"/>
      <c r="O274" s="125"/>
      <c r="P274" s="125"/>
      <c r="Q274" s="125"/>
      <c r="R274" s="125"/>
      <c r="S274" s="125"/>
      <c r="T274" s="125"/>
      <c r="U274" s="125"/>
      <c r="V274" s="125"/>
      <c r="W274" s="125"/>
      <c r="X274" s="125"/>
      <c r="Y274" s="125"/>
    </row>
    <row r="275" spans="1:25" ht="15.5">
      <c r="A275" s="126"/>
      <c r="B275" s="127"/>
      <c r="C275" s="1022"/>
      <c r="D275" s="127"/>
      <c r="E275" s="127"/>
      <c r="F275" s="127"/>
      <c r="G275" s="127"/>
      <c r="H275" s="127"/>
      <c r="I275" s="127"/>
      <c r="J275" s="127"/>
      <c r="K275" s="127"/>
      <c r="L275" s="127"/>
      <c r="M275" s="125"/>
      <c r="N275" s="128"/>
      <c r="O275" s="125"/>
      <c r="P275" s="125"/>
      <c r="Q275" s="125"/>
      <c r="R275" s="125"/>
      <c r="S275" s="125"/>
      <c r="T275" s="125"/>
      <c r="U275" s="125"/>
      <c r="V275" s="125"/>
      <c r="W275" s="125"/>
      <c r="X275" s="125"/>
      <c r="Y275" s="125"/>
    </row>
    <row r="276" spans="1:25" ht="15.5">
      <c r="A276" s="126"/>
      <c r="B276" s="127"/>
      <c r="C276" s="1022"/>
      <c r="D276" s="127"/>
      <c r="E276" s="127"/>
      <c r="F276" s="127"/>
      <c r="G276" s="127"/>
      <c r="H276" s="127"/>
      <c r="I276" s="127"/>
      <c r="J276" s="127"/>
      <c r="K276" s="127"/>
      <c r="L276" s="127"/>
      <c r="M276" s="125"/>
      <c r="N276" s="128"/>
      <c r="O276" s="125"/>
      <c r="P276" s="125"/>
      <c r="Q276" s="125"/>
      <c r="R276" s="125"/>
      <c r="S276" s="125"/>
      <c r="T276" s="125"/>
      <c r="U276" s="125"/>
      <c r="V276" s="125"/>
      <c r="W276" s="125"/>
      <c r="X276" s="125"/>
      <c r="Y276" s="125"/>
    </row>
    <row r="277" spans="1:25" ht="15.5">
      <c r="A277" s="126"/>
      <c r="B277" s="127"/>
      <c r="C277" s="1022"/>
      <c r="D277" s="127"/>
      <c r="E277" s="127"/>
      <c r="F277" s="127"/>
      <c r="G277" s="127"/>
      <c r="H277" s="127"/>
      <c r="I277" s="127"/>
      <c r="J277" s="127"/>
      <c r="K277" s="127"/>
      <c r="L277" s="127"/>
      <c r="M277" s="125"/>
      <c r="N277" s="128"/>
      <c r="O277" s="125"/>
      <c r="P277" s="125"/>
      <c r="Q277" s="125"/>
      <c r="R277" s="125"/>
      <c r="S277" s="125"/>
      <c r="T277" s="125"/>
      <c r="U277" s="125"/>
      <c r="V277" s="125"/>
      <c r="W277" s="125"/>
      <c r="X277" s="125"/>
      <c r="Y277" s="125"/>
    </row>
    <row r="278" spans="1:25" ht="15.5">
      <c r="A278" s="126"/>
      <c r="B278" s="127"/>
      <c r="C278" s="1022"/>
      <c r="D278" s="127"/>
      <c r="E278" s="127"/>
      <c r="F278" s="127"/>
      <c r="G278" s="127"/>
      <c r="H278" s="127"/>
      <c r="I278" s="127"/>
      <c r="J278" s="127"/>
      <c r="K278" s="127"/>
      <c r="L278" s="127"/>
      <c r="M278" s="125"/>
      <c r="N278" s="128"/>
      <c r="O278" s="125"/>
      <c r="P278" s="125"/>
      <c r="Q278" s="125"/>
      <c r="R278" s="125"/>
      <c r="S278" s="125"/>
      <c r="T278" s="125"/>
      <c r="U278" s="125"/>
      <c r="V278" s="125"/>
      <c r="W278" s="125"/>
      <c r="X278" s="125"/>
      <c r="Y278" s="125"/>
    </row>
    <row r="279" spans="1:25" ht="15.5">
      <c r="A279" s="126"/>
      <c r="B279" s="127"/>
      <c r="C279" s="1022"/>
      <c r="D279" s="127"/>
      <c r="E279" s="127"/>
      <c r="F279" s="127"/>
      <c r="G279" s="127"/>
      <c r="H279" s="127"/>
      <c r="I279" s="127"/>
      <c r="J279" s="127"/>
      <c r="K279" s="127"/>
      <c r="L279" s="127"/>
      <c r="M279" s="125"/>
      <c r="N279" s="128"/>
      <c r="O279" s="125"/>
      <c r="P279" s="125"/>
      <c r="Q279" s="125"/>
      <c r="R279" s="125"/>
      <c r="S279" s="125"/>
      <c r="T279" s="125"/>
      <c r="U279" s="125"/>
      <c r="V279" s="125"/>
      <c r="W279" s="125"/>
      <c r="X279" s="125"/>
      <c r="Y279" s="125"/>
    </row>
    <row r="280" spans="1:25" ht="15.5">
      <c r="A280" s="126"/>
      <c r="B280" s="127"/>
      <c r="C280" s="1022"/>
      <c r="D280" s="127"/>
      <c r="E280" s="127"/>
      <c r="F280" s="127"/>
      <c r="G280" s="127"/>
      <c r="H280" s="127"/>
      <c r="I280" s="127"/>
      <c r="J280" s="127"/>
      <c r="K280" s="127"/>
      <c r="L280" s="127"/>
      <c r="M280" s="125"/>
      <c r="N280" s="128"/>
      <c r="O280" s="125"/>
      <c r="P280" s="125"/>
      <c r="Q280" s="125"/>
      <c r="R280" s="125"/>
      <c r="S280" s="125"/>
      <c r="T280" s="125"/>
      <c r="U280" s="125"/>
      <c r="V280" s="125"/>
      <c r="W280" s="125"/>
      <c r="X280" s="125"/>
      <c r="Y280" s="125"/>
    </row>
    <row r="281" spans="1:25" ht="15.5">
      <c r="A281" s="126"/>
      <c r="B281" s="127"/>
      <c r="C281" s="1022"/>
      <c r="D281" s="127"/>
      <c r="E281" s="127"/>
      <c r="F281" s="127"/>
      <c r="G281" s="127"/>
      <c r="H281" s="127"/>
      <c r="I281" s="127"/>
      <c r="J281" s="127"/>
      <c r="K281" s="127"/>
      <c r="L281" s="127"/>
      <c r="M281" s="125"/>
      <c r="N281" s="128"/>
      <c r="O281" s="125"/>
      <c r="P281" s="125"/>
      <c r="Q281" s="125"/>
      <c r="R281" s="125"/>
      <c r="S281" s="125"/>
      <c r="T281" s="125"/>
      <c r="U281" s="125"/>
      <c r="V281" s="125"/>
      <c r="W281" s="125"/>
      <c r="X281" s="125"/>
      <c r="Y281" s="125"/>
    </row>
    <row r="282" spans="1:25" ht="15.5">
      <c r="A282" s="126"/>
      <c r="B282" s="127"/>
      <c r="C282" s="1022"/>
      <c r="D282" s="127"/>
      <c r="E282" s="127"/>
      <c r="F282" s="127"/>
      <c r="G282" s="127"/>
      <c r="H282" s="127"/>
      <c r="I282" s="127"/>
      <c r="J282" s="127"/>
      <c r="K282" s="127"/>
      <c r="L282" s="127"/>
      <c r="M282" s="125"/>
      <c r="N282" s="128"/>
      <c r="O282" s="125"/>
      <c r="P282" s="125"/>
      <c r="Q282" s="125"/>
      <c r="R282" s="125"/>
      <c r="S282" s="125"/>
      <c r="T282" s="125"/>
      <c r="U282" s="125"/>
      <c r="V282" s="125"/>
      <c r="W282" s="125"/>
      <c r="X282" s="125"/>
      <c r="Y282" s="125"/>
    </row>
    <row r="283" spans="1:25" ht="15.5">
      <c r="A283" s="126"/>
      <c r="B283" s="127"/>
      <c r="C283" s="1022"/>
      <c r="D283" s="127"/>
      <c r="E283" s="127"/>
      <c r="F283" s="127"/>
      <c r="G283" s="127"/>
      <c r="H283" s="127"/>
      <c r="I283" s="127"/>
      <c r="J283" s="127"/>
      <c r="K283" s="127"/>
      <c r="L283" s="127"/>
      <c r="M283" s="125"/>
      <c r="N283" s="128"/>
      <c r="O283" s="125"/>
      <c r="P283" s="125"/>
      <c r="Q283" s="125"/>
      <c r="R283" s="125"/>
      <c r="S283" s="125"/>
      <c r="T283" s="125"/>
      <c r="U283" s="125"/>
      <c r="V283" s="125"/>
      <c r="W283" s="125"/>
      <c r="X283" s="125"/>
      <c r="Y283" s="125"/>
    </row>
    <row r="284" spans="1:25" ht="15.5">
      <c r="A284" s="126"/>
      <c r="B284" s="127"/>
      <c r="C284" s="1022"/>
      <c r="D284" s="127"/>
      <c r="E284" s="127"/>
      <c r="F284" s="127"/>
      <c r="G284" s="127"/>
      <c r="H284" s="127"/>
      <c r="I284" s="127"/>
      <c r="J284" s="127"/>
      <c r="K284" s="127"/>
      <c r="L284" s="127"/>
      <c r="M284" s="125"/>
      <c r="N284" s="128"/>
      <c r="O284" s="125"/>
      <c r="P284" s="125"/>
      <c r="Q284" s="125"/>
      <c r="R284" s="125"/>
      <c r="S284" s="125"/>
      <c r="T284" s="125"/>
      <c r="U284" s="125"/>
      <c r="V284" s="125"/>
      <c r="W284" s="125"/>
      <c r="X284" s="125"/>
      <c r="Y284" s="125"/>
    </row>
    <row r="285" spans="1:25" ht="15.5">
      <c r="A285" s="126"/>
      <c r="B285" s="127"/>
      <c r="C285" s="1022"/>
      <c r="D285" s="127"/>
      <c r="E285" s="127"/>
      <c r="F285" s="127"/>
      <c r="G285" s="127"/>
      <c r="H285" s="127"/>
      <c r="I285" s="127"/>
      <c r="J285" s="127"/>
      <c r="K285" s="127"/>
      <c r="L285" s="127"/>
      <c r="M285" s="125"/>
      <c r="N285" s="128"/>
      <c r="O285" s="125"/>
      <c r="P285" s="125"/>
      <c r="Q285" s="125"/>
      <c r="R285" s="125"/>
      <c r="S285" s="125"/>
      <c r="T285" s="125"/>
      <c r="U285" s="125"/>
      <c r="V285" s="125"/>
      <c r="W285" s="125"/>
      <c r="X285" s="125"/>
      <c r="Y285" s="125"/>
    </row>
    <row r="286" spans="1:25" ht="15.5">
      <c r="A286" s="126"/>
      <c r="B286" s="127"/>
      <c r="C286" s="1022"/>
      <c r="D286" s="127"/>
      <c r="E286" s="127"/>
      <c r="F286" s="127"/>
      <c r="G286" s="127"/>
      <c r="H286" s="127"/>
      <c r="I286" s="127"/>
      <c r="J286" s="127"/>
      <c r="K286" s="127"/>
      <c r="L286" s="127"/>
      <c r="M286" s="125"/>
      <c r="N286" s="128"/>
      <c r="O286" s="125"/>
      <c r="P286" s="125"/>
      <c r="Q286" s="125"/>
      <c r="R286" s="125"/>
      <c r="S286" s="125"/>
      <c r="T286" s="125"/>
      <c r="U286" s="125"/>
      <c r="V286" s="125"/>
      <c r="W286" s="125"/>
      <c r="X286" s="125"/>
      <c r="Y286" s="125"/>
    </row>
    <row r="287" spans="1:25" ht="15.5">
      <c r="A287" s="126"/>
      <c r="B287" s="127"/>
      <c r="C287" s="1022"/>
      <c r="D287" s="127"/>
      <c r="E287" s="127"/>
      <c r="F287" s="127"/>
      <c r="G287" s="127"/>
      <c r="H287" s="127"/>
      <c r="I287" s="127"/>
      <c r="J287" s="127"/>
      <c r="K287" s="127"/>
      <c r="L287" s="127"/>
      <c r="M287" s="125"/>
      <c r="N287" s="128"/>
      <c r="O287" s="125"/>
      <c r="P287" s="125"/>
      <c r="Q287" s="125"/>
      <c r="R287" s="125"/>
      <c r="S287" s="125"/>
      <c r="T287" s="125"/>
      <c r="U287" s="125"/>
      <c r="V287" s="125"/>
      <c r="W287" s="125"/>
      <c r="X287" s="125"/>
      <c r="Y287" s="125"/>
    </row>
    <row r="288" spans="1:25" ht="15.5">
      <c r="A288" s="126"/>
      <c r="B288" s="127"/>
      <c r="C288" s="1022"/>
      <c r="D288" s="127"/>
      <c r="E288" s="127"/>
      <c r="F288" s="127"/>
      <c r="G288" s="127"/>
      <c r="H288" s="127"/>
      <c r="I288" s="127"/>
      <c r="J288" s="127"/>
      <c r="K288" s="127"/>
      <c r="L288" s="127"/>
      <c r="M288" s="125"/>
      <c r="N288" s="128"/>
      <c r="O288" s="125"/>
      <c r="P288" s="125"/>
      <c r="Q288" s="125"/>
      <c r="R288" s="125"/>
      <c r="S288" s="125"/>
      <c r="T288" s="125"/>
      <c r="U288" s="125"/>
      <c r="V288" s="125"/>
      <c r="W288" s="125"/>
      <c r="X288" s="125"/>
      <c r="Y288" s="125"/>
    </row>
    <row r="289" spans="1:25" ht="15.5">
      <c r="A289" s="126"/>
      <c r="B289" s="127"/>
      <c r="C289" s="1022"/>
      <c r="D289" s="127"/>
      <c r="E289" s="127"/>
      <c r="F289" s="127"/>
      <c r="G289" s="127"/>
      <c r="H289" s="127"/>
      <c r="I289" s="127"/>
      <c r="J289" s="127"/>
      <c r="K289" s="127"/>
      <c r="L289" s="127"/>
      <c r="M289" s="125"/>
      <c r="N289" s="128"/>
      <c r="O289" s="125"/>
      <c r="P289" s="125"/>
      <c r="Q289" s="125"/>
      <c r="R289" s="125"/>
      <c r="S289" s="125"/>
      <c r="T289" s="125"/>
      <c r="U289" s="125"/>
      <c r="V289" s="125"/>
      <c r="W289" s="125"/>
      <c r="X289" s="125"/>
      <c r="Y289" s="125"/>
    </row>
    <row r="290" spans="1:25" ht="15.5">
      <c r="A290" s="126"/>
      <c r="B290" s="127"/>
      <c r="C290" s="1022"/>
      <c r="D290" s="127"/>
      <c r="E290" s="127"/>
      <c r="F290" s="127"/>
      <c r="G290" s="127"/>
      <c r="H290" s="127"/>
      <c r="I290" s="127"/>
      <c r="J290" s="127"/>
      <c r="K290" s="127"/>
      <c r="L290" s="127"/>
      <c r="M290" s="125"/>
      <c r="N290" s="128"/>
      <c r="O290" s="125"/>
      <c r="P290" s="125"/>
      <c r="Q290" s="125"/>
      <c r="R290" s="125"/>
      <c r="S290" s="125"/>
      <c r="T290" s="125"/>
      <c r="U290" s="125"/>
      <c r="V290" s="125"/>
      <c r="W290" s="125"/>
      <c r="X290" s="125"/>
      <c r="Y290" s="125"/>
    </row>
    <row r="291" spans="1:25" ht="15.5">
      <c r="A291" s="126"/>
      <c r="B291" s="127"/>
      <c r="C291" s="1022"/>
      <c r="D291" s="127"/>
      <c r="E291" s="127"/>
      <c r="F291" s="127"/>
      <c r="G291" s="127"/>
      <c r="H291" s="127"/>
      <c r="I291" s="127"/>
      <c r="J291" s="127"/>
      <c r="K291" s="127"/>
      <c r="L291" s="127"/>
      <c r="M291" s="125"/>
      <c r="N291" s="128"/>
      <c r="O291" s="125"/>
      <c r="P291" s="125"/>
      <c r="Q291" s="125"/>
      <c r="R291" s="125"/>
      <c r="S291" s="125"/>
      <c r="T291" s="125"/>
      <c r="U291" s="125"/>
      <c r="V291" s="125"/>
      <c r="W291" s="125"/>
      <c r="X291" s="125"/>
      <c r="Y291" s="125"/>
    </row>
    <row r="292" spans="1:25" ht="15.5">
      <c r="A292" s="126"/>
      <c r="B292" s="127"/>
      <c r="C292" s="1022"/>
      <c r="D292" s="127"/>
      <c r="E292" s="127"/>
      <c r="F292" s="127"/>
      <c r="G292" s="127"/>
      <c r="H292" s="127"/>
      <c r="I292" s="127"/>
      <c r="J292" s="127"/>
      <c r="K292" s="127"/>
      <c r="L292" s="127"/>
      <c r="M292" s="125"/>
      <c r="N292" s="128"/>
      <c r="O292" s="125"/>
      <c r="P292" s="125"/>
      <c r="Q292" s="125"/>
      <c r="R292" s="125"/>
      <c r="S292" s="125"/>
      <c r="T292" s="125"/>
      <c r="U292" s="125"/>
      <c r="V292" s="125"/>
      <c r="W292" s="125"/>
      <c r="X292" s="125"/>
      <c r="Y292" s="125"/>
    </row>
    <row r="293" spans="1:25" ht="15.5">
      <c r="A293" s="126"/>
      <c r="B293" s="127"/>
      <c r="C293" s="1022"/>
      <c r="D293" s="127"/>
      <c r="E293" s="127"/>
      <c r="F293" s="127"/>
      <c r="G293" s="127"/>
      <c r="H293" s="127"/>
      <c r="I293" s="127"/>
      <c r="J293" s="127"/>
      <c r="K293" s="127"/>
      <c r="L293" s="127"/>
      <c r="M293" s="125"/>
      <c r="N293" s="128"/>
      <c r="O293" s="125"/>
      <c r="P293" s="125"/>
      <c r="Q293" s="125"/>
      <c r="R293" s="125"/>
      <c r="S293" s="125"/>
      <c r="T293" s="125"/>
      <c r="U293" s="125"/>
      <c r="V293" s="125"/>
      <c r="W293" s="125"/>
      <c r="X293" s="125"/>
      <c r="Y293" s="125"/>
    </row>
    <row r="294" spans="1:25" ht="15.5">
      <c r="A294" s="126"/>
      <c r="B294" s="127"/>
      <c r="C294" s="1022"/>
      <c r="D294" s="127"/>
      <c r="E294" s="127"/>
      <c r="F294" s="127"/>
      <c r="G294" s="127"/>
      <c r="H294" s="127"/>
      <c r="I294" s="127"/>
      <c r="J294" s="127"/>
      <c r="K294" s="127"/>
      <c r="L294" s="127"/>
      <c r="M294" s="125"/>
      <c r="N294" s="128"/>
      <c r="O294" s="125"/>
      <c r="P294" s="125"/>
      <c r="Q294" s="125"/>
      <c r="R294" s="125"/>
      <c r="S294" s="125"/>
      <c r="T294" s="125"/>
      <c r="U294" s="125"/>
      <c r="V294" s="125"/>
      <c r="W294" s="125"/>
      <c r="X294" s="125"/>
      <c r="Y294" s="125"/>
    </row>
    <row r="295" spans="1:25" ht="15.5">
      <c r="A295" s="126"/>
      <c r="B295" s="127"/>
      <c r="C295" s="1022"/>
      <c r="D295" s="127"/>
      <c r="E295" s="127"/>
      <c r="F295" s="127"/>
      <c r="G295" s="127"/>
      <c r="H295" s="127"/>
      <c r="I295" s="127"/>
      <c r="J295" s="127"/>
      <c r="K295" s="127"/>
      <c r="L295" s="127"/>
      <c r="M295" s="125"/>
      <c r="N295" s="128"/>
      <c r="O295" s="125"/>
      <c r="P295" s="125"/>
      <c r="Q295" s="125"/>
      <c r="R295" s="125"/>
      <c r="S295" s="125"/>
      <c r="T295" s="125"/>
      <c r="U295" s="125"/>
      <c r="V295" s="125"/>
      <c r="W295" s="125"/>
      <c r="X295" s="125"/>
      <c r="Y295" s="125"/>
    </row>
    <row r="296" spans="1:25" ht="15.5">
      <c r="A296" s="126"/>
      <c r="B296" s="127"/>
      <c r="C296" s="1022"/>
      <c r="D296" s="127"/>
      <c r="E296" s="127"/>
      <c r="F296" s="127"/>
      <c r="G296" s="127"/>
      <c r="H296" s="127"/>
      <c r="I296" s="127"/>
      <c r="J296" s="127"/>
      <c r="K296" s="127"/>
      <c r="L296" s="127"/>
      <c r="M296" s="125"/>
      <c r="N296" s="128"/>
      <c r="O296" s="125"/>
      <c r="P296" s="125"/>
      <c r="Q296" s="125"/>
      <c r="R296" s="125"/>
      <c r="S296" s="125"/>
      <c r="T296" s="125"/>
      <c r="U296" s="125"/>
      <c r="V296" s="125"/>
      <c r="W296" s="125"/>
      <c r="X296" s="125"/>
      <c r="Y296" s="125"/>
    </row>
    <row r="297" spans="1:25" ht="15.5">
      <c r="A297" s="126"/>
      <c r="B297" s="127"/>
      <c r="C297" s="1022"/>
      <c r="D297" s="127"/>
      <c r="E297" s="127"/>
      <c r="F297" s="127"/>
      <c r="G297" s="127"/>
      <c r="H297" s="127"/>
      <c r="I297" s="127"/>
      <c r="J297" s="127"/>
      <c r="K297" s="127"/>
      <c r="L297" s="127"/>
      <c r="M297" s="125"/>
      <c r="N297" s="128"/>
      <c r="O297" s="125"/>
      <c r="P297" s="125"/>
      <c r="Q297" s="125"/>
      <c r="R297" s="125"/>
      <c r="S297" s="125"/>
      <c r="T297" s="125"/>
      <c r="U297" s="125"/>
      <c r="V297" s="125"/>
      <c r="W297" s="125"/>
      <c r="X297" s="125"/>
      <c r="Y297" s="125"/>
    </row>
    <row r="298" spans="1:25" ht="15.5">
      <c r="A298" s="126"/>
      <c r="B298" s="127"/>
      <c r="C298" s="1022"/>
      <c r="D298" s="127"/>
      <c r="E298" s="127"/>
      <c r="F298" s="127"/>
      <c r="G298" s="127"/>
      <c r="H298" s="127"/>
      <c r="I298" s="127"/>
      <c r="J298" s="127"/>
      <c r="K298" s="127"/>
      <c r="L298" s="127"/>
      <c r="M298" s="125"/>
      <c r="N298" s="128"/>
      <c r="O298" s="125"/>
      <c r="P298" s="125"/>
      <c r="Q298" s="125"/>
      <c r="R298" s="125"/>
      <c r="S298" s="125"/>
      <c r="T298" s="125"/>
      <c r="U298" s="125"/>
      <c r="V298" s="125"/>
      <c r="W298" s="125"/>
      <c r="X298" s="125"/>
      <c r="Y298" s="125"/>
    </row>
    <row r="299" spans="1:25" ht="15.5">
      <c r="A299" s="126"/>
      <c r="B299" s="127"/>
      <c r="C299" s="1022"/>
      <c r="D299" s="127"/>
      <c r="E299" s="127"/>
      <c r="F299" s="127"/>
      <c r="G299" s="127"/>
      <c r="H299" s="127"/>
      <c r="I299" s="127"/>
      <c r="J299" s="127"/>
      <c r="K299" s="127"/>
      <c r="L299" s="127"/>
      <c r="M299" s="125"/>
      <c r="N299" s="128"/>
      <c r="O299" s="125"/>
      <c r="P299" s="125"/>
      <c r="Q299" s="125"/>
      <c r="R299" s="125"/>
      <c r="S299" s="125"/>
      <c r="T299" s="125"/>
      <c r="U299" s="125"/>
      <c r="V299" s="125"/>
      <c r="W299" s="125"/>
      <c r="X299" s="125"/>
      <c r="Y299" s="125"/>
    </row>
    <row r="300" spans="1:25" ht="15.5">
      <c r="A300" s="126"/>
      <c r="B300" s="127"/>
      <c r="C300" s="1022"/>
      <c r="D300" s="127"/>
      <c r="E300" s="127"/>
      <c r="F300" s="127"/>
      <c r="G300" s="127"/>
      <c r="H300" s="127"/>
      <c r="I300" s="127"/>
      <c r="J300" s="127"/>
      <c r="K300" s="127"/>
      <c r="L300" s="127"/>
      <c r="M300" s="125"/>
      <c r="N300" s="128"/>
      <c r="O300" s="125"/>
      <c r="P300" s="125"/>
      <c r="Q300" s="125"/>
      <c r="R300" s="125"/>
      <c r="S300" s="125"/>
      <c r="T300" s="125"/>
      <c r="U300" s="125"/>
      <c r="V300" s="125"/>
      <c r="W300" s="125"/>
      <c r="X300" s="125"/>
      <c r="Y300" s="125"/>
    </row>
    <row r="301" spans="1:25" ht="15.5">
      <c r="A301" s="126"/>
      <c r="B301" s="127"/>
      <c r="C301" s="1022"/>
      <c r="D301" s="127"/>
      <c r="E301" s="127"/>
      <c r="F301" s="127"/>
      <c r="G301" s="127"/>
      <c r="H301" s="127"/>
      <c r="I301" s="127"/>
      <c r="J301" s="127"/>
      <c r="K301" s="127"/>
      <c r="L301" s="127"/>
      <c r="M301" s="125"/>
      <c r="N301" s="128"/>
      <c r="O301" s="125"/>
      <c r="P301" s="125"/>
      <c r="Q301" s="125"/>
      <c r="R301" s="125"/>
      <c r="S301" s="125"/>
      <c r="T301" s="125"/>
      <c r="U301" s="125"/>
      <c r="V301" s="125"/>
      <c r="W301" s="125"/>
      <c r="X301" s="125"/>
      <c r="Y301" s="125"/>
    </row>
    <row r="302" spans="1:25" ht="15.5">
      <c r="A302" s="126"/>
      <c r="B302" s="127"/>
      <c r="C302" s="1022"/>
      <c r="D302" s="127"/>
      <c r="E302" s="127"/>
      <c r="F302" s="127"/>
      <c r="G302" s="127"/>
      <c r="H302" s="127"/>
      <c r="I302" s="127"/>
      <c r="J302" s="127"/>
      <c r="K302" s="127"/>
      <c r="L302" s="127"/>
      <c r="M302" s="125"/>
      <c r="N302" s="128"/>
      <c r="O302" s="125"/>
      <c r="P302" s="125"/>
      <c r="Q302" s="125"/>
      <c r="R302" s="125"/>
      <c r="S302" s="125"/>
      <c r="T302" s="125"/>
      <c r="U302" s="125"/>
      <c r="V302" s="125"/>
      <c r="W302" s="125"/>
      <c r="X302" s="125"/>
      <c r="Y302" s="125"/>
    </row>
    <row r="303" spans="1:25" ht="15.5">
      <c r="A303" s="126"/>
      <c r="B303" s="127"/>
      <c r="C303" s="1022"/>
      <c r="D303" s="127"/>
      <c r="E303" s="127"/>
      <c r="F303" s="127"/>
      <c r="G303" s="127"/>
      <c r="H303" s="127"/>
      <c r="I303" s="127"/>
      <c r="J303" s="127"/>
      <c r="K303" s="127"/>
      <c r="L303" s="127"/>
      <c r="M303" s="125"/>
      <c r="N303" s="128"/>
      <c r="O303" s="125"/>
      <c r="P303" s="125"/>
      <c r="Q303" s="125"/>
      <c r="R303" s="125"/>
      <c r="S303" s="125"/>
      <c r="T303" s="125"/>
      <c r="U303" s="125"/>
      <c r="V303" s="125"/>
      <c r="W303" s="125"/>
      <c r="X303" s="125"/>
      <c r="Y303" s="125"/>
    </row>
    <row r="304" spans="1:25" ht="15.5">
      <c r="A304" s="126"/>
      <c r="B304" s="127"/>
      <c r="C304" s="1022"/>
      <c r="D304" s="127"/>
      <c r="E304" s="127"/>
      <c r="F304" s="127"/>
      <c r="G304" s="127"/>
      <c r="H304" s="127"/>
      <c r="I304" s="127"/>
      <c r="J304" s="127"/>
      <c r="K304" s="127"/>
      <c r="L304" s="127"/>
      <c r="M304" s="125"/>
      <c r="N304" s="128"/>
      <c r="O304" s="125"/>
      <c r="P304" s="125"/>
      <c r="Q304" s="125"/>
      <c r="R304" s="125"/>
      <c r="S304" s="125"/>
      <c r="T304" s="125"/>
      <c r="U304" s="125"/>
      <c r="V304" s="125"/>
      <c r="W304" s="125"/>
      <c r="X304" s="125"/>
      <c r="Y304" s="125"/>
    </row>
    <row r="305" spans="1:25" ht="15.5">
      <c r="A305" s="126"/>
      <c r="B305" s="127"/>
      <c r="C305" s="1022"/>
      <c r="D305" s="127"/>
      <c r="E305" s="127"/>
      <c r="F305" s="127"/>
      <c r="G305" s="127"/>
      <c r="H305" s="127"/>
      <c r="I305" s="127"/>
      <c r="J305" s="127"/>
      <c r="K305" s="127"/>
      <c r="L305" s="127"/>
      <c r="M305" s="125"/>
      <c r="N305" s="128"/>
      <c r="O305" s="125"/>
      <c r="P305" s="125"/>
      <c r="Q305" s="125"/>
      <c r="R305" s="125"/>
      <c r="S305" s="125"/>
      <c r="T305" s="125"/>
      <c r="U305" s="125"/>
      <c r="V305" s="125"/>
      <c r="W305" s="125"/>
      <c r="X305" s="125"/>
      <c r="Y305" s="125"/>
    </row>
    <row r="306" spans="1:25" ht="15.5">
      <c r="A306" s="126"/>
      <c r="B306" s="127"/>
      <c r="C306" s="1022"/>
      <c r="D306" s="127"/>
      <c r="E306" s="127"/>
      <c r="F306" s="127"/>
      <c r="G306" s="127"/>
      <c r="H306" s="127"/>
      <c r="I306" s="127"/>
      <c r="J306" s="127"/>
      <c r="K306" s="127"/>
      <c r="L306" s="127"/>
      <c r="M306" s="125"/>
      <c r="N306" s="128"/>
      <c r="O306" s="125"/>
      <c r="P306" s="125"/>
      <c r="Q306" s="125"/>
      <c r="R306" s="125"/>
      <c r="S306" s="125"/>
      <c r="T306" s="125"/>
      <c r="U306" s="125"/>
      <c r="V306" s="125"/>
      <c r="W306" s="125"/>
      <c r="X306" s="125"/>
      <c r="Y306" s="125"/>
    </row>
    <row r="307" spans="1:25" ht="15.5">
      <c r="A307" s="126"/>
      <c r="B307" s="127"/>
      <c r="C307" s="1022"/>
      <c r="D307" s="127"/>
      <c r="E307" s="127"/>
      <c r="F307" s="127"/>
      <c r="G307" s="127"/>
      <c r="H307" s="127"/>
      <c r="I307" s="127"/>
      <c r="J307" s="127"/>
      <c r="K307" s="127"/>
      <c r="L307" s="127"/>
      <c r="M307" s="125"/>
      <c r="N307" s="128"/>
      <c r="O307" s="125"/>
      <c r="P307" s="125"/>
      <c r="Q307" s="125"/>
      <c r="R307" s="125"/>
      <c r="S307" s="125"/>
      <c r="T307" s="125"/>
      <c r="U307" s="125"/>
      <c r="V307" s="125"/>
      <c r="W307" s="125"/>
      <c r="X307" s="125"/>
      <c r="Y307" s="125"/>
    </row>
    <row r="308" spans="1:25" ht="15.5">
      <c r="A308" s="126"/>
      <c r="B308" s="127"/>
      <c r="C308" s="1022"/>
      <c r="D308" s="127"/>
      <c r="E308" s="127"/>
      <c r="F308" s="127"/>
      <c r="G308" s="127"/>
      <c r="H308" s="127"/>
      <c r="I308" s="127"/>
      <c r="J308" s="127"/>
      <c r="K308" s="127"/>
      <c r="L308" s="127"/>
      <c r="M308" s="125"/>
      <c r="N308" s="128"/>
      <c r="O308" s="125"/>
      <c r="P308" s="125"/>
      <c r="Q308" s="125"/>
      <c r="R308" s="125"/>
      <c r="S308" s="125"/>
      <c r="T308" s="125"/>
      <c r="U308" s="125"/>
      <c r="V308" s="125"/>
      <c r="W308" s="125"/>
      <c r="X308" s="125"/>
      <c r="Y308" s="125"/>
    </row>
    <row r="309" spans="1:25" ht="15.5">
      <c r="A309" s="126"/>
      <c r="B309" s="127"/>
      <c r="C309" s="1022"/>
      <c r="D309" s="127"/>
      <c r="E309" s="127"/>
      <c r="F309" s="127"/>
      <c r="G309" s="127"/>
      <c r="H309" s="127"/>
      <c r="I309" s="127"/>
      <c r="J309" s="127"/>
      <c r="K309" s="127"/>
      <c r="L309" s="127"/>
      <c r="M309" s="125"/>
      <c r="N309" s="128"/>
      <c r="O309" s="125"/>
      <c r="P309" s="125"/>
      <c r="Q309" s="125"/>
      <c r="R309" s="125"/>
      <c r="S309" s="125"/>
      <c r="T309" s="125"/>
      <c r="U309" s="125"/>
      <c r="V309" s="125"/>
      <c r="W309" s="125"/>
      <c r="X309" s="125"/>
      <c r="Y309" s="125"/>
    </row>
    <row r="310" spans="1:25" ht="15.5">
      <c r="A310" s="126"/>
      <c r="B310" s="127"/>
      <c r="C310" s="1022"/>
      <c r="D310" s="127"/>
      <c r="E310" s="127"/>
      <c r="F310" s="127"/>
      <c r="G310" s="127"/>
      <c r="H310" s="127"/>
      <c r="I310" s="127"/>
      <c r="J310" s="127"/>
      <c r="K310" s="127"/>
      <c r="L310" s="127"/>
      <c r="M310" s="125"/>
      <c r="N310" s="128"/>
      <c r="O310" s="125"/>
      <c r="P310" s="125"/>
      <c r="Q310" s="125"/>
      <c r="R310" s="125"/>
      <c r="S310" s="125"/>
      <c r="T310" s="125"/>
      <c r="U310" s="125"/>
      <c r="V310" s="125"/>
      <c r="W310" s="125"/>
      <c r="X310" s="125"/>
      <c r="Y310" s="125"/>
    </row>
    <row r="311" spans="1:25" ht="15.5">
      <c r="A311" s="126"/>
      <c r="B311" s="127"/>
      <c r="C311" s="1022"/>
      <c r="D311" s="127"/>
      <c r="E311" s="127"/>
      <c r="F311" s="127"/>
      <c r="G311" s="127"/>
      <c r="H311" s="127"/>
      <c r="I311" s="127"/>
      <c r="J311" s="127"/>
      <c r="K311" s="127"/>
      <c r="L311" s="127"/>
      <c r="M311" s="125"/>
      <c r="N311" s="128"/>
      <c r="O311" s="125"/>
      <c r="P311" s="125"/>
      <c r="Q311" s="125"/>
      <c r="R311" s="125"/>
      <c r="S311" s="125"/>
      <c r="T311" s="125"/>
      <c r="U311" s="125"/>
      <c r="V311" s="125"/>
      <c r="W311" s="125"/>
      <c r="X311" s="125"/>
      <c r="Y311" s="125"/>
    </row>
    <row r="312" spans="1:25" ht="15.5">
      <c r="A312" s="126"/>
      <c r="B312" s="127"/>
      <c r="C312" s="1022"/>
      <c r="D312" s="127"/>
      <c r="E312" s="127"/>
      <c r="F312" s="127"/>
      <c r="G312" s="127"/>
      <c r="H312" s="127"/>
      <c r="I312" s="127"/>
      <c r="J312" s="127"/>
      <c r="K312" s="127"/>
      <c r="L312" s="127"/>
      <c r="M312" s="125"/>
      <c r="N312" s="128"/>
      <c r="O312" s="125"/>
      <c r="P312" s="125"/>
      <c r="Q312" s="125"/>
      <c r="R312" s="125"/>
      <c r="S312" s="125"/>
      <c r="T312" s="125"/>
      <c r="U312" s="125"/>
      <c r="V312" s="125"/>
      <c r="W312" s="125"/>
      <c r="X312" s="125"/>
      <c r="Y312" s="125"/>
    </row>
    <row r="313" spans="1:25" ht="15.5">
      <c r="A313" s="126"/>
      <c r="B313" s="127"/>
      <c r="C313" s="1022"/>
      <c r="D313" s="127"/>
      <c r="E313" s="127"/>
      <c r="F313" s="127"/>
      <c r="G313" s="127"/>
      <c r="H313" s="127"/>
      <c r="I313" s="127"/>
      <c r="J313" s="127"/>
      <c r="K313" s="127"/>
      <c r="L313" s="127"/>
      <c r="M313" s="125"/>
      <c r="N313" s="128"/>
      <c r="O313" s="125"/>
      <c r="P313" s="125"/>
      <c r="Q313" s="125"/>
      <c r="R313" s="125"/>
      <c r="S313" s="125"/>
      <c r="T313" s="125"/>
      <c r="U313" s="125"/>
      <c r="V313" s="125"/>
      <c r="W313" s="125"/>
      <c r="X313" s="125"/>
      <c r="Y313" s="125"/>
    </row>
    <row r="314" spans="1:25" ht="15.5">
      <c r="A314" s="126"/>
      <c r="B314" s="127"/>
      <c r="C314" s="1022"/>
      <c r="D314" s="127"/>
      <c r="E314" s="127"/>
      <c r="F314" s="127"/>
      <c r="G314" s="127"/>
      <c r="H314" s="127"/>
      <c r="I314" s="127"/>
      <c r="J314" s="127"/>
      <c r="K314" s="127"/>
      <c r="L314" s="127"/>
      <c r="M314" s="125"/>
      <c r="N314" s="128"/>
      <c r="O314" s="125"/>
      <c r="P314" s="125"/>
      <c r="Q314" s="125"/>
      <c r="R314" s="125"/>
      <c r="S314" s="125"/>
      <c r="T314" s="125"/>
      <c r="U314" s="125"/>
      <c r="V314" s="125"/>
      <c r="W314" s="125"/>
      <c r="X314" s="125"/>
      <c r="Y314" s="125"/>
    </row>
    <row r="315" spans="1:25" ht="15.5">
      <c r="A315" s="126"/>
      <c r="B315" s="127"/>
      <c r="C315" s="1022"/>
      <c r="D315" s="127"/>
      <c r="E315" s="127"/>
      <c r="F315" s="127"/>
      <c r="G315" s="127"/>
      <c r="H315" s="127"/>
      <c r="I315" s="127"/>
      <c r="J315" s="127"/>
      <c r="K315" s="127"/>
      <c r="L315" s="127"/>
      <c r="M315" s="125"/>
      <c r="N315" s="128"/>
      <c r="O315" s="125"/>
      <c r="P315" s="125"/>
      <c r="Q315" s="125"/>
      <c r="R315" s="125"/>
      <c r="S315" s="125"/>
      <c r="T315" s="125"/>
      <c r="U315" s="125"/>
      <c r="V315" s="125"/>
      <c r="W315" s="125"/>
      <c r="X315" s="125"/>
      <c r="Y315" s="125"/>
    </row>
    <row r="316" spans="1:25" ht="15.5">
      <c r="A316" s="126"/>
      <c r="B316" s="127"/>
      <c r="C316" s="1022"/>
      <c r="D316" s="127"/>
      <c r="E316" s="127"/>
      <c r="F316" s="127"/>
      <c r="G316" s="127"/>
      <c r="H316" s="127"/>
      <c r="I316" s="127"/>
      <c r="J316" s="127"/>
      <c r="K316" s="127"/>
      <c r="L316" s="127"/>
      <c r="M316" s="125"/>
      <c r="N316" s="128"/>
      <c r="O316" s="125"/>
      <c r="P316" s="125"/>
      <c r="Q316" s="125"/>
      <c r="R316" s="125"/>
      <c r="S316" s="125"/>
      <c r="T316" s="125"/>
      <c r="U316" s="125"/>
      <c r="V316" s="125"/>
      <c r="W316" s="125"/>
      <c r="X316" s="125"/>
      <c r="Y316" s="125"/>
    </row>
    <row r="317" spans="1:25" ht="15.5">
      <c r="A317" s="126"/>
      <c r="B317" s="127"/>
      <c r="C317" s="1022"/>
      <c r="D317" s="127"/>
      <c r="E317" s="127"/>
      <c r="F317" s="127"/>
      <c r="G317" s="127"/>
      <c r="H317" s="127"/>
      <c r="I317" s="127"/>
      <c r="J317" s="127"/>
      <c r="K317" s="127"/>
      <c r="L317" s="127"/>
      <c r="M317" s="125"/>
      <c r="N317" s="128"/>
      <c r="O317" s="125"/>
      <c r="P317" s="125"/>
      <c r="Q317" s="125"/>
      <c r="R317" s="125"/>
      <c r="S317" s="125"/>
      <c r="T317" s="125"/>
      <c r="U317" s="125"/>
      <c r="V317" s="125"/>
      <c r="W317" s="125"/>
      <c r="X317" s="125"/>
      <c r="Y317" s="125"/>
    </row>
    <row r="318" spans="1:25" ht="15.5">
      <c r="A318" s="126"/>
      <c r="B318" s="127"/>
      <c r="C318" s="1022"/>
      <c r="D318" s="127"/>
      <c r="E318" s="127"/>
      <c r="F318" s="127"/>
      <c r="G318" s="127"/>
      <c r="H318" s="127"/>
      <c r="I318" s="127"/>
      <c r="J318" s="127"/>
      <c r="K318" s="127"/>
      <c r="L318" s="127"/>
      <c r="M318" s="125"/>
      <c r="N318" s="128"/>
      <c r="O318" s="125"/>
      <c r="P318" s="125"/>
      <c r="Q318" s="125"/>
      <c r="R318" s="125"/>
      <c r="S318" s="125"/>
      <c r="T318" s="125"/>
      <c r="U318" s="125"/>
      <c r="V318" s="125"/>
      <c r="W318" s="125"/>
      <c r="X318" s="125"/>
      <c r="Y318" s="125"/>
    </row>
    <row r="319" spans="1:25" ht="15.5">
      <c r="A319" s="126"/>
      <c r="B319" s="127"/>
      <c r="C319" s="1022"/>
      <c r="D319" s="127"/>
      <c r="E319" s="127"/>
      <c r="F319" s="127"/>
      <c r="G319" s="127"/>
      <c r="H319" s="127"/>
      <c r="I319" s="127"/>
      <c r="J319" s="127"/>
      <c r="K319" s="127"/>
      <c r="L319" s="127"/>
      <c r="M319" s="125"/>
      <c r="N319" s="128"/>
      <c r="O319" s="125"/>
      <c r="P319" s="125"/>
      <c r="Q319" s="125"/>
      <c r="R319" s="125"/>
      <c r="S319" s="125"/>
      <c r="T319" s="125"/>
      <c r="U319" s="125"/>
      <c r="V319" s="125"/>
      <c r="W319" s="125"/>
      <c r="X319" s="125"/>
      <c r="Y319" s="125"/>
    </row>
    <row r="320" spans="1:25" ht="15.5">
      <c r="A320" s="126"/>
      <c r="B320" s="127"/>
      <c r="C320" s="1022"/>
      <c r="D320" s="127"/>
      <c r="E320" s="127"/>
      <c r="F320" s="127"/>
      <c r="G320" s="127"/>
      <c r="H320" s="127"/>
      <c r="I320" s="127"/>
      <c r="J320" s="127"/>
      <c r="K320" s="127"/>
      <c r="L320" s="127"/>
      <c r="M320" s="125"/>
      <c r="N320" s="128"/>
      <c r="O320" s="125"/>
      <c r="P320" s="125"/>
      <c r="Q320" s="125"/>
      <c r="R320" s="125"/>
      <c r="S320" s="125"/>
      <c r="T320" s="125"/>
      <c r="U320" s="125"/>
      <c r="V320" s="125"/>
      <c r="W320" s="125"/>
      <c r="X320" s="125"/>
      <c r="Y320" s="125"/>
    </row>
    <row r="321" spans="1:25" ht="15.5">
      <c r="A321" s="126"/>
      <c r="B321" s="127"/>
      <c r="C321" s="1022"/>
      <c r="D321" s="127"/>
      <c r="E321" s="127"/>
      <c r="F321" s="127"/>
      <c r="G321" s="127"/>
      <c r="H321" s="127"/>
      <c r="I321" s="127"/>
      <c r="J321" s="127"/>
      <c r="K321" s="127"/>
      <c r="L321" s="127"/>
      <c r="M321" s="125"/>
      <c r="N321" s="128"/>
      <c r="O321" s="125"/>
      <c r="P321" s="125"/>
      <c r="Q321" s="125"/>
      <c r="R321" s="125"/>
      <c r="S321" s="125"/>
      <c r="T321" s="125"/>
      <c r="U321" s="125"/>
      <c r="V321" s="125"/>
      <c r="W321" s="125"/>
      <c r="X321" s="125"/>
      <c r="Y321" s="125"/>
    </row>
    <row r="322" spans="1:25" ht="15.5">
      <c r="A322" s="126"/>
      <c r="B322" s="127"/>
      <c r="C322" s="1022"/>
      <c r="D322" s="127"/>
      <c r="E322" s="127"/>
      <c r="F322" s="127"/>
      <c r="G322" s="127"/>
      <c r="H322" s="127"/>
      <c r="I322" s="127"/>
      <c r="J322" s="127"/>
      <c r="K322" s="127"/>
      <c r="L322" s="127"/>
      <c r="M322" s="125"/>
      <c r="N322" s="128"/>
      <c r="O322" s="125"/>
      <c r="P322" s="125"/>
      <c r="Q322" s="125"/>
      <c r="R322" s="125"/>
      <c r="S322" s="125"/>
      <c r="T322" s="125"/>
      <c r="U322" s="125"/>
      <c r="V322" s="125"/>
      <c r="W322" s="125"/>
      <c r="X322" s="125"/>
      <c r="Y322" s="125"/>
    </row>
    <row r="323" spans="1:25" ht="15.5">
      <c r="A323" s="126"/>
      <c r="B323" s="127"/>
      <c r="C323" s="1022"/>
      <c r="D323" s="127"/>
      <c r="E323" s="127"/>
      <c r="F323" s="127"/>
      <c r="G323" s="127"/>
      <c r="H323" s="127"/>
      <c r="I323" s="127"/>
      <c r="J323" s="127"/>
      <c r="K323" s="127"/>
      <c r="L323" s="127"/>
      <c r="M323" s="125"/>
      <c r="N323" s="128"/>
      <c r="O323" s="125"/>
      <c r="P323" s="125"/>
      <c r="Q323" s="125"/>
      <c r="R323" s="125"/>
      <c r="S323" s="125"/>
      <c r="T323" s="125"/>
      <c r="U323" s="125"/>
      <c r="V323" s="125"/>
      <c r="W323" s="125"/>
      <c r="X323" s="125"/>
      <c r="Y323" s="125"/>
    </row>
    <row r="324" spans="1:25" ht="15.5">
      <c r="A324" s="126"/>
      <c r="B324" s="127"/>
      <c r="C324" s="1022"/>
      <c r="D324" s="127"/>
      <c r="E324" s="127"/>
      <c r="F324" s="127"/>
      <c r="G324" s="127"/>
      <c r="H324" s="127"/>
      <c r="I324" s="127"/>
      <c r="J324" s="127"/>
      <c r="K324" s="127"/>
      <c r="L324" s="127"/>
      <c r="M324" s="125"/>
      <c r="N324" s="128"/>
      <c r="O324" s="125"/>
      <c r="P324" s="125"/>
      <c r="Q324" s="125"/>
      <c r="R324" s="125"/>
      <c r="S324" s="125"/>
      <c r="T324" s="125"/>
      <c r="U324" s="125"/>
      <c r="V324" s="125"/>
      <c r="W324" s="125"/>
      <c r="X324" s="125"/>
      <c r="Y324" s="125"/>
    </row>
    <row r="325" spans="1:25" ht="15.5">
      <c r="A325" s="126"/>
      <c r="B325" s="127"/>
      <c r="C325" s="1022"/>
      <c r="D325" s="127"/>
      <c r="E325" s="127"/>
      <c r="F325" s="127"/>
      <c r="G325" s="127"/>
      <c r="H325" s="127"/>
      <c r="I325" s="127"/>
      <c r="J325" s="127"/>
      <c r="K325" s="127"/>
      <c r="L325" s="127"/>
      <c r="M325" s="125"/>
      <c r="N325" s="128"/>
      <c r="O325" s="125"/>
      <c r="P325" s="125"/>
      <c r="Q325" s="125"/>
      <c r="R325" s="125"/>
      <c r="S325" s="125"/>
      <c r="T325" s="125"/>
      <c r="U325" s="125"/>
      <c r="V325" s="125"/>
      <c r="W325" s="125"/>
      <c r="X325" s="125"/>
      <c r="Y325" s="125"/>
    </row>
    <row r="326" spans="1:25" ht="15.5">
      <c r="A326" s="126"/>
      <c r="B326" s="127"/>
      <c r="C326" s="1022"/>
      <c r="D326" s="127"/>
      <c r="E326" s="127"/>
      <c r="F326" s="127"/>
      <c r="G326" s="127"/>
      <c r="H326" s="127"/>
      <c r="I326" s="127"/>
      <c r="J326" s="127"/>
      <c r="K326" s="127"/>
      <c r="L326" s="127"/>
      <c r="M326" s="125"/>
      <c r="N326" s="128"/>
      <c r="O326" s="125"/>
      <c r="P326" s="125"/>
      <c r="Q326" s="125"/>
      <c r="R326" s="125"/>
      <c r="S326" s="125"/>
      <c r="T326" s="125"/>
      <c r="U326" s="125"/>
      <c r="V326" s="125"/>
      <c r="W326" s="125"/>
      <c r="X326" s="125"/>
      <c r="Y326" s="125"/>
    </row>
    <row r="327" spans="1:25" ht="15.5">
      <c r="A327" s="126"/>
      <c r="B327" s="127"/>
      <c r="C327" s="1022"/>
      <c r="D327" s="127"/>
      <c r="E327" s="127"/>
      <c r="F327" s="127"/>
      <c r="G327" s="127"/>
      <c r="H327" s="127"/>
      <c r="I327" s="127"/>
      <c r="J327" s="127"/>
      <c r="K327" s="127"/>
      <c r="L327" s="127"/>
      <c r="M327" s="125"/>
      <c r="N327" s="128"/>
      <c r="O327" s="125"/>
      <c r="P327" s="125"/>
      <c r="Q327" s="125"/>
      <c r="R327" s="125"/>
      <c r="S327" s="125"/>
      <c r="T327" s="125"/>
      <c r="U327" s="125"/>
      <c r="V327" s="125"/>
      <c r="W327" s="125"/>
      <c r="X327" s="125"/>
      <c r="Y327" s="125"/>
    </row>
    <row r="328" spans="1:25" ht="15.5">
      <c r="A328" s="126"/>
      <c r="B328" s="127"/>
      <c r="C328" s="1022"/>
      <c r="D328" s="127"/>
      <c r="E328" s="127"/>
      <c r="F328" s="127"/>
      <c r="G328" s="127"/>
      <c r="H328" s="127"/>
      <c r="I328" s="127"/>
      <c r="J328" s="127"/>
      <c r="K328" s="127"/>
      <c r="L328" s="127"/>
      <c r="M328" s="125"/>
      <c r="N328" s="128"/>
      <c r="O328" s="125"/>
      <c r="P328" s="125"/>
      <c r="Q328" s="125"/>
      <c r="R328" s="125"/>
      <c r="S328" s="125"/>
      <c r="T328" s="125"/>
      <c r="U328" s="125"/>
      <c r="V328" s="125"/>
      <c r="W328" s="125"/>
      <c r="X328" s="125"/>
      <c r="Y328" s="125"/>
    </row>
    <row r="329" spans="1:25" ht="15.5">
      <c r="A329" s="126"/>
      <c r="B329" s="127"/>
      <c r="C329" s="1022"/>
      <c r="D329" s="127"/>
      <c r="E329" s="127"/>
      <c r="F329" s="127"/>
      <c r="G329" s="127"/>
      <c r="H329" s="127"/>
      <c r="I329" s="127"/>
      <c r="J329" s="127"/>
      <c r="K329" s="127"/>
      <c r="L329" s="127"/>
      <c r="M329" s="125"/>
      <c r="N329" s="128"/>
      <c r="O329" s="125"/>
      <c r="P329" s="125"/>
      <c r="Q329" s="125"/>
      <c r="R329" s="125"/>
      <c r="S329" s="125"/>
      <c r="T329" s="125"/>
      <c r="U329" s="125"/>
      <c r="V329" s="125"/>
      <c r="W329" s="125"/>
      <c r="X329" s="125"/>
      <c r="Y329" s="125"/>
    </row>
    <row r="330" spans="1:25" ht="15.5">
      <c r="A330" s="126"/>
      <c r="B330" s="127"/>
      <c r="C330" s="1022"/>
      <c r="D330" s="127"/>
      <c r="E330" s="127"/>
      <c r="F330" s="127"/>
      <c r="G330" s="127"/>
      <c r="H330" s="127"/>
      <c r="I330" s="127"/>
      <c r="J330" s="127"/>
      <c r="K330" s="127"/>
      <c r="L330" s="127"/>
      <c r="M330" s="125"/>
      <c r="N330" s="128"/>
      <c r="O330" s="125"/>
      <c r="P330" s="125"/>
      <c r="Q330" s="125"/>
      <c r="R330" s="125"/>
      <c r="S330" s="125"/>
      <c r="T330" s="125"/>
      <c r="U330" s="125"/>
      <c r="V330" s="125"/>
      <c r="W330" s="125"/>
      <c r="X330" s="125"/>
      <c r="Y330" s="125"/>
    </row>
    <row r="331" spans="1:25" ht="15.5">
      <c r="A331" s="126"/>
      <c r="B331" s="127"/>
      <c r="C331" s="1022"/>
      <c r="D331" s="127"/>
      <c r="E331" s="127"/>
      <c r="F331" s="127"/>
      <c r="G331" s="127"/>
      <c r="H331" s="127"/>
      <c r="I331" s="127"/>
      <c r="J331" s="127"/>
      <c r="K331" s="127"/>
      <c r="L331" s="127"/>
      <c r="M331" s="125"/>
      <c r="N331" s="128"/>
      <c r="O331" s="125"/>
      <c r="P331" s="125"/>
      <c r="Q331" s="125"/>
      <c r="R331" s="125"/>
      <c r="S331" s="125"/>
      <c r="T331" s="125"/>
      <c r="U331" s="125"/>
      <c r="V331" s="125"/>
      <c r="W331" s="125"/>
      <c r="X331" s="125"/>
      <c r="Y331" s="125"/>
    </row>
    <row r="332" spans="1:25" ht="15.5">
      <c r="A332" s="126"/>
      <c r="B332" s="127"/>
      <c r="C332" s="1022"/>
      <c r="D332" s="127"/>
      <c r="E332" s="127"/>
      <c r="F332" s="127"/>
      <c r="G332" s="127"/>
      <c r="H332" s="127"/>
      <c r="I332" s="127"/>
      <c r="J332" s="127"/>
      <c r="K332" s="127"/>
      <c r="L332" s="127"/>
      <c r="M332" s="125"/>
      <c r="N332" s="128"/>
      <c r="O332" s="125"/>
      <c r="P332" s="125"/>
      <c r="Q332" s="125"/>
      <c r="R332" s="125"/>
      <c r="S332" s="125"/>
      <c r="T332" s="125"/>
      <c r="U332" s="125"/>
      <c r="V332" s="125"/>
      <c r="W332" s="125"/>
      <c r="X332" s="125"/>
      <c r="Y332" s="125"/>
    </row>
    <row r="333" spans="1:25" ht="15.5">
      <c r="A333" s="126"/>
      <c r="B333" s="127"/>
      <c r="C333" s="1022"/>
      <c r="D333" s="127"/>
      <c r="E333" s="127"/>
      <c r="F333" s="127"/>
      <c r="G333" s="127"/>
      <c r="H333" s="127"/>
      <c r="I333" s="127"/>
      <c r="J333" s="127"/>
      <c r="K333" s="127"/>
      <c r="L333" s="127"/>
      <c r="M333" s="125"/>
      <c r="N333" s="128"/>
      <c r="O333" s="125"/>
      <c r="P333" s="125"/>
      <c r="Q333" s="125"/>
      <c r="R333" s="125"/>
      <c r="S333" s="125"/>
      <c r="T333" s="125"/>
      <c r="U333" s="125"/>
      <c r="V333" s="125"/>
      <c r="W333" s="125"/>
      <c r="X333" s="125"/>
      <c r="Y333" s="125"/>
    </row>
    <row r="334" spans="1:25" ht="15.5">
      <c r="A334" s="126"/>
      <c r="B334" s="127"/>
      <c r="C334" s="1022"/>
      <c r="D334" s="127"/>
      <c r="E334" s="127"/>
      <c r="F334" s="127"/>
      <c r="G334" s="127"/>
      <c r="H334" s="127"/>
      <c r="I334" s="127"/>
      <c r="J334" s="127"/>
      <c r="K334" s="127"/>
      <c r="L334" s="127"/>
      <c r="M334" s="125"/>
      <c r="N334" s="128"/>
      <c r="O334" s="125"/>
      <c r="P334" s="125"/>
      <c r="Q334" s="125"/>
      <c r="R334" s="125"/>
      <c r="S334" s="125"/>
      <c r="T334" s="125"/>
      <c r="U334" s="125"/>
      <c r="V334" s="125"/>
      <c r="W334" s="125"/>
      <c r="X334" s="125"/>
      <c r="Y334" s="125"/>
    </row>
    <row r="335" spans="1:25" ht="15.5">
      <c r="A335" s="126"/>
      <c r="B335" s="127"/>
      <c r="C335" s="1022"/>
      <c r="D335" s="127"/>
      <c r="E335" s="127"/>
      <c r="F335" s="127"/>
      <c r="G335" s="127"/>
      <c r="H335" s="127"/>
      <c r="I335" s="127"/>
      <c r="J335" s="127"/>
      <c r="K335" s="127"/>
      <c r="L335" s="127"/>
      <c r="M335" s="125"/>
      <c r="N335" s="128"/>
      <c r="O335" s="125"/>
      <c r="P335" s="125"/>
      <c r="Q335" s="125"/>
      <c r="R335" s="125"/>
      <c r="S335" s="125"/>
      <c r="T335" s="125"/>
      <c r="U335" s="125"/>
      <c r="V335" s="125"/>
      <c r="W335" s="125"/>
      <c r="X335" s="125"/>
      <c r="Y335" s="125"/>
    </row>
    <row r="336" spans="1:25" ht="15.5">
      <c r="A336" s="126"/>
      <c r="B336" s="127"/>
      <c r="C336" s="1022"/>
      <c r="D336" s="127"/>
      <c r="E336" s="127"/>
      <c r="F336" s="127"/>
      <c r="G336" s="127"/>
      <c r="H336" s="127"/>
      <c r="I336" s="127"/>
      <c r="J336" s="127"/>
      <c r="K336" s="127"/>
      <c r="L336" s="127"/>
      <c r="M336" s="125"/>
      <c r="N336" s="128"/>
      <c r="O336" s="125"/>
      <c r="P336" s="125"/>
      <c r="Q336" s="125"/>
      <c r="R336" s="125"/>
      <c r="S336" s="125"/>
      <c r="T336" s="125"/>
      <c r="U336" s="125"/>
      <c r="V336" s="125"/>
      <c r="W336" s="125"/>
      <c r="X336" s="125"/>
      <c r="Y336" s="125"/>
    </row>
    <row r="337" spans="1:25" ht="15.5">
      <c r="A337" s="126"/>
      <c r="B337" s="127"/>
      <c r="C337" s="1022"/>
      <c r="D337" s="127"/>
      <c r="E337" s="127"/>
      <c r="F337" s="127"/>
      <c r="G337" s="127"/>
      <c r="H337" s="127"/>
      <c r="I337" s="127"/>
      <c r="J337" s="127"/>
      <c r="K337" s="127"/>
      <c r="L337" s="127"/>
      <c r="M337" s="125"/>
      <c r="N337" s="128"/>
      <c r="O337" s="125"/>
      <c r="P337" s="125"/>
      <c r="Q337" s="125"/>
      <c r="R337" s="125"/>
      <c r="S337" s="125"/>
      <c r="T337" s="125"/>
      <c r="U337" s="125"/>
      <c r="V337" s="125"/>
      <c r="W337" s="125"/>
      <c r="X337" s="125"/>
      <c r="Y337" s="125"/>
    </row>
    <row r="338" spans="1:25" ht="15.5">
      <c r="A338" s="126"/>
      <c r="B338" s="127"/>
      <c r="C338" s="1022"/>
      <c r="D338" s="127"/>
      <c r="E338" s="127"/>
      <c r="F338" s="127"/>
      <c r="G338" s="127"/>
      <c r="H338" s="127"/>
      <c r="I338" s="127"/>
      <c r="J338" s="127"/>
      <c r="K338" s="127"/>
      <c r="L338" s="127"/>
      <c r="M338" s="125"/>
      <c r="N338" s="128"/>
      <c r="O338" s="125"/>
      <c r="P338" s="125"/>
      <c r="Q338" s="125"/>
      <c r="R338" s="125"/>
      <c r="S338" s="125"/>
      <c r="T338" s="125"/>
      <c r="U338" s="125"/>
      <c r="V338" s="125"/>
      <c r="W338" s="125"/>
      <c r="X338" s="125"/>
      <c r="Y338" s="125"/>
    </row>
    <row r="339" spans="1:25" ht="15.5">
      <c r="A339" s="126"/>
      <c r="B339" s="127"/>
      <c r="C339" s="1022"/>
      <c r="D339" s="127"/>
      <c r="E339" s="127"/>
      <c r="F339" s="127"/>
      <c r="G339" s="127"/>
      <c r="H339" s="127"/>
      <c r="I339" s="127"/>
      <c r="J339" s="127"/>
      <c r="K339" s="127"/>
      <c r="L339" s="127"/>
      <c r="M339" s="125"/>
      <c r="N339" s="128"/>
      <c r="O339" s="125"/>
      <c r="P339" s="125"/>
      <c r="Q339" s="125"/>
      <c r="R339" s="125"/>
      <c r="S339" s="125"/>
      <c r="T339" s="125"/>
      <c r="U339" s="125"/>
      <c r="V339" s="125"/>
      <c r="W339" s="125"/>
      <c r="X339" s="125"/>
      <c r="Y339" s="125"/>
    </row>
    <row r="340" spans="1:25" ht="15.5">
      <c r="A340" s="126"/>
      <c r="B340" s="127"/>
      <c r="C340" s="1022"/>
      <c r="D340" s="127"/>
      <c r="E340" s="127"/>
      <c r="F340" s="127"/>
      <c r="G340" s="127"/>
      <c r="H340" s="127"/>
      <c r="I340" s="127"/>
      <c r="J340" s="127"/>
      <c r="K340" s="127"/>
      <c r="L340" s="127"/>
      <c r="M340" s="125"/>
      <c r="N340" s="128"/>
      <c r="O340" s="125"/>
      <c r="P340" s="125"/>
      <c r="Q340" s="125"/>
      <c r="R340" s="125"/>
      <c r="S340" s="125"/>
      <c r="T340" s="125"/>
      <c r="U340" s="125"/>
      <c r="V340" s="125"/>
      <c r="W340" s="125"/>
      <c r="X340" s="125"/>
      <c r="Y340" s="125"/>
    </row>
    <row r="341" spans="1:25" ht="15.5">
      <c r="A341" s="126"/>
      <c r="B341" s="127"/>
      <c r="C341" s="1022"/>
      <c r="D341" s="127"/>
      <c r="E341" s="127"/>
      <c r="F341" s="127"/>
      <c r="G341" s="127"/>
      <c r="H341" s="127"/>
      <c r="I341" s="127"/>
      <c r="J341" s="127"/>
      <c r="K341" s="127"/>
      <c r="L341" s="127"/>
      <c r="M341" s="125"/>
      <c r="N341" s="128"/>
      <c r="O341" s="125"/>
      <c r="P341" s="125"/>
      <c r="Q341" s="125"/>
      <c r="R341" s="125"/>
      <c r="S341" s="125"/>
      <c r="T341" s="125"/>
      <c r="U341" s="125"/>
      <c r="V341" s="125"/>
      <c r="W341" s="125"/>
      <c r="X341" s="125"/>
      <c r="Y341" s="125"/>
    </row>
    <row r="342" spans="1:25" ht="15.5">
      <c r="A342" s="126"/>
      <c r="B342" s="127"/>
      <c r="C342" s="1022"/>
      <c r="D342" s="127"/>
      <c r="E342" s="127"/>
      <c r="F342" s="127"/>
      <c r="G342" s="127"/>
      <c r="H342" s="127"/>
      <c r="I342" s="127"/>
      <c r="J342" s="127"/>
      <c r="K342" s="127"/>
      <c r="L342" s="127"/>
      <c r="M342" s="125"/>
      <c r="N342" s="128"/>
      <c r="O342" s="125"/>
      <c r="P342" s="125"/>
      <c r="Q342" s="125"/>
      <c r="R342" s="125"/>
      <c r="S342" s="125"/>
      <c r="T342" s="125"/>
      <c r="U342" s="125"/>
      <c r="V342" s="125"/>
      <c r="W342" s="125"/>
      <c r="X342" s="125"/>
      <c r="Y342" s="125"/>
    </row>
    <row r="343" spans="1:25" ht="15.5">
      <c r="A343" s="126"/>
      <c r="B343" s="127"/>
      <c r="C343" s="1022"/>
      <c r="D343" s="127"/>
      <c r="E343" s="127"/>
      <c r="F343" s="127"/>
      <c r="G343" s="127"/>
      <c r="H343" s="127"/>
      <c r="I343" s="127"/>
      <c r="J343" s="127"/>
      <c r="K343" s="127"/>
      <c r="L343" s="127"/>
      <c r="M343" s="125"/>
      <c r="N343" s="128"/>
      <c r="O343" s="125"/>
      <c r="P343" s="125"/>
      <c r="Q343" s="125"/>
      <c r="R343" s="125"/>
      <c r="S343" s="125"/>
      <c r="T343" s="125"/>
      <c r="U343" s="125"/>
      <c r="V343" s="125"/>
      <c r="W343" s="125"/>
      <c r="X343" s="125"/>
      <c r="Y343" s="125"/>
    </row>
    <row r="344" spans="1:25" ht="15.5">
      <c r="A344" s="126"/>
      <c r="B344" s="127"/>
      <c r="C344" s="1022"/>
      <c r="D344" s="127"/>
      <c r="E344" s="127"/>
      <c r="F344" s="127"/>
      <c r="G344" s="127"/>
      <c r="H344" s="127"/>
      <c r="I344" s="127"/>
      <c r="J344" s="127"/>
      <c r="K344" s="127"/>
      <c r="L344" s="127"/>
      <c r="M344" s="125"/>
      <c r="N344" s="128"/>
      <c r="O344" s="125"/>
      <c r="P344" s="125"/>
      <c r="Q344" s="125"/>
      <c r="R344" s="125"/>
      <c r="S344" s="125"/>
      <c r="T344" s="125"/>
      <c r="U344" s="125"/>
      <c r="V344" s="125"/>
      <c r="W344" s="125"/>
      <c r="X344" s="125"/>
      <c r="Y344" s="125"/>
    </row>
    <row r="345" spans="1:25" ht="15.5">
      <c r="A345" s="126"/>
      <c r="B345" s="127"/>
      <c r="C345" s="1022"/>
      <c r="D345" s="127"/>
      <c r="E345" s="127"/>
      <c r="F345" s="127"/>
      <c r="G345" s="127"/>
      <c r="H345" s="127"/>
      <c r="I345" s="127"/>
      <c r="J345" s="127"/>
      <c r="K345" s="127"/>
      <c r="L345" s="127"/>
      <c r="M345" s="125"/>
      <c r="N345" s="128"/>
      <c r="O345" s="125"/>
      <c r="P345" s="125"/>
      <c r="Q345" s="125"/>
      <c r="R345" s="125"/>
      <c r="S345" s="125"/>
      <c r="T345" s="125"/>
      <c r="U345" s="125"/>
      <c r="V345" s="125"/>
      <c r="W345" s="125"/>
      <c r="X345" s="125"/>
      <c r="Y345" s="125"/>
    </row>
    <row r="346" spans="1:25" ht="15.5">
      <c r="A346" s="126"/>
      <c r="B346" s="127"/>
      <c r="C346" s="1022"/>
      <c r="D346" s="127"/>
      <c r="E346" s="127"/>
      <c r="F346" s="127"/>
      <c r="G346" s="127"/>
      <c r="H346" s="127"/>
      <c r="I346" s="127"/>
      <c r="J346" s="127"/>
      <c r="K346" s="127"/>
      <c r="L346" s="127"/>
      <c r="M346" s="125"/>
      <c r="N346" s="128"/>
      <c r="O346" s="125"/>
      <c r="P346" s="125"/>
      <c r="Q346" s="125"/>
      <c r="R346" s="125"/>
      <c r="S346" s="125"/>
      <c r="T346" s="125"/>
      <c r="U346" s="125"/>
      <c r="V346" s="125"/>
      <c r="W346" s="125"/>
      <c r="X346" s="125"/>
      <c r="Y346" s="125"/>
    </row>
    <row r="347" spans="1:25" ht="15.5">
      <c r="A347" s="126"/>
      <c r="B347" s="127"/>
      <c r="C347" s="1022"/>
      <c r="D347" s="127"/>
      <c r="E347" s="127"/>
      <c r="F347" s="127"/>
      <c r="G347" s="127"/>
      <c r="H347" s="127"/>
      <c r="I347" s="127"/>
      <c r="J347" s="127"/>
      <c r="K347" s="127"/>
      <c r="L347" s="127"/>
      <c r="M347" s="125"/>
      <c r="N347" s="128"/>
      <c r="O347" s="125"/>
      <c r="P347" s="125"/>
      <c r="Q347" s="125"/>
      <c r="R347" s="125"/>
      <c r="S347" s="125"/>
      <c r="T347" s="125"/>
      <c r="U347" s="125"/>
      <c r="V347" s="125"/>
      <c r="W347" s="125"/>
      <c r="X347" s="125"/>
      <c r="Y347" s="125"/>
    </row>
    <row r="348" spans="1:25" ht="15.5">
      <c r="A348" s="126"/>
      <c r="B348" s="127"/>
      <c r="C348" s="1022"/>
      <c r="D348" s="127"/>
      <c r="E348" s="127"/>
      <c r="F348" s="127"/>
      <c r="G348" s="127"/>
      <c r="H348" s="127"/>
      <c r="I348" s="127"/>
      <c r="J348" s="127"/>
      <c r="K348" s="127"/>
      <c r="L348" s="127"/>
      <c r="M348" s="125"/>
      <c r="N348" s="128"/>
      <c r="O348" s="125"/>
      <c r="P348" s="125"/>
      <c r="Q348" s="125"/>
      <c r="R348" s="125"/>
      <c r="S348" s="125"/>
      <c r="T348" s="125"/>
      <c r="U348" s="125"/>
      <c r="V348" s="125"/>
      <c r="W348" s="125"/>
      <c r="X348" s="125"/>
      <c r="Y348" s="125"/>
    </row>
    <row r="349" spans="1:25" ht="15.5">
      <c r="A349" s="126"/>
      <c r="B349" s="127"/>
      <c r="C349" s="1022"/>
      <c r="D349" s="127"/>
      <c r="E349" s="127"/>
      <c r="F349" s="127"/>
      <c r="G349" s="127"/>
      <c r="H349" s="127"/>
      <c r="I349" s="127"/>
      <c r="J349" s="127"/>
      <c r="K349" s="127"/>
      <c r="L349" s="127"/>
      <c r="M349" s="125"/>
      <c r="N349" s="128"/>
      <c r="O349" s="125"/>
      <c r="P349" s="125"/>
      <c r="Q349" s="125"/>
      <c r="R349" s="125"/>
      <c r="S349" s="125"/>
      <c r="T349" s="125"/>
      <c r="U349" s="125"/>
      <c r="V349" s="125"/>
      <c r="W349" s="125"/>
      <c r="X349" s="125"/>
      <c r="Y349" s="125"/>
    </row>
    <row r="350" spans="1:25" ht="15.5">
      <c r="A350" s="126"/>
      <c r="B350" s="127"/>
      <c r="C350" s="1022"/>
      <c r="D350" s="127"/>
      <c r="E350" s="127"/>
      <c r="F350" s="127"/>
      <c r="G350" s="127"/>
      <c r="H350" s="127"/>
      <c r="I350" s="127"/>
      <c r="J350" s="127"/>
      <c r="K350" s="127"/>
      <c r="L350" s="127"/>
      <c r="M350" s="125"/>
      <c r="N350" s="128"/>
      <c r="O350" s="125"/>
      <c r="P350" s="125"/>
      <c r="Q350" s="125"/>
      <c r="R350" s="125"/>
      <c r="S350" s="125"/>
      <c r="T350" s="125"/>
      <c r="U350" s="125"/>
      <c r="V350" s="125"/>
      <c r="W350" s="125"/>
      <c r="X350" s="125"/>
      <c r="Y350" s="125"/>
    </row>
    <row r="351" spans="1:25" ht="15.5">
      <c r="A351" s="126"/>
      <c r="B351" s="127"/>
      <c r="C351" s="1022"/>
      <c r="D351" s="127"/>
      <c r="E351" s="127"/>
      <c r="F351" s="127"/>
      <c r="G351" s="127"/>
      <c r="H351" s="127"/>
      <c r="I351" s="127"/>
      <c r="J351" s="127"/>
      <c r="K351" s="127"/>
      <c r="L351" s="127"/>
      <c r="M351" s="125"/>
      <c r="N351" s="128"/>
      <c r="O351" s="125"/>
      <c r="P351" s="125"/>
      <c r="Q351" s="125"/>
      <c r="R351" s="125"/>
      <c r="S351" s="125"/>
      <c r="T351" s="125"/>
      <c r="U351" s="125"/>
      <c r="V351" s="125"/>
      <c r="W351" s="125"/>
      <c r="X351" s="125"/>
      <c r="Y351" s="125"/>
    </row>
    <row r="352" spans="1:25" ht="15.5">
      <c r="A352" s="126"/>
      <c r="B352" s="127"/>
      <c r="C352" s="1022"/>
      <c r="D352" s="127"/>
      <c r="E352" s="127"/>
      <c r="F352" s="127"/>
      <c r="G352" s="127"/>
      <c r="H352" s="127"/>
      <c r="I352" s="127"/>
      <c r="J352" s="127"/>
      <c r="K352" s="127"/>
      <c r="L352" s="127"/>
      <c r="M352" s="125"/>
      <c r="N352" s="128"/>
      <c r="O352" s="125"/>
      <c r="P352" s="125"/>
      <c r="Q352" s="125"/>
      <c r="R352" s="125"/>
      <c r="S352" s="125"/>
      <c r="T352" s="125"/>
      <c r="U352" s="125"/>
      <c r="V352" s="125"/>
      <c r="W352" s="125"/>
      <c r="X352" s="125"/>
      <c r="Y352" s="125"/>
    </row>
    <row r="353" spans="1:25" ht="15.5">
      <c r="A353" s="126"/>
      <c r="B353" s="127"/>
      <c r="C353" s="1022"/>
      <c r="D353" s="127"/>
      <c r="E353" s="127"/>
      <c r="F353" s="127"/>
      <c r="G353" s="127"/>
      <c r="H353" s="127"/>
      <c r="I353" s="127"/>
      <c r="J353" s="127"/>
      <c r="K353" s="127"/>
      <c r="L353" s="127"/>
      <c r="M353" s="125"/>
      <c r="N353" s="128"/>
      <c r="O353" s="125"/>
      <c r="P353" s="125"/>
      <c r="Q353" s="125"/>
      <c r="R353" s="125"/>
      <c r="S353" s="125"/>
      <c r="T353" s="125"/>
      <c r="U353" s="125"/>
      <c r="V353" s="125"/>
      <c r="W353" s="125"/>
      <c r="X353" s="125"/>
      <c r="Y353" s="125"/>
    </row>
    <row r="354" spans="1:25" ht="15.5">
      <c r="A354" s="126"/>
      <c r="B354" s="127"/>
      <c r="C354" s="1022"/>
      <c r="D354" s="127"/>
      <c r="E354" s="127"/>
      <c r="F354" s="127"/>
      <c r="G354" s="127"/>
      <c r="H354" s="127"/>
      <c r="I354" s="127"/>
      <c r="J354" s="127"/>
      <c r="K354" s="127"/>
      <c r="L354" s="127"/>
      <c r="M354" s="125"/>
      <c r="N354" s="128"/>
      <c r="O354" s="125"/>
      <c r="P354" s="125"/>
      <c r="Q354" s="125"/>
      <c r="R354" s="125"/>
      <c r="S354" s="125"/>
      <c r="T354" s="125"/>
      <c r="U354" s="125"/>
      <c r="V354" s="125"/>
      <c r="W354" s="125"/>
      <c r="X354" s="125"/>
      <c r="Y354" s="125"/>
    </row>
    <row r="355" spans="1:25" ht="15.5">
      <c r="A355" s="126"/>
      <c r="B355" s="127"/>
      <c r="C355" s="1022"/>
      <c r="D355" s="127"/>
      <c r="E355" s="127"/>
      <c r="F355" s="127"/>
      <c r="G355" s="127"/>
      <c r="H355" s="127"/>
      <c r="I355" s="127"/>
      <c r="J355" s="127"/>
      <c r="K355" s="127"/>
      <c r="L355" s="127"/>
      <c r="M355" s="125"/>
      <c r="N355" s="128"/>
      <c r="O355" s="125"/>
      <c r="P355" s="125"/>
      <c r="Q355" s="125"/>
      <c r="R355" s="125"/>
      <c r="S355" s="125"/>
      <c r="T355" s="125"/>
      <c r="U355" s="125"/>
      <c r="V355" s="125"/>
      <c r="W355" s="125"/>
      <c r="X355" s="125"/>
      <c r="Y355" s="125"/>
    </row>
    <row r="356" spans="1:25" ht="15.5">
      <c r="A356" s="126"/>
      <c r="B356" s="127"/>
      <c r="C356" s="1022"/>
      <c r="D356" s="127"/>
      <c r="E356" s="127"/>
      <c r="F356" s="127"/>
      <c r="G356" s="127"/>
      <c r="H356" s="127"/>
      <c r="I356" s="127"/>
      <c r="J356" s="127"/>
      <c r="K356" s="127"/>
      <c r="L356" s="127"/>
      <c r="M356" s="125"/>
      <c r="N356" s="128"/>
      <c r="O356" s="125"/>
      <c r="P356" s="125"/>
      <c r="Q356" s="125"/>
      <c r="R356" s="125"/>
      <c r="S356" s="125"/>
      <c r="T356" s="125"/>
      <c r="U356" s="125"/>
      <c r="V356" s="125"/>
      <c r="W356" s="125"/>
      <c r="X356" s="125"/>
      <c r="Y356" s="125"/>
    </row>
    <row r="357" spans="1:25" ht="15.5">
      <c r="A357" s="126"/>
      <c r="B357" s="127"/>
      <c r="C357" s="1022"/>
      <c r="D357" s="127"/>
      <c r="E357" s="127"/>
      <c r="F357" s="127"/>
      <c r="G357" s="127"/>
      <c r="H357" s="127"/>
      <c r="I357" s="127"/>
      <c r="J357" s="127"/>
      <c r="K357" s="127"/>
      <c r="L357" s="127"/>
      <c r="M357" s="125"/>
      <c r="N357" s="128"/>
      <c r="O357" s="125"/>
      <c r="P357" s="125"/>
      <c r="Q357" s="125"/>
      <c r="R357" s="125"/>
      <c r="S357" s="125"/>
      <c r="T357" s="125"/>
      <c r="U357" s="125"/>
      <c r="V357" s="125"/>
      <c r="W357" s="125"/>
      <c r="X357" s="125"/>
      <c r="Y357" s="125"/>
    </row>
    <row r="358" spans="1:25" ht="15.5">
      <c r="A358" s="126"/>
      <c r="B358" s="127"/>
      <c r="C358" s="1022"/>
      <c r="D358" s="127"/>
      <c r="E358" s="127"/>
      <c r="F358" s="127"/>
      <c r="G358" s="127"/>
      <c r="H358" s="127"/>
      <c r="I358" s="127"/>
      <c r="J358" s="127"/>
      <c r="K358" s="127"/>
      <c r="L358" s="127"/>
      <c r="M358" s="125"/>
      <c r="N358" s="128"/>
      <c r="O358" s="125"/>
      <c r="P358" s="125"/>
      <c r="Q358" s="125"/>
      <c r="R358" s="125"/>
      <c r="S358" s="125"/>
      <c r="T358" s="125"/>
      <c r="U358" s="125"/>
      <c r="V358" s="125"/>
      <c r="W358" s="125"/>
      <c r="X358" s="125"/>
      <c r="Y358" s="125"/>
    </row>
    <row r="359" spans="1:25" ht="15.5">
      <c r="A359" s="126"/>
      <c r="B359" s="127"/>
      <c r="C359" s="1022"/>
      <c r="D359" s="127"/>
      <c r="E359" s="127"/>
      <c r="F359" s="127"/>
      <c r="G359" s="127"/>
      <c r="H359" s="127"/>
      <c r="I359" s="127"/>
      <c r="J359" s="127"/>
      <c r="K359" s="127"/>
      <c r="L359" s="127"/>
      <c r="M359" s="125"/>
      <c r="N359" s="128"/>
      <c r="O359" s="125"/>
      <c r="P359" s="125"/>
      <c r="Q359" s="125"/>
      <c r="R359" s="125"/>
      <c r="S359" s="125"/>
      <c r="T359" s="125"/>
      <c r="U359" s="125"/>
      <c r="V359" s="125"/>
      <c r="W359" s="125"/>
      <c r="X359" s="125"/>
      <c r="Y359" s="125"/>
    </row>
    <row r="360" spans="1:25" ht="15.5">
      <c r="A360" s="126"/>
      <c r="B360" s="127"/>
      <c r="C360" s="1022"/>
      <c r="D360" s="127"/>
      <c r="E360" s="127"/>
      <c r="F360" s="127"/>
      <c r="G360" s="127"/>
      <c r="H360" s="127"/>
      <c r="I360" s="127"/>
      <c r="J360" s="127"/>
      <c r="K360" s="127"/>
      <c r="L360" s="127"/>
      <c r="M360" s="125"/>
      <c r="N360" s="128"/>
      <c r="O360" s="125"/>
      <c r="P360" s="125"/>
      <c r="Q360" s="125"/>
      <c r="R360" s="125"/>
      <c r="S360" s="125"/>
      <c r="T360" s="125"/>
      <c r="U360" s="125"/>
      <c r="V360" s="125"/>
      <c r="W360" s="125"/>
      <c r="X360" s="125"/>
      <c r="Y360" s="125"/>
    </row>
    <row r="361" spans="1:25" ht="15.5">
      <c r="A361" s="126"/>
      <c r="B361" s="127"/>
      <c r="C361" s="1022"/>
      <c r="D361" s="127"/>
      <c r="E361" s="127"/>
      <c r="F361" s="127"/>
      <c r="G361" s="127"/>
      <c r="H361" s="127"/>
      <c r="I361" s="127"/>
      <c r="J361" s="127"/>
      <c r="K361" s="127"/>
      <c r="L361" s="127"/>
      <c r="M361" s="125"/>
      <c r="N361" s="128"/>
      <c r="O361" s="125"/>
      <c r="P361" s="125"/>
      <c r="Q361" s="125"/>
      <c r="R361" s="125"/>
      <c r="S361" s="125"/>
      <c r="T361" s="125"/>
      <c r="U361" s="125"/>
      <c r="V361" s="125"/>
      <c r="W361" s="125"/>
      <c r="X361" s="125"/>
      <c r="Y361" s="125"/>
    </row>
    <row r="362" spans="1:25" ht="15.5">
      <c r="A362" s="126"/>
      <c r="B362" s="127"/>
      <c r="C362" s="1022"/>
      <c r="D362" s="127"/>
      <c r="E362" s="127"/>
      <c r="F362" s="127"/>
      <c r="G362" s="127"/>
      <c r="H362" s="127"/>
      <c r="I362" s="127"/>
      <c r="J362" s="127"/>
      <c r="K362" s="127"/>
      <c r="L362" s="127"/>
      <c r="M362" s="125"/>
      <c r="N362" s="128"/>
      <c r="O362" s="125"/>
      <c r="P362" s="125"/>
      <c r="Q362" s="125"/>
      <c r="R362" s="125"/>
      <c r="S362" s="125"/>
      <c r="T362" s="125"/>
      <c r="U362" s="125"/>
      <c r="V362" s="125"/>
      <c r="W362" s="125"/>
      <c r="X362" s="125"/>
      <c r="Y362" s="125"/>
    </row>
    <row r="363" spans="1:25" ht="15.5">
      <c r="A363" s="126"/>
      <c r="B363" s="127"/>
      <c r="C363" s="1022"/>
      <c r="D363" s="127"/>
      <c r="E363" s="127"/>
      <c r="F363" s="127"/>
      <c r="G363" s="127"/>
      <c r="H363" s="127"/>
      <c r="I363" s="127"/>
      <c r="J363" s="127"/>
      <c r="K363" s="127"/>
      <c r="L363" s="127"/>
      <c r="M363" s="125"/>
      <c r="N363" s="128"/>
      <c r="O363" s="125"/>
      <c r="P363" s="125"/>
      <c r="Q363" s="125"/>
      <c r="R363" s="125"/>
      <c r="S363" s="125"/>
      <c r="T363" s="125"/>
      <c r="U363" s="125"/>
      <c r="V363" s="125"/>
      <c r="W363" s="125"/>
      <c r="X363" s="125"/>
      <c r="Y363" s="125"/>
    </row>
    <row r="364" spans="1:25" ht="15.5">
      <c r="A364" s="126"/>
      <c r="B364" s="127"/>
      <c r="C364" s="1022"/>
      <c r="D364" s="127"/>
      <c r="E364" s="127"/>
      <c r="F364" s="127"/>
      <c r="G364" s="127"/>
      <c r="H364" s="127"/>
      <c r="I364" s="127"/>
      <c r="J364" s="127"/>
      <c r="K364" s="127"/>
      <c r="L364" s="127"/>
      <c r="M364" s="125"/>
      <c r="N364" s="128"/>
      <c r="O364" s="125"/>
      <c r="P364" s="125"/>
      <c r="Q364" s="125"/>
      <c r="R364" s="125"/>
      <c r="S364" s="125"/>
      <c r="T364" s="125"/>
      <c r="U364" s="125"/>
      <c r="V364" s="125"/>
      <c r="W364" s="125"/>
      <c r="X364" s="125"/>
      <c r="Y364" s="125"/>
    </row>
    <row r="365" spans="1:25" ht="15.5">
      <c r="A365" s="126"/>
      <c r="B365" s="127"/>
      <c r="C365" s="1022"/>
      <c r="D365" s="127"/>
      <c r="E365" s="127"/>
      <c r="F365" s="127"/>
      <c r="G365" s="127"/>
      <c r="H365" s="127"/>
      <c r="I365" s="127"/>
      <c r="J365" s="127"/>
      <c r="K365" s="127"/>
      <c r="L365" s="127"/>
      <c r="M365" s="125"/>
      <c r="N365" s="128"/>
      <c r="O365" s="125"/>
      <c r="P365" s="125"/>
      <c r="Q365" s="125"/>
      <c r="R365" s="125"/>
      <c r="S365" s="125"/>
      <c r="T365" s="125"/>
      <c r="U365" s="125"/>
      <c r="V365" s="125"/>
      <c r="W365" s="125"/>
      <c r="X365" s="125"/>
      <c r="Y365" s="125"/>
    </row>
    <row r="366" spans="1:25" ht="15.5">
      <c r="A366" s="126"/>
      <c r="B366" s="127"/>
      <c r="C366" s="1022"/>
      <c r="D366" s="127"/>
      <c r="E366" s="127"/>
      <c r="F366" s="127"/>
      <c r="G366" s="127"/>
      <c r="H366" s="127"/>
      <c r="I366" s="127"/>
      <c r="J366" s="127"/>
      <c r="K366" s="127"/>
      <c r="L366" s="127"/>
      <c r="M366" s="125"/>
      <c r="N366" s="128"/>
      <c r="O366" s="125"/>
      <c r="P366" s="125"/>
      <c r="Q366" s="125"/>
      <c r="R366" s="125"/>
      <c r="S366" s="125"/>
      <c r="T366" s="125"/>
      <c r="U366" s="125"/>
      <c r="V366" s="125"/>
      <c r="W366" s="125"/>
      <c r="X366" s="125"/>
      <c r="Y366" s="125"/>
    </row>
    <row r="367" spans="1:25" ht="15.5">
      <c r="A367" s="126"/>
      <c r="B367" s="127"/>
      <c r="C367" s="1022"/>
      <c r="D367" s="127"/>
      <c r="E367" s="127"/>
      <c r="F367" s="127"/>
      <c r="G367" s="127"/>
      <c r="H367" s="127"/>
      <c r="I367" s="127"/>
      <c r="J367" s="127"/>
      <c r="K367" s="127"/>
      <c r="L367" s="127"/>
      <c r="M367" s="125"/>
      <c r="N367" s="128"/>
      <c r="O367" s="125"/>
      <c r="P367" s="125"/>
      <c r="Q367" s="125"/>
      <c r="R367" s="125"/>
      <c r="S367" s="125"/>
      <c r="T367" s="125"/>
      <c r="U367" s="125"/>
      <c r="V367" s="125"/>
      <c r="W367" s="125"/>
      <c r="X367" s="125"/>
      <c r="Y367" s="125"/>
    </row>
    <row r="368" spans="1:25" ht="15.5">
      <c r="A368" s="126"/>
      <c r="B368" s="127"/>
      <c r="C368" s="1022"/>
      <c r="D368" s="127"/>
      <c r="E368" s="127"/>
      <c r="F368" s="127"/>
      <c r="G368" s="127"/>
      <c r="H368" s="127"/>
      <c r="I368" s="127"/>
      <c r="J368" s="127"/>
      <c r="K368" s="127"/>
      <c r="L368" s="127"/>
      <c r="M368" s="125"/>
      <c r="N368" s="128"/>
      <c r="O368" s="125"/>
      <c r="P368" s="125"/>
      <c r="Q368" s="125"/>
      <c r="R368" s="125"/>
      <c r="S368" s="125"/>
      <c r="T368" s="125"/>
      <c r="U368" s="125"/>
      <c r="V368" s="125"/>
      <c r="W368" s="125"/>
      <c r="X368" s="125"/>
      <c r="Y368" s="125"/>
    </row>
    <row r="369" spans="1:25" ht="15.5">
      <c r="A369" s="126"/>
      <c r="B369" s="127"/>
      <c r="C369" s="1022"/>
      <c r="D369" s="127"/>
      <c r="E369" s="127"/>
      <c r="F369" s="127"/>
      <c r="G369" s="127"/>
      <c r="H369" s="127"/>
      <c r="I369" s="127"/>
      <c r="J369" s="127"/>
      <c r="K369" s="127"/>
      <c r="L369" s="127"/>
      <c r="M369" s="125"/>
      <c r="N369" s="128"/>
      <c r="O369" s="125"/>
      <c r="P369" s="125"/>
      <c r="Q369" s="125"/>
      <c r="R369" s="125"/>
      <c r="S369" s="125"/>
      <c r="T369" s="125"/>
      <c r="U369" s="125"/>
      <c r="V369" s="125"/>
      <c r="W369" s="125"/>
      <c r="X369" s="125"/>
      <c r="Y369" s="125"/>
    </row>
    <row r="370" spans="1:25" ht="15.5">
      <c r="A370" s="126"/>
      <c r="B370" s="127"/>
      <c r="C370" s="1022"/>
      <c r="D370" s="127"/>
      <c r="E370" s="127"/>
      <c r="F370" s="127"/>
      <c r="G370" s="127"/>
      <c r="H370" s="127"/>
      <c r="I370" s="127"/>
      <c r="J370" s="127"/>
      <c r="K370" s="127"/>
      <c r="L370" s="127"/>
      <c r="M370" s="125"/>
      <c r="N370" s="128"/>
      <c r="O370" s="125"/>
      <c r="P370" s="125"/>
      <c r="Q370" s="125"/>
      <c r="R370" s="125"/>
      <c r="S370" s="125"/>
      <c r="T370" s="125"/>
      <c r="U370" s="125"/>
      <c r="V370" s="125"/>
      <c r="W370" s="125"/>
      <c r="X370" s="125"/>
      <c r="Y370" s="125"/>
    </row>
    <row r="371" spans="1:25" ht="15.5">
      <c r="A371" s="126"/>
      <c r="B371" s="127"/>
      <c r="C371" s="1022"/>
      <c r="D371" s="127"/>
      <c r="E371" s="127"/>
      <c r="F371" s="127"/>
      <c r="G371" s="127"/>
      <c r="H371" s="127"/>
      <c r="I371" s="127"/>
      <c r="J371" s="127"/>
      <c r="K371" s="127"/>
      <c r="L371" s="127"/>
      <c r="M371" s="125"/>
      <c r="N371" s="128"/>
      <c r="O371" s="125"/>
      <c r="P371" s="125"/>
      <c r="Q371" s="125"/>
      <c r="R371" s="125"/>
      <c r="S371" s="125"/>
      <c r="T371" s="125"/>
      <c r="U371" s="125"/>
      <c r="V371" s="125"/>
      <c r="W371" s="125"/>
      <c r="X371" s="125"/>
      <c r="Y371" s="125"/>
    </row>
    <row r="372" spans="1:25" ht="15.5">
      <c r="A372" s="126"/>
      <c r="B372" s="127"/>
      <c r="C372" s="1022"/>
      <c r="D372" s="127"/>
      <c r="E372" s="127"/>
      <c r="F372" s="127"/>
      <c r="G372" s="127"/>
      <c r="H372" s="127"/>
      <c r="I372" s="127"/>
      <c r="J372" s="127"/>
      <c r="K372" s="127"/>
      <c r="L372" s="127"/>
      <c r="M372" s="125"/>
      <c r="N372" s="128"/>
      <c r="O372" s="125"/>
      <c r="P372" s="125"/>
      <c r="Q372" s="125"/>
      <c r="R372" s="125"/>
      <c r="S372" s="125"/>
      <c r="T372" s="125"/>
      <c r="U372" s="125"/>
      <c r="V372" s="125"/>
      <c r="W372" s="125"/>
      <c r="X372" s="125"/>
      <c r="Y372" s="125"/>
    </row>
    <row r="373" spans="1:25" ht="15.5">
      <c r="A373" s="126"/>
      <c r="B373" s="127"/>
      <c r="C373" s="1022"/>
      <c r="D373" s="127"/>
      <c r="E373" s="127"/>
      <c r="F373" s="127"/>
      <c r="G373" s="127"/>
      <c r="H373" s="127"/>
      <c r="I373" s="127"/>
      <c r="J373" s="127"/>
      <c r="K373" s="127"/>
      <c r="L373" s="127"/>
      <c r="M373" s="125"/>
      <c r="N373" s="128"/>
      <c r="O373" s="125"/>
      <c r="P373" s="125"/>
      <c r="Q373" s="125"/>
      <c r="R373" s="125"/>
      <c r="S373" s="125"/>
      <c r="T373" s="125"/>
      <c r="U373" s="125"/>
      <c r="V373" s="125"/>
      <c r="W373" s="125"/>
      <c r="X373" s="125"/>
      <c r="Y373" s="125"/>
    </row>
    <row r="374" spans="1:25" ht="15.5">
      <c r="A374" s="126"/>
      <c r="B374" s="127"/>
      <c r="C374" s="1022"/>
      <c r="D374" s="127"/>
      <c r="E374" s="127"/>
      <c r="F374" s="127"/>
      <c r="G374" s="127"/>
      <c r="H374" s="127"/>
      <c r="I374" s="127"/>
      <c r="J374" s="127"/>
      <c r="K374" s="127"/>
      <c r="L374" s="127"/>
      <c r="M374" s="125"/>
      <c r="N374" s="128"/>
      <c r="O374" s="125"/>
      <c r="P374" s="125"/>
      <c r="Q374" s="125"/>
      <c r="R374" s="125"/>
      <c r="S374" s="125"/>
      <c r="T374" s="125"/>
      <c r="U374" s="125"/>
      <c r="V374" s="125"/>
      <c r="W374" s="125"/>
      <c r="X374" s="125"/>
      <c r="Y374" s="125"/>
    </row>
    <row r="375" spans="1:25" ht="15.5">
      <c r="A375" s="126"/>
      <c r="B375" s="127"/>
      <c r="C375" s="1022"/>
      <c r="D375" s="127"/>
      <c r="E375" s="127"/>
      <c r="F375" s="127"/>
      <c r="G375" s="127"/>
      <c r="H375" s="127"/>
      <c r="I375" s="127"/>
      <c r="J375" s="127"/>
      <c r="K375" s="127"/>
      <c r="L375" s="127"/>
      <c r="M375" s="125"/>
      <c r="N375" s="128"/>
      <c r="O375" s="125"/>
      <c r="P375" s="125"/>
      <c r="Q375" s="125"/>
      <c r="R375" s="125"/>
      <c r="S375" s="125"/>
      <c r="T375" s="125"/>
      <c r="U375" s="125"/>
      <c r="V375" s="125"/>
      <c r="W375" s="125"/>
      <c r="X375" s="125"/>
      <c r="Y375" s="125"/>
    </row>
    <row r="376" spans="1:25" ht="15.5">
      <c r="A376" s="126"/>
      <c r="B376" s="127"/>
      <c r="C376" s="1022"/>
      <c r="D376" s="127"/>
      <c r="E376" s="127"/>
      <c r="F376" s="127"/>
      <c r="G376" s="127"/>
      <c r="H376" s="127"/>
      <c r="I376" s="127"/>
      <c r="J376" s="127"/>
      <c r="K376" s="127"/>
      <c r="L376" s="127"/>
      <c r="M376" s="125"/>
      <c r="N376" s="128"/>
      <c r="O376" s="125"/>
      <c r="P376" s="125"/>
      <c r="Q376" s="125"/>
      <c r="R376" s="125"/>
      <c r="S376" s="125"/>
      <c r="T376" s="125"/>
      <c r="U376" s="125"/>
      <c r="V376" s="125"/>
      <c r="W376" s="125"/>
      <c r="X376" s="125"/>
      <c r="Y376" s="125"/>
    </row>
    <row r="377" spans="1:25" ht="15.5">
      <c r="A377" s="126"/>
      <c r="B377" s="127"/>
      <c r="C377" s="1022"/>
      <c r="D377" s="127"/>
      <c r="E377" s="127"/>
      <c r="F377" s="127"/>
      <c r="G377" s="127"/>
      <c r="H377" s="127"/>
      <c r="I377" s="127"/>
      <c r="J377" s="127"/>
      <c r="K377" s="127"/>
      <c r="L377" s="127"/>
      <c r="M377" s="125"/>
      <c r="N377" s="128"/>
      <c r="O377" s="125"/>
      <c r="P377" s="125"/>
      <c r="Q377" s="125"/>
      <c r="R377" s="125"/>
      <c r="S377" s="125"/>
      <c r="T377" s="125"/>
      <c r="U377" s="125"/>
      <c r="V377" s="125"/>
      <c r="W377" s="125"/>
      <c r="X377" s="125"/>
      <c r="Y377" s="125"/>
    </row>
    <row r="378" spans="1:25" ht="15.5">
      <c r="A378" s="126"/>
      <c r="B378" s="127"/>
      <c r="C378" s="1022"/>
      <c r="D378" s="127"/>
      <c r="E378" s="127"/>
      <c r="F378" s="127"/>
      <c r="G378" s="127"/>
      <c r="H378" s="127"/>
      <c r="I378" s="127"/>
      <c r="J378" s="127"/>
      <c r="K378" s="127"/>
      <c r="L378" s="127"/>
      <c r="M378" s="125"/>
      <c r="N378" s="128"/>
      <c r="O378" s="125"/>
      <c r="P378" s="125"/>
      <c r="Q378" s="125"/>
      <c r="R378" s="125"/>
      <c r="S378" s="125"/>
      <c r="T378" s="125"/>
      <c r="U378" s="125"/>
      <c r="V378" s="125"/>
      <c r="W378" s="125"/>
      <c r="X378" s="125"/>
      <c r="Y378" s="125"/>
    </row>
    <row r="379" spans="1:25" ht="15.5">
      <c r="A379" s="126"/>
      <c r="B379" s="127"/>
      <c r="C379" s="1022"/>
      <c r="D379" s="127"/>
      <c r="E379" s="127"/>
      <c r="F379" s="127"/>
      <c r="G379" s="127"/>
      <c r="H379" s="127"/>
      <c r="I379" s="127"/>
      <c r="J379" s="127"/>
      <c r="K379" s="127"/>
      <c r="L379" s="127"/>
      <c r="M379" s="125"/>
      <c r="N379" s="128"/>
      <c r="O379" s="125"/>
      <c r="P379" s="125"/>
      <c r="Q379" s="125"/>
      <c r="R379" s="125"/>
      <c r="S379" s="125"/>
      <c r="T379" s="125"/>
      <c r="U379" s="125"/>
      <c r="V379" s="125"/>
      <c r="W379" s="125"/>
      <c r="X379" s="125"/>
      <c r="Y379" s="125"/>
    </row>
    <row r="380" spans="1:25" ht="15.5">
      <c r="A380" s="126"/>
      <c r="B380" s="127"/>
      <c r="C380" s="1022"/>
      <c r="D380" s="127"/>
      <c r="E380" s="127"/>
      <c r="F380" s="127"/>
      <c r="G380" s="127"/>
      <c r="H380" s="127"/>
      <c r="I380" s="127"/>
      <c r="J380" s="127"/>
      <c r="K380" s="127"/>
      <c r="L380" s="127"/>
      <c r="M380" s="125"/>
      <c r="N380" s="128"/>
      <c r="O380" s="125"/>
      <c r="P380" s="125"/>
      <c r="Q380" s="125"/>
      <c r="R380" s="125"/>
      <c r="S380" s="125"/>
      <c r="T380" s="125"/>
      <c r="U380" s="125"/>
      <c r="V380" s="125"/>
      <c r="W380" s="125"/>
      <c r="X380" s="125"/>
      <c r="Y380" s="125"/>
    </row>
    <row r="381" spans="1:25" ht="15.5">
      <c r="A381" s="126"/>
      <c r="B381" s="127"/>
      <c r="C381" s="1022"/>
      <c r="D381" s="127"/>
      <c r="E381" s="127"/>
      <c r="F381" s="127"/>
      <c r="G381" s="127"/>
      <c r="H381" s="127"/>
      <c r="I381" s="127"/>
      <c r="J381" s="127"/>
      <c r="K381" s="127"/>
      <c r="L381" s="127"/>
      <c r="M381" s="125"/>
      <c r="N381" s="128"/>
      <c r="O381" s="125"/>
      <c r="P381" s="125"/>
      <c r="Q381" s="125"/>
      <c r="R381" s="125"/>
      <c r="S381" s="125"/>
      <c r="T381" s="125"/>
      <c r="U381" s="125"/>
      <c r="V381" s="125"/>
      <c r="W381" s="125"/>
      <c r="X381" s="125"/>
      <c r="Y381" s="125"/>
    </row>
    <row r="382" spans="1:25" ht="15.5">
      <c r="A382" s="126"/>
      <c r="B382" s="127"/>
      <c r="C382" s="1022"/>
      <c r="D382" s="127"/>
      <c r="E382" s="127"/>
      <c r="F382" s="127"/>
      <c r="G382" s="127"/>
      <c r="H382" s="127"/>
      <c r="I382" s="127"/>
      <c r="J382" s="127"/>
      <c r="K382" s="127"/>
      <c r="L382" s="127"/>
      <c r="M382" s="125"/>
      <c r="N382" s="128"/>
      <c r="O382" s="125"/>
      <c r="P382" s="125"/>
      <c r="Q382" s="125"/>
      <c r="R382" s="125"/>
      <c r="S382" s="125"/>
      <c r="T382" s="125"/>
      <c r="U382" s="125"/>
      <c r="V382" s="125"/>
      <c r="W382" s="125"/>
      <c r="X382" s="125"/>
      <c r="Y382" s="125"/>
    </row>
    <row r="383" spans="1:25" ht="15.5">
      <c r="A383" s="126"/>
      <c r="B383" s="127"/>
      <c r="C383" s="1022"/>
      <c r="D383" s="127"/>
      <c r="E383" s="127"/>
      <c r="F383" s="127"/>
      <c r="G383" s="127"/>
      <c r="H383" s="127"/>
      <c r="I383" s="127"/>
      <c r="J383" s="127"/>
      <c r="K383" s="127"/>
      <c r="L383" s="127"/>
      <c r="M383" s="125"/>
      <c r="N383" s="128"/>
      <c r="O383" s="125"/>
      <c r="P383" s="125"/>
      <c r="Q383" s="125"/>
      <c r="R383" s="125"/>
      <c r="S383" s="125"/>
      <c r="T383" s="125"/>
      <c r="U383" s="125"/>
      <c r="V383" s="125"/>
      <c r="W383" s="125"/>
      <c r="X383" s="125"/>
      <c r="Y383" s="125"/>
    </row>
    <row r="384" spans="1:25" ht="15.5">
      <c r="A384" s="126"/>
      <c r="B384" s="127"/>
      <c r="C384" s="1022"/>
      <c r="D384" s="127"/>
      <c r="E384" s="127"/>
      <c r="F384" s="127"/>
      <c r="G384" s="127"/>
      <c r="H384" s="127"/>
      <c r="I384" s="127"/>
      <c r="J384" s="127"/>
      <c r="K384" s="127"/>
      <c r="L384" s="127"/>
      <c r="M384" s="125"/>
      <c r="N384" s="128"/>
      <c r="O384" s="125"/>
      <c r="P384" s="125"/>
      <c r="Q384" s="125"/>
      <c r="R384" s="125"/>
      <c r="S384" s="125"/>
      <c r="T384" s="125"/>
      <c r="U384" s="125"/>
      <c r="V384" s="125"/>
      <c r="W384" s="125"/>
      <c r="X384" s="125"/>
      <c r="Y384" s="125"/>
    </row>
    <row r="385" spans="1:25" ht="15.5">
      <c r="A385" s="126"/>
      <c r="B385" s="127"/>
      <c r="C385" s="1022"/>
      <c r="D385" s="127"/>
      <c r="E385" s="127"/>
      <c r="F385" s="127"/>
      <c r="G385" s="127"/>
      <c r="H385" s="127"/>
      <c r="I385" s="127"/>
      <c r="J385" s="127"/>
      <c r="K385" s="127"/>
      <c r="L385" s="127"/>
      <c r="M385" s="125"/>
      <c r="N385" s="128"/>
      <c r="O385" s="125"/>
      <c r="P385" s="125"/>
      <c r="Q385" s="125"/>
      <c r="R385" s="125"/>
      <c r="S385" s="125"/>
      <c r="T385" s="125"/>
      <c r="U385" s="125"/>
      <c r="V385" s="125"/>
      <c r="W385" s="125"/>
      <c r="X385" s="125"/>
      <c r="Y385" s="125"/>
    </row>
    <row r="386" spans="1:25" ht="15.5">
      <c r="A386" s="126"/>
      <c r="B386" s="127"/>
      <c r="C386" s="1022"/>
      <c r="D386" s="127"/>
      <c r="E386" s="127"/>
      <c r="F386" s="127"/>
      <c r="G386" s="127"/>
      <c r="H386" s="127"/>
      <c r="I386" s="127"/>
      <c r="J386" s="127"/>
      <c r="K386" s="127"/>
      <c r="L386" s="127"/>
      <c r="M386" s="125"/>
      <c r="N386" s="128"/>
      <c r="O386" s="125"/>
      <c r="P386" s="125"/>
      <c r="Q386" s="125"/>
      <c r="R386" s="125"/>
      <c r="S386" s="125"/>
      <c r="T386" s="125"/>
      <c r="U386" s="125"/>
      <c r="V386" s="125"/>
      <c r="W386" s="125"/>
      <c r="X386" s="125"/>
      <c r="Y386" s="125"/>
    </row>
    <row r="387" spans="1:25" ht="15.5">
      <c r="A387" s="126"/>
      <c r="B387" s="127"/>
      <c r="C387" s="1022"/>
      <c r="D387" s="127"/>
      <c r="E387" s="127"/>
      <c r="F387" s="127"/>
      <c r="G387" s="127"/>
      <c r="H387" s="127"/>
      <c r="I387" s="127"/>
      <c r="J387" s="127"/>
      <c r="K387" s="127"/>
      <c r="L387" s="127"/>
      <c r="M387" s="125"/>
      <c r="N387" s="128"/>
      <c r="O387" s="125"/>
      <c r="P387" s="125"/>
      <c r="Q387" s="125"/>
      <c r="R387" s="125"/>
      <c r="S387" s="125"/>
      <c r="T387" s="125"/>
      <c r="U387" s="125"/>
      <c r="V387" s="125"/>
      <c r="W387" s="125"/>
      <c r="X387" s="125"/>
      <c r="Y387" s="125"/>
    </row>
    <row r="388" spans="1:25" ht="15.5">
      <c r="A388" s="126"/>
      <c r="B388" s="127"/>
      <c r="C388" s="1022"/>
      <c r="D388" s="127"/>
      <c r="E388" s="127"/>
      <c r="F388" s="127"/>
      <c r="G388" s="127"/>
      <c r="H388" s="127"/>
      <c r="I388" s="127"/>
      <c r="J388" s="127"/>
      <c r="K388" s="127"/>
      <c r="L388" s="127"/>
      <c r="M388" s="125"/>
      <c r="N388" s="128"/>
      <c r="O388" s="125"/>
      <c r="P388" s="125"/>
      <c r="Q388" s="125"/>
      <c r="R388" s="125"/>
      <c r="S388" s="125"/>
      <c r="T388" s="125"/>
      <c r="U388" s="125"/>
      <c r="V388" s="125"/>
      <c r="W388" s="125"/>
      <c r="X388" s="125"/>
      <c r="Y388" s="125"/>
    </row>
    <row r="389" spans="1:25" ht="15.5">
      <c r="A389" s="126"/>
      <c r="B389" s="127"/>
      <c r="C389" s="1022"/>
      <c r="D389" s="127"/>
      <c r="E389" s="127"/>
      <c r="F389" s="127"/>
      <c r="G389" s="127"/>
      <c r="H389" s="127"/>
      <c r="I389" s="127"/>
      <c r="J389" s="127"/>
      <c r="K389" s="127"/>
      <c r="L389" s="127"/>
      <c r="M389" s="125"/>
      <c r="N389" s="128"/>
      <c r="O389" s="125"/>
      <c r="P389" s="125"/>
      <c r="Q389" s="125"/>
      <c r="R389" s="125"/>
      <c r="S389" s="125"/>
      <c r="T389" s="125"/>
      <c r="U389" s="125"/>
      <c r="V389" s="125"/>
      <c r="W389" s="125"/>
      <c r="X389" s="125"/>
      <c r="Y389" s="125"/>
    </row>
    <row r="390" spans="1:25" ht="15.5">
      <c r="A390" s="126"/>
      <c r="B390" s="127"/>
      <c r="C390" s="1022"/>
      <c r="D390" s="127"/>
      <c r="E390" s="127"/>
      <c r="F390" s="127"/>
      <c r="G390" s="127"/>
      <c r="H390" s="127"/>
      <c r="I390" s="127"/>
      <c r="J390" s="127"/>
      <c r="K390" s="127"/>
      <c r="L390" s="127"/>
      <c r="M390" s="125"/>
      <c r="N390" s="128"/>
      <c r="O390" s="125"/>
      <c r="P390" s="125"/>
      <c r="Q390" s="125"/>
      <c r="R390" s="125"/>
      <c r="S390" s="125"/>
      <c r="T390" s="125"/>
      <c r="U390" s="125"/>
      <c r="V390" s="125"/>
      <c r="W390" s="125"/>
      <c r="X390" s="125"/>
      <c r="Y390" s="125"/>
    </row>
    <row r="391" spans="1:25" ht="15.5">
      <c r="A391" s="126"/>
      <c r="B391" s="127"/>
      <c r="C391" s="1022"/>
      <c r="D391" s="127"/>
      <c r="E391" s="127"/>
      <c r="F391" s="127"/>
      <c r="G391" s="127"/>
      <c r="H391" s="127"/>
      <c r="I391" s="127"/>
      <c r="J391" s="127"/>
      <c r="K391" s="127"/>
      <c r="L391" s="127"/>
      <c r="M391" s="125"/>
      <c r="N391" s="128"/>
      <c r="O391" s="125"/>
      <c r="P391" s="125"/>
      <c r="Q391" s="125"/>
      <c r="R391" s="125"/>
      <c r="S391" s="125"/>
      <c r="T391" s="125"/>
      <c r="U391" s="125"/>
      <c r="V391" s="125"/>
      <c r="W391" s="125"/>
      <c r="X391" s="125"/>
      <c r="Y391" s="125"/>
    </row>
    <row r="392" spans="1:25" ht="15.5">
      <c r="A392" s="126"/>
      <c r="B392" s="127"/>
      <c r="C392" s="1022"/>
      <c r="D392" s="127"/>
      <c r="E392" s="127"/>
      <c r="F392" s="127"/>
      <c r="G392" s="127"/>
      <c r="H392" s="127"/>
      <c r="I392" s="127"/>
      <c r="J392" s="127"/>
      <c r="K392" s="127"/>
      <c r="L392" s="127"/>
      <c r="M392" s="125"/>
      <c r="N392" s="128"/>
      <c r="O392" s="125"/>
      <c r="P392" s="125"/>
      <c r="Q392" s="125"/>
      <c r="R392" s="125"/>
      <c r="S392" s="125"/>
      <c r="T392" s="125"/>
      <c r="U392" s="125"/>
      <c r="V392" s="125"/>
      <c r="W392" s="125"/>
      <c r="X392" s="125"/>
      <c r="Y392" s="125"/>
    </row>
    <row r="393" spans="1:25" ht="15.5">
      <c r="A393" s="126"/>
      <c r="B393" s="127"/>
      <c r="C393" s="1022"/>
      <c r="D393" s="127"/>
      <c r="E393" s="127"/>
      <c r="F393" s="127"/>
      <c r="G393" s="127"/>
      <c r="H393" s="127"/>
      <c r="I393" s="127"/>
      <c r="J393" s="127"/>
      <c r="K393" s="127"/>
      <c r="L393" s="127"/>
      <c r="M393" s="125"/>
      <c r="N393" s="128"/>
      <c r="O393" s="125"/>
      <c r="P393" s="125"/>
      <c r="Q393" s="125"/>
      <c r="R393" s="125"/>
      <c r="S393" s="125"/>
      <c r="T393" s="125"/>
      <c r="U393" s="125"/>
      <c r="V393" s="125"/>
      <c r="W393" s="125"/>
      <c r="X393" s="125"/>
      <c r="Y393" s="125"/>
    </row>
    <row r="394" spans="1:25" ht="15.5">
      <c r="A394" s="126"/>
      <c r="B394" s="127"/>
      <c r="C394" s="1022"/>
      <c r="D394" s="127"/>
      <c r="E394" s="127"/>
      <c r="F394" s="127"/>
      <c r="G394" s="127"/>
      <c r="H394" s="127"/>
      <c r="I394" s="127"/>
      <c r="J394" s="127"/>
      <c r="K394" s="127"/>
      <c r="L394" s="127"/>
      <c r="M394" s="125"/>
      <c r="N394" s="128"/>
      <c r="O394" s="125"/>
      <c r="P394" s="125"/>
      <c r="Q394" s="125"/>
      <c r="R394" s="125"/>
      <c r="S394" s="125"/>
      <c r="T394" s="125"/>
      <c r="U394" s="125"/>
      <c r="V394" s="125"/>
      <c r="W394" s="125"/>
      <c r="X394" s="125"/>
      <c r="Y394" s="125"/>
    </row>
    <row r="395" spans="1:25" ht="15.5">
      <c r="A395" s="126"/>
      <c r="B395" s="127"/>
      <c r="C395" s="1022"/>
      <c r="D395" s="127"/>
      <c r="E395" s="127"/>
      <c r="F395" s="127"/>
      <c r="G395" s="127"/>
      <c r="H395" s="127"/>
      <c r="I395" s="127"/>
      <c r="J395" s="127"/>
      <c r="K395" s="127"/>
      <c r="L395" s="127"/>
      <c r="M395" s="125"/>
      <c r="N395" s="128"/>
      <c r="O395" s="125"/>
      <c r="P395" s="125"/>
      <c r="Q395" s="125"/>
      <c r="R395" s="125"/>
      <c r="S395" s="125"/>
      <c r="T395" s="125"/>
      <c r="U395" s="125"/>
      <c r="V395" s="125"/>
      <c r="W395" s="125"/>
      <c r="X395" s="125"/>
      <c r="Y395" s="125"/>
    </row>
    <row r="396" spans="1:25" ht="15.5">
      <c r="A396" s="126"/>
      <c r="B396" s="127"/>
      <c r="C396" s="1022"/>
      <c r="D396" s="127"/>
      <c r="E396" s="127"/>
      <c r="F396" s="127"/>
      <c r="G396" s="127"/>
      <c r="H396" s="127"/>
      <c r="I396" s="127"/>
      <c r="J396" s="127"/>
      <c r="K396" s="127"/>
      <c r="L396" s="127"/>
      <c r="M396" s="125"/>
      <c r="N396" s="128"/>
      <c r="O396" s="125"/>
      <c r="P396" s="125"/>
      <c r="Q396" s="125"/>
      <c r="R396" s="125"/>
      <c r="S396" s="125"/>
      <c r="T396" s="125"/>
      <c r="U396" s="125"/>
      <c r="V396" s="125"/>
      <c r="W396" s="125"/>
      <c r="X396" s="125"/>
      <c r="Y396" s="125"/>
    </row>
    <row r="397" spans="1:25" ht="15.5">
      <c r="A397" s="126"/>
      <c r="B397" s="127"/>
      <c r="C397" s="1022"/>
      <c r="D397" s="127"/>
      <c r="E397" s="127"/>
      <c r="F397" s="127"/>
      <c r="G397" s="127"/>
      <c r="H397" s="127"/>
      <c r="I397" s="127"/>
      <c r="J397" s="127"/>
      <c r="K397" s="127"/>
      <c r="L397" s="127"/>
      <c r="M397" s="125"/>
      <c r="N397" s="128"/>
      <c r="O397" s="125"/>
      <c r="P397" s="125"/>
      <c r="Q397" s="125"/>
      <c r="R397" s="125"/>
      <c r="S397" s="125"/>
      <c r="T397" s="125"/>
      <c r="U397" s="125"/>
      <c r="V397" s="125"/>
      <c r="W397" s="125"/>
      <c r="X397" s="125"/>
      <c r="Y397" s="125"/>
    </row>
    <row r="398" spans="1:25" ht="15.5">
      <c r="A398" s="126"/>
      <c r="B398" s="127"/>
      <c r="C398" s="1022"/>
      <c r="D398" s="127"/>
      <c r="E398" s="127"/>
      <c r="F398" s="127"/>
      <c r="G398" s="127"/>
      <c r="H398" s="127"/>
      <c r="I398" s="127"/>
      <c r="J398" s="127"/>
      <c r="K398" s="127"/>
      <c r="L398" s="127"/>
      <c r="M398" s="125"/>
      <c r="N398" s="128"/>
      <c r="O398" s="125"/>
      <c r="P398" s="125"/>
      <c r="Q398" s="125"/>
      <c r="R398" s="125"/>
      <c r="S398" s="125"/>
      <c r="T398" s="125"/>
      <c r="U398" s="125"/>
      <c r="V398" s="125"/>
      <c r="W398" s="125"/>
      <c r="X398" s="125"/>
      <c r="Y398" s="125"/>
    </row>
    <row r="399" spans="1:25" ht="15.5">
      <c r="A399" s="126"/>
      <c r="B399" s="127"/>
      <c r="C399" s="1022"/>
      <c r="D399" s="127"/>
      <c r="E399" s="127"/>
      <c r="F399" s="127"/>
      <c r="G399" s="127"/>
      <c r="H399" s="127"/>
      <c r="I399" s="127"/>
      <c r="J399" s="127"/>
      <c r="K399" s="127"/>
      <c r="L399" s="127"/>
      <c r="M399" s="125"/>
      <c r="N399" s="128"/>
      <c r="O399" s="125"/>
      <c r="P399" s="125"/>
      <c r="Q399" s="125"/>
      <c r="R399" s="125"/>
      <c r="S399" s="125"/>
      <c r="T399" s="125"/>
      <c r="U399" s="125"/>
      <c r="V399" s="125"/>
      <c r="W399" s="125"/>
      <c r="X399" s="125"/>
      <c r="Y399" s="125"/>
    </row>
    <row r="400" spans="1:25" ht="15.5">
      <c r="A400" s="126"/>
      <c r="B400" s="127"/>
      <c r="C400" s="1022"/>
      <c r="D400" s="127"/>
      <c r="E400" s="127"/>
      <c r="F400" s="127"/>
      <c r="G400" s="127"/>
      <c r="H400" s="127"/>
      <c r="I400" s="127"/>
      <c r="J400" s="127"/>
      <c r="K400" s="127"/>
      <c r="L400" s="127"/>
      <c r="M400" s="125"/>
      <c r="N400" s="128"/>
      <c r="O400" s="125"/>
      <c r="P400" s="125"/>
      <c r="Q400" s="125"/>
      <c r="R400" s="125"/>
      <c r="S400" s="125"/>
      <c r="T400" s="125"/>
      <c r="U400" s="125"/>
      <c r="V400" s="125"/>
      <c r="W400" s="125"/>
      <c r="X400" s="125"/>
      <c r="Y400" s="125"/>
    </row>
    <row r="401" spans="1:25" ht="15.5">
      <c r="A401" s="126"/>
      <c r="B401" s="127"/>
      <c r="C401" s="1022"/>
      <c r="D401" s="127"/>
      <c r="E401" s="127"/>
      <c r="F401" s="127"/>
      <c r="G401" s="127"/>
      <c r="H401" s="127"/>
      <c r="I401" s="127"/>
      <c r="J401" s="127"/>
      <c r="K401" s="127"/>
      <c r="L401" s="127"/>
      <c r="M401" s="125"/>
      <c r="N401" s="128"/>
      <c r="O401" s="125"/>
      <c r="P401" s="125"/>
      <c r="Q401" s="125"/>
      <c r="R401" s="125"/>
      <c r="S401" s="125"/>
      <c r="T401" s="125"/>
      <c r="U401" s="125"/>
      <c r="V401" s="125"/>
      <c r="W401" s="125"/>
      <c r="X401" s="125"/>
      <c r="Y401" s="125"/>
    </row>
    <row r="402" spans="1:25" ht="15.5">
      <c r="A402" s="126"/>
      <c r="B402" s="127"/>
      <c r="C402" s="1022"/>
      <c r="D402" s="127"/>
      <c r="E402" s="127"/>
      <c r="F402" s="127"/>
      <c r="G402" s="127"/>
      <c r="H402" s="127"/>
      <c r="I402" s="127"/>
      <c r="J402" s="127"/>
      <c r="K402" s="127"/>
      <c r="L402" s="127"/>
      <c r="M402" s="125"/>
      <c r="N402" s="128"/>
      <c r="O402" s="125"/>
      <c r="P402" s="125"/>
      <c r="Q402" s="125"/>
      <c r="R402" s="125"/>
      <c r="S402" s="125"/>
      <c r="T402" s="125"/>
      <c r="U402" s="125"/>
      <c r="V402" s="125"/>
      <c r="W402" s="125"/>
      <c r="X402" s="125"/>
      <c r="Y402" s="125"/>
    </row>
    <row r="403" spans="1:25" ht="15.5">
      <c r="A403" s="126"/>
      <c r="B403" s="127"/>
      <c r="C403" s="1022"/>
      <c r="D403" s="127"/>
      <c r="E403" s="127"/>
      <c r="F403" s="127"/>
      <c r="G403" s="127"/>
      <c r="H403" s="127"/>
      <c r="I403" s="127"/>
      <c r="J403" s="127"/>
      <c r="K403" s="127"/>
      <c r="L403" s="127"/>
      <c r="M403" s="125"/>
      <c r="N403" s="128"/>
      <c r="O403" s="125"/>
      <c r="P403" s="125"/>
      <c r="Q403" s="125"/>
      <c r="R403" s="125"/>
      <c r="S403" s="125"/>
      <c r="T403" s="125"/>
      <c r="U403" s="125"/>
      <c r="V403" s="125"/>
      <c r="W403" s="125"/>
      <c r="X403" s="125"/>
      <c r="Y403" s="125"/>
    </row>
    <row r="404" spans="1:25" ht="15.5">
      <c r="A404" s="126"/>
      <c r="B404" s="127"/>
      <c r="C404" s="1022"/>
      <c r="D404" s="127"/>
      <c r="E404" s="127"/>
      <c r="F404" s="127"/>
      <c r="G404" s="127"/>
      <c r="H404" s="127"/>
      <c r="I404" s="127"/>
      <c r="J404" s="127"/>
      <c r="K404" s="127"/>
      <c r="L404" s="127"/>
      <c r="M404" s="125"/>
      <c r="N404" s="128"/>
      <c r="O404" s="125"/>
      <c r="P404" s="125"/>
      <c r="Q404" s="125"/>
      <c r="R404" s="125"/>
      <c r="S404" s="125"/>
      <c r="T404" s="125"/>
      <c r="U404" s="125"/>
      <c r="V404" s="125"/>
      <c r="W404" s="125"/>
      <c r="X404" s="125"/>
      <c r="Y404" s="125"/>
    </row>
    <row r="405" spans="1:25" ht="15.5">
      <c r="A405" s="126"/>
      <c r="B405" s="127"/>
      <c r="C405" s="1022"/>
      <c r="D405" s="127"/>
      <c r="E405" s="127"/>
      <c r="F405" s="127"/>
      <c r="G405" s="127"/>
      <c r="H405" s="127"/>
      <c r="I405" s="127"/>
      <c r="J405" s="127"/>
      <c r="K405" s="127"/>
      <c r="L405" s="127"/>
      <c r="M405" s="125"/>
      <c r="N405" s="128"/>
      <c r="O405" s="125"/>
      <c r="P405" s="125"/>
      <c r="Q405" s="125"/>
      <c r="R405" s="125"/>
      <c r="S405" s="125"/>
      <c r="T405" s="125"/>
      <c r="U405" s="125"/>
      <c r="V405" s="125"/>
      <c r="W405" s="125"/>
      <c r="X405" s="125"/>
      <c r="Y405" s="125"/>
    </row>
    <row r="406" spans="1:25" ht="15.5">
      <c r="A406" s="126"/>
      <c r="B406" s="127"/>
      <c r="C406" s="1022"/>
      <c r="D406" s="127"/>
      <c r="E406" s="127"/>
      <c r="F406" s="127"/>
      <c r="G406" s="127"/>
      <c r="H406" s="127"/>
      <c r="I406" s="127"/>
      <c r="J406" s="127"/>
      <c r="K406" s="127"/>
      <c r="L406" s="127"/>
      <c r="M406" s="125"/>
      <c r="N406" s="128"/>
      <c r="O406" s="125"/>
      <c r="P406" s="125"/>
      <c r="Q406" s="125"/>
      <c r="R406" s="125"/>
      <c r="S406" s="125"/>
      <c r="T406" s="125"/>
      <c r="U406" s="125"/>
      <c r="V406" s="125"/>
      <c r="W406" s="125"/>
      <c r="X406" s="125"/>
      <c r="Y406" s="125"/>
    </row>
    <row r="407" spans="1:25" ht="15.5">
      <c r="A407" s="126"/>
      <c r="B407" s="127"/>
      <c r="C407" s="1022"/>
      <c r="D407" s="127"/>
      <c r="E407" s="127"/>
      <c r="F407" s="127"/>
      <c r="G407" s="127"/>
      <c r="H407" s="127"/>
      <c r="I407" s="127"/>
      <c r="J407" s="127"/>
      <c r="K407" s="127"/>
      <c r="L407" s="127"/>
      <c r="M407" s="125"/>
      <c r="N407" s="128"/>
      <c r="O407" s="125"/>
      <c r="P407" s="125"/>
      <c r="Q407" s="125"/>
      <c r="R407" s="125"/>
      <c r="S407" s="125"/>
      <c r="T407" s="125"/>
      <c r="U407" s="125"/>
      <c r="V407" s="125"/>
      <c r="W407" s="125"/>
      <c r="X407" s="125"/>
      <c r="Y407" s="125"/>
    </row>
    <row r="408" spans="1:25" ht="15.5">
      <c r="A408" s="126"/>
      <c r="B408" s="127"/>
      <c r="C408" s="1022"/>
      <c r="D408" s="127"/>
      <c r="E408" s="127"/>
      <c r="F408" s="127"/>
      <c r="G408" s="127"/>
      <c r="H408" s="127"/>
      <c r="I408" s="127"/>
      <c r="J408" s="127"/>
      <c r="K408" s="127"/>
      <c r="L408" s="127"/>
      <c r="M408" s="125"/>
      <c r="N408" s="128"/>
      <c r="O408" s="125"/>
      <c r="P408" s="125"/>
      <c r="Q408" s="125"/>
      <c r="R408" s="125"/>
      <c r="S408" s="125"/>
      <c r="T408" s="125"/>
      <c r="U408" s="125"/>
      <c r="V408" s="125"/>
      <c r="W408" s="125"/>
      <c r="X408" s="125"/>
      <c r="Y408" s="125"/>
    </row>
    <row r="409" spans="1:25" ht="15.5">
      <c r="A409" s="126"/>
      <c r="B409" s="127"/>
      <c r="C409" s="1022"/>
      <c r="D409" s="127"/>
      <c r="E409" s="127"/>
      <c r="F409" s="127"/>
      <c r="G409" s="127"/>
      <c r="H409" s="127"/>
      <c r="I409" s="127"/>
      <c r="J409" s="127"/>
      <c r="K409" s="127"/>
      <c r="L409" s="127"/>
      <c r="M409" s="125"/>
      <c r="N409" s="128"/>
      <c r="O409" s="125"/>
      <c r="P409" s="125"/>
      <c r="Q409" s="125"/>
      <c r="R409" s="125"/>
      <c r="S409" s="125"/>
      <c r="T409" s="125"/>
      <c r="U409" s="125"/>
      <c r="V409" s="125"/>
      <c r="W409" s="125"/>
      <c r="X409" s="125"/>
      <c r="Y409" s="125"/>
    </row>
    <row r="410" spans="1:25" ht="15.5">
      <c r="A410" s="126"/>
      <c r="B410" s="127"/>
      <c r="C410" s="1022"/>
      <c r="D410" s="127"/>
      <c r="E410" s="127"/>
      <c r="F410" s="127"/>
      <c r="G410" s="127"/>
      <c r="H410" s="127"/>
      <c r="I410" s="127"/>
      <c r="J410" s="127"/>
      <c r="K410" s="127"/>
      <c r="L410" s="127"/>
      <c r="M410" s="125"/>
      <c r="N410" s="128"/>
      <c r="O410" s="125"/>
      <c r="P410" s="125"/>
      <c r="Q410" s="125"/>
      <c r="R410" s="125"/>
      <c r="S410" s="125"/>
      <c r="T410" s="125"/>
      <c r="U410" s="125"/>
      <c r="V410" s="125"/>
      <c r="W410" s="125"/>
      <c r="X410" s="125"/>
      <c r="Y410" s="125"/>
    </row>
    <row r="411" spans="1:25" ht="15.5">
      <c r="A411" s="126"/>
      <c r="B411" s="127"/>
      <c r="C411" s="1022"/>
      <c r="D411" s="127"/>
      <c r="E411" s="127"/>
      <c r="F411" s="127"/>
      <c r="G411" s="127"/>
      <c r="H411" s="127"/>
      <c r="I411" s="127"/>
      <c r="J411" s="127"/>
      <c r="K411" s="127"/>
      <c r="L411" s="127"/>
      <c r="M411" s="125"/>
      <c r="N411" s="128"/>
      <c r="O411" s="125"/>
      <c r="P411" s="125"/>
      <c r="Q411" s="125"/>
      <c r="R411" s="125"/>
      <c r="S411" s="125"/>
      <c r="T411" s="125"/>
      <c r="U411" s="125"/>
      <c r="V411" s="125"/>
      <c r="W411" s="125"/>
      <c r="X411" s="125"/>
      <c r="Y411" s="125"/>
    </row>
    <row r="412" spans="1:25" ht="15.5">
      <c r="A412" s="126"/>
      <c r="B412" s="127"/>
      <c r="C412" s="1022"/>
      <c r="D412" s="127"/>
      <c r="E412" s="127"/>
      <c r="F412" s="127"/>
      <c r="G412" s="127"/>
      <c r="H412" s="127"/>
      <c r="I412" s="127"/>
      <c r="J412" s="127"/>
      <c r="K412" s="127"/>
      <c r="L412" s="127"/>
      <c r="M412" s="125"/>
      <c r="N412" s="128"/>
      <c r="O412" s="125"/>
      <c r="P412" s="125"/>
      <c r="Q412" s="125"/>
      <c r="R412" s="125"/>
      <c r="S412" s="125"/>
      <c r="T412" s="125"/>
      <c r="U412" s="125"/>
      <c r="V412" s="125"/>
      <c r="W412" s="125"/>
      <c r="X412" s="125"/>
      <c r="Y412" s="125"/>
    </row>
    <row r="413" spans="1:25" ht="15.5">
      <c r="A413" s="126"/>
      <c r="B413" s="127"/>
      <c r="C413" s="1022"/>
      <c r="D413" s="127"/>
      <c r="E413" s="127"/>
      <c r="F413" s="127"/>
      <c r="G413" s="127"/>
      <c r="H413" s="127"/>
      <c r="I413" s="127"/>
      <c r="J413" s="127"/>
      <c r="K413" s="127"/>
      <c r="L413" s="127"/>
      <c r="M413" s="125"/>
      <c r="N413" s="128"/>
      <c r="O413" s="125"/>
      <c r="P413" s="125"/>
      <c r="Q413" s="125"/>
      <c r="R413" s="125"/>
      <c r="S413" s="125"/>
      <c r="T413" s="125"/>
      <c r="U413" s="125"/>
      <c r="V413" s="125"/>
      <c r="W413" s="125"/>
      <c r="X413" s="125"/>
      <c r="Y413" s="125"/>
    </row>
    <row r="414" spans="1:25" ht="15.5">
      <c r="A414" s="126"/>
      <c r="B414" s="127"/>
      <c r="C414" s="1022"/>
      <c r="D414" s="127"/>
      <c r="E414" s="127"/>
      <c r="F414" s="127"/>
      <c r="G414" s="127"/>
      <c r="H414" s="127"/>
      <c r="I414" s="127"/>
      <c r="J414" s="127"/>
      <c r="K414" s="127"/>
      <c r="L414" s="127"/>
      <c r="M414" s="125"/>
      <c r="N414" s="128"/>
      <c r="O414" s="125"/>
      <c r="P414" s="125"/>
      <c r="Q414" s="125"/>
      <c r="R414" s="125"/>
      <c r="S414" s="125"/>
      <c r="T414" s="125"/>
      <c r="U414" s="125"/>
      <c r="V414" s="125"/>
      <c r="W414" s="125"/>
      <c r="X414" s="125"/>
      <c r="Y414" s="125"/>
    </row>
    <row r="415" spans="1:25" ht="15.5">
      <c r="A415" s="126"/>
      <c r="B415" s="127"/>
      <c r="C415" s="1022"/>
      <c r="D415" s="127"/>
      <c r="E415" s="127"/>
      <c r="F415" s="127"/>
      <c r="G415" s="127"/>
      <c r="H415" s="127"/>
      <c r="I415" s="127"/>
      <c r="J415" s="127"/>
      <c r="K415" s="127"/>
      <c r="L415" s="127"/>
      <c r="M415" s="125"/>
      <c r="N415" s="128"/>
      <c r="O415" s="125"/>
      <c r="P415" s="125"/>
      <c r="Q415" s="125"/>
      <c r="R415" s="125"/>
      <c r="S415" s="125"/>
      <c r="T415" s="125"/>
      <c r="U415" s="125"/>
      <c r="V415" s="125"/>
      <c r="W415" s="125"/>
      <c r="X415" s="125"/>
      <c r="Y415" s="125"/>
    </row>
    <row r="416" spans="1:25" ht="15.5">
      <c r="A416" s="126"/>
      <c r="B416" s="127"/>
      <c r="C416" s="1022"/>
      <c r="D416" s="127"/>
      <c r="E416" s="127"/>
      <c r="F416" s="127"/>
      <c r="G416" s="127"/>
      <c r="H416" s="127"/>
      <c r="I416" s="127"/>
      <c r="J416" s="127"/>
      <c r="K416" s="127"/>
      <c r="L416" s="127"/>
      <c r="M416" s="125"/>
      <c r="N416" s="128"/>
      <c r="O416" s="125"/>
      <c r="P416" s="125"/>
      <c r="Q416" s="125"/>
      <c r="R416" s="125"/>
      <c r="S416" s="125"/>
      <c r="T416" s="125"/>
      <c r="U416" s="125"/>
      <c r="V416" s="125"/>
      <c r="W416" s="125"/>
      <c r="X416" s="125"/>
      <c r="Y416" s="125"/>
    </row>
    <row r="417" spans="1:25" ht="15.5">
      <c r="A417" s="126"/>
      <c r="B417" s="127"/>
      <c r="C417" s="1022"/>
      <c r="D417" s="127"/>
      <c r="E417" s="127"/>
      <c r="F417" s="127"/>
      <c r="G417" s="127"/>
      <c r="H417" s="127"/>
      <c r="I417" s="127"/>
      <c r="J417" s="127"/>
      <c r="K417" s="127"/>
      <c r="L417" s="127"/>
      <c r="M417" s="125"/>
      <c r="N417" s="128"/>
      <c r="O417" s="125"/>
      <c r="P417" s="125"/>
      <c r="Q417" s="125"/>
      <c r="R417" s="125"/>
      <c r="S417" s="125"/>
      <c r="T417" s="125"/>
      <c r="U417" s="125"/>
      <c r="V417" s="125"/>
      <c r="W417" s="125"/>
      <c r="X417" s="125"/>
      <c r="Y417" s="125"/>
    </row>
    <row r="418" spans="1:25" ht="15.5">
      <c r="A418" s="126"/>
      <c r="B418" s="127"/>
      <c r="C418" s="1022"/>
      <c r="D418" s="127"/>
      <c r="E418" s="127"/>
      <c r="F418" s="127"/>
      <c r="G418" s="127"/>
      <c r="H418" s="127"/>
      <c r="I418" s="127"/>
      <c r="J418" s="127"/>
      <c r="K418" s="127"/>
      <c r="L418" s="127"/>
      <c r="M418" s="125"/>
      <c r="N418" s="128"/>
      <c r="O418" s="125"/>
      <c r="P418" s="125"/>
      <c r="Q418" s="125"/>
      <c r="R418" s="125"/>
      <c r="S418" s="125"/>
      <c r="T418" s="125"/>
      <c r="U418" s="125"/>
      <c r="V418" s="125"/>
      <c r="W418" s="125"/>
      <c r="X418" s="125"/>
      <c r="Y418" s="125"/>
    </row>
    <row r="419" spans="1:25" ht="15.5">
      <c r="A419" s="126"/>
      <c r="B419" s="127"/>
      <c r="C419" s="1022"/>
      <c r="D419" s="127"/>
      <c r="E419" s="127"/>
      <c r="F419" s="127"/>
      <c r="G419" s="127"/>
      <c r="H419" s="127"/>
      <c r="I419" s="127"/>
      <c r="J419" s="127"/>
      <c r="K419" s="127"/>
      <c r="L419" s="127"/>
      <c r="M419" s="125"/>
      <c r="N419" s="128"/>
      <c r="O419" s="125"/>
      <c r="P419" s="125"/>
      <c r="Q419" s="125"/>
      <c r="R419" s="125"/>
      <c r="S419" s="125"/>
      <c r="T419" s="125"/>
      <c r="U419" s="125"/>
      <c r="V419" s="125"/>
      <c r="W419" s="125"/>
      <c r="X419" s="125"/>
      <c r="Y419" s="125"/>
    </row>
    <row r="420" spans="1:25" ht="15.5">
      <c r="A420" s="126"/>
      <c r="B420" s="127"/>
      <c r="C420" s="1022"/>
      <c r="D420" s="127"/>
      <c r="E420" s="127"/>
      <c r="F420" s="127"/>
      <c r="G420" s="127"/>
      <c r="H420" s="127"/>
      <c r="I420" s="127"/>
      <c r="J420" s="127"/>
      <c r="K420" s="127"/>
      <c r="L420" s="127"/>
      <c r="M420" s="125"/>
      <c r="N420" s="128"/>
      <c r="O420" s="125"/>
      <c r="P420" s="125"/>
      <c r="Q420" s="125"/>
      <c r="R420" s="125"/>
      <c r="S420" s="125"/>
      <c r="T420" s="125"/>
      <c r="U420" s="125"/>
      <c r="V420" s="125"/>
      <c r="W420" s="125"/>
      <c r="X420" s="125"/>
      <c r="Y420" s="125"/>
    </row>
    <row r="421" spans="1:25" ht="15.5">
      <c r="A421" s="126"/>
      <c r="B421" s="127"/>
      <c r="C421" s="1022"/>
      <c r="D421" s="127"/>
      <c r="E421" s="127"/>
      <c r="F421" s="127"/>
      <c r="G421" s="127"/>
      <c r="H421" s="127"/>
      <c r="I421" s="127"/>
      <c r="J421" s="127"/>
      <c r="K421" s="127"/>
      <c r="L421" s="127"/>
      <c r="M421" s="125"/>
      <c r="N421" s="128"/>
      <c r="O421" s="125"/>
      <c r="P421" s="125"/>
      <c r="Q421" s="125"/>
      <c r="R421" s="125"/>
      <c r="S421" s="125"/>
      <c r="T421" s="125"/>
      <c r="U421" s="125"/>
      <c r="V421" s="125"/>
      <c r="W421" s="125"/>
      <c r="X421" s="125"/>
      <c r="Y421" s="125"/>
    </row>
    <row r="422" spans="1:25" ht="15.5">
      <c r="A422" s="126"/>
      <c r="B422" s="127"/>
      <c r="C422" s="1022"/>
      <c r="D422" s="127"/>
      <c r="E422" s="127"/>
      <c r="F422" s="127"/>
      <c r="G422" s="127"/>
      <c r="H422" s="127"/>
      <c r="I422" s="127"/>
      <c r="J422" s="127"/>
      <c r="K422" s="127"/>
      <c r="L422" s="127"/>
      <c r="M422" s="125"/>
      <c r="N422" s="128"/>
      <c r="O422" s="125"/>
      <c r="P422" s="125"/>
      <c r="Q422" s="125"/>
      <c r="R422" s="125"/>
      <c r="S422" s="125"/>
      <c r="T422" s="125"/>
      <c r="U422" s="125"/>
      <c r="V422" s="125"/>
      <c r="W422" s="125"/>
      <c r="X422" s="125"/>
      <c r="Y422" s="125"/>
    </row>
    <row r="423" spans="1:25" ht="15.5">
      <c r="A423" s="126"/>
      <c r="B423" s="127"/>
      <c r="C423" s="1022"/>
      <c r="D423" s="127"/>
      <c r="E423" s="127"/>
      <c r="F423" s="127"/>
      <c r="G423" s="127"/>
      <c r="H423" s="127"/>
      <c r="I423" s="127"/>
      <c r="J423" s="127"/>
      <c r="K423" s="127"/>
      <c r="L423" s="127"/>
      <c r="M423" s="125"/>
      <c r="N423" s="128"/>
      <c r="O423" s="125"/>
      <c r="P423" s="125"/>
      <c r="Q423" s="125"/>
      <c r="R423" s="125"/>
      <c r="S423" s="125"/>
      <c r="T423" s="125"/>
      <c r="U423" s="125"/>
      <c r="V423" s="125"/>
      <c r="W423" s="125"/>
      <c r="X423" s="125"/>
      <c r="Y423" s="125"/>
    </row>
    <row r="424" spans="1:25" ht="15.5">
      <c r="A424" s="126"/>
      <c r="B424" s="127"/>
      <c r="C424" s="1022"/>
      <c r="D424" s="127"/>
      <c r="E424" s="127"/>
      <c r="F424" s="127"/>
      <c r="G424" s="127"/>
      <c r="H424" s="127"/>
      <c r="I424" s="127"/>
      <c r="J424" s="127"/>
      <c r="K424" s="127"/>
      <c r="L424" s="127"/>
      <c r="M424" s="125"/>
      <c r="N424" s="128"/>
      <c r="O424" s="125"/>
      <c r="P424" s="125"/>
      <c r="Q424" s="125"/>
      <c r="R424" s="125"/>
      <c r="S424" s="125"/>
      <c r="T424" s="125"/>
      <c r="U424" s="125"/>
      <c r="V424" s="125"/>
      <c r="W424" s="125"/>
      <c r="X424" s="125"/>
      <c r="Y424" s="125"/>
    </row>
    <row r="425" spans="1:25" ht="15.5">
      <c r="A425" s="126"/>
      <c r="B425" s="127"/>
      <c r="C425" s="1022"/>
      <c r="D425" s="127"/>
      <c r="E425" s="127"/>
      <c r="F425" s="127"/>
      <c r="G425" s="127"/>
      <c r="H425" s="127"/>
      <c r="I425" s="127"/>
      <c r="J425" s="127"/>
      <c r="K425" s="127"/>
      <c r="L425" s="127"/>
      <c r="M425" s="125"/>
      <c r="N425" s="128"/>
      <c r="O425" s="125"/>
      <c r="P425" s="125"/>
      <c r="Q425" s="125"/>
      <c r="R425" s="125"/>
      <c r="S425" s="125"/>
      <c r="T425" s="125"/>
      <c r="U425" s="125"/>
      <c r="V425" s="125"/>
      <c r="W425" s="125"/>
      <c r="X425" s="125"/>
      <c r="Y425" s="125"/>
    </row>
    <row r="426" spans="1:25" ht="15.5">
      <c r="A426" s="126"/>
      <c r="B426" s="127"/>
      <c r="C426" s="1022"/>
      <c r="D426" s="127"/>
      <c r="E426" s="127"/>
      <c r="F426" s="127"/>
      <c r="G426" s="127"/>
      <c r="H426" s="127"/>
      <c r="I426" s="127"/>
      <c r="J426" s="127"/>
      <c r="K426" s="127"/>
      <c r="L426" s="127"/>
      <c r="M426" s="125"/>
      <c r="N426" s="128"/>
      <c r="O426" s="125"/>
      <c r="P426" s="125"/>
      <c r="Q426" s="125"/>
      <c r="R426" s="125"/>
      <c r="S426" s="125"/>
      <c r="T426" s="125"/>
      <c r="U426" s="125"/>
      <c r="V426" s="125"/>
      <c r="W426" s="125"/>
      <c r="X426" s="125"/>
      <c r="Y426" s="125"/>
    </row>
    <row r="427" spans="1:25" ht="15.5">
      <c r="A427" s="126"/>
      <c r="B427" s="127"/>
      <c r="C427" s="1022"/>
      <c r="D427" s="127"/>
      <c r="E427" s="127"/>
      <c r="F427" s="127"/>
      <c r="G427" s="127"/>
      <c r="H427" s="127"/>
      <c r="I427" s="127"/>
      <c r="J427" s="127"/>
      <c r="K427" s="127"/>
      <c r="L427" s="127"/>
      <c r="M427" s="125"/>
      <c r="N427" s="128"/>
      <c r="O427" s="125"/>
      <c r="P427" s="125"/>
      <c r="Q427" s="125"/>
      <c r="R427" s="125"/>
      <c r="S427" s="125"/>
      <c r="T427" s="125"/>
      <c r="U427" s="125"/>
      <c r="V427" s="125"/>
      <c r="W427" s="125"/>
      <c r="X427" s="125"/>
      <c r="Y427" s="125"/>
    </row>
    <row r="428" spans="1:25" ht="15.5">
      <c r="A428" s="126"/>
      <c r="B428" s="127"/>
      <c r="C428" s="1022"/>
      <c r="D428" s="127"/>
      <c r="E428" s="127"/>
      <c r="F428" s="127"/>
      <c r="G428" s="127"/>
      <c r="H428" s="127"/>
      <c r="I428" s="127"/>
      <c r="J428" s="127"/>
      <c r="K428" s="127"/>
      <c r="L428" s="127"/>
      <c r="M428" s="125"/>
      <c r="N428" s="128"/>
      <c r="O428" s="125"/>
      <c r="P428" s="125"/>
      <c r="Q428" s="125"/>
      <c r="R428" s="125"/>
      <c r="S428" s="125"/>
      <c r="T428" s="125"/>
      <c r="U428" s="125"/>
      <c r="V428" s="125"/>
      <c r="W428" s="125"/>
      <c r="X428" s="125"/>
      <c r="Y428" s="125"/>
    </row>
    <row r="429" spans="1:25" ht="15.5">
      <c r="A429" s="126"/>
      <c r="B429" s="127"/>
      <c r="C429" s="1022"/>
      <c r="D429" s="127"/>
      <c r="E429" s="127"/>
      <c r="F429" s="127"/>
      <c r="G429" s="127"/>
      <c r="H429" s="127"/>
      <c r="I429" s="127"/>
      <c r="J429" s="127"/>
      <c r="K429" s="127"/>
      <c r="L429" s="127"/>
      <c r="M429" s="125"/>
      <c r="N429" s="128"/>
      <c r="O429" s="125"/>
      <c r="P429" s="125"/>
      <c r="Q429" s="125"/>
      <c r="R429" s="125"/>
      <c r="S429" s="125"/>
      <c r="T429" s="125"/>
      <c r="U429" s="125"/>
      <c r="V429" s="125"/>
      <c r="W429" s="125"/>
      <c r="X429" s="125"/>
      <c r="Y429" s="125"/>
    </row>
    <row r="430" spans="1:25" ht="15.5">
      <c r="A430" s="126"/>
      <c r="B430" s="127"/>
      <c r="C430" s="1022"/>
      <c r="D430" s="127"/>
      <c r="E430" s="127"/>
      <c r="F430" s="127"/>
      <c r="G430" s="127"/>
      <c r="H430" s="127"/>
      <c r="I430" s="127"/>
      <c r="J430" s="127"/>
      <c r="K430" s="127"/>
      <c r="L430" s="127"/>
      <c r="M430" s="125"/>
      <c r="N430" s="128"/>
      <c r="O430" s="125"/>
      <c r="P430" s="125"/>
      <c r="Q430" s="125"/>
      <c r="R430" s="125"/>
      <c r="S430" s="125"/>
      <c r="T430" s="125"/>
      <c r="U430" s="125"/>
      <c r="V430" s="125"/>
      <c r="W430" s="125"/>
      <c r="X430" s="125"/>
      <c r="Y430" s="125"/>
    </row>
    <row r="431" spans="1:25" ht="15.5">
      <c r="A431" s="126"/>
      <c r="B431" s="127"/>
      <c r="C431" s="1022"/>
      <c r="D431" s="127"/>
      <c r="E431" s="127"/>
      <c r="F431" s="127"/>
      <c r="G431" s="127"/>
      <c r="H431" s="127"/>
      <c r="I431" s="127"/>
      <c r="J431" s="127"/>
      <c r="K431" s="127"/>
      <c r="L431" s="127"/>
      <c r="M431" s="125"/>
      <c r="N431" s="128"/>
      <c r="O431" s="125"/>
      <c r="P431" s="125"/>
      <c r="Q431" s="125"/>
      <c r="R431" s="125"/>
      <c r="S431" s="125"/>
      <c r="T431" s="125"/>
      <c r="U431" s="125"/>
      <c r="V431" s="125"/>
      <c r="W431" s="125"/>
      <c r="X431" s="125"/>
      <c r="Y431" s="125"/>
    </row>
    <row r="432" spans="1:25" ht="15.5">
      <c r="A432" s="126"/>
      <c r="B432" s="127"/>
      <c r="C432" s="1022"/>
      <c r="D432" s="127"/>
      <c r="E432" s="127"/>
      <c r="F432" s="127"/>
      <c r="G432" s="127"/>
      <c r="H432" s="127"/>
      <c r="I432" s="127"/>
      <c r="J432" s="127"/>
      <c r="K432" s="127"/>
      <c r="L432" s="127"/>
      <c r="M432" s="125"/>
      <c r="N432" s="128"/>
      <c r="O432" s="125"/>
      <c r="P432" s="125"/>
      <c r="Q432" s="125"/>
      <c r="R432" s="125"/>
      <c r="S432" s="125"/>
      <c r="T432" s="125"/>
      <c r="U432" s="125"/>
      <c r="V432" s="125"/>
      <c r="W432" s="125"/>
      <c r="X432" s="125"/>
      <c r="Y432" s="125"/>
    </row>
    <row r="433" spans="1:25" ht="15.5">
      <c r="A433" s="126"/>
      <c r="B433" s="127"/>
      <c r="C433" s="1022"/>
      <c r="D433" s="127"/>
      <c r="E433" s="127"/>
      <c r="F433" s="127"/>
      <c r="G433" s="127"/>
      <c r="H433" s="127"/>
      <c r="I433" s="127"/>
      <c r="J433" s="127"/>
      <c r="K433" s="127"/>
      <c r="L433" s="127"/>
      <c r="M433" s="125"/>
      <c r="N433" s="128"/>
      <c r="O433" s="125"/>
      <c r="P433" s="125"/>
      <c r="Q433" s="125"/>
      <c r="R433" s="125"/>
      <c r="S433" s="125"/>
      <c r="T433" s="125"/>
      <c r="U433" s="125"/>
      <c r="V433" s="125"/>
      <c r="W433" s="125"/>
      <c r="X433" s="125"/>
      <c r="Y433" s="125"/>
    </row>
    <row r="434" spans="1:25" ht="15.5">
      <c r="A434" s="126"/>
      <c r="B434" s="127"/>
      <c r="C434" s="1022"/>
      <c r="D434" s="127"/>
      <c r="E434" s="127"/>
      <c r="F434" s="127"/>
      <c r="G434" s="127"/>
      <c r="H434" s="127"/>
      <c r="I434" s="127"/>
      <c r="J434" s="127"/>
      <c r="K434" s="127"/>
      <c r="L434" s="127"/>
      <c r="M434" s="125"/>
      <c r="N434" s="128"/>
      <c r="O434" s="125"/>
      <c r="P434" s="125"/>
      <c r="Q434" s="125"/>
      <c r="R434" s="125"/>
      <c r="S434" s="125"/>
      <c r="T434" s="125"/>
      <c r="U434" s="125"/>
      <c r="V434" s="125"/>
      <c r="W434" s="125"/>
      <c r="X434" s="125"/>
      <c r="Y434" s="125"/>
    </row>
    <row r="435" spans="1:25" ht="15.5">
      <c r="A435" s="126"/>
      <c r="B435" s="127"/>
      <c r="C435" s="1022"/>
      <c r="D435" s="127"/>
      <c r="E435" s="127"/>
      <c r="F435" s="127"/>
      <c r="G435" s="127"/>
      <c r="H435" s="127"/>
      <c r="I435" s="127"/>
      <c r="J435" s="127"/>
      <c r="K435" s="127"/>
      <c r="L435" s="127"/>
      <c r="M435" s="125"/>
      <c r="N435" s="128"/>
      <c r="O435" s="125"/>
      <c r="P435" s="125"/>
      <c r="Q435" s="125"/>
      <c r="R435" s="125"/>
      <c r="S435" s="125"/>
      <c r="T435" s="125"/>
      <c r="U435" s="125"/>
      <c r="V435" s="125"/>
      <c r="W435" s="125"/>
      <c r="X435" s="125"/>
      <c r="Y435" s="125"/>
    </row>
    <row r="436" spans="1:25" ht="15.5">
      <c r="A436" s="126"/>
      <c r="B436" s="127"/>
      <c r="C436" s="1022"/>
      <c r="D436" s="127"/>
      <c r="E436" s="127"/>
      <c r="F436" s="127"/>
      <c r="G436" s="127"/>
      <c r="H436" s="127"/>
      <c r="I436" s="127"/>
      <c r="J436" s="127"/>
      <c r="K436" s="127"/>
      <c r="L436" s="127"/>
      <c r="M436" s="125"/>
      <c r="N436" s="128"/>
      <c r="O436" s="125"/>
      <c r="P436" s="125"/>
      <c r="Q436" s="125"/>
      <c r="R436" s="125"/>
      <c r="S436" s="125"/>
      <c r="T436" s="125"/>
      <c r="U436" s="125"/>
      <c r="V436" s="125"/>
      <c r="W436" s="125"/>
      <c r="X436" s="125"/>
      <c r="Y436" s="125"/>
    </row>
    <row r="437" spans="1:25" ht="15.5">
      <c r="A437" s="126"/>
      <c r="B437" s="127"/>
      <c r="C437" s="1022"/>
      <c r="D437" s="127"/>
      <c r="E437" s="127"/>
      <c r="F437" s="127"/>
      <c r="G437" s="127"/>
      <c r="H437" s="127"/>
      <c r="I437" s="127"/>
      <c r="J437" s="127"/>
      <c r="K437" s="127"/>
      <c r="L437" s="127"/>
      <c r="M437" s="125"/>
      <c r="N437" s="128"/>
      <c r="O437" s="125"/>
      <c r="P437" s="125"/>
      <c r="Q437" s="125"/>
      <c r="R437" s="125"/>
      <c r="S437" s="125"/>
      <c r="T437" s="125"/>
      <c r="U437" s="125"/>
      <c r="V437" s="125"/>
      <c r="W437" s="125"/>
      <c r="X437" s="125"/>
      <c r="Y437" s="125"/>
    </row>
    <row r="438" spans="1:25" ht="15.5">
      <c r="A438" s="126"/>
      <c r="B438" s="127"/>
      <c r="C438" s="1022"/>
      <c r="D438" s="127"/>
      <c r="E438" s="127"/>
      <c r="F438" s="127"/>
      <c r="G438" s="127"/>
      <c r="H438" s="127"/>
      <c r="I438" s="127"/>
      <c r="J438" s="127"/>
      <c r="K438" s="127"/>
      <c r="L438" s="127"/>
      <c r="M438" s="125"/>
      <c r="N438" s="128"/>
      <c r="O438" s="125"/>
      <c r="P438" s="125"/>
      <c r="Q438" s="125"/>
      <c r="R438" s="125"/>
      <c r="S438" s="125"/>
      <c r="T438" s="125"/>
      <c r="U438" s="125"/>
      <c r="V438" s="125"/>
      <c r="W438" s="125"/>
      <c r="X438" s="125"/>
      <c r="Y438" s="125"/>
    </row>
    <row r="439" spans="1:25" ht="15.5">
      <c r="A439" s="126"/>
      <c r="B439" s="127"/>
      <c r="C439" s="1022"/>
      <c r="D439" s="127"/>
      <c r="E439" s="127"/>
      <c r="F439" s="127"/>
      <c r="G439" s="127"/>
      <c r="H439" s="127"/>
      <c r="I439" s="127"/>
      <c r="J439" s="127"/>
      <c r="K439" s="127"/>
      <c r="L439" s="127"/>
      <c r="M439" s="125"/>
      <c r="N439" s="128"/>
      <c r="O439" s="125"/>
      <c r="P439" s="125"/>
      <c r="Q439" s="125"/>
      <c r="R439" s="125"/>
      <c r="S439" s="125"/>
      <c r="T439" s="125"/>
      <c r="U439" s="125"/>
      <c r="V439" s="125"/>
      <c r="W439" s="125"/>
      <c r="X439" s="125"/>
      <c r="Y439" s="125"/>
    </row>
    <row r="440" spans="1:25" ht="15.5">
      <c r="A440" s="126"/>
      <c r="B440" s="127"/>
      <c r="C440" s="1022"/>
      <c r="D440" s="127"/>
      <c r="E440" s="127"/>
      <c r="F440" s="127"/>
      <c r="G440" s="127"/>
      <c r="H440" s="127"/>
      <c r="I440" s="127"/>
      <c r="J440" s="127"/>
      <c r="K440" s="127"/>
      <c r="L440" s="127"/>
      <c r="M440" s="125"/>
      <c r="N440" s="128"/>
      <c r="O440" s="125"/>
      <c r="P440" s="125"/>
      <c r="Q440" s="125"/>
      <c r="R440" s="125"/>
      <c r="S440" s="125"/>
      <c r="T440" s="125"/>
      <c r="U440" s="125"/>
      <c r="V440" s="125"/>
      <c r="W440" s="125"/>
      <c r="X440" s="125"/>
      <c r="Y440" s="125"/>
    </row>
    <row r="441" spans="1:25" ht="15.5">
      <c r="A441" s="126"/>
      <c r="B441" s="127"/>
      <c r="C441" s="1022"/>
      <c r="D441" s="127"/>
      <c r="E441" s="127"/>
      <c r="F441" s="127"/>
      <c r="G441" s="127"/>
      <c r="H441" s="127"/>
      <c r="I441" s="127"/>
      <c r="J441" s="127"/>
      <c r="K441" s="127"/>
      <c r="L441" s="127"/>
      <c r="M441" s="125"/>
      <c r="N441" s="128"/>
      <c r="O441" s="125"/>
      <c r="P441" s="125"/>
      <c r="Q441" s="125"/>
      <c r="R441" s="125"/>
      <c r="S441" s="125"/>
      <c r="T441" s="125"/>
      <c r="U441" s="125"/>
      <c r="V441" s="125"/>
      <c r="W441" s="125"/>
      <c r="X441" s="125"/>
      <c r="Y441" s="125"/>
    </row>
    <row r="442" spans="1:25" ht="15.5">
      <c r="A442" s="126"/>
      <c r="B442" s="127"/>
      <c r="C442" s="1022"/>
      <c r="D442" s="127"/>
      <c r="E442" s="127"/>
      <c r="F442" s="127"/>
      <c r="G442" s="127"/>
      <c r="H442" s="127"/>
      <c r="I442" s="127"/>
      <c r="J442" s="127"/>
      <c r="K442" s="127"/>
      <c r="L442" s="127"/>
      <c r="M442" s="125"/>
      <c r="N442" s="128"/>
      <c r="O442" s="125"/>
      <c r="P442" s="125"/>
      <c r="Q442" s="125"/>
      <c r="R442" s="125"/>
      <c r="S442" s="125"/>
      <c r="T442" s="125"/>
      <c r="U442" s="125"/>
      <c r="V442" s="125"/>
      <c r="W442" s="125"/>
      <c r="X442" s="125"/>
      <c r="Y442" s="125"/>
    </row>
    <row r="443" spans="1:25" ht="15.5">
      <c r="A443" s="126"/>
      <c r="B443" s="127"/>
      <c r="C443" s="1022"/>
      <c r="D443" s="127"/>
      <c r="E443" s="127"/>
      <c r="F443" s="127"/>
      <c r="G443" s="127"/>
      <c r="H443" s="127"/>
      <c r="I443" s="127"/>
      <c r="J443" s="127"/>
      <c r="K443" s="127"/>
      <c r="L443" s="127"/>
      <c r="M443" s="125"/>
      <c r="N443" s="128"/>
      <c r="O443" s="125"/>
      <c r="P443" s="125"/>
      <c r="Q443" s="125"/>
      <c r="R443" s="125"/>
      <c r="S443" s="125"/>
      <c r="T443" s="125"/>
      <c r="U443" s="125"/>
      <c r="V443" s="125"/>
      <c r="W443" s="125"/>
      <c r="X443" s="125"/>
      <c r="Y443" s="125"/>
    </row>
    <row r="444" spans="1:25" ht="15.5">
      <c r="A444" s="126"/>
      <c r="B444" s="127"/>
      <c r="C444" s="1022"/>
      <c r="D444" s="127"/>
      <c r="E444" s="127"/>
      <c r="F444" s="127"/>
      <c r="G444" s="127"/>
      <c r="H444" s="127"/>
      <c r="I444" s="127"/>
      <c r="J444" s="127"/>
      <c r="K444" s="127"/>
      <c r="L444" s="127"/>
      <c r="M444" s="125"/>
      <c r="N444" s="128"/>
      <c r="O444" s="125"/>
      <c r="P444" s="125"/>
      <c r="Q444" s="125"/>
      <c r="R444" s="125"/>
      <c r="S444" s="125"/>
      <c r="T444" s="125"/>
      <c r="U444" s="125"/>
      <c r="V444" s="125"/>
      <c r="W444" s="125"/>
      <c r="X444" s="125"/>
      <c r="Y444" s="125"/>
    </row>
    <row r="445" spans="1:25" ht="15.5">
      <c r="A445" s="126"/>
      <c r="B445" s="127"/>
      <c r="C445" s="1022"/>
      <c r="D445" s="127"/>
      <c r="E445" s="127"/>
      <c r="F445" s="127"/>
      <c r="G445" s="127"/>
      <c r="H445" s="127"/>
      <c r="I445" s="127"/>
      <c r="J445" s="127"/>
      <c r="K445" s="127"/>
      <c r="L445" s="127"/>
      <c r="M445" s="125"/>
      <c r="N445" s="128"/>
      <c r="O445" s="125"/>
      <c r="P445" s="125"/>
      <c r="Q445" s="125"/>
      <c r="R445" s="125"/>
      <c r="S445" s="125"/>
      <c r="T445" s="125"/>
      <c r="U445" s="125"/>
      <c r="V445" s="125"/>
      <c r="W445" s="125"/>
      <c r="X445" s="125"/>
      <c r="Y445" s="125"/>
    </row>
    <row r="446" spans="1:25" ht="15.5">
      <c r="A446" s="126"/>
      <c r="B446" s="127"/>
      <c r="C446" s="1022"/>
      <c r="D446" s="127"/>
      <c r="E446" s="127"/>
      <c r="F446" s="127"/>
      <c r="G446" s="127"/>
      <c r="H446" s="127"/>
      <c r="I446" s="127"/>
      <c r="J446" s="127"/>
      <c r="K446" s="127"/>
      <c r="L446" s="127"/>
      <c r="M446" s="125"/>
      <c r="N446" s="128"/>
      <c r="O446" s="125"/>
      <c r="P446" s="125"/>
      <c r="Q446" s="125"/>
      <c r="R446" s="125"/>
      <c r="S446" s="125"/>
      <c r="T446" s="125"/>
      <c r="U446" s="125"/>
      <c r="V446" s="125"/>
      <c r="W446" s="125"/>
      <c r="X446" s="125"/>
      <c r="Y446" s="125"/>
    </row>
    <row r="447" spans="1:25" ht="15.5">
      <c r="A447" s="126"/>
      <c r="B447" s="127"/>
      <c r="C447" s="1022"/>
      <c r="D447" s="127"/>
      <c r="E447" s="127"/>
      <c r="F447" s="127"/>
      <c r="G447" s="127"/>
      <c r="H447" s="127"/>
      <c r="I447" s="127"/>
      <c r="J447" s="127"/>
      <c r="K447" s="127"/>
      <c r="L447" s="127"/>
      <c r="M447" s="125"/>
      <c r="N447" s="128"/>
      <c r="O447" s="125"/>
      <c r="P447" s="125"/>
      <c r="Q447" s="125"/>
      <c r="R447" s="125"/>
      <c r="S447" s="125"/>
      <c r="T447" s="125"/>
      <c r="U447" s="125"/>
      <c r="V447" s="125"/>
      <c r="W447" s="125"/>
      <c r="X447" s="125"/>
      <c r="Y447" s="125"/>
    </row>
    <row r="448" spans="1:25" ht="15.5">
      <c r="A448" s="126"/>
      <c r="B448" s="127"/>
      <c r="C448" s="1022"/>
      <c r="D448" s="127"/>
      <c r="E448" s="127"/>
      <c r="F448" s="127"/>
      <c r="G448" s="127"/>
      <c r="H448" s="127"/>
      <c r="I448" s="127"/>
      <c r="J448" s="127"/>
      <c r="K448" s="127"/>
      <c r="L448" s="127"/>
      <c r="M448" s="125"/>
      <c r="N448" s="128"/>
      <c r="O448" s="125"/>
      <c r="P448" s="125"/>
      <c r="Q448" s="125"/>
      <c r="R448" s="125"/>
      <c r="S448" s="125"/>
      <c r="T448" s="125"/>
      <c r="U448" s="125"/>
      <c r="V448" s="125"/>
      <c r="W448" s="125"/>
      <c r="X448" s="125"/>
      <c r="Y448" s="125"/>
    </row>
    <row r="449" spans="1:25" ht="15.5">
      <c r="A449" s="126"/>
      <c r="B449" s="127"/>
      <c r="C449" s="1022"/>
      <c r="D449" s="127"/>
      <c r="E449" s="127"/>
      <c r="F449" s="127"/>
      <c r="G449" s="127"/>
      <c r="H449" s="127"/>
      <c r="I449" s="127"/>
      <c r="J449" s="127"/>
      <c r="K449" s="127"/>
      <c r="L449" s="127"/>
      <c r="M449" s="125"/>
      <c r="N449" s="128"/>
      <c r="O449" s="125"/>
      <c r="P449" s="125"/>
      <c r="Q449" s="125"/>
      <c r="R449" s="125"/>
      <c r="S449" s="125"/>
      <c r="T449" s="125"/>
      <c r="U449" s="125"/>
      <c r="V449" s="125"/>
      <c r="W449" s="125"/>
      <c r="X449" s="125"/>
      <c r="Y449" s="125"/>
    </row>
    <row r="450" spans="1:25" ht="15.5">
      <c r="A450" s="126"/>
      <c r="B450" s="127"/>
      <c r="C450" s="1022"/>
      <c r="D450" s="127"/>
      <c r="E450" s="127"/>
      <c r="F450" s="127"/>
      <c r="G450" s="127"/>
      <c r="H450" s="127"/>
      <c r="I450" s="127"/>
      <c r="J450" s="127"/>
      <c r="K450" s="127"/>
      <c r="L450" s="127"/>
      <c r="M450" s="125"/>
      <c r="N450" s="128"/>
      <c r="O450" s="125"/>
      <c r="P450" s="125"/>
      <c r="Q450" s="125"/>
      <c r="R450" s="125"/>
      <c r="S450" s="125"/>
      <c r="T450" s="125"/>
      <c r="U450" s="125"/>
      <c r="V450" s="125"/>
      <c r="W450" s="125"/>
      <c r="X450" s="125"/>
      <c r="Y450" s="125"/>
    </row>
    <row r="451" spans="1:25" ht="15.5">
      <c r="A451" s="126"/>
      <c r="B451" s="127"/>
      <c r="C451" s="1022"/>
      <c r="D451" s="127"/>
      <c r="E451" s="127"/>
      <c r="F451" s="127"/>
      <c r="G451" s="127"/>
      <c r="H451" s="127"/>
      <c r="I451" s="127"/>
      <c r="J451" s="127"/>
      <c r="K451" s="127"/>
      <c r="L451" s="127"/>
      <c r="M451" s="125"/>
      <c r="N451" s="128"/>
      <c r="O451" s="125"/>
      <c r="P451" s="125"/>
      <c r="Q451" s="125"/>
      <c r="R451" s="125"/>
      <c r="S451" s="125"/>
      <c r="T451" s="125"/>
      <c r="U451" s="125"/>
      <c r="V451" s="125"/>
      <c r="W451" s="125"/>
      <c r="X451" s="125"/>
      <c r="Y451" s="125"/>
    </row>
    <row r="452" spans="1:25" ht="15.5">
      <c r="A452" s="126"/>
      <c r="B452" s="127"/>
      <c r="C452" s="1022"/>
      <c r="D452" s="127"/>
      <c r="E452" s="127"/>
      <c r="F452" s="127"/>
      <c r="G452" s="127"/>
      <c r="H452" s="127"/>
      <c r="I452" s="127"/>
      <c r="J452" s="127"/>
      <c r="K452" s="127"/>
      <c r="L452" s="127"/>
      <c r="M452" s="125"/>
      <c r="N452" s="128"/>
      <c r="O452" s="125"/>
      <c r="P452" s="125"/>
      <c r="Q452" s="125"/>
      <c r="R452" s="125"/>
      <c r="S452" s="125"/>
      <c r="T452" s="125"/>
      <c r="U452" s="125"/>
      <c r="V452" s="125"/>
      <c r="W452" s="125"/>
      <c r="X452" s="125"/>
      <c r="Y452" s="125"/>
    </row>
    <row r="453" spans="1:25" ht="15.5">
      <c r="A453" s="126"/>
      <c r="B453" s="127"/>
      <c r="C453" s="1022"/>
      <c r="D453" s="127"/>
      <c r="E453" s="127"/>
      <c r="F453" s="127"/>
      <c r="G453" s="127"/>
      <c r="H453" s="127"/>
      <c r="I453" s="127"/>
      <c r="J453" s="127"/>
      <c r="K453" s="127"/>
      <c r="L453" s="127"/>
      <c r="M453" s="125"/>
      <c r="N453" s="128"/>
      <c r="O453" s="125"/>
      <c r="P453" s="125"/>
      <c r="Q453" s="125"/>
      <c r="R453" s="125"/>
      <c r="S453" s="125"/>
      <c r="T453" s="125"/>
      <c r="U453" s="125"/>
      <c r="V453" s="125"/>
      <c r="W453" s="125"/>
      <c r="X453" s="125"/>
      <c r="Y453" s="125"/>
    </row>
    <row r="454" spans="1:25" ht="15.5">
      <c r="A454" s="126"/>
      <c r="B454" s="127"/>
      <c r="C454" s="1022"/>
      <c r="D454" s="127"/>
      <c r="E454" s="127"/>
      <c r="F454" s="127"/>
      <c r="G454" s="127"/>
      <c r="H454" s="127"/>
      <c r="I454" s="127"/>
      <c r="J454" s="127"/>
      <c r="K454" s="127"/>
      <c r="L454" s="127"/>
      <c r="M454" s="125"/>
      <c r="N454" s="128"/>
      <c r="O454" s="125"/>
      <c r="P454" s="125"/>
      <c r="Q454" s="125"/>
      <c r="R454" s="125"/>
      <c r="S454" s="125"/>
      <c r="T454" s="125"/>
      <c r="U454" s="125"/>
      <c r="V454" s="125"/>
      <c r="W454" s="125"/>
      <c r="X454" s="125"/>
      <c r="Y454" s="125"/>
    </row>
    <row r="455" spans="1:25" ht="15.5">
      <c r="A455" s="126"/>
      <c r="B455" s="127"/>
      <c r="C455" s="1022"/>
      <c r="D455" s="127"/>
      <c r="E455" s="127"/>
      <c r="F455" s="127"/>
      <c r="G455" s="127"/>
      <c r="H455" s="127"/>
      <c r="I455" s="127"/>
      <c r="J455" s="127"/>
      <c r="K455" s="127"/>
      <c r="L455" s="127"/>
      <c r="M455" s="125"/>
      <c r="N455" s="128"/>
      <c r="O455" s="125"/>
      <c r="P455" s="125"/>
      <c r="Q455" s="125"/>
      <c r="R455" s="125"/>
      <c r="S455" s="125"/>
      <c r="T455" s="125"/>
      <c r="U455" s="125"/>
      <c r="V455" s="125"/>
      <c r="W455" s="125"/>
      <c r="X455" s="125"/>
      <c r="Y455" s="125"/>
    </row>
    <row r="456" spans="1:25" ht="15.5">
      <c r="A456" s="126"/>
      <c r="B456" s="127"/>
      <c r="C456" s="1022"/>
      <c r="D456" s="127"/>
      <c r="E456" s="127"/>
      <c r="F456" s="127"/>
      <c r="G456" s="127"/>
      <c r="H456" s="127"/>
      <c r="I456" s="127"/>
      <c r="J456" s="127"/>
      <c r="K456" s="127"/>
      <c r="L456" s="127"/>
      <c r="M456" s="125"/>
      <c r="N456" s="128"/>
      <c r="O456" s="125"/>
      <c r="P456" s="125"/>
      <c r="Q456" s="125"/>
      <c r="R456" s="125"/>
      <c r="S456" s="125"/>
      <c r="T456" s="125"/>
      <c r="U456" s="125"/>
      <c r="V456" s="125"/>
      <c r="W456" s="125"/>
      <c r="X456" s="125"/>
      <c r="Y456" s="125"/>
    </row>
    <row r="457" spans="1:25" ht="15.5">
      <c r="A457" s="126"/>
      <c r="B457" s="127"/>
      <c r="C457" s="1022"/>
      <c r="D457" s="127"/>
      <c r="E457" s="127"/>
      <c r="F457" s="127"/>
      <c r="G457" s="127"/>
      <c r="H457" s="127"/>
      <c r="I457" s="127"/>
      <c r="J457" s="127"/>
      <c r="K457" s="127"/>
      <c r="L457" s="127"/>
      <c r="M457" s="125"/>
      <c r="N457" s="128"/>
      <c r="O457" s="125"/>
      <c r="P457" s="125"/>
      <c r="Q457" s="125"/>
      <c r="R457" s="125"/>
      <c r="S457" s="125"/>
      <c r="T457" s="125"/>
      <c r="U457" s="125"/>
      <c r="V457" s="125"/>
      <c r="W457" s="125"/>
      <c r="X457" s="125"/>
      <c r="Y457" s="125"/>
    </row>
    <row r="458" spans="1:25" ht="15.5">
      <c r="A458" s="126"/>
      <c r="B458" s="127"/>
      <c r="C458" s="1022"/>
      <c r="D458" s="127"/>
      <c r="E458" s="127"/>
      <c r="F458" s="127"/>
      <c r="G458" s="127"/>
      <c r="H458" s="127"/>
      <c r="I458" s="127"/>
      <c r="J458" s="127"/>
      <c r="K458" s="127"/>
      <c r="L458" s="127"/>
      <c r="M458" s="125"/>
      <c r="N458" s="128"/>
      <c r="O458" s="125"/>
      <c r="P458" s="125"/>
      <c r="Q458" s="125"/>
      <c r="R458" s="125"/>
      <c r="S458" s="125"/>
      <c r="T458" s="125"/>
      <c r="U458" s="125"/>
      <c r="V458" s="125"/>
      <c r="W458" s="125"/>
      <c r="X458" s="125"/>
      <c r="Y458" s="125"/>
    </row>
    <row r="459" spans="1:25" ht="15.5">
      <c r="A459" s="126"/>
      <c r="B459" s="127"/>
      <c r="C459" s="1022"/>
      <c r="D459" s="127"/>
      <c r="E459" s="127"/>
      <c r="F459" s="127"/>
      <c r="G459" s="127"/>
      <c r="H459" s="127"/>
      <c r="I459" s="127"/>
      <c r="J459" s="127"/>
      <c r="K459" s="127"/>
      <c r="L459" s="127"/>
      <c r="M459" s="125"/>
      <c r="N459" s="128"/>
      <c r="O459" s="125"/>
      <c r="P459" s="125"/>
      <c r="Q459" s="125"/>
      <c r="R459" s="125"/>
      <c r="S459" s="125"/>
      <c r="T459" s="125"/>
      <c r="U459" s="125"/>
      <c r="V459" s="125"/>
      <c r="W459" s="125"/>
      <c r="X459" s="125"/>
      <c r="Y459" s="125"/>
    </row>
    <row r="460" spans="1:25" ht="15.5">
      <c r="A460" s="126"/>
      <c r="B460" s="127"/>
      <c r="C460" s="1022"/>
      <c r="D460" s="127"/>
      <c r="E460" s="127"/>
      <c r="F460" s="127"/>
      <c r="G460" s="127"/>
      <c r="H460" s="127"/>
      <c r="I460" s="127"/>
      <c r="J460" s="127"/>
      <c r="K460" s="127"/>
      <c r="L460" s="127"/>
      <c r="M460" s="125"/>
      <c r="N460" s="128"/>
      <c r="O460" s="125"/>
      <c r="P460" s="125"/>
      <c r="Q460" s="125"/>
      <c r="R460" s="125"/>
      <c r="S460" s="125"/>
      <c r="T460" s="125"/>
      <c r="U460" s="125"/>
      <c r="V460" s="125"/>
      <c r="W460" s="125"/>
      <c r="X460" s="125"/>
      <c r="Y460" s="125"/>
    </row>
    <row r="461" spans="1:25" ht="15.5">
      <c r="A461" s="126"/>
      <c r="B461" s="127"/>
      <c r="C461" s="1022"/>
      <c r="D461" s="127"/>
      <c r="E461" s="127"/>
      <c r="F461" s="127"/>
      <c r="G461" s="127"/>
      <c r="H461" s="127"/>
      <c r="I461" s="127"/>
      <c r="J461" s="127"/>
      <c r="K461" s="127"/>
      <c r="L461" s="127"/>
      <c r="M461" s="125"/>
      <c r="N461" s="128"/>
      <c r="O461" s="125"/>
      <c r="P461" s="125"/>
      <c r="Q461" s="125"/>
      <c r="R461" s="125"/>
      <c r="S461" s="125"/>
      <c r="T461" s="125"/>
      <c r="U461" s="125"/>
      <c r="V461" s="125"/>
      <c r="W461" s="125"/>
      <c r="X461" s="125"/>
      <c r="Y461" s="125"/>
    </row>
    <row r="462" spans="1:25" ht="15.5">
      <c r="A462" s="126"/>
      <c r="B462" s="127"/>
      <c r="C462" s="1022"/>
      <c r="D462" s="127"/>
      <c r="E462" s="127"/>
      <c r="F462" s="127"/>
      <c r="G462" s="127"/>
      <c r="H462" s="127"/>
      <c r="I462" s="127"/>
      <c r="J462" s="127"/>
      <c r="K462" s="127"/>
      <c r="L462" s="127"/>
      <c r="M462" s="125"/>
      <c r="N462" s="128"/>
      <c r="O462" s="125"/>
      <c r="P462" s="125"/>
      <c r="Q462" s="125"/>
      <c r="R462" s="125"/>
      <c r="S462" s="125"/>
      <c r="T462" s="125"/>
      <c r="U462" s="125"/>
      <c r="V462" s="125"/>
      <c r="W462" s="125"/>
      <c r="X462" s="125"/>
      <c r="Y462" s="125"/>
    </row>
    <row r="463" spans="1:25" ht="15.5">
      <c r="A463" s="126"/>
      <c r="B463" s="127"/>
      <c r="C463" s="1022"/>
      <c r="D463" s="127"/>
      <c r="E463" s="127"/>
      <c r="F463" s="127"/>
      <c r="G463" s="127"/>
      <c r="H463" s="127"/>
      <c r="I463" s="127"/>
      <c r="J463" s="127"/>
      <c r="K463" s="127"/>
      <c r="L463" s="127"/>
      <c r="M463" s="125"/>
      <c r="N463" s="128"/>
      <c r="O463" s="125"/>
      <c r="P463" s="125"/>
      <c r="Q463" s="125"/>
      <c r="R463" s="125"/>
      <c r="S463" s="125"/>
      <c r="T463" s="125"/>
      <c r="U463" s="125"/>
      <c r="V463" s="125"/>
      <c r="W463" s="125"/>
      <c r="X463" s="125"/>
      <c r="Y463" s="125"/>
    </row>
    <row r="464" spans="1:25" ht="15.5">
      <c r="A464" s="126"/>
      <c r="B464" s="127"/>
      <c r="C464" s="1022"/>
      <c r="D464" s="127"/>
      <c r="E464" s="127"/>
      <c r="F464" s="127"/>
      <c r="G464" s="127"/>
      <c r="H464" s="127"/>
      <c r="I464" s="127"/>
      <c r="J464" s="127"/>
      <c r="K464" s="127"/>
      <c r="L464" s="127"/>
      <c r="M464" s="125"/>
      <c r="N464" s="128"/>
      <c r="O464" s="125"/>
      <c r="P464" s="125"/>
      <c r="Q464" s="125"/>
      <c r="R464" s="125"/>
      <c r="S464" s="125"/>
      <c r="T464" s="125"/>
      <c r="U464" s="125"/>
      <c r="V464" s="125"/>
      <c r="W464" s="125"/>
      <c r="X464" s="125"/>
      <c r="Y464" s="125"/>
    </row>
    <row r="465" spans="1:25" ht="15.5">
      <c r="A465" s="126"/>
      <c r="B465" s="127"/>
      <c r="C465" s="1022"/>
      <c r="D465" s="127"/>
      <c r="E465" s="127"/>
      <c r="F465" s="127"/>
      <c r="G465" s="127"/>
      <c r="H465" s="127"/>
      <c r="I465" s="127"/>
      <c r="J465" s="127"/>
      <c r="K465" s="127"/>
      <c r="L465" s="127"/>
      <c r="M465" s="125"/>
      <c r="N465" s="128"/>
      <c r="O465" s="125"/>
      <c r="P465" s="125"/>
      <c r="Q465" s="125"/>
      <c r="R465" s="125"/>
      <c r="S465" s="125"/>
      <c r="T465" s="125"/>
      <c r="U465" s="125"/>
      <c r="V465" s="125"/>
      <c r="W465" s="125"/>
      <c r="X465" s="125"/>
      <c r="Y465" s="125"/>
    </row>
    <row r="466" spans="1:25" ht="15.5">
      <c r="A466" s="126"/>
      <c r="B466" s="127"/>
      <c r="C466" s="1022"/>
      <c r="D466" s="127"/>
      <c r="E466" s="127"/>
      <c r="F466" s="127"/>
      <c r="G466" s="127"/>
      <c r="H466" s="127"/>
      <c r="I466" s="127"/>
      <c r="J466" s="127"/>
      <c r="K466" s="127"/>
      <c r="L466" s="127"/>
      <c r="M466" s="125"/>
      <c r="N466" s="128"/>
      <c r="O466" s="125"/>
      <c r="P466" s="125"/>
      <c r="Q466" s="125"/>
      <c r="R466" s="125"/>
      <c r="S466" s="125"/>
      <c r="T466" s="125"/>
      <c r="U466" s="125"/>
      <c r="V466" s="125"/>
      <c r="W466" s="125"/>
      <c r="X466" s="125"/>
      <c r="Y466" s="125"/>
    </row>
    <row r="467" spans="1:25" ht="15.5">
      <c r="A467" s="126"/>
      <c r="B467" s="127"/>
      <c r="C467" s="1022"/>
      <c r="D467" s="127"/>
      <c r="E467" s="127"/>
      <c r="F467" s="127"/>
      <c r="G467" s="127"/>
      <c r="H467" s="127"/>
      <c r="I467" s="127"/>
      <c r="J467" s="127"/>
      <c r="K467" s="127"/>
      <c r="L467" s="127"/>
      <c r="M467" s="125"/>
      <c r="N467" s="128"/>
      <c r="O467" s="125"/>
      <c r="P467" s="125"/>
      <c r="Q467" s="125"/>
      <c r="R467" s="125"/>
      <c r="S467" s="125"/>
      <c r="T467" s="125"/>
      <c r="U467" s="125"/>
      <c r="V467" s="125"/>
      <c r="W467" s="125"/>
      <c r="X467" s="125"/>
      <c r="Y467" s="125"/>
    </row>
    <row r="468" spans="1:25" ht="15.5">
      <c r="A468" s="126"/>
      <c r="B468" s="127"/>
      <c r="C468" s="1022"/>
      <c r="D468" s="127"/>
      <c r="E468" s="127"/>
      <c r="F468" s="127"/>
      <c r="G468" s="127"/>
      <c r="H468" s="127"/>
      <c r="I468" s="127"/>
      <c r="J468" s="127"/>
      <c r="K468" s="127"/>
      <c r="L468" s="127"/>
      <c r="M468" s="125"/>
      <c r="N468" s="128"/>
      <c r="O468" s="125"/>
      <c r="P468" s="125"/>
      <c r="Q468" s="125"/>
      <c r="R468" s="125"/>
      <c r="S468" s="125"/>
      <c r="T468" s="125"/>
      <c r="U468" s="125"/>
      <c r="V468" s="125"/>
      <c r="W468" s="125"/>
      <c r="X468" s="125"/>
      <c r="Y468" s="125"/>
    </row>
    <row r="469" spans="1:25" ht="15.5">
      <c r="A469" s="126"/>
      <c r="B469" s="127"/>
      <c r="C469" s="1022"/>
      <c r="D469" s="127"/>
      <c r="E469" s="127"/>
      <c r="F469" s="127"/>
      <c r="G469" s="127"/>
      <c r="H469" s="127"/>
      <c r="I469" s="127"/>
      <c r="J469" s="127"/>
      <c r="K469" s="127"/>
      <c r="L469" s="127"/>
      <c r="M469" s="125"/>
      <c r="N469" s="128"/>
      <c r="O469" s="125"/>
      <c r="P469" s="125"/>
      <c r="Q469" s="125"/>
      <c r="R469" s="125"/>
      <c r="S469" s="125"/>
      <c r="T469" s="125"/>
      <c r="U469" s="125"/>
      <c r="V469" s="125"/>
      <c r="W469" s="125"/>
      <c r="X469" s="125"/>
      <c r="Y469" s="125"/>
    </row>
    <row r="470" spans="1:25" ht="15.5">
      <c r="A470" s="126"/>
      <c r="B470" s="127"/>
      <c r="C470" s="1022"/>
      <c r="D470" s="127"/>
      <c r="E470" s="127"/>
      <c r="F470" s="127"/>
      <c r="G470" s="127"/>
      <c r="H470" s="127"/>
      <c r="I470" s="127"/>
      <c r="J470" s="127"/>
      <c r="K470" s="127"/>
      <c r="L470" s="127"/>
      <c r="M470" s="125"/>
      <c r="N470" s="128"/>
      <c r="O470" s="125"/>
      <c r="P470" s="125"/>
      <c r="Q470" s="125"/>
      <c r="R470" s="125"/>
      <c r="S470" s="125"/>
      <c r="T470" s="125"/>
      <c r="U470" s="125"/>
      <c r="V470" s="125"/>
      <c r="W470" s="125"/>
      <c r="X470" s="125"/>
      <c r="Y470" s="125"/>
    </row>
    <row r="471" spans="1:25" ht="15.5">
      <c r="A471" s="126"/>
      <c r="B471" s="127"/>
      <c r="C471" s="1022"/>
      <c r="D471" s="127"/>
      <c r="E471" s="127"/>
      <c r="F471" s="127"/>
      <c r="G471" s="127"/>
      <c r="H471" s="127"/>
      <c r="I471" s="127"/>
      <c r="J471" s="127"/>
      <c r="K471" s="127"/>
      <c r="L471" s="127"/>
      <c r="M471" s="125"/>
      <c r="N471" s="128"/>
      <c r="O471" s="125"/>
      <c r="P471" s="125"/>
      <c r="Q471" s="125"/>
      <c r="R471" s="125"/>
      <c r="S471" s="125"/>
      <c r="T471" s="125"/>
      <c r="U471" s="125"/>
      <c r="V471" s="125"/>
      <c r="W471" s="125"/>
      <c r="X471" s="125"/>
      <c r="Y471" s="125"/>
    </row>
    <row r="472" spans="1:25" ht="15.5">
      <c r="A472" s="126"/>
      <c r="B472" s="127"/>
      <c r="C472" s="1022"/>
      <c r="D472" s="127"/>
      <c r="E472" s="127"/>
      <c r="F472" s="127"/>
      <c r="G472" s="127"/>
      <c r="H472" s="127"/>
      <c r="I472" s="127"/>
      <c r="J472" s="127"/>
      <c r="K472" s="127"/>
      <c r="L472" s="127"/>
      <c r="M472" s="125"/>
      <c r="N472" s="128"/>
      <c r="O472" s="125"/>
      <c r="P472" s="125"/>
      <c r="Q472" s="125"/>
      <c r="R472" s="125"/>
      <c r="S472" s="125"/>
      <c r="T472" s="125"/>
      <c r="U472" s="125"/>
      <c r="V472" s="125"/>
      <c r="W472" s="125"/>
      <c r="X472" s="125"/>
      <c r="Y472" s="125"/>
    </row>
    <row r="473" spans="1:25" ht="15.5">
      <c r="A473" s="126"/>
      <c r="B473" s="127"/>
      <c r="C473" s="1022"/>
      <c r="D473" s="127"/>
      <c r="E473" s="127"/>
      <c r="F473" s="127"/>
      <c r="G473" s="127"/>
      <c r="H473" s="127"/>
      <c r="I473" s="127"/>
      <c r="J473" s="127"/>
      <c r="K473" s="127"/>
      <c r="L473" s="127"/>
      <c r="M473" s="125"/>
      <c r="N473" s="128"/>
      <c r="O473" s="125"/>
      <c r="P473" s="125"/>
      <c r="Q473" s="125"/>
      <c r="R473" s="125"/>
      <c r="S473" s="125"/>
      <c r="T473" s="125"/>
      <c r="U473" s="125"/>
      <c r="V473" s="125"/>
      <c r="W473" s="125"/>
      <c r="X473" s="125"/>
      <c r="Y473" s="125"/>
    </row>
    <row r="474" spans="1:25" ht="15.5">
      <c r="A474" s="126"/>
      <c r="B474" s="127"/>
      <c r="C474" s="1022"/>
      <c r="D474" s="127"/>
      <c r="E474" s="127"/>
      <c r="F474" s="127"/>
      <c r="G474" s="127"/>
      <c r="H474" s="127"/>
      <c r="I474" s="127"/>
      <c r="J474" s="127"/>
      <c r="K474" s="127"/>
      <c r="L474" s="127"/>
      <c r="M474" s="125"/>
      <c r="N474" s="128"/>
      <c r="O474" s="125"/>
      <c r="P474" s="125"/>
      <c r="Q474" s="125"/>
      <c r="R474" s="125"/>
      <c r="S474" s="125"/>
      <c r="T474" s="125"/>
      <c r="U474" s="125"/>
      <c r="V474" s="125"/>
      <c r="W474" s="125"/>
      <c r="X474" s="125"/>
      <c r="Y474" s="125"/>
    </row>
    <row r="475" spans="1:25" ht="15.5">
      <c r="A475" s="126"/>
      <c r="B475" s="127"/>
      <c r="C475" s="1022"/>
      <c r="D475" s="127"/>
      <c r="E475" s="127"/>
      <c r="F475" s="127"/>
      <c r="G475" s="127"/>
      <c r="H475" s="127"/>
      <c r="I475" s="127"/>
      <c r="J475" s="127"/>
      <c r="K475" s="127"/>
      <c r="L475" s="127"/>
      <c r="M475" s="125"/>
      <c r="N475" s="128"/>
      <c r="O475" s="125"/>
      <c r="P475" s="125"/>
      <c r="Q475" s="125"/>
      <c r="R475" s="125"/>
      <c r="S475" s="125"/>
      <c r="T475" s="125"/>
      <c r="U475" s="125"/>
      <c r="V475" s="125"/>
      <c r="W475" s="125"/>
      <c r="X475" s="125"/>
      <c r="Y475" s="125"/>
    </row>
    <row r="476" spans="1:25" ht="15.5">
      <c r="A476" s="126"/>
      <c r="B476" s="127"/>
      <c r="C476" s="1022"/>
      <c r="D476" s="127"/>
      <c r="E476" s="127"/>
      <c r="F476" s="127"/>
      <c r="G476" s="127"/>
      <c r="H476" s="127"/>
      <c r="I476" s="127"/>
      <c r="J476" s="127"/>
      <c r="K476" s="127"/>
      <c r="L476" s="127"/>
      <c r="M476" s="125"/>
      <c r="N476" s="128"/>
      <c r="O476" s="125"/>
      <c r="P476" s="125"/>
      <c r="Q476" s="125"/>
      <c r="R476" s="125"/>
      <c r="S476" s="125"/>
      <c r="T476" s="125"/>
      <c r="U476" s="125"/>
      <c r="V476" s="125"/>
      <c r="W476" s="125"/>
      <c r="X476" s="125"/>
      <c r="Y476" s="125"/>
    </row>
    <row r="477" spans="1:25" ht="15.5">
      <c r="A477" s="126"/>
      <c r="B477" s="127"/>
      <c r="C477" s="1022"/>
      <c r="D477" s="127"/>
      <c r="E477" s="127"/>
      <c r="F477" s="127"/>
      <c r="G477" s="127"/>
      <c r="H477" s="127"/>
      <c r="I477" s="127"/>
      <c r="J477" s="127"/>
      <c r="K477" s="127"/>
      <c r="L477" s="127"/>
      <c r="M477" s="125"/>
      <c r="N477" s="128"/>
      <c r="O477" s="125"/>
      <c r="P477" s="125"/>
      <c r="Q477" s="125"/>
      <c r="R477" s="125"/>
      <c r="S477" s="125"/>
      <c r="T477" s="125"/>
      <c r="U477" s="125"/>
      <c r="V477" s="125"/>
      <c r="W477" s="125"/>
      <c r="X477" s="125"/>
      <c r="Y477" s="125"/>
    </row>
    <row r="478" spans="1:25" ht="15.5">
      <c r="A478" s="126"/>
      <c r="B478" s="127"/>
      <c r="C478" s="1022"/>
      <c r="D478" s="127"/>
      <c r="E478" s="127"/>
      <c r="F478" s="127"/>
      <c r="G478" s="127"/>
      <c r="H478" s="127"/>
      <c r="I478" s="127"/>
      <c r="J478" s="127"/>
      <c r="K478" s="127"/>
      <c r="L478" s="127"/>
      <c r="M478" s="125"/>
      <c r="N478" s="128"/>
      <c r="O478" s="125"/>
      <c r="P478" s="125"/>
      <c r="Q478" s="125"/>
      <c r="R478" s="125"/>
      <c r="S478" s="125"/>
      <c r="T478" s="125"/>
      <c r="U478" s="125"/>
      <c r="V478" s="125"/>
      <c r="W478" s="125"/>
      <c r="X478" s="125"/>
      <c r="Y478" s="125"/>
    </row>
    <row r="479" spans="1:25" ht="15.5">
      <c r="A479" s="126"/>
      <c r="B479" s="127"/>
      <c r="C479" s="1022"/>
      <c r="D479" s="127"/>
      <c r="E479" s="127"/>
      <c r="F479" s="127"/>
      <c r="G479" s="127"/>
      <c r="H479" s="127"/>
      <c r="I479" s="127"/>
      <c r="J479" s="127"/>
      <c r="K479" s="127"/>
      <c r="L479" s="127"/>
      <c r="M479" s="125"/>
      <c r="N479" s="128"/>
      <c r="O479" s="125"/>
      <c r="P479" s="125"/>
      <c r="Q479" s="125"/>
      <c r="R479" s="125"/>
      <c r="S479" s="125"/>
      <c r="T479" s="125"/>
      <c r="U479" s="125"/>
      <c r="V479" s="125"/>
      <c r="W479" s="125"/>
      <c r="X479" s="125"/>
      <c r="Y479" s="125"/>
    </row>
    <row r="480" spans="1:25" ht="15.5">
      <c r="A480" s="126"/>
      <c r="B480" s="127"/>
      <c r="C480" s="1022"/>
      <c r="D480" s="127"/>
      <c r="E480" s="127"/>
      <c r="F480" s="127"/>
      <c r="G480" s="127"/>
      <c r="H480" s="127"/>
      <c r="I480" s="127"/>
      <c r="J480" s="127"/>
      <c r="K480" s="127"/>
      <c r="L480" s="127"/>
      <c r="M480" s="125"/>
      <c r="N480" s="128"/>
      <c r="O480" s="125"/>
      <c r="P480" s="125"/>
      <c r="Q480" s="125"/>
      <c r="R480" s="125"/>
      <c r="S480" s="125"/>
      <c r="T480" s="125"/>
      <c r="U480" s="125"/>
      <c r="V480" s="125"/>
      <c r="W480" s="125"/>
      <c r="X480" s="125"/>
      <c r="Y480" s="125"/>
    </row>
    <row r="481" spans="1:25" ht="15.5">
      <c r="A481" s="126"/>
      <c r="B481" s="127"/>
      <c r="C481" s="1022"/>
      <c r="D481" s="127"/>
      <c r="E481" s="127"/>
      <c r="F481" s="127"/>
      <c r="G481" s="127"/>
      <c r="H481" s="127"/>
      <c r="I481" s="127"/>
      <c r="J481" s="127"/>
      <c r="K481" s="127"/>
      <c r="L481" s="127"/>
      <c r="M481" s="125"/>
      <c r="N481" s="128"/>
      <c r="O481" s="125"/>
      <c r="P481" s="125"/>
      <c r="Q481" s="125"/>
      <c r="R481" s="125"/>
      <c r="S481" s="125"/>
      <c r="T481" s="125"/>
      <c r="U481" s="125"/>
      <c r="V481" s="125"/>
      <c r="W481" s="125"/>
      <c r="X481" s="125"/>
      <c r="Y481" s="125"/>
    </row>
    <row r="482" spans="1:25" ht="15.5">
      <c r="A482" s="126"/>
      <c r="B482" s="127"/>
      <c r="C482" s="1022"/>
      <c r="D482" s="127"/>
      <c r="E482" s="127"/>
      <c r="F482" s="127"/>
      <c r="G482" s="127"/>
      <c r="H482" s="127"/>
      <c r="I482" s="127"/>
      <c r="J482" s="127"/>
      <c r="K482" s="127"/>
      <c r="L482" s="127"/>
      <c r="M482" s="125"/>
      <c r="N482" s="128"/>
      <c r="O482" s="125"/>
      <c r="P482" s="125"/>
      <c r="Q482" s="125"/>
      <c r="R482" s="125"/>
      <c r="S482" s="125"/>
      <c r="T482" s="125"/>
      <c r="U482" s="125"/>
      <c r="V482" s="125"/>
      <c r="W482" s="125"/>
      <c r="X482" s="125"/>
      <c r="Y482" s="125"/>
    </row>
    <row r="483" spans="1:25" ht="15.5">
      <c r="A483" s="126"/>
      <c r="B483" s="127"/>
      <c r="C483" s="1022"/>
      <c r="D483" s="127"/>
      <c r="E483" s="127"/>
      <c r="F483" s="127"/>
      <c r="G483" s="127"/>
      <c r="H483" s="127"/>
      <c r="I483" s="127"/>
      <c r="J483" s="127"/>
      <c r="K483" s="127"/>
      <c r="L483" s="127"/>
      <c r="M483" s="125"/>
      <c r="N483" s="128"/>
      <c r="O483" s="125"/>
      <c r="P483" s="125"/>
      <c r="Q483" s="125"/>
      <c r="R483" s="125"/>
      <c r="S483" s="125"/>
      <c r="T483" s="125"/>
      <c r="U483" s="125"/>
      <c r="V483" s="125"/>
      <c r="W483" s="125"/>
      <c r="X483" s="125"/>
      <c r="Y483" s="125"/>
    </row>
    <row r="484" spans="1:25" ht="15.5">
      <c r="A484" s="126"/>
      <c r="B484" s="127"/>
      <c r="C484" s="1022"/>
      <c r="D484" s="127"/>
      <c r="E484" s="127"/>
      <c r="F484" s="127"/>
      <c r="G484" s="127"/>
      <c r="H484" s="127"/>
      <c r="I484" s="127"/>
      <c r="J484" s="127"/>
      <c r="K484" s="127"/>
      <c r="L484" s="127"/>
      <c r="M484" s="125"/>
      <c r="N484" s="128"/>
      <c r="O484" s="125"/>
      <c r="P484" s="125"/>
      <c r="Q484" s="125"/>
      <c r="R484" s="125"/>
      <c r="S484" s="125"/>
      <c r="T484" s="125"/>
      <c r="U484" s="125"/>
      <c r="V484" s="125"/>
      <c r="W484" s="125"/>
      <c r="X484" s="125"/>
      <c r="Y484" s="125"/>
    </row>
    <row r="485" spans="1:25" ht="15.5">
      <c r="A485" s="126"/>
      <c r="B485" s="127"/>
      <c r="C485" s="1022"/>
      <c r="D485" s="127"/>
      <c r="E485" s="127"/>
      <c r="F485" s="127"/>
      <c r="G485" s="127"/>
      <c r="H485" s="127"/>
      <c r="I485" s="127"/>
      <c r="J485" s="127"/>
      <c r="K485" s="127"/>
      <c r="L485" s="127"/>
      <c r="M485" s="125"/>
      <c r="N485" s="128"/>
      <c r="O485" s="125"/>
      <c r="P485" s="125"/>
      <c r="Q485" s="125"/>
      <c r="R485" s="125"/>
      <c r="S485" s="125"/>
      <c r="T485" s="125"/>
      <c r="U485" s="125"/>
      <c r="V485" s="125"/>
      <c r="W485" s="125"/>
      <c r="X485" s="125"/>
      <c r="Y485" s="125"/>
    </row>
    <row r="486" spans="1:25" ht="15.5">
      <c r="A486" s="126"/>
      <c r="B486" s="127"/>
      <c r="C486" s="1022"/>
      <c r="D486" s="127"/>
      <c r="E486" s="127"/>
      <c r="F486" s="127"/>
      <c r="G486" s="127"/>
      <c r="H486" s="127"/>
      <c r="I486" s="127"/>
      <c r="J486" s="127"/>
      <c r="K486" s="127"/>
      <c r="L486" s="127"/>
      <c r="M486" s="125"/>
      <c r="N486" s="128"/>
      <c r="O486" s="125"/>
      <c r="P486" s="125"/>
      <c r="Q486" s="125"/>
      <c r="R486" s="125"/>
      <c r="S486" s="125"/>
      <c r="T486" s="125"/>
      <c r="U486" s="125"/>
      <c r="V486" s="125"/>
      <c r="W486" s="125"/>
      <c r="X486" s="125"/>
      <c r="Y486" s="125"/>
    </row>
    <row r="487" spans="1:25" ht="15.5">
      <c r="A487" s="126"/>
      <c r="B487" s="127"/>
      <c r="C487" s="1022"/>
      <c r="D487" s="127"/>
      <c r="E487" s="127"/>
      <c r="F487" s="127"/>
      <c r="G487" s="127"/>
      <c r="H487" s="127"/>
      <c r="I487" s="127"/>
      <c r="J487" s="127"/>
      <c r="K487" s="127"/>
      <c r="L487" s="127"/>
      <c r="M487" s="125"/>
      <c r="N487" s="128"/>
      <c r="O487" s="125"/>
      <c r="P487" s="125"/>
      <c r="Q487" s="125"/>
      <c r="R487" s="125"/>
      <c r="S487" s="125"/>
      <c r="T487" s="125"/>
      <c r="U487" s="125"/>
      <c r="V487" s="125"/>
      <c r="W487" s="125"/>
      <c r="X487" s="125"/>
      <c r="Y487" s="125"/>
    </row>
    <row r="488" spans="1:25" ht="15.5">
      <c r="A488" s="126"/>
      <c r="B488" s="127"/>
      <c r="C488" s="1022"/>
      <c r="D488" s="127"/>
      <c r="E488" s="127"/>
      <c r="F488" s="127"/>
      <c r="G488" s="127"/>
      <c r="H488" s="127"/>
      <c r="I488" s="127"/>
      <c r="J488" s="127"/>
      <c r="K488" s="127"/>
      <c r="L488" s="127"/>
      <c r="M488" s="125"/>
      <c r="N488" s="128"/>
      <c r="O488" s="125"/>
      <c r="P488" s="125"/>
      <c r="Q488" s="125"/>
      <c r="R488" s="125"/>
      <c r="S488" s="125"/>
      <c r="T488" s="125"/>
      <c r="U488" s="125"/>
      <c r="V488" s="125"/>
      <c r="W488" s="125"/>
      <c r="X488" s="125"/>
      <c r="Y488" s="125"/>
    </row>
    <row r="489" spans="1:25" ht="15.5">
      <c r="A489" s="126"/>
      <c r="B489" s="127"/>
      <c r="C489" s="1022"/>
      <c r="D489" s="127"/>
      <c r="E489" s="127"/>
      <c r="F489" s="127"/>
      <c r="G489" s="127"/>
      <c r="H489" s="127"/>
      <c r="I489" s="127"/>
      <c r="J489" s="127"/>
      <c r="K489" s="127"/>
      <c r="L489" s="127"/>
      <c r="M489" s="125"/>
      <c r="N489" s="128"/>
      <c r="O489" s="125"/>
      <c r="P489" s="125"/>
      <c r="Q489" s="125"/>
      <c r="R489" s="125"/>
      <c r="S489" s="125"/>
      <c r="T489" s="125"/>
      <c r="U489" s="125"/>
      <c r="V489" s="125"/>
      <c r="W489" s="125"/>
      <c r="X489" s="125"/>
      <c r="Y489" s="125"/>
    </row>
    <row r="490" spans="1:25" ht="15.5">
      <c r="A490" s="126"/>
      <c r="B490" s="127"/>
      <c r="C490" s="1022"/>
      <c r="D490" s="127"/>
      <c r="E490" s="127"/>
      <c r="F490" s="127"/>
      <c r="G490" s="127"/>
      <c r="H490" s="127"/>
      <c r="I490" s="127"/>
      <c r="J490" s="127"/>
      <c r="K490" s="127"/>
      <c r="L490" s="127"/>
      <c r="M490" s="125"/>
      <c r="N490" s="128"/>
      <c r="O490" s="125"/>
      <c r="P490" s="125"/>
      <c r="Q490" s="125"/>
      <c r="R490" s="125"/>
      <c r="S490" s="125"/>
      <c r="T490" s="125"/>
      <c r="U490" s="125"/>
      <c r="V490" s="125"/>
      <c r="W490" s="125"/>
      <c r="X490" s="125"/>
      <c r="Y490" s="125"/>
    </row>
    <row r="491" spans="1:25" ht="15.5">
      <c r="A491" s="126"/>
      <c r="B491" s="127"/>
      <c r="C491" s="1022"/>
      <c r="D491" s="127"/>
      <c r="E491" s="127"/>
      <c r="F491" s="127"/>
      <c r="G491" s="127"/>
      <c r="H491" s="127"/>
      <c r="I491" s="127"/>
      <c r="J491" s="127"/>
      <c r="K491" s="127"/>
      <c r="L491" s="127"/>
      <c r="M491" s="125"/>
      <c r="N491" s="128"/>
      <c r="O491" s="125"/>
      <c r="P491" s="125"/>
      <c r="Q491" s="125"/>
      <c r="R491" s="125"/>
      <c r="S491" s="125"/>
      <c r="T491" s="125"/>
      <c r="U491" s="125"/>
      <c r="V491" s="125"/>
      <c r="W491" s="125"/>
      <c r="X491" s="125"/>
      <c r="Y491" s="125"/>
    </row>
    <row r="492" spans="1:25" ht="15.5">
      <c r="A492" s="126"/>
      <c r="B492" s="127"/>
      <c r="C492" s="1022"/>
      <c r="D492" s="127"/>
      <c r="E492" s="127"/>
      <c r="F492" s="127"/>
      <c r="G492" s="127"/>
      <c r="H492" s="127"/>
      <c r="I492" s="127"/>
      <c r="J492" s="127"/>
      <c r="K492" s="127"/>
      <c r="L492" s="127"/>
      <c r="M492" s="125"/>
      <c r="N492" s="128"/>
      <c r="O492" s="125"/>
      <c r="P492" s="125"/>
      <c r="Q492" s="125"/>
      <c r="R492" s="125"/>
      <c r="S492" s="125"/>
      <c r="T492" s="125"/>
      <c r="U492" s="125"/>
      <c r="V492" s="125"/>
      <c r="W492" s="125"/>
      <c r="X492" s="125"/>
      <c r="Y492" s="125"/>
    </row>
    <row r="493" spans="1:25" ht="15.5">
      <c r="A493" s="126"/>
      <c r="B493" s="127"/>
      <c r="C493" s="1022"/>
      <c r="D493" s="127"/>
      <c r="E493" s="127"/>
      <c r="F493" s="127"/>
      <c r="G493" s="127"/>
      <c r="H493" s="127"/>
      <c r="I493" s="127"/>
      <c r="J493" s="127"/>
      <c r="K493" s="127"/>
      <c r="L493" s="127"/>
      <c r="M493" s="125"/>
      <c r="N493" s="128"/>
      <c r="O493" s="125"/>
      <c r="P493" s="125"/>
      <c r="Q493" s="125"/>
      <c r="R493" s="125"/>
      <c r="S493" s="125"/>
      <c r="T493" s="125"/>
      <c r="U493" s="125"/>
      <c r="V493" s="125"/>
      <c r="W493" s="125"/>
      <c r="X493" s="125"/>
      <c r="Y493" s="125"/>
    </row>
    <row r="494" spans="1:25" ht="15.5">
      <c r="A494" s="126"/>
      <c r="B494" s="127"/>
      <c r="C494" s="1022"/>
      <c r="D494" s="127"/>
      <c r="E494" s="127"/>
      <c r="F494" s="127"/>
      <c r="G494" s="127"/>
      <c r="H494" s="127"/>
      <c r="I494" s="127"/>
      <c r="J494" s="127"/>
      <c r="K494" s="127"/>
      <c r="L494" s="127"/>
      <c r="M494" s="125"/>
      <c r="N494" s="128"/>
      <c r="O494" s="125"/>
      <c r="P494" s="125"/>
      <c r="Q494" s="125"/>
      <c r="R494" s="125"/>
      <c r="S494" s="125"/>
      <c r="T494" s="125"/>
      <c r="U494" s="125"/>
      <c r="V494" s="125"/>
      <c r="W494" s="125"/>
      <c r="X494" s="125"/>
      <c r="Y494" s="125"/>
    </row>
    <row r="495" spans="1:25" ht="15.5">
      <c r="A495" s="126"/>
      <c r="B495" s="127"/>
      <c r="C495" s="1022"/>
      <c r="D495" s="127"/>
      <c r="E495" s="127"/>
      <c r="F495" s="127"/>
      <c r="G495" s="127"/>
      <c r="H495" s="127"/>
      <c r="I495" s="127"/>
      <c r="J495" s="127"/>
      <c r="K495" s="127"/>
      <c r="L495" s="127"/>
      <c r="M495" s="125"/>
      <c r="N495" s="128"/>
      <c r="O495" s="125"/>
      <c r="P495" s="125"/>
      <c r="Q495" s="125"/>
      <c r="R495" s="125"/>
      <c r="S495" s="125"/>
      <c r="T495" s="125"/>
      <c r="U495" s="125"/>
      <c r="V495" s="125"/>
      <c r="W495" s="125"/>
      <c r="X495" s="125"/>
      <c r="Y495" s="125"/>
    </row>
    <row r="496" spans="1:25" ht="15.5">
      <c r="A496" s="126"/>
      <c r="B496" s="127"/>
      <c r="C496" s="1022"/>
      <c r="D496" s="127"/>
      <c r="E496" s="127"/>
      <c r="F496" s="127"/>
      <c r="G496" s="127"/>
      <c r="H496" s="127"/>
      <c r="I496" s="127"/>
      <c r="J496" s="127"/>
      <c r="K496" s="127"/>
      <c r="L496" s="127"/>
      <c r="M496" s="125"/>
      <c r="N496" s="128"/>
      <c r="O496" s="125"/>
      <c r="P496" s="125"/>
      <c r="Q496" s="125"/>
      <c r="R496" s="125"/>
      <c r="S496" s="125"/>
      <c r="T496" s="125"/>
      <c r="U496" s="125"/>
      <c r="V496" s="125"/>
      <c r="W496" s="125"/>
      <c r="X496" s="125"/>
      <c r="Y496" s="125"/>
    </row>
    <row r="497" spans="1:25" ht="15.5">
      <c r="A497" s="126"/>
      <c r="B497" s="127"/>
      <c r="C497" s="1022"/>
      <c r="D497" s="127"/>
      <c r="E497" s="127"/>
      <c r="F497" s="127"/>
      <c r="G497" s="127"/>
      <c r="H497" s="127"/>
      <c r="I497" s="127"/>
      <c r="J497" s="127"/>
      <c r="K497" s="127"/>
      <c r="L497" s="127"/>
      <c r="M497" s="125"/>
      <c r="N497" s="128"/>
      <c r="O497" s="125"/>
      <c r="P497" s="125"/>
      <c r="Q497" s="125"/>
      <c r="R497" s="125"/>
      <c r="S497" s="125"/>
      <c r="T497" s="125"/>
      <c r="U497" s="125"/>
      <c r="V497" s="125"/>
      <c r="W497" s="125"/>
      <c r="X497" s="125"/>
      <c r="Y497" s="125"/>
    </row>
    <row r="498" spans="1:25" ht="15.5">
      <c r="A498" s="126"/>
      <c r="B498" s="127"/>
      <c r="C498" s="1022"/>
      <c r="D498" s="127"/>
      <c r="E498" s="127"/>
      <c r="F498" s="127"/>
      <c r="G498" s="127"/>
      <c r="H498" s="127"/>
      <c r="I498" s="127"/>
      <c r="J498" s="127"/>
      <c r="K498" s="127"/>
      <c r="L498" s="127"/>
      <c r="M498" s="125"/>
      <c r="N498" s="128"/>
      <c r="O498" s="125"/>
      <c r="P498" s="125"/>
      <c r="Q498" s="125"/>
      <c r="R498" s="125"/>
      <c r="S498" s="125"/>
      <c r="T498" s="125"/>
      <c r="U498" s="125"/>
      <c r="V498" s="125"/>
      <c r="W498" s="125"/>
      <c r="X498" s="125"/>
      <c r="Y498" s="125"/>
    </row>
    <row r="499" spans="1:25" ht="15.5">
      <c r="A499" s="126"/>
      <c r="B499" s="127"/>
      <c r="C499" s="1022"/>
      <c r="D499" s="127"/>
      <c r="E499" s="127"/>
      <c r="F499" s="127"/>
      <c r="G499" s="127"/>
      <c r="H499" s="127"/>
      <c r="I499" s="127"/>
      <c r="J499" s="127"/>
      <c r="K499" s="127"/>
      <c r="L499" s="127"/>
      <c r="M499" s="125"/>
      <c r="N499" s="128"/>
      <c r="O499" s="125"/>
      <c r="P499" s="125"/>
      <c r="Q499" s="125"/>
      <c r="R499" s="125"/>
      <c r="S499" s="125"/>
      <c r="T499" s="125"/>
      <c r="U499" s="125"/>
      <c r="V499" s="125"/>
      <c r="W499" s="125"/>
      <c r="X499" s="125"/>
      <c r="Y499" s="125"/>
    </row>
    <row r="500" spans="1:25" ht="15.5">
      <c r="A500" s="126"/>
      <c r="B500" s="127"/>
      <c r="C500" s="1022"/>
      <c r="D500" s="127"/>
      <c r="E500" s="127"/>
      <c r="F500" s="127"/>
      <c r="G500" s="127"/>
      <c r="H500" s="127"/>
      <c r="I500" s="127"/>
      <c r="J500" s="127"/>
      <c r="K500" s="127"/>
      <c r="L500" s="127"/>
      <c r="M500" s="125"/>
      <c r="N500" s="128"/>
      <c r="O500" s="125"/>
      <c r="P500" s="125"/>
      <c r="Q500" s="125"/>
      <c r="R500" s="125"/>
      <c r="S500" s="125"/>
      <c r="T500" s="125"/>
      <c r="U500" s="125"/>
      <c r="V500" s="125"/>
      <c r="W500" s="125"/>
      <c r="X500" s="125"/>
      <c r="Y500" s="125"/>
    </row>
    <row r="501" spans="1:25" ht="15.5">
      <c r="A501" s="126"/>
      <c r="B501" s="127"/>
      <c r="C501" s="1022"/>
      <c r="D501" s="127"/>
      <c r="E501" s="127"/>
      <c r="F501" s="127"/>
      <c r="G501" s="127"/>
      <c r="H501" s="127"/>
      <c r="I501" s="127"/>
      <c r="J501" s="127"/>
      <c r="K501" s="127"/>
      <c r="L501" s="127"/>
      <c r="M501" s="125"/>
      <c r="N501" s="128"/>
      <c r="O501" s="125"/>
      <c r="P501" s="125"/>
      <c r="Q501" s="125"/>
      <c r="R501" s="125"/>
      <c r="S501" s="125"/>
      <c r="T501" s="125"/>
      <c r="U501" s="125"/>
      <c r="V501" s="125"/>
      <c r="W501" s="125"/>
      <c r="X501" s="125"/>
      <c r="Y501" s="125"/>
    </row>
    <row r="502" spans="1:25" ht="15.5">
      <c r="A502" s="126"/>
      <c r="B502" s="127"/>
      <c r="C502" s="1022"/>
      <c r="D502" s="127"/>
      <c r="E502" s="127"/>
      <c r="F502" s="127"/>
      <c r="G502" s="127"/>
      <c r="H502" s="127"/>
      <c r="I502" s="127"/>
      <c r="J502" s="127"/>
      <c r="K502" s="127"/>
      <c r="L502" s="127"/>
      <c r="M502" s="125"/>
      <c r="N502" s="128"/>
      <c r="O502" s="125"/>
      <c r="P502" s="125"/>
      <c r="Q502" s="125"/>
      <c r="R502" s="125"/>
      <c r="S502" s="125"/>
      <c r="T502" s="125"/>
      <c r="U502" s="125"/>
      <c r="V502" s="125"/>
      <c r="W502" s="125"/>
      <c r="X502" s="125"/>
      <c r="Y502" s="125"/>
    </row>
    <row r="503" spans="1:25" ht="15.5">
      <c r="A503" s="126"/>
      <c r="B503" s="127"/>
      <c r="C503" s="1022"/>
      <c r="D503" s="127"/>
      <c r="E503" s="127"/>
      <c r="F503" s="127"/>
      <c r="G503" s="127"/>
      <c r="H503" s="127"/>
      <c r="I503" s="127"/>
      <c r="J503" s="127"/>
      <c r="K503" s="127"/>
      <c r="L503" s="127"/>
      <c r="M503" s="125"/>
      <c r="N503" s="128"/>
      <c r="O503" s="125"/>
      <c r="P503" s="125"/>
      <c r="Q503" s="125"/>
      <c r="R503" s="125"/>
      <c r="S503" s="125"/>
      <c r="T503" s="125"/>
      <c r="U503" s="125"/>
      <c r="V503" s="125"/>
      <c r="W503" s="125"/>
      <c r="X503" s="125"/>
      <c r="Y503" s="125"/>
    </row>
    <row r="504" spans="1:25" ht="15.5">
      <c r="A504" s="126"/>
      <c r="B504" s="127"/>
      <c r="C504" s="1022"/>
      <c r="D504" s="127"/>
      <c r="E504" s="127"/>
      <c r="F504" s="127"/>
      <c r="G504" s="127"/>
      <c r="H504" s="127"/>
      <c r="I504" s="127"/>
      <c r="J504" s="127"/>
      <c r="K504" s="127"/>
      <c r="L504" s="127"/>
      <c r="M504" s="125"/>
      <c r="N504" s="128"/>
      <c r="O504" s="125"/>
      <c r="P504" s="125"/>
      <c r="Q504" s="125"/>
      <c r="R504" s="125"/>
      <c r="S504" s="125"/>
      <c r="T504" s="125"/>
      <c r="U504" s="125"/>
      <c r="V504" s="125"/>
      <c r="W504" s="125"/>
      <c r="X504" s="125"/>
      <c r="Y504" s="125"/>
    </row>
    <row r="505" spans="1:25" ht="15.5">
      <c r="A505" s="126"/>
      <c r="B505" s="127"/>
      <c r="C505" s="1022"/>
      <c r="D505" s="127"/>
      <c r="E505" s="127"/>
      <c r="F505" s="127"/>
      <c r="G505" s="127"/>
      <c r="H505" s="127"/>
      <c r="I505" s="127"/>
      <c r="J505" s="127"/>
      <c r="K505" s="127"/>
      <c r="L505" s="127"/>
      <c r="M505" s="125"/>
      <c r="N505" s="128"/>
      <c r="O505" s="125"/>
      <c r="P505" s="125"/>
      <c r="Q505" s="125"/>
      <c r="R505" s="125"/>
      <c r="S505" s="125"/>
      <c r="T505" s="125"/>
      <c r="U505" s="125"/>
      <c r="V505" s="125"/>
      <c r="W505" s="125"/>
      <c r="X505" s="125"/>
      <c r="Y505" s="125"/>
    </row>
    <row r="506" spans="1:25" ht="15.5">
      <c r="A506" s="126"/>
      <c r="B506" s="127"/>
      <c r="C506" s="1022"/>
      <c r="D506" s="127"/>
      <c r="E506" s="127"/>
      <c r="F506" s="127"/>
      <c r="G506" s="127"/>
      <c r="H506" s="127"/>
      <c r="I506" s="127"/>
      <c r="J506" s="127"/>
      <c r="K506" s="127"/>
      <c r="L506" s="127"/>
      <c r="M506" s="125"/>
      <c r="N506" s="128"/>
      <c r="O506" s="125"/>
      <c r="P506" s="125"/>
      <c r="Q506" s="125"/>
      <c r="R506" s="125"/>
      <c r="S506" s="125"/>
      <c r="T506" s="125"/>
      <c r="U506" s="125"/>
      <c r="V506" s="125"/>
      <c r="W506" s="125"/>
      <c r="X506" s="125"/>
      <c r="Y506" s="125"/>
    </row>
    <row r="507" spans="1:25" ht="15.5">
      <c r="A507" s="126"/>
      <c r="B507" s="127"/>
      <c r="C507" s="1022"/>
      <c r="D507" s="127"/>
      <c r="E507" s="127"/>
      <c r="F507" s="127"/>
      <c r="G507" s="127"/>
      <c r="H507" s="127"/>
      <c r="I507" s="127"/>
      <c r="J507" s="127"/>
      <c r="K507" s="127"/>
      <c r="L507" s="127"/>
      <c r="M507" s="125"/>
      <c r="N507" s="128"/>
      <c r="O507" s="125"/>
      <c r="P507" s="125"/>
      <c r="Q507" s="125"/>
      <c r="R507" s="125"/>
      <c r="S507" s="125"/>
      <c r="T507" s="125"/>
      <c r="U507" s="125"/>
      <c r="V507" s="125"/>
      <c r="W507" s="125"/>
      <c r="X507" s="125"/>
      <c r="Y507" s="125"/>
    </row>
    <row r="508" spans="1:25" ht="15.5">
      <c r="A508" s="126"/>
      <c r="B508" s="127"/>
      <c r="C508" s="1022"/>
      <c r="D508" s="127"/>
      <c r="E508" s="127"/>
      <c r="F508" s="127"/>
      <c r="G508" s="127"/>
      <c r="H508" s="127"/>
      <c r="I508" s="127"/>
      <c r="J508" s="127"/>
      <c r="K508" s="127"/>
      <c r="L508" s="127"/>
      <c r="M508" s="125"/>
      <c r="N508" s="128"/>
      <c r="O508" s="125"/>
      <c r="P508" s="125"/>
      <c r="Q508" s="125"/>
      <c r="R508" s="125"/>
      <c r="S508" s="125"/>
      <c r="T508" s="125"/>
      <c r="U508" s="125"/>
      <c r="V508" s="125"/>
      <c r="W508" s="125"/>
      <c r="X508" s="125"/>
      <c r="Y508" s="125"/>
    </row>
    <row r="509" spans="1:25" ht="15.5">
      <c r="A509" s="126"/>
      <c r="B509" s="127"/>
      <c r="C509" s="1022"/>
      <c r="D509" s="127"/>
      <c r="E509" s="127"/>
      <c r="F509" s="127"/>
      <c r="G509" s="127"/>
      <c r="H509" s="127"/>
      <c r="I509" s="127"/>
      <c r="J509" s="127"/>
      <c r="K509" s="127"/>
      <c r="L509" s="127"/>
      <c r="M509" s="125"/>
      <c r="N509" s="128"/>
      <c r="O509" s="125"/>
      <c r="P509" s="125"/>
      <c r="Q509" s="125"/>
      <c r="R509" s="125"/>
      <c r="S509" s="125"/>
      <c r="T509" s="125"/>
      <c r="U509" s="125"/>
      <c r="V509" s="125"/>
      <c r="W509" s="125"/>
      <c r="X509" s="125"/>
      <c r="Y509" s="125"/>
    </row>
    <row r="510" spans="1:25" ht="15.5">
      <c r="A510" s="126"/>
      <c r="B510" s="127"/>
      <c r="C510" s="1022"/>
      <c r="D510" s="127"/>
      <c r="E510" s="127"/>
      <c r="F510" s="127"/>
      <c r="G510" s="127"/>
      <c r="H510" s="127"/>
      <c r="I510" s="127"/>
      <c r="J510" s="127"/>
      <c r="K510" s="127"/>
      <c r="L510" s="127"/>
      <c r="M510" s="125"/>
      <c r="N510" s="128"/>
      <c r="O510" s="125"/>
      <c r="P510" s="125"/>
      <c r="Q510" s="125"/>
      <c r="R510" s="125"/>
      <c r="S510" s="125"/>
      <c r="T510" s="125"/>
      <c r="U510" s="125"/>
      <c r="V510" s="125"/>
      <c r="W510" s="125"/>
      <c r="X510" s="125"/>
      <c r="Y510" s="125"/>
    </row>
    <row r="511" spans="1:25" ht="15.5">
      <c r="A511" s="126"/>
      <c r="B511" s="127"/>
      <c r="C511" s="1022"/>
      <c r="D511" s="127"/>
      <c r="E511" s="127"/>
      <c r="F511" s="127"/>
      <c r="G511" s="127"/>
      <c r="H511" s="127"/>
      <c r="I511" s="127"/>
      <c r="J511" s="127"/>
      <c r="K511" s="127"/>
      <c r="L511" s="127"/>
      <c r="M511" s="125"/>
      <c r="N511" s="128"/>
      <c r="O511" s="125"/>
      <c r="P511" s="125"/>
      <c r="Q511" s="125"/>
      <c r="R511" s="125"/>
      <c r="S511" s="125"/>
      <c r="T511" s="125"/>
      <c r="U511" s="125"/>
      <c r="V511" s="125"/>
      <c r="W511" s="125"/>
      <c r="X511" s="125"/>
      <c r="Y511" s="125"/>
    </row>
    <row r="512" spans="1:25" ht="15.5">
      <c r="A512" s="126"/>
      <c r="B512" s="127"/>
      <c r="C512" s="1022"/>
      <c r="D512" s="127"/>
      <c r="E512" s="127"/>
      <c r="F512" s="127"/>
      <c r="G512" s="127"/>
      <c r="H512" s="127"/>
      <c r="I512" s="127"/>
      <c r="J512" s="127"/>
      <c r="K512" s="127"/>
      <c r="L512" s="127"/>
      <c r="M512" s="125"/>
      <c r="N512" s="128"/>
      <c r="O512" s="125"/>
      <c r="P512" s="125"/>
      <c r="Q512" s="125"/>
      <c r="R512" s="125"/>
      <c r="S512" s="125"/>
      <c r="T512" s="125"/>
      <c r="U512" s="125"/>
      <c r="V512" s="125"/>
      <c r="W512" s="125"/>
      <c r="X512" s="125"/>
      <c r="Y512" s="125"/>
    </row>
    <row r="513" spans="1:25" ht="15.5">
      <c r="A513" s="126"/>
      <c r="B513" s="127"/>
      <c r="C513" s="1022"/>
      <c r="D513" s="127"/>
      <c r="E513" s="127"/>
      <c r="F513" s="127"/>
      <c r="G513" s="127"/>
      <c r="H513" s="127"/>
      <c r="I513" s="127"/>
      <c r="J513" s="127"/>
      <c r="K513" s="127"/>
      <c r="L513" s="127"/>
      <c r="M513" s="125"/>
      <c r="N513" s="128"/>
      <c r="O513" s="125"/>
      <c r="P513" s="125"/>
      <c r="Q513" s="125"/>
      <c r="R513" s="125"/>
      <c r="S513" s="125"/>
      <c r="T513" s="125"/>
      <c r="U513" s="125"/>
      <c r="V513" s="125"/>
      <c r="W513" s="125"/>
      <c r="X513" s="125"/>
      <c r="Y513" s="125"/>
    </row>
    <row r="514" spans="1:25" ht="15.5">
      <c r="A514" s="126"/>
      <c r="B514" s="127"/>
      <c r="C514" s="1022"/>
      <c r="D514" s="127"/>
      <c r="E514" s="127"/>
      <c r="F514" s="127"/>
      <c r="G514" s="127"/>
      <c r="H514" s="127"/>
      <c r="I514" s="127"/>
      <c r="J514" s="127"/>
      <c r="K514" s="127"/>
      <c r="L514" s="127"/>
      <c r="M514" s="125"/>
      <c r="N514" s="128"/>
      <c r="O514" s="125"/>
      <c r="P514" s="125"/>
      <c r="Q514" s="125"/>
      <c r="R514" s="125"/>
      <c r="S514" s="125"/>
      <c r="T514" s="125"/>
      <c r="U514" s="125"/>
      <c r="V514" s="125"/>
      <c r="W514" s="125"/>
      <c r="X514" s="125"/>
      <c r="Y514" s="125"/>
    </row>
    <row r="515" spans="1:25" ht="15.5">
      <c r="A515" s="126"/>
      <c r="B515" s="127"/>
      <c r="C515" s="1022"/>
      <c r="D515" s="127"/>
      <c r="E515" s="127"/>
      <c r="F515" s="127"/>
      <c r="G515" s="127"/>
      <c r="H515" s="127"/>
      <c r="I515" s="127"/>
      <c r="J515" s="127"/>
      <c r="K515" s="127"/>
      <c r="L515" s="127"/>
      <c r="M515" s="125"/>
      <c r="N515" s="128"/>
      <c r="O515" s="125"/>
      <c r="P515" s="125"/>
      <c r="Q515" s="125"/>
      <c r="R515" s="125"/>
      <c r="S515" s="125"/>
      <c r="T515" s="125"/>
      <c r="U515" s="125"/>
      <c r="V515" s="125"/>
      <c r="W515" s="125"/>
      <c r="X515" s="125"/>
      <c r="Y515" s="125"/>
    </row>
    <row r="516" spans="1:25" ht="15.5">
      <c r="A516" s="126"/>
      <c r="B516" s="127"/>
      <c r="C516" s="1022"/>
      <c r="D516" s="127"/>
      <c r="E516" s="127"/>
      <c r="F516" s="127"/>
      <c r="G516" s="127"/>
      <c r="H516" s="127"/>
      <c r="I516" s="127"/>
      <c r="J516" s="127"/>
      <c r="K516" s="127"/>
      <c r="L516" s="127"/>
      <c r="M516" s="125"/>
      <c r="N516" s="128"/>
      <c r="O516" s="125"/>
      <c r="P516" s="125"/>
      <c r="Q516" s="125"/>
      <c r="R516" s="125"/>
      <c r="S516" s="125"/>
      <c r="T516" s="125"/>
      <c r="U516" s="125"/>
      <c r="V516" s="125"/>
      <c r="W516" s="125"/>
      <c r="X516" s="125"/>
      <c r="Y516" s="125"/>
    </row>
    <row r="517" spans="1:25" ht="15.5">
      <c r="A517" s="126"/>
      <c r="B517" s="127"/>
      <c r="C517" s="1022"/>
      <c r="D517" s="127"/>
      <c r="E517" s="127"/>
      <c r="F517" s="127"/>
      <c r="G517" s="127"/>
      <c r="H517" s="127"/>
      <c r="I517" s="127"/>
      <c r="J517" s="127"/>
      <c r="K517" s="127"/>
      <c r="L517" s="127"/>
      <c r="M517" s="125"/>
      <c r="N517" s="128"/>
      <c r="O517" s="125"/>
      <c r="P517" s="125"/>
      <c r="Q517" s="125"/>
      <c r="R517" s="125"/>
      <c r="S517" s="125"/>
      <c r="T517" s="125"/>
      <c r="U517" s="125"/>
      <c r="V517" s="125"/>
      <c r="W517" s="125"/>
      <c r="X517" s="125"/>
      <c r="Y517" s="125"/>
    </row>
    <row r="518" spans="1:25" ht="15.5">
      <c r="A518" s="126"/>
      <c r="B518" s="127"/>
      <c r="C518" s="1022"/>
      <c r="D518" s="127"/>
      <c r="E518" s="127"/>
      <c r="F518" s="127"/>
      <c r="G518" s="127"/>
      <c r="H518" s="127"/>
      <c r="I518" s="127"/>
      <c r="J518" s="127"/>
      <c r="K518" s="127"/>
      <c r="L518" s="127"/>
      <c r="M518" s="125"/>
      <c r="N518" s="128"/>
      <c r="O518" s="125"/>
      <c r="P518" s="125"/>
      <c r="Q518" s="125"/>
      <c r="R518" s="125"/>
      <c r="S518" s="125"/>
      <c r="T518" s="125"/>
      <c r="U518" s="125"/>
      <c r="V518" s="125"/>
      <c r="W518" s="125"/>
      <c r="X518" s="125"/>
      <c r="Y518" s="125"/>
    </row>
    <row r="519" spans="1:25" ht="15.5">
      <c r="A519" s="126"/>
      <c r="B519" s="127"/>
      <c r="C519" s="1022"/>
      <c r="D519" s="127"/>
      <c r="E519" s="127"/>
      <c r="F519" s="127"/>
      <c r="G519" s="127"/>
      <c r="H519" s="127"/>
      <c r="I519" s="127"/>
      <c r="J519" s="127"/>
      <c r="K519" s="127"/>
      <c r="L519" s="127"/>
      <c r="M519" s="125"/>
      <c r="N519" s="128"/>
      <c r="O519" s="125"/>
      <c r="P519" s="125"/>
      <c r="Q519" s="125"/>
      <c r="R519" s="125"/>
      <c r="S519" s="125"/>
      <c r="T519" s="125"/>
      <c r="U519" s="125"/>
      <c r="V519" s="125"/>
      <c r="W519" s="125"/>
      <c r="X519" s="125"/>
      <c r="Y519" s="125"/>
    </row>
    <row r="520" spans="1:25" ht="15.5">
      <c r="A520" s="126"/>
      <c r="B520" s="127"/>
      <c r="C520" s="1022"/>
      <c r="D520" s="127"/>
      <c r="E520" s="127"/>
      <c r="F520" s="127"/>
      <c r="G520" s="127"/>
      <c r="H520" s="127"/>
      <c r="I520" s="127"/>
      <c r="J520" s="127"/>
      <c r="K520" s="127"/>
      <c r="L520" s="127"/>
      <c r="M520" s="125"/>
      <c r="N520" s="128"/>
      <c r="O520" s="125"/>
      <c r="P520" s="125"/>
      <c r="Q520" s="125"/>
      <c r="R520" s="125"/>
      <c r="S520" s="125"/>
      <c r="T520" s="125"/>
      <c r="U520" s="125"/>
      <c r="V520" s="125"/>
      <c r="W520" s="125"/>
      <c r="X520" s="125"/>
      <c r="Y520" s="125"/>
    </row>
    <row r="521" spans="1:25" ht="15.5">
      <c r="A521" s="126"/>
      <c r="B521" s="127"/>
      <c r="C521" s="1022"/>
      <c r="D521" s="127"/>
      <c r="E521" s="127"/>
      <c r="F521" s="127"/>
      <c r="G521" s="127"/>
      <c r="H521" s="127"/>
      <c r="I521" s="127"/>
      <c r="J521" s="127"/>
      <c r="K521" s="127"/>
      <c r="L521" s="127"/>
      <c r="M521" s="125"/>
      <c r="N521" s="128"/>
      <c r="O521" s="125"/>
      <c r="P521" s="125"/>
      <c r="Q521" s="125"/>
      <c r="R521" s="125"/>
      <c r="S521" s="125"/>
      <c r="T521" s="125"/>
      <c r="U521" s="125"/>
      <c r="V521" s="125"/>
      <c r="W521" s="125"/>
      <c r="X521" s="125"/>
      <c r="Y521" s="125"/>
    </row>
    <row r="522" spans="1:25" ht="15.5">
      <c r="A522" s="126"/>
      <c r="B522" s="127"/>
      <c r="C522" s="1022"/>
      <c r="D522" s="127"/>
      <c r="E522" s="127"/>
      <c r="F522" s="127"/>
      <c r="G522" s="127"/>
      <c r="H522" s="127"/>
      <c r="I522" s="127"/>
      <c r="J522" s="127"/>
      <c r="K522" s="127"/>
      <c r="L522" s="127"/>
      <c r="M522" s="125"/>
      <c r="N522" s="128"/>
      <c r="O522" s="125"/>
      <c r="P522" s="125"/>
      <c r="Q522" s="125"/>
      <c r="R522" s="125"/>
      <c r="S522" s="125"/>
      <c r="T522" s="125"/>
      <c r="U522" s="125"/>
      <c r="V522" s="125"/>
      <c r="W522" s="125"/>
      <c r="X522" s="125"/>
      <c r="Y522" s="125"/>
    </row>
    <row r="523" spans="1:25" ht="15.5">
      <c r="A523" s="126"/>
      <c r="B523" s="127"/>
      <c r="C523" s="1022"/>
      <c r="D523" s="127"/>
      <c r="E523" s="127"/>
      <c r="F523" s="127"/>
      <c r="G523" s="127"/>
      <c r="H523" s="127"/>
      <c r="I523" s="127"/>
      <c r="J523" s="127"/>
      <c r="K523" s="127"/>
      <c r="L523" s="127"/>
      <c r="M523" s="125"/>
      <c r="N523" s="128"/>
      <c r="O523" s="125"/>
      <c r="P523" s="125"/>
      <c r="Q523" s="125"/>
      <c r="R523" s="125"/>
      <c r="S523" s="125"/>
      <c r="T523" s="125"/>
      <c r="U523" s="125"/>
      <c r="V523" s="125"/>
      <c r="W523" s="125"/>
      <c r="X523" s="125"/>
      <c r="Y523" s="125"/>
    </row>
    <row r="524" spans="1:25" ht="15.5">
      <c r="A524" s="126"/>
      <c r="B524" s="127"/>
      <c r="C524" s="1022"/>
      <c r="D524" s="127"/>
      <c r="E524" s="127"/>
      <c r="F524" s="127"/>
      <c r="G524" s="127"/>
      <c r="H524" s="127"/>
      <c r="I524" s="127"/>
      <c r="J524" s="127"/>
      <c r="K524" s="127"/>
      <c r="L524" s="127"/>
      <c r="M524" s="125"/>
      <c r="N524" s="128"/>
      <c r="O524" s="125"/>
      <c r="P524" s="125"/>
      <c r="Q524" s="125"/>
      <c r="R524" s="125"/>
      <c r="S524" s="125"/>
      <c r="T524" s="125"/>
      <c r="U524" s="125"/>
      <c r="V524" s="125"/>
      <c r="W524" s="125"/>
      <c r="X524" s="125"/>
      <c r="Y524" s="125"/>
    </row>
    <row r="525" spans="1:25" ht="15.5">
      <c r="A525" s="126"/>
      <c r="B525" s="127"/>
      <c r="C525" s="1022"/>
      <c r="D525" s="127"/>
      <c r="E525" s="127"/>
      <c r="F525" s="127"/>
      <c r="G525" s="127"/>
      <c r="H525" s="127"/>
      <c r="I525" s="127"/>
      <c r="J525" s="127"/>
      <c r="K525" s="127"/>
      <c r="L525" s="127"/>
      <c r="M525" s="125"/>
      <c r="N525" s="128"/>
      <c r="O525" s="125"/>
      <c r="P525" s="125"/>
      <c r="Q525" s="125"/>
      <c r="R525" s="125"/>
      <c r="S525" s="125"/>
      <c r="T525" s="125"/>
      <c r="U525" s="125"/>
      <c r="V525" s="125"/>
      <c r="W525" s="125"/>
      <c r="X525" s="125"/>
      <c r="Y525" s="125"/>
    </row>
    <row r="526" spans="1:25" ht="15.5">
      <c r="A526" s="126"/>
      <c r="B526" s="127"/>
      <c r="C526" s="1022"/>
      <c r="D526" s="127"/>
      <c r="E526" s="127"/>
      <c r="F526" s="127"/>
      <c r="G526" s="127"/>
      <c r="H526" s="127"/>
      <c r="I526" s="127"/>
      <c r="J526" s="127"/>
      <c r="K526" s="127"/>
      <c r="L526" s="127"/>
      <c r="M526" s="125"/>
      <c r="N526" s="128"/>
      <c r="O526" s="125"/>
      <c r="P526" s="125"/>
      <c r="Q526" s="125"/>
      <c r="R526" s="125"/>
      <c r="S526" s="125"/>
      <c r="T526" s="125"/>
      <c r="U526" s="125"/>
      <c r="V526" s="125"/>
      <c r="W526" s="125"/>
      <c r="X526" s="125"/>
      <c r="Y526" s="125"/>
    </row>
    <row r="527" spans="1:25" ht="15.5">
      <c r="A527" s="126"/>
      <c r="B527" s="127"/>
      <c r="C527" s="1022"/>
      <c r="D527" s="127"/>
      <c r="E527" s="127"/>
      <c r="F527" s="127"/>
      <c r="G527" s="127"/>
      <c r="H527" s="127"/>
      <c r="I527" s="127"/>
      <c r="J527" s="127"/>
      <c r="K527" s="127"/>
      <c r="L527" s="127"/>
      <c r="M527" s="125"/>
      <c r="N527" s="128"/>
      <c r="O527" s="125"/>
      <c r="P527" s="125"/>
      <c r="Q527" s="125"/>
      <c r="R527" s="125"/>
      <c r="S527" s="125"/>
      <c r="T527" s="125"/>
      <c r="U527" s="125"/>
      <c r="V527" s="125"/>
      <c r="W527" s="125"/>
      <c r="X527" s="125"/>
      <c r="Y527" s="125"/>
    </row>
    <row r="528" spans="1:25" ht="15.5">
      <c r="A528" s="126"/>
      <c r="B528" s="127"/>
      <c r="C528" s="1022"/>
      <c r="D528" s="127"/>
      <c r="E528" s="127"/>
      <c r="F528" s="127"/>
      <c r="G528" s="127"/>
      <c r="H528" s="127"/>
      <c r="I528" s="127"/>
      <c r="J528" s="127"/>
      <c r="K528" s="127"/>
      <c r="L528" s="127"/>
      <c r="M528" s="125"/>
      <c r="N528" s="128"/>
      <c r="O528" s="125"/>
      <c r="P528" s="125"/>
      <c r="Q528" s="125"/>
      <c r="R528" s="125"/>
      <c r="S528" s="125"/>
      <c r="T528" s="125"/>
      <c r="U528" s="125"/>
      <c r="V528" s="125"/>
      <c r="W528" s="125"/>
      <c r="X528" s="125"/>
      <c r="Y528" s="125"/>
    </row>
    <row r="529" spans="1:25" ht="15.5">
      <c r="A529" s="126"/>
      <c r="B529" s="127"/>
      <c r="C529" s="1022"/>
      <c r="D529" s="127"/>
      <c r="E529" s="127"/>
      <c r="F529" s="127"/>
      <c r="G529" s="127"/>
      <c r="H529" s="127"/>
      <c r="I529" s="127"/>
      <c r="J529" s="127"/>
      <c r="K529" s="127"/>
      <c r="L529" s="127"/>
      <c r="M529" s="125"/>
      <c r="N529" s="128"/>
      <c r="O529" s="125"/>
      <c r="P529" s="125"/>
      <c r="Q529" s="125"/>
      <c r="R529" s="125"/>
      <c r="S529" s="125"/>
      <c r="T529" s="125"/>
      <c r="U529" s="125"/>
      <c r="V529" s="125"/>
      <c r="W529" s="125"/>
      <c r="X529" s="125"/>
      <c r="Y529" s="125"/>
    </row>
    <row r="530" spans="1:25" ht="15.5">
      <c r="A530" s="126"/>
      <c r="B530" s="127"/>
      <c r="C530" s="1022"/>
      <c r="D530" s="127"/>
      <c r="E530" s="127"/>
      <c r="F530" s="127"/>
      <c r="G530" s="127"/>
      <c r="H530" s="127"/>
      <c r="I530" s="127"/>
      <c r="J530" s="127"/>
      <c r="K530" s="127"/>
      <c r="L530" s="127"/>
      <c r="M530" s="125"/>
      <c r="N530" s="128"/>
      <c r="O530" s="125"/>
      <c r="P530" s="125"/>
      <c r="Q530" s="125"/>
      <c r="R530" s="125"/>
      <c r="S530" s="125"/>
      <c r="T530" s="125"/>
      <c r="U530" s="125"/>
      <c r="V530" s="125"/>
      <c r="W530" s="125"/>
      <c r="X530" s="125"/>
      <c r="Y530" s="125"/>
    </row>
    <row r="531" spans="1:25" ht="15.5">
      <c r="A531" s="126"/>
      <c r="B531" s="127"/>
      <c r="C531" s="1022"/>
      <c r="D531" s="127"/>
      <c r="E531" s="127"/>
      <c r="F531" s="127"/>
      <c r="G531" s="127"/>
      <c r="H531" s="127"/>
      <c r="I531" s="127"/>
      <c r="J531" s="127"/>
      <c r="K531" s="127"/>
      <c r="L531" s="127"/>
      <c r="M531" s="125"/>
      <c r="N531" s="128"/>
      <c r="O531" s="125"/>
      <c r="P531" s="125"/>
      <c r="Q531" s="125"/>
      <c r="R531" s="125"/>
      <c r="S531" s="125"/>
      <c r="T531" s="125"/>
      <c r="U531" s="125"/>
      <c r="V531" s="125"/>
      <c r="W531" s="125"/>
      <c r="X531" s="125"/>
      <c r="Y531" s="125"/>
    </row>
    <row r="532" spans="1:25" ht="15.5">
      <c r="A532" s="126"/>
      <c r="B532" s="127"/>
      <c r="C532" s="1022"/>
      <c r="D532" s="127"/>
      <c r="E532" s="127"/>
      <c r="F532" s="127"/>
      <c r="G532" s="127"/>
      <c r="H532" s="127"/>
      <c r="I532" s="127"/>
      <c r="J532" s="127"/>
      <c r="K532" s="127"/>
      <c r="L532" s="127"/>
      <c r="M532" s="125"/>
      <c r="N532" s="128"/>
      <c r="O532" s="125"/>
      <c r="P532" s="125"/>
      <c r="Q532" s="125"/>
      <c r="R532" s="125"/>
      <c r="S532" s="125"/>
      <c r="T532" s="125"/>
      <c r="U532" s="125"/>
      <c r="V532" s="125"/>
      <c r="W532" s="125"/>
      <c r="X532" s="125"/>
      <c r="Y532" s="125"/>
    </row>
    <row r="533" spans="1:25" ht="15.5">
      <c r="A533" s="126"/>
      <c r="B533" s="127"/>
      <c r="C533" s="1022"/>
      <c r="D533" s="127"/>
      <c r="E533" s="127"/>
      <c r="F533" s="127"/>
      <c r="G533" s="127"/>
      <c r="H533" s="127"/>
      <c r="I533" s="127"/>
      <c r="J533" s="127"/>
      <c r="K533" s="127"/>
      <c r="L533" s="127"/>
      <c r="M533" s="125"/>
      <c r="N533" s="128"/>
      <c r="O533" s="125"/>
      <c r="P533" s="125"/>
      <c r="Q533" s="125"/>
      <c r="R533" s="125"/>
      <c r="S533" s="125"/>
      <c r="T533" s="125"/>
      <c r="U533" s="125"/>
      <c r="V533" s="125"/>
      <c r="W533" s="125"/>
      <c r="X533" s="125"/>
      <c r="Y533" s="125"/>
    </row>
    <row r="534" spans="1:25" ht="15.5">
      <c r="A534" s="126"/>
      <c r="B534" s="127"/>
      <c r="C534" s="1022"/>
      <c r="D534" s="127"/>
      <c r="E534" s="127"/>
      <c r="F534" s="127"/>
      <c r="G534" s="127"/>
      <c r="H534" s="127"/>
      <c r="I534" s="127"/>
      <c r="J534" s="127"/>
      <c r="K534" s="127"/>
      <c r="L534" s="127"/>
      <c r="M534" s="125"/>
      <c r="N534" s="128"/>
      <c r="O534" s="125"/>
      <c r="P534" s="125"/>
      <c r="Q534" s="125"/>
      <c r="R534" s="125"/>
      <c r="S534" s="125"/>
      <c r="T534" s="125"/>
      <c r="U534" s="125"/>
      <c r="V534" s="125"/>
      <c r="W534" s="125"/>
      <c r="X534" s="125"/>
      <c r="Y534" s="125"/>
    </row>
    <row r="535" spans="1:25" ht="15.5">
      <c r="A535" s="126"/>
      <c r="B535" s="127"/>
      <c r="C535" s="1022"/>
      <c r="D535" s="127"/>
      <c r="E535" s="127"/>
      <c r="F535" s="127"/>
      <c r="G535" s="127"/>
      <c r="H535" s="127"/>
      <c r="I535" s="127"/>
      <c r="J535" s="127"/>
      <c r="K535" s="127"/>
      <c r="L535" s="127"/>
      <c r="M535" s="125"/>
      <c r="N535" s="128"/>
      <c r="O535" s="125"/>
      <c r="P535" s="125"/>
      <c r="Q535" s="125"/>
      <c r="R535" s="125"/>
      <c r="S535" s="125"/>
      <c r="T535" s="125"/>
      <c r="U535" s="125"/>
      <c r="V535" s="125"/>
      <c r="W535" s="125"/>
      <c r="X535" s="125"/>
      <c r="Y535" s="125"/>
    </row>
    <row r="536" spans="1:25" ht="15.5">
      <c r="A536" s="126"/>
      <c r="B536" s="127"/>
      <c r="C536" s="1022"/>
      <c r="D536" s="127"/>
      <c r="E536" s="127"/>
      <c r="F536" s="127"/>
      <c r="G536" s="127"/>
      <c r="H536" s="127"/>
      <c r="I536" s="127"/>
      <c r="J536" s="127"/>
      <c r="K536" s="127"/>
      <c r="L536" s="127"/>
      <c r="M536" s="125"/>
      <c r="N536" s="128"/>
      <c r="O536" s="125"/>
      <c r="P536" s="125"/>
      <c r="Q536" s="125"/>
      <c r="R536" s="125"/>
      <c r="S536" s="125"/>
      <c r="T536" s="125"/>
      <c r="U536" s="125"/>
      <c r="V536" s="125"/>
      <c r="W536" s="125"/>
      <c r="X536" s="125"/>
      <c r="Y536" s="125"/>
    </row>
    <row r="537" spans="1:25" ht="15.5">
      <c r="A537" s="126"/>
      <c r="B537" s="127"/>
      <c r="C537" s="1022"/>
      <c r="D537" s="127"/>
      <c r="E537" s="127"/>
      <c r="F537" s="127"/>
      <c r="G537" s="127"/>
      <c r="H537" s="127"/>
      <c r="I537" s="127"/>
      <c r="J537" s="127"/>
      <c r="K537" s="127"/>
      <c r="L537" s="127"/>
      <c r="M537" s="125"/>
      <c r="N537" s="128"/>
      <c r="O537" s="125"/>
      <c r="P537" s="125"/>
      <c r="Q537" s="125"/>
      <c r="R537" s="125"/>
      <c r="S537" s="125"/>
      <c r="T537" s="125"/>
      <c r="U537" s="125"/>
      <c r="V537" s="125"/>
      <c r="W537" s="125"/>
      <c r="X537" s="125"/>
      <c r="Y537" s="125"/>
    </row>
    <row r="538" spans="1:25" ht="15.5">
      <c r="A538" s="126"/>
      <c r="B538" s="127"/>
      <c r="C538" s="1022"/>
      <c r="D538" s="127"/>
      <c r="E538" s="127"/>
      <c r="F538" s="127"/>
      <c r="G538" s="127"/>
      <c r="H538" s="127"/>
      <c r="I538" s="127"/>
      <c r="J538" s="127"/>
      <c r="K538" s="127"/>
      <c r="L538" s="127"/>
      <c r="M538" s="125"/>
      <c r="N538" s="128"/>
      <c r="O538" s="125"/>
      <c r="P538" s="125"/>
      <c r="Q538" s="125"/>
      <c r="R538" s="125"/>
      <c r="S538" s="125"/>
      <c r="T538" s="125"/>
      <c r="U538" s="125"/>
      <c r="V538" s="125"/>
      <c r="W538" s="125"/>
      <c r="X538" s="125"/>
      <c r="Y538" s="125"/>
    </row>
    <row r="539" spans="1:25" ht="15.5">
      <c r="A539" s="126"/>
      <c r="B539" s="127"/>
      <c r="C539" s="1022"/>
      <c r="D539" s="127"/>
      <c r="E539" s="127"/>
      <c r="F539" s="127"/>
      <c r="G539" s="127"/>
      <c r="H539" s="127"/>
      <c r="I539" s="127"/>
      <c r="J539" s="127"/>
      <c r="K539" s="127"/>
      <c r="L539" s="127"/>
      <c r="M539" s="125"/>
      <c r="N539" s="128"/>
      <c r="O539" s="125"/>
      <c r="P539" s="125"/>
      <c r="Q539" s="125"/>
      <c r="R539" s="125"/>
      <c r="S539" s="125"/>
      <c r="T539" s="125"/>
      <c r="U539" s="125"/>
      <c r="V539" s="125"/>
      <c r="W539" s="125"/>
      <c r="X539" s="125"/>
      <c r="Y539" s="125"/>
    </row>
    <row r="540" spans="1:25" ht="15.5">
      <c r="A540" s="126"/>
      <c r="B540" s="127"/>
      <c r="C540" s="1022"/>
      <c r="D540" s="127"/>
      <c r="E540" s="127"/>
      <c r="F540" s="127"/>
      <c r="G540" s="127"/>
      <c r="H540" s="127"/>
      <c r="I540" s="127"/>
      <c r="J540" s="127"/>
      <c r="K540" s="127"/>
      <c r="L540" s="127"/>
      <c r="M540" s="125"/>
      <c r="N540" s="128"/>
      <c r="O540" s="125"/>
      <c r="P540" s="125"/>
      <c r="Q540" s="125"/>
      <c r="R540" s="125"/>
      <c r="S540" s="125"/>
      <c r="T540" s="125"/>
      <c r="U540" s="125"/>
      <c r="V540" s="125"/>
      <c r="W540" s="125"/>
      <c r="X540" s="125"/>
      <c r="Y540" s="125"/>
    </row>
    <row r="541" spans="1:25" ht="15.5">
      <c r="A541" s="126"/>
      <c r="B541" s="127"/>
      <c r="C541" s="1022"/>
      <c r="D541" s="127"/>
      <c r="E541" s="127"/>
      <c r="F541" s="127"/>
      <c r="G541" s="127"/>
      <c r="H541" s="127"/>
      <c r="I541" s="127"/>
      <c r="J541" s="127"/>
      <c r="K541" s="127"/>
      <c r="L541" s="127"/>
      <c r="M541" s="125"/>
      <c r="N541" s="128"/>
      <c r="O541" s="125"/>
      <c r="P541" s="125"/>
      <c r="Q541" s="125"/>
      <c r="R541" s="125"/>
      <c r="S541" s="125"/>
      <c r="T541" s="125"/>
      <c r="U541" s="125"/>
      <c r="V541" s="125"/>
      <c r="W541" s="125"/>
      <c r="X541" s="125"/>
      <c r="Y541" s="125"/>
    </row>
    <row r="542" spans="1:25" ht="15.5">
      <c r="A542" s="126"/>
      <c r="B542" s="127"/>
      <c r="C542" s="1022"/>
      <c r="D542" s="127"/>
      <c r="E542" s="127"/>
      <c r="F542" s="127"/>
      <c r="G542" s="127"/>
      <c r="H542" s="127"/>
      <c r="I542" s="127"/>
      <c r="J542" s="127"/>
      <c r="K542" s="127"/>
      <c r="L542" s="127"/>
      <c r="M542" s="125"/>
      <c r="N542" s="128"/>
      <c r="O542" s="125"/>
      <c r="P542" s="125"/>
      <c r="Q542" s="125"/>
      <c r="R542" s="125"/>
      <c r="S542" s="125"/>
      <c r="T542" s="125"/>
      <c r="U542" s="125"/>
      <c r="V542" s="125"/>
      <c r="W542" s="125"/>
      <c r="X542" s="125"/>
      <c r="Y542" s="125"/>
    </row>
    <row r="543" spans="1:25" ht="15.5">
      <c r="A543" s="126"/>
      <c r="B543" s="127"/>
      <c r="C543" s="1022"/>
      <c r="D543" s="127"/>
      <c r="E543" s="127"/>
      <c r="F543" s="127"/>
      <c r="G543" s="127"/>
      <c r="H543" s="127"/>
      <c r="I543" s="127"/>
      <c r="J543" s="127"/>
      <c r="K543" s="127"/>
      <c r="L543" s="127"/>
      <c r="M543" s="125"/>
      <c r="N543" s="128"/>
      <c r="O543" s="125"/>
      <c r="P543" s="125"/>
      <c r="Q543" s="125"/>
      <c r="R543" s="125"/>
      <c r="S543" s="125"/>
      <c r="T543" s="125"/>
      <c r="U543" s="125"/>
      <c r="V543" s="125"/>
      <c r="W543" s="125"/>
      <c r="X543" s="125"/>
      <c r="Y543" s="125"/>
    </row>
    <row r="544" spans="1:25" ht="15.5">
      <c r="A544" s="126"/>
      <c r="B544" s="127"/>
      <c r="C544" s="1022"/>
      <c r="D544" s="127"/>
      <c r="E544" s="127"/>
      <c r="F544" s="127"/>
      <c r="G544" s="127"/>
      <c r="H544" s="127"/>
      <c r="I544" s="127"/>
      <c r="J544" s="127"/>
      <c r="K544" s="127"/>
      <c r="L544" s="127"/>
      <c r="M544" s="125"/>
      <c r="N544" s="128"/>
      <c r="O544" s="125"/>
      <c r="P544" s="125"/>
      <c r="Q544" s="125"/>
      <c r="R544" s="125"/>
      <c r="S544" s="125"/>
      <c r="T544" s="125"/>
      <c r="U544" s="125"/>
      <c r="V544" s="125"/>
      <c r="W544" s="125"/>
      <c r="X544" s="125"/>
      <c r="Y544" s="125"/>
    </row>
    <row r="545" spans="1:25" ht="15.5">
      <c r="A545" s="126"/>
      <c r="B545" s="127"/>
      <c r="C545" s="1022"/>
      <c r="D545" s="127"/>
      <c r="E545" s="127"/>
      <c r="F545" s="127"/>
      <c r="G545" s="127"/>
      <c r="H545" s="127"/>
      <c r="I545" s="127"/>
      <c r="J545" s="127"/>
      <c r="K545" s="127"/>
      <c r="L545" s="127"/>
      <c r="M545" s="125"/>
      <c r="N545" s="128"/>
      <c r="O545" s="125"/>
      <c r="P545" s="125"/>
      <c r="Q545" s="125"/>
      <c r="R545" s="125"/>
      <c r="S545" s="125"/>
      <c r="T545" s="125"/>
      <c r="U545" s="125"/>
      <c r="V545" s="125"/>
      <c r="W545" s="125"/>
      <c r="X545" s="125"/>
      <c r="Y545" s="125"/>
    </row>
    <row r="546" spans="1:25" ht="15.5">
      <c r="A546" s="126"/>
      <c r="B546" s="127"/>
      <c r="C546" s="1022"/>
      <c r="D546" s="127"/>
      <c r="E546" s="127"/>
      <c r="F546" s="127"/>
      <c r="G546" s="127"/>
      <c r="H546" s="127"/>
      <c r="I546" s="127"/>
      <c r="J546" s="127"/>
      <c r="K546" s="127"/>
      <c r="L546" s="127"/>
      <c r="M546" s="125"/>
      <c r="N546" s="128"/>
      <c r="O546" s="125"/>
      <c r="P546" s="125"/>
      <c r="Q546" s="125"/>
      <c r="R546" s="125"/>
      <c r="S546" s="125"/>
      <c r="T546" s="125"/>
      <c r="U546" s="125"/>
      <c r="V546" s="125"/>
      <c r="W546" s="125"/>
      <c r="X546" s="125"/>
      <c r="Y546" s="125"/>
    </row>
    <row r="547" spans="1:25" ht="15.5">
      <c r="A547" s="126"/>
      <c r="B547" s="127"/>
      <c r="C547" s="1022"/>
      <c r="D547" s="127"/>
      <c r="E547" s="127"/>
      <c r="F547" s="127"/>
      <c r="G547" s="127"/>
      <c r="H547" s="127"/>
      <c r="I547" s="127"/>
      <c r="J547" s="127"/>
      <c r="K547" s="127"/>
      <c r="L547" s="127"/>
      <c r="M547" s="125"/>
      <c r="N547" s="128"/>
      <c r="O547" s="125"/>
      <c r="P547" s="125"/>
      <c r="Q547" s="125"/>
      <c r="R547" s="125"/>
      <c r="S547" s="125"/>
      <c r="T547" s="125"/>
      <c r="U547" s="125"/>
      <c r="V547" s="125"/>
      <c r="W547" s="125"/>
      <c r="X547" s="125"/>
      <c r="Y547" s="125"/>
    </row>
    <row r="548" spans="1:25" ht="15.5">
      <c r="A548" s="126"/>
      <c r="B548" s="127"/>
      <c r="C548" s="1022"/>
      <c r="D548" s="127"/>
      <c r="E548" s="127"/>
      <c r="F548" s="127"/>
      <c r="G548" s="127"/>
      <c r="H548" s="127"/>
      <c r="I548" s="127"/>
      <c r="J548" s="127"/>
      <c r="K548" s="127"/>
      <c r="L548" s="127"/>
      <c r="M548" s="125"/>
      <c r="N548" s="128"/>
      <c r="O548" s="125"/>
      <c r="P548" s="125"/>
      <c r="Q548" s="125"/>
      <c r="R548" s="125"/>
      <c r="S548" s="125"/>
      <c r="T548" s="125"/>
      <c r="U548" s="125"/>
      <c r="V548" s="125"/>
      <c r="W548" s="125"/>
      <c r="X548" s="125"/>
      <c r="Y548" s="125"/>
    </row>
    <row r="549" spans="1:25" ht="15.5">
      <c r="A549" s="126"/>
      <c r="B549" s="127"/>
      <c r="C549" s="1022"/>
      <c r="D549" s="127"/>
      <c r="E549" s="127"/>
      <c r="F549" s="127"/>
      <c r="G549" s="127"/>
      <c r="H549" s="127"/>
      <c r="I549" s="127"/>
      <c r="J549" s="127"/>
      <c r="K549" s="127"/>
      <c r="L549" s="127"/>
      <c r="M549" s="125"/>
      <c r="N549" s="128"/>
      <c r="O549" s="125"/>
      <c r="P549" s="125"/>
      <c r="Q549" s="125"/>
      <c r="R549" s="125"/>
      <c r="S549" s="125"/>
      <c r="T549" s="125"/>
      <c r="U549" s="125"/>
      <c r="V549" s="125"/>
      <c r="W549" s="125"/>
      <c r="X549" s="125"/>
      <c r="Y549" s="125"/>
    </row>
    <row r="550" spans="1:25" ht="15.5">
      <c r="A550" s="126"/>
      <c r="B550" s="127"/>
      <c r="C550" s="1022"/>
      <c r="D550" s="127"/>
      <c r="E550" s="127"/>
      <c r="F550" s="127"/>
      <c r="G550" s="127"/>
      <c r="H550" s="127"/>
      <c r="I550" s="127"/>
      <c r="J550" s="127"/>
      <c r="K550" s="127"/>
      <c r="L550" s="127"/>
      <c r="M550" s="125"/>
      <c r="N550" s="128"/>
      <c r="O550" s="125"/>
      <c r="P550" s="125"/>
      <c r="Q550" s="125"/>
      <c r="R550" s="125"/>
      <c r="S550" s="125"/>
      <c r="T550" s="125"/>
      <c r="U550" s="125"/>
      <c r="V550" s="125"/>
      <c r="W550" s="125"/>
      <c r="X550" s="125"/>
      <c r="Y550" s="125"/>
    </row>
    <row r="551" spans="1:25" ht="15.5">
      <c r="A551" s="126"/>
      <c r="B551" s="127"/>
      <c r="C551" s="1022"/>
      <c r="D551" s="127"/>
      <c r="E551" s="127"/>
      <c r="F551" s="127"/>
      <c r="G551" s="127"/>
      <c r="H551" s="127"/>
      <c r="I551" s="127"/>
      <c r="J551" s="127"/>
      <c r="K551" s="127"/>
      <c r="L551" s="127"/>
      <c r="M551" s="125"/>
      <c r="N551" s="128"/>
      <c r="O551" s="125"/>
      <c r="P551" s="125"/>
      <c r="Q551" s="125"/>
      <c r="R551" s="125"/>
      <c r="S551" s="125"/>
      <c r="T551" s="125"/>
      <c r="U551" s="125"/>
      <c r="V551" s="125"/>
      <c r="W551" s="125"/>
      <c r="X551" s="125"/>
      <c r="Y551" s="125"/>
    </row>
    <row r="552" spans="1:25" ht="15.5">
      <c r="A552" s="126"/>
      <c r="B552" s="127"/>
      <c r="C552" s="1022"/>
      <c r="D552" s="127"/>
      <c r="E552" s="127"/>
      <c r="F552" s="127"/>
      <c r="G552" s="127"/>
      <c r="H552" s="127"/>
      <c r="I552" s="127"/>
      <c r="J552" s="127"/>
      <c r="K552" s="127"/>
      <c r="L552" s="127"/>
      <c r="M552" s="125"/>
      <c r="N552" s="128"/>
      <c r="O552" s="125"/>
      <c r="P552" s="125"/>
      <c r="Q552" s="125"/>
      <c r="R552" s="125"/>
      <c r="S552" s="125"/>
      <c r="T552" s="125"/>
      <c r="U552" s="125"/>
      <c r="V552" s="125"/>
      <c r="W552" s="125"/>
      <c r="X552" s="125"/>
      <c r="Y552" s="125"/>
    </row>
    <row r="553" spans="1:25" ht="15.5">
      <c r="A553" s="126"/>
      <c r="B553" s="127"/>
      <c r="C553" s="1022"/>
      <c r="D553" s="127"/>
      <c r="E553" s="127"/>
      <c r="F553" s="127"/>
      <c r="G553" s="127"/>
      <c r="H553" s="127"/>
      <c r="I553" s="127"/>
      <c r="J553" s="127"/>
      <c r="K553" s="127"/>
      <c r="L553" s="127"/>
      <c r="M553" s="125"/>
      <c r="N553" s="128"/>
      <c r="O553" s="125"/>
      <c r="P553" s="125"/>
      <c r="Q553" s="125"/>
      <c r="R553" s="125"/>
      <c r="S553" s="125"/>
      <c r="T553" s="125"/>
      <c r="U553" s="125"/>
      <c r="V553" s="125"/>
      <c r="W553" s="125"/>
      <c r="X553" s="125"/>
      <c r="Y553" s="125"/>
    </row>
    <row r="554" spans="1:25" ht="15.5">
      <c r="A554" s="126"/>
      <c r="B554" s="127"/>
      <c r="C554" s="1022"/>
      <c r="D554" s="127"/>
      <c r="E554" s="127"/>
      <c r="F554" s="127"/>
      <c r="G554" s="127"/>
      <c r="H554" s="127"/>
      <c r="I554" s="127"/>
      <c r="J554" s="127"/>
      <c r="K554" s="127"/>
      <c r="L554" s="127"/>
      <c r="M554" s="125"/>
      <c r="N554" s="128"/>
      <c r="O554" s="125"/>
      <c r="P554" s="125"/>
      <c r="Q554" s="125"/>
      <c r="R554" s="125"/>
      <c r="S554" s="125"/>
      <c r="T554" s="125"/>
      <c r="U554" s="125"/>
      <c r="V554" s="125"/>
      <c r="W554" s="125"/>
      <c r="X554" s="125"/>
      <c r="Y554" s="125"/>
    </row>
    <row r="555" spans="1:25" ht="15.5">
      <c r="A555" s="126"/>
      <c r="B555" s="127"/>
      <c r="C555" s="1022"/>
      <c r="D555" s="127"/>
      <c r="E555" s="127"/>
      <c r="F555" s="127"/>
      <c r="G555" s="127"/>
      <c r="H555" s="127"/>
      <c r="I555" s="127"/>
      <c r="J555" s="127"/>
      <c r="K555" s="127"/>
      <c r="L555" s="127"/>
      <c r="M555" s="125"/>
      <c r="N555" s="128"/>
      <c r="O555" s="125"/>
      <c r="P555" s="125"/>
      <c r="Q555" s="125"/>
      <c r="R555" s="125"/>
      <c r="S555" s="125"/>
      <c r="T555" s="125"/>
      <c r="U555" s="125"/>
      <c r="V555" s="125"/>
      <c r="W555" s="125"/>
      <c r="X555" s="125"/>
      <c r="Y555" s="125"/>
    </row>
    <row r="556" spans="1:25" ht="15.5">
      <c r="A556" s="126"/>
      <c r="B556" s="127"/>
      <c r="C556" s="1022"/>
      <c r="D556" s="127"/>
      <c r="E556" s="127"/>
      <c r="F556" s="127"/>
      <c r="G556" s="127"/>
      <c r="H556" s="127"/>
      <c r="I556" s="127"/>
      <c r="J556" s="127"/>
      <c r="K556" s="127"/>
      <c r="L556" s="127"/>
      <c r="M556" s="125"/>
      <c r="N556" s="128"/>
      <c r="O556" s="125"/>
      <c r="P556" s="125"/>
      <c r="Q556" s="125"/>
      <c r="R556" s="125"/>
      <c r="S556" s="125"/>
      <c r="T556" s="125"/>
      <c r="U556" s="125"/>
      <c r="V556" s="125"/>
      <c r="W556" s="125"/>
      <c r="X556" s="125"/>
      <c r="Y556" s="125"/>
    </row>
    <row r="557" spans="1:25" ht="15.5">
      <c r="A557" s="126"/>
      <c r="B557" s="127"/>
      <c r="C557" s="1022"/>
      <c r="D557" s="127"/>
      <c r="E557" s="127"/>
      <c r="F557" s="127"/>
      <c r="G557" s="127"/>
      <c r="H557" s="127"/>
      <c r="I557" s="127"/>
      <c r="J557" s="127"/>
      <c r="K557" s="127"/>
      <c r="L557" s="127"/>
      <c r="M557" s="125"/>
      <c r="N557" s="128"/>
      <c r="O557" s="125"/>
      <c r="P557" s="125"/>
      <c r="Q557" s="125"/>
      <c r="R557" s="125"/>
      <c r="S557" s="125"/>
      <c r="T557" s="125"/>
      <c r="U557" s="125"/>
      <c r="V557" s="125"/>
      <c r="W557" s="125"/>
      <c r="X557" s="125"/>
      <c r="Y557" s="125"/>
    </row>
    <row r="558" spans="1:25" ht="15.5">
      <c r="A558" s="126"/>
      <c r="B558" s="127"/>
      <c r="C558" s="1022"/>
      <c r="D558" s="127"/>
      <c r="E558" s="127"/>
      <c r="F558" s="127"/>
      <c r="G558" s="127"/>
      <c r="H558" s="127"/>
      <c r="I558" s="127"/>
      <c r="J558" s="127"/>
      <c r="K558" s="127"/>
      <c r="L558" s="127"/>
      <c r="M558" s="125"/>
      <c r="N558" s="128"/>
      <c r="O558" s="125"/>
      <c r="P558" s="125"/>
      <c r="Q558" s="125"/>
      <c r="R558" s="125"/>
      <c r="S558" s="125"/>
      <c r="T558" s="125"/>
      <c r="U558" s="125"/>
      <c r="V558" s="125"/>
      <c r="W558" s="125"/>
      <c r="X558" s="125"/>
      <c r="Y558" s="125"/>
    </row>
    <row r="559" spans="1:25" ht="15.5">
      <c r="A559" s="126"/>
      <c r="B559" s="127"/>
      <c r="C559" s="1022"/>
      <c r="D559" s="127"/>
      <c r="E559" s="127"/>
      <c r="F559" s="127"/>
      <c r="G559" s="127"/>
      <c r="H559" s="127"/>
      <c r="I559" s="127"/>
      <c r="J559" s="127"/>
      <c r="K559" s="127"/>
      <c r="L559" s="127"/>
      <c r="M559" s="125"/>
      <c r="N559" s="128"/>
      <c r="O559" s="125"/>
      <c r="P559" s="125"/>
      <c r="Q559" s="125"/>
      <c r="R559" s="125"/>
      <c r="S559" s="125"/>
      <c r="T559" s="125"/>
      <c r="U559" s="125"/>
      <c r="V559" s="125"/>
      <c r="W559" s="125"/>
      <c r="X559" s="125"/>
      <c r="Y559" s="125"/>
    </row>
    <row r="560" spans="1:25" ht="15.5">
      <c r="A560" s="126"/>
      <c r="B560" s="127"/>
      <c r="C560" s="1022"/>
      <c r="D560" s="127"/>
      <c r="E560" s="127"/>
      <c r="F560" s="127"/>
      <c r="G560" s="127"/>
      <c r="H560" s="127"/>
      <c r="I560" s="127"/>
      <c r="J560" s="127"/>
      <c r="K560" s="127"/>
      <c r="L560" s="127"/>
      <c r="M560" s="125"/>
      <c r="N560" s="128"/>
      <c r="O560" s="125"/>
      <c r="P560" s="125"/>
      <c r="Q560" s="125"/>
      <c r="R560" s="125"/>
      <c r="S560" s="125"/>
      <c r="T560" s="125"/>
      <c r="U560" s="125"/>
      <c r="V560" s="125"/>
      <c r="W560" s="125"/>
      <c r="X560" s="125"/>
      <c r="Y560" s="125"/>
    </row>
    <row r="561" spans="1:25" ht="15.5">
      <c r="A561" s="126"/>
      <c r="B561" s="127"/>
      <c r="C561" s="1022"/>
      <c r="D561" s="127"/>
      <c r="E561" s="127"/>
      <c r="F561" s="127"/>
      <c r="G561" s="127"/>
      <c r="H561" s="127"/>
      <c r="I561" s="127"/>
      <c r="J561" s="127"/>
      <c r="K561" s="127"/>
      <c r="L561" s="127"/>
      <c r="M561" s="125"/>
      <c r="N561" s="128"/>
      <c r="O561" s="125"/>
      <c r="P561" s="125"/>
      <c r="Q561" s="125"/>
      <c r="R561" s="125"/>
      <c r="S561" s="125"/>
      <c r="T561" s="125"/>
      <c r="U561" s="125"/>
      <c r="V561" s="125"/>
      <c r="W561" s="125"/>
      <c r="X561" s="125"/>
      <c r="Y561" s="125"/>
    </row>
    <row r="562" spans="1:25" ht="15.5">
      <c r="A562" s="126"/>
      <c r="B562" s="127"/>
      <c r="C562" s="1022"/>
      <c r="D562" s="127"/>
      <c r="E562" s="127"/>
      <c r="F562" s="127"/>
      <c r="G562" s="127"/>
      <c r="H562" s="127"/>
      <c r="I562" s="127"/>
      <c r="J562" s="127"/>
      <c r="K562" s="127"/>
      <c r="L562" s="127"/>
      <c r="M562" s="125"/>
      <c r="N562" s="128"/>
      <c r="O562" s="125"/>
      <c r="P562" s="125"/>
      <c r="Q562" s="125"/>
      <c r="R562" s="125"/>
      <c r="S562" s="125"/>
      <c r="T562" s="125"/>
      <c r="U562" s="125"/>
      <c r="V562" s="125"/>
      <c r="W562" s="125"/>
      <c r="X562" s="125"/>
      <c r="Y562" s="125"/>
    </row>
    <row r="563" spans="1:25" ht="15.5">
      <c r="A563" s="126"/>
      <c r="B563" s="127"/>
      <c r="C563" s="1022"/>
      <c r="D563" s="127"/>
      <c r="E563" s="127"/>
      <c r="F563" s="127"/>
      <c r="G563" s="127"/>
      <c r="H563" s="127"/>
      <c r="I563" s="127"/>
      <c r="J563" s="127"/>
      <c r="K563" s="127"/>
      <c r="L563" s="127"/>
      <c r="M563" s="125"/>
      <c r="N563" s="128"/>
      <c r="O563" s="125"/>
      <c r="P563" s="125"/>
      <c r="Q563" s="125"/>
      <c r="R563" s="125"/>
      <c r="S563" s="125"/>
      <c r="T563" s="125"/>
      <c r="U563" s="125"/>
      <c r="V563" s="125"/>
      <c r="W563" s="125"/>
      <c r="X563" s="125"/>
      <c r="Y563" s="125"/>
    </row>
    <row r="564" spans="1:25" ht="15.5">
      <c r="A564" s="126"/>
      <c r="B564" s="127"/>
      <c r="C564" s="1022"/>
      <c r="D564" s="127"/>
      <c r="E564" s="127"/>
      <c r="F564" s="127"/>
      <c r="G564" s="127"/>
      <c r="H564" s="127"/>
      <c r="I564" s="127"/>
      <c r="J564" s="127"/>
      <c r="K564" s="127"/>
      <c r="L564" s="127"/>
      <c r="M564" s="125"/>
      <c r="N564" s="128"/>
      <c r="O564" s="125"/>
      <c r="P564" s="125"/>
      <c r="Q564" s="125"/>
      <c r="R564" s="125"/>
      <c r="S564" s="125"/>
      <c r="T564" s="125"/>
      <c r="U564" s="125"/>
      <c r="V564" s="125"/>
      <c r="W564" s="125"/>
      <c r="X564" s="125"/>
      <c r="Y564" s="125"/>
    </row>
    <row r="565" spans="1:25" ht="15.5">
      <c r="A565" s="126"/>
      <c r="B565" s="127"/>
      <c r="C565" s="1022"/>
      <c r="D565" s="127"/>
      <c r="E565" s="127"/>
      <c r="F565" s="127"/>
      <c r="G565" s="127"/>
      <c r="H565" s="127"/>
      <c r="I565" s="127"/>
      <c r="J565" s="127"/>
      <c r="K565" s="127"/>
      <c r="L565" s="127"/>
      <c r="M565" s="125"/>
      <c r="N565" s="128"/>
      <c r="O565" s="125"/>
      <c r="P565" s="125"/>
      <c r="Q565" s="125"/>
      <c r="R565" s="125"/>
      <c r="S565" s="125"/>
      <c r="T565" s="125"/>
      <c r="U565" s="125"/>
      <c r="V565" s="125"/>
      <c r="W565" s="125"/>
      <c r="X565" s="125"/>
      <c r="Y565" s="125"/>
    </row>
    <row r="566" spans="1:25" ht="15.5">
      <c r="A566" s="126"/>
      <c r="B566" s="127"/>
      <c r="C566" s="1022"/>
      <c r="D566" s="127"/>
      <c r="E566" s="127"/>
      <c r="F566" s="127"/>
      <c r="G566" s="127"/>
      <c r="H566" s="127"/>
      <c r="I566" s="127"/>
      <c r="J566" s="127"/>
      <c r="K566" s="127"/>
      <c r="L566" s="127"/>
      <c r="M566" s="125"/>
      <c r="N566" s="128"/>
      <c r="O566" s="125"/>
      <c r="P566" s="125"/>
      <c r="Q566" s="125"/>
      <c r="R566" s="125"/>
      <c r="S566" s="125"/>
      <c r="T566" s="125"/>
      <c r="U566" s="125"/>
      <c r="V566" s="125"/>
      <c r="W566" s="125"/>
      <c r="X566" s="125"/>
      <c r="Y566" s="125"/>
    </row>
    <row r="567" spans="1:25" ht="15.5">
      <c r="A567" s="126"/>
      <c r="B567" s="127"/>
      <c r="C567" s="1022"/>
      <c r="D567" s="127"/>
      <c r="E567" s="127"/>
      <c r="F567" s="127"/>
      <c r="G567" s="127"/>
      <c r="H567" s="127"/>
      <c r="I567" s="127"/>
      <c r="J567" s="127"/>
      <c r="K567" s="127"/>
      <c r="L567" s="127"/>
      <c r="M567" s="125"/>
      <c r="N567" s="128"/>
      <c r="O567" s="125"/>
      <c r="P567" s="125"/>
      <c r="Q567" s="125"/>
      <c r="R567" s="125"/>
      <c r="S567" s="125"/>
      <c r="T567" s="125"/>
      <c r="U567" s="125"/>
      <c r="V567" s="125"/>
      <c r="W567" s="125"/>
      <c r="X567" s="125"/>
      <c r="Y567" s="125"/>
    </row>
    <row r="568" spans="1:25" ht="15.5">
      <c r="A568" s="126"/>
      <c r="B568" s="127"/>
      <c r="C568" s="1022"/>
      <c r="D568" s="127"/>
      <c r="E568" s="127"/>
      <c r="F568" s="127"/>
      <c r="G568" s="127"/>
      <c r="H568" s="127"/>
      <c r="I568" s="127"/>
      <c r="J568" s="127"/>
      <c r="K568" s="127"/>
      <c r="L568" s="127"/>
      <c r="M568" s="125"/>
      <c r="N568" s="128"/>
      <c r="O568" s="125"/>
      <c r="P568" s="125"/>
      <c r="Q568" s="125"/>
      <c r="R568" s="125"/>
      <c r="S568" s="125"/>
      <c r="T568" s="125"/>
      <c r="U568" s="125"/>
      <c r="V568" s="125"/>
      <c r="W568" s="125"/>
      <c r="X568" s="125"/>
      <c r="Y568" s="125"/>
    </row>
    <row r="569" spans="1:25" ht="15.5">
      <c r="A569" s="126"/>
      <c r="B569" s="127"/>
      <c r="C569" s="1022"/>
      <c r="D569" s="127"/>
      <c r="E569" s="127"/>
      <c r="F569" s="127"/>
      <c r="G569" s="127"/>
      <c r="H569" s="127"/>
      <c r="I569" s="127"/>
      <c r="J569" s="127"/>
      <c r="K569" s="127"/>
      <c r="L569" s="127"/>
      <c r="M569" s="125"/>
      <c r="N569" s="128"/>
      <c r="O569" s="125"/>
      <c r="P569" s="125"/>
      <c r="Q569" s="125"/>
      <c r="R569" s="125"/>
      <c r="S569" s="125"/>
      <c r="T569" s="125"/>
      <c r="U569" s="125"/>
      <c r="V569" s="125"/>
      <c r="W569" s="125"/>
      <c r="X569" s="125"/>
      <c r="Y569" s="125"/>
    </row>
    <row r="570" spans="1:25" ht="15.5">
      <c r="A570" s="126"/>
      <c r="B570" s="127"/>
      <c r="C570" s="1022"/>
      <c r="D570" s="127"/>
      <c r="E570" s="127"/>
      <c r="F570" s="127"/>
      <c r="G570" s="127"/>
      <c r="H570" s="127"/>
      <c r="I570" s="127"/>
      <c r="J570" s="127"/>
      <c r="K570" s="127"/>
      <c r="L570" s="127"/>
      <c r="M570" s="125"/>
      <c r="N570" s="128"/>
      <c r="O570" s="125"/>
      <c r="P570" s="125"/>
      <c r="Q570" s="125"/>
      <c r="R570" s="125"/>
      <c r="S570" s="125"/>
      <c r="T570" s="125"/>
      <c r="U570" s="125"/>
      <c r="V570" s="125"/>
      <c r="W570" s="125"/>
      <c r="X570" s="125"/>
      <c r="Y570" s="125"/>
    </row>
    <row r="571" spans="1:25" ht="15.5">
      <c r="A571" s="126"/>
      <c r="B571" s="127"/>
      <c r="C571" s="1022"/>
      <c r="D571" s="127"/>
      <c r="E571" s="127"/>
      <c r="F571" s="127"/>
      <c r="G571" s="127"/>
      <c r="H571" s="127"/>
      <c r="I571" s="127"/>
      <c r="J571" s="127"/>
      <c r="K571" s="127"/>
      <c r="L571" s="127"/>
      <c r="M571" s="125"/>
      <c r="N571" s="128"/>
      <c r="O571" s="125"/>
      <c r="P571" s="125"/>
      <c r="Q571" s="125"/>
      <c r="R571" s="125"/>
      <c r="S571" s="125"/>
      <c r="T571" s="125"/>
      <c r="U571" s="125"/>
      <c r="V571" s="125"/>
      <c r="W571" s="125"/>
      <c r="X571" s="125"/>
      <c r="Y571" s="125"/>
    </row>
    <row r="572" spans="1:25" ht="15.5">
      <c r="A572" s="126"/>
      <c r="B572" s="127"/>
      <c r="C572" s="1022"/>
      <c r="D572" s="127"/>
      <c r="E572" s="127"/>
      <c r="F572" s="127"/>
      <c r="G572" s="127"/>
      <c r="H572" s="127"/>
      <c r="I572" s="127"/>
      <c r="J572" s="127"/>
      <c r="K572" s="127"/>
      <c r="L572" s="127"/>
      <c r="M572" s="125"/>
      <c r="N572" s="128"/>
      <c r="O572" s="125"/>
      <c r="P572" s="125"/>
      <c r="Q572" s="125"/>
      <c r="R572" s="125"/>
      <c r="S572" s="125"/>
      <c r="T572" s="125"/>
      <c r="U572" s="125"/>
      <c r="V572" s="125"/>
      <c r="W572" s="125"/>
      <c r="X572" s="125"/>
      <c r="Y572" s="125"/>
    </row>
    <row r="573" spans="1:25" ht="15.5">
      <c r="A573" s="126"/>
      <c r="B573" s="127"/>
      <c r="C573" s="1022"/>
      <c r="D573" s="127"/>
      <c r="E573" s="127"/>
      <c r="F573" s="127"/>
      <c r="G573" s="127"/>
      <c r="H573" s="127"/>
      <c r="I573" s="127"/>
      <c r="J573" s="127"/>
      <c r="K573" s="127"/>
      <c r="L573" s="127"/>
      <c r="M573" s="125"/>
      <c r="N573" s="128"/>
      <c r="O573" s="125"/>
      <c r="P573" s="125"/>
      <c r="Q573" s="125"/>
      <c r="R573" s="125"/>
      <c r="S573" s="125"/>
      <c r="T573" s="125"/>
      <c r="U573" s="125"/>
      <c r="V573" s="125"/>
      <c r="W573" s="125"/>
      <c r="X573" s="125"/>
      <c r="Y573" s="125"/>
    </row>
    <row r="574" spans="1:25" ht="15.5">
      <c r="A574" s="126"/>
      <c r="B574" s="127"/>
      <c r="C574" s="1022"/>
      <c r="D574" s="127"/>
      <c r="E574" s="127"/>
      <c r="F574" s="127"/>
      <c r="G574" s="127"/>
      <c r="H574" s="127"/>
      <c r="I574" s="127"/>
      <c r="J574" s="127"/>
      <c r="K574" s="127"/>
      <c r="L574" s="127"/>
      <c r="M574" s="125"/>
      <c r="N574" s="128"/>
      <c r="O574" s="125"/>
      <c r="P574" s="125"/>
      <c r="Q574" s="125"/>
      <c r="R574" s="125"/>
      <c r="S574" s="125"/>
      <c r="T574" s="125"/>
      <c r="U574" s="125"/>
      <c r="V574" s="125"/>
      <c r="W574" s="125"/>
      <c r="X574" s="125"/>
      <c r="Y574" s="125"/>
    </row>
    <row r="575" spans="1:25" ht="15.5">
      <c r="A575" s="126"/>
      <c r="B575" s="127"/>
      <c r="C575" s="1022"/>
      <c r="D575" s="127"/>
      <c r="E575" s="127"/>
      <c r="F575" s="127"/>
      <c r="G575" s="127"/>
      <c r="H575" s="127"/>
      <c r="I575" s="127"/>
      <c r="J575" s="127"/>
      <c r="K575" s="127"/>
      <c r="L575" s="127"/>
      <c r="M575" s="125"/>
      <c r="N575" s="128"/>
      <c r="O575" s="125"/>
      <c r="P575" s="125"/>
      <c r="Q575" s="125"/>
      <c r="R575" s="125"/>
      <c r="S575" s="125"/>
      <c r="T575" s="125"/>
      <c r="U575" s="125"/>
      <c r="V575" s="125"/>
      <c r="W575" s="125"/>
      <c r="X575" s="125"/>
      <c r="Y575" s="125"/>
    </row>
    <row r="576" spans="1:25" ht="15.5">
      <c r="A576" s="126"/>
      <c r="B576" s="127"/>
      <c r="C576" s="1022"/>
      <c r="D576" s="127"/>
      <c r="E576" s="127"/>
      <c r="F576" s="127"/>
      <c r="G576" s="127"/>
      <c r="H576" s="127"/>
      <c r="I576" s="127"/>
      <c r="J576" s="127"/>
      <c r="K576" s="127"/>
      <c r="L576" s="127"/>
      <c r="M576" s="125"/>
      <c r="N576" s="128"/>
      <c r="O576" s="125"/>
      <c r="P576" s="125"/>
      <c r="Q576" s="125"/>
      <c r="R576" s="125"/>
      <c r="S576" s="125"/>
      <c r="T576" s="125"/>
      <c r="U576" s="125"/>
      <c r="V576" s="125"/>
      <c r="W576" s="125"/>
      <c r="X576" s="125"/>
      <c r="Y576" s="125"/>
    </row>
    <row r="577" spans="1:25" ht="15.5">
      <c r="A577" s="126"/>
      <c r="B577" s="127"/>
      <c r="C577" s="1022"/>
      <c r="D577" s="127"/>
      <c r="E577" s="127"/>
      <c r="F577" s="127"/>
      <c r="G577" s="127"/>
      <c r="H577" s="127"/>
      <c r="I577" s="127"/>
      <c r="J577" s="127"/>
      <c r="K577" s="127"/>
      <c r="L577" s="127"/>
      <c r="M577" s="125"/>
      <c r="N577" s="128"/>
      <c r="O577" s="125"/>
      <c r="P577" s="125"/>
      <c r="Q577" s="125"/>
      <c r="R577" s="125"/>
      <c r="S577" s="125"/>
      <c r="T577" s="125"/>
      <c r="U577" s="125"/>
      <c r="V577" s="125"/>
      <c r="W577" s="125"/>
      <c r="X577" s="125"/>
      <c r="Y577" s="125"/>
    </row>
    <row r="578" spans="1:25" ht="15.5">
      <c r="A578" s="126"/>
      <c r="B578" s="127"/>
      <c r="C578" s="1022"/>
      <c r="D578" s="127"/>
      <c r="E578" s="127"/>
      <c r="F578" s="127"/>
      <c r="G578" s="127"/>
      <c r="H578" s="127"/>
      <c r="I578" s="127"/>
      <c r="J578" s="127"/>
      <c r="K578" s="127"/>
      <c r="L578" s="127"/>
      <c r="M578" s="125"/>
      <c r="N578" s="128"/>
      <c r="O578" s="125"/>
      <c r="P578" s="125"/>
      <c r="Q578" s="125"/>
      <c r="R578" s="125"/>
      <c r="S578" s="125"/>
      <c r="T578" s="125"/>
      <c r="U578" s="125"/>
      <c r="V578" s="125"/>
      <c r="W578" s="125"/>
      <c r="X578" s="125"/>
      <c r="Y578" s="125"/>
    </row>
    <row r="579" spans="1:25" ht="15.5">
      <c r="A579" s="126"/>
      <c r="B579" s="127"/>
      <c r="C579" s="1022"/>
      <c r="D579" s="127"/>
      <c r="E579" s="127"/>
      <c r="F579" s="127"/>
      <c r="G579" s="127"/>
      <c r="H579" s="127"/>
      <c r="I579" s="127"/>
      <c r="J579" s="127"/>
      <c r="K579" s="127"/>
      <c r="L579" s="127"/>
      <c r="M579" s="125"/>
      <c r="N579" s="128"/>
      <c r="O579" s="125"/>
      <c r="P579" s="125"/>
      <c r="Q579" s="125"/>
      <c r="R579" s="125"/>
      <c r="S579" s="125"/>
      <c r="T579" s="125"/>
      <c r="U579" s="125"/>
      <c r="V579" s="125"/>
      <c r="W579" s="125"/>
      <c r="X579" s="125"/>
      <c r="Y579" s="125"/>
    </row>
    <row r="580" spans="1:25" ht="15.5">
      <c r="A580" s="126"/>
      <c r="B580" s="127"/>
      <c r="C580" s="1022"/>
      <c r="D580" s="127"/>
      <c r="E580" s="127"/>
      <c r="F580" s="127"/>
      <c r="G580" s="127"/>
      <c r="H580" s="127"/>
      <c r="I580" s="127"/>
      <c r="J580" s="127"/>
      <c r="K580" s="127"/>
      <c r="L580" s="127"/>
      <c r="M580" s="125"/>
      <c r="N580" s="128"/>
      <c r="O580" s="125"/>
      <c r="P580" s="125"/>
      <c r="Q580" s="125"/>
      <c r="R580" s="125"/>
      <c r="S580" s="125"/>
      <c r="T580" s="125"/>
      <c r="U580" s="125"/>
      <c r="V580" s="125"/>
      <c r="W580" s="125"/>
      <c r="X580" s="125"/>
      <c r="Y580" s="125"/>
    </row>
    <row r="581" spans="1:25" ht="15.5">
      <c r="A581" s="126"/>
      <c r="B581" s="127"/>
      <c r="C581" s="1022"/>
      <c r="D581" s="127"/>
      <c r="E581" s="127"/>
      <c r="F581" s="127"/>
      <c r="G581" s="127"/>
      <c r="H581" s="127"/>
      <c r="I581" s="127"/>
      <c r="J581" s="127"/>
      <c r="K581" s="127"/>
      <c r="L581" s="127"/>
      <c r="M581" s="125"/>
      <c r="N581" s="128"/>
      <c r="O581" s="125"/>
      <c r="P581" s="125"/>
      <c r="Q581" s="125"/>
      <c r="R581" s="125"/>
      <c r="S581" s="125"/>
      <c r="T581" s="125"/>
      <c r="U581" s="125"/>
      <c r="V581" s="125"/>
      <c r="W581" s="125"/>
      <c r="X581" s="125"/>
      <c r="Y581" s="125"/>
    </row>
    <row r="582" spans="1:25" ht="15.5">
      <c r="A582" s="126"/>
      <c r="B582" s="127"/>
      <c r="C582" s="1022"/>
      <c r="D582" s="127"/>
      <c r="E582" s="127"/>
      <c r="F582" s="127"/>
      <c r="G582" s="127"/>
      <c r="H582" s="127"/>
      <c r="I582" s="127"/>
      <c r="J582" s="127"/>
      <c r="K582" s="127"/>
      <c r="L582" s="127"/>
      <c r="M582" s="125"/>
      <c r="N582" s="128"/>
      <c r="O582" s="125"/>
      <c r="P582" s="125"/>
      <c r="Q582" s="125"/>
      <c r="R582" s="125"/>
      <c r="S582" s="125"/>
      <c r="T582" s="125"/>
      <c r="U582" s="125"/>
      <c r="V582" s="125"/>
      <c r="W582" s="125"/>
      <c r="X582" s="125"/>
      <c r="Y582" s="125"/>
    </row>
    <row r="583" spans="1:25" ht="15.5">
      <c r="A583" s="126"/>
      <c r="B583" s="127"/>
      <c r="C583" s="1022"/>
      <c r="D583" s="127"/>
      <c r="E583" s="127"/>
      <c r="F583" s="127"/>
      <c r="G583" s="127"/>
      <c r="H583" s="127"/>
      <c r="I583" s="127"/>
      <c r="J583" s="127"/>
      <c r="K583" s="127"/>
      <c r="L583" s="127"/>
      <c r="M583" s="125"/>
      <c r="N583" s="128"/>
      <c r="O583" s="125"/>
      <c r="P583" s="125"/>
      <c r="Q583" s="125"/>
      <c r="R583" s="125"/>
      <c r="S583" s="125"/>
      <c r="T583" s="125"/>
      <c r="U583" s="125"/>
      <c r="V583" s="125"/>
      <c r="W583" s="125"/>
      <c r="X583" s="125"/>
      <c r="Y583" s="125"/>
    </row>
    <row r="584" spans="1:25" ht="15.5">
      <c r="A584" s="126"/>
      <c r="B584" s="127"/>
      <c r="C584" s="1022"/>
      <c r="D584" s="127"/>
      <c r="E584" s="127"/>
      <c r="F584" s="127"/>
      <c r="G584" s="127"/>
      <c r="H584" s="127"/>
      <c r="I584" s="127"/>
      <c r="J584" s="127"/>
      <c r="K584" s="127"/>
      <c r="L584" s="127"/>
      <c r="M584" s="125"/>
      <c r="N584" s="128"/>
      <c r="O584" s="125"/>
      <c r="P584" s="125"/>
      <c r="Q584" s="125"/>
      <c r="R584" s="125"/>
      <c r="S584" s="125"/>
      <c r="T584" s="125"/>
      <c r="U584" s="125"/>
      <c r="V584" s="125"/>
      <c r="W584" s="125"/>
      <c r="X584" s="125"/>
      <c r="Y584" s="125"/>
    </row>
    <row r="585" spans="1:25" ht="15.5">
      <c r="A585" s="126"/>
      <c r="B585" s="127"/>
      <c r="C585" s="1022"/>
      <c r="D585" s="127"/>
      <c r="E585" s="127"/>
      <c r="F585" s="127"/>
      <c r="G585" s="127"/>
      <c r="H585" s="127"/>
      <c r="I585" s="127"/>
      <c r="J585" s="127"/>
      <c r="K585" s="127"/>
      <c r="L585" s="127"/>
      <c r="M585" s="125"/>
      <c r="N585" s="128"/>
      <c r="O585" s="125"/>
      <c r="P585" s="125"/>
      <c r="Q585" s="125"/>
      <c r="R585" s="125"/>
      <c r="S585" s="125"/>
      <c r="T585" s="125"/>
      <c r="U585" s="125"/>
      <c r="V585" s="125"/>
      <c r="W585" s="125"/>
      <c r="X585" s="125"/>
      <c r="Y585" s="125"/>
    </row>
    <row r="586" spans="1:25" ht="15.5">
      <c r="A586" s="126"/>
      <c r="B586" s="127"/>
      <c r="C586" s="1022"/>
      <c r="D586" s="127"/>
      <c r="E586" s="127"/>
      <c r="F586" s="127"/>
      <c r="G586" s="127"/>
      <c r="H586" s="127"/>
      <c r="I586" s="127"/>
      <c r="J586" s="127"/>
      <c r="K586" s="127"/>
      <c r="L586" s="127"/>
      <c r="M586" s="125"/>
      <c r="N586" s="128"/>
      <c r="O586" s="125"/>
      <c r="P586" s="125"/>
      <c r="Q586" s="125"/>
      <c r="R586" s="125"/>
      <c r="S586" s="125"/>
      <c r="T586" s="125"/>
      <c r="U586" s="125"/>
      <c r="V586" s="125"/>
      <c r="W586" s="125"/>
      <c r="X586" s="125"/>
      <c r="Y586" s="125"/>
    </row>
    <row r="587" spans="1:25" ht="15.5">
      <c r="A587" s="126"/>
      <c r="B587" s="127"/>
      <c r="C587" s="1022"/>
      <c r="D587" s="127"/>
      <c r="E587" s="127"/>
      <c r="F587" s="127"/>
      <c r="G587" s="127"/>
      <c r="H587" s="127"/>
      <c r="I587" s="127"/>
      <c r="J587" s="127"/>
      <c r="K587" s="127"/>
      <c r="L587" s="127"/>
      <c r="M587" s="125"/>
      <c r="N587" s="128"/>
      <c r="O587" s="125"/>
      <c r="P587" s="125"/>
      <c r="Q587" s="125"/>
      <c r="R587" s="125"/>
      <c r="S587" s="125"/>
      <c r="T587" s="125"/>
      <c r="U587" s="125"/>
      <c r="V587" s="125"/>
      <c r="W587" s="125"/>
      <c r="X587" s="125"/>
      <c r="Y587" s="125"/>
    </row>
    <row r="588" spans="1:25" ht="15.5">
      <c r="A588" s="126"/>
      <c r="B588" s="127"/>
      <c r="C588" s="1022"/>
      <c r="D588" s="127"/>
      <c r="E588" s="127"/>
      <c r="F588" s="127"/>
      <c r="G588" s="127"/>
      <c r="H588" s="127"/>
      <c r="I588" s="127"/>
      <c r="J588" s="127"/>
      <c r="K588" s="127"/>
      <c r="L588" s="127"/>
      <c r="M588" s="125"/>
      <c r="N588" s="128"/>
      <c r="O588" s="125"/>
      <c r="P588" s="125"/>
      <c r="Q588" s="125"/>
      <c r="R588" s="125"/>
      <c r="S588" s="125"/>
      <c r="T588" s="125"/>
      <c r="U588" s="125"/>
      <c r="V588" s="125"/>
      <c r="W588" s="125"/>
      <c r="X588" s="125"/>
      <c r="Y588" s="125"/>
    </row>
    <row r="589" spans="1:25" ht="15.5">
      <c r="A589" s="126"/>
      <c r="B589" s="127"/>
      <c r="C589" s="1022"/>
      <c r="D589" s="127"/>
      <c r="E589" s="127"/>
      <c r="F589" s="127"/>
      <c r="G589" s="127"/>
      <c r="H589" s="127"/>
      <c r="I589" s="127"/>
      <c r="J589" s="127"/>
      <c r="K589" s="127"/>
      <c r="L589" s="127"/>
      <c r="M589" s="125"/>
      <c r="N589" s="128"/>
      <c r="O589" s="125"/>
      <c r="P589" s="125"/>
      <c r="Q589" s="125"/>
      <c r="R589" s="125"/>
      <c r="S589" s="125"/>
      <c r="T589" s="125"/>
      <c r="U589" s="125"/>
      <c r="V589" s="125"/>
      <c r="W589" s="125"/>
      <c r="X589" s="125"/>
      <c r="Y589" s="125"/>
    </row>
    <row r="590" spans="1:25" ht="15.5">
      <c r="A590" s="126"/>
      <c r="B590" s="127"/>
      <c r="C590" s="1022"/>
      <c r="D590" s="127"/>
      <c r="E590" s="127"/>
      <c r="F590" s="127"/>
      <c r="G590" s="127"/>
      <c r="H590" s="127"/>
      <c r="I590" s="127"/>
      <c r="J590" s="127"/>
      <c r="K590" s="127"/>
      <c r="L590" s="127"/>
      <c r="M590" s="125"/>
      <c r="N590" s="128"/>
      <c r="O590" s="125"/>
      <c r="P590" s="125"/>
      <c r="Q590" s="125"/>
      <c r="R590" s="125"/>
      <c r="S590" s="125"/>
      <c r="T590" s="125"/>
      <c r="U590" s="125"/>
      <c r="V590" s="125"/>
      <c r="W590" s="125"/>
      <c r="X590" s="125"/>
      <c r="Y590" s="125"/>
    </row>
    <row r="591" spans="1:25" ht="15.5">
      <c r="A591" s="126"/>
      <c r="B591" s="127"/>
      <c r="C591" s="1022"/>
      <c r="D591" s="127"/>
      <c r="E591" s="127"/>
      <c r="F591" s="127"/>
      <c r="G591" s="127"/>
      <c r="H591" s="127"/>
      <c r="I591" s="127"/>
      <c r="J591" s="127"/>
      <c r="K591" s="127"/>
      <c r="L591" s="127"/>
      <c r="M591" s="125"/>
      <c r="N591" s="128"/>
      <c r="O591" s="125"/>
      <c r="P591" s="125"/>
      <c r="Q591" s="125"/>
      <c r="R591" s="125"/>
      <c r="S591" s="125"/>
      <c r="T591" s="125"/>
      <c r="U591" s="125"/>
      <c r="V591" s="125"/>
      <c r="W591" s="125"/>
      <c r="X591" s="125"/>
      <c r="Y591" s="125"/>
    </row>
    <row r="592" spans="1:25" ht="15.5">
      <c r="A592" s="126"/>
      <c r="B592" s="127"/>
      <c r="C592" s="1022"/>
      <c r="D592" s="127"/>
      <c r="E592" s="127"/>
      <c r="F592" s="127"/>
      <c r="G592" s="127"/>
      <c r="H592" s="127"/>
      <c r="I592" s="127"/>
      <c r="J592" s="127"/>
      <c r="K592" s="127"/>
      <c r="L592" s="127"/>
      <c r="M592" s="125"/>
      <c r="N592" s="128"/>
      <c r="O592" s="125"/>
      <c r="P592" s="125"/>
      <c r="Q592" s="125"/>
      <c r="R592" s="125"/>
      <c r="S592" s="125"/>
      <c r="T592" s="125"/>
      <c r="U592" s="125"/>
      <c r="V592" s="125"/>
      <c r="W592" s="125"/>
      <c r="X592" s="125"/>
      <c r="Y592" s="125"/>
    </row>
    <row r="593" spans="1:25" ht="15.5">
      <c r="A593" s="126"/>
      <c r="B593" s="127"/>
      <c r="C593" s="1022"/>
      <c r="D593" s="127"/>
      <c r="E593" s="127"/>
      <c r="F593" s="127"/>
      <c r="G593" s="127"/>
      <c r="H593" s="127"/>
      <c r="I593" s="127"/>
      <c r="J593" s="127"/>
      <c r="K593" s="127"/>
      <c r="L593" s="127"/>
      <c r="M593" s="125"/>
      <c r="N593" s="128"/>
      <c r="O593" s="125"/>
      <c r="P593" s="125"/>
      <c r="Q593" s="125"/>
      <c r="R593" s="125"/>
      <c r="S593" s="125"/>
      <c r="T593" s="125"/>
      <c r="U593" s="125"/>
      <c r="V593" s="125"/>
      <c r="W593" s="125"/>
      <c r="X593" s="125"/>
      <c r="Y593" s="125"/>
    </row>
    <row r="594" spans="1:25" ht="15.5">
      <c r="A594" s="126"/>
      <c r="B594" s="127"/>
      <c r="C594" s="1022"/>
      <c r="D594" s="127"/>
      <c r="E594" s="127"/>
      <c r="F594" s="127"/>
      <c r="G594" s="127"/>
      <c r="H594" s="127"/>
      <c r="I594" s="127"/>
      <c r="J594" s="127"/>
      <c r="K594" s="127"/>
      <c r="L594" s="127"/>
      <c r="M594" s="125"/>
      <c r="N594" s="128"/>
      <c r="O594" s="125"/>
      <c r="P594" s="125"/>
      <c r="Q594" s="125"/>
      <c r="R594" s="125"/>
      <c r="S594" s="125"/>
      <c r="T594" s="125"/>
      <c r="U594" s="125"/>
      <c r="V594" s="125"/>
      <c r="W594" s="125"/>
      <c r="X594" s="125"/>
      <c r="Y594" s="125"/>
    </row>
    <row r="595" spans="1:25" ht="15.5">
      <c r="A595" s="126"/>
      <c r="B595" s="127"/>
      <c r="C595" s="1022"/>
      <c r="D595" s="127"/>
      <c r="E595" s="127"/>
      <c r="F595" s="127"/>
      <c r="G595" s="127"/>
      <c r="H595" s="127"/>
      <c r="I595" s="127"/>
      <c r="J595" s="127"/>
      <c r="K595" s="127"/>
      <c r="L595" s="127"/>
      <c r="M595" s="125"/>
      <c r="N595" s="128"/>
      <c r="O595" s="125"/>
      <c r="P595" s="125"/>
      <c r="Q595" s="125"/>
      <c r="R595" s="125"/>
      <c r="S595" s="125"/>
      <c r="T595" s="125"/>
      <c r="U595" s="125"/>
      <c r="V595" s="125"/>
      <c r="W595" s="125"/>
      <c r="X595" s="125"/>
      <c r="Y595" s="125"/>
    </row>
    <row r="596" spans="1:25" ht="15.5">
      <c r="A596" s="126"/>
      <c r="B596" s="127"/>
      <c r="C596" s="1022"/>
      <c r="D596" s="127"/>
      <c r="E596" s="127"/>
      <c r="F596" s="127"/>
      <c r="G596" s="127"/>
      <c r="H596" s="127"/>
      <c r="I596" s="127"/>
      <c r="J596" s="127"/>
      <c r="K596" s="127"/>
      <c r="L596" s="127"/>
      <c r="M596" s="125"/>
      <c r="N596" s="128"/>
      <c r="O596" s="125"/>
      <c r="P596" s="125"/>
      <c r="Q596" s="125"/>
      <c r="R596" s="125"/>
      <c r="S596" s="125"/>
      <c r="T596" s="125"/>
      <c r="U596" s="125"/>
      <c r="V596" s="125"/>
      <c r="W596" s="125"/>
      <c r="X596" s="125"/>
      <c r="Y596" s="125"/>
    </row>
    <row r="597" spans="1:25" ht="15.5">
      <c r="A597" s="126"/>
      <c r="B597" s="127"/>
      <c r="C597" s="1022"/>
      <c r="D597" s="127"/>
      <c r="E597" s="127"/>
      <c r="F597" s="127"/>
      <c r="G597" s="127"/>
      <c r="H597" s="127"/>
      <c r="I597" s="127"/>
      <c r="J597" s="127"/>
      <c r="K597" s="127"/>
      <c r="L597" s="127"/>
      <c r="M597" s="125"/>
      <c r="N597" s="128"/>
      <c r="O597" s="125"/>
      <c r="P597" s="125"/>
      <c r="Q597" s="125"/>
      <c r="R597" s="125"/>
      <c r="S597" s="125"/>
      <c r="T597" s="125"/>
      <c r="U597" s="125"/>
      <c r="V597" s="125"/>
      <c r="W597" s="125"/>
      <c r="X597" s="125"/>
      <c r="Y597" s="125"/>
    </row>
    <row r="598" spans="1:25" ht="15.5">
      <c r="A598" s="126"/>
      <c r="B598" s="127"/>
      <c r="C598" s="1022"/>
      <c r="D598" s="127"/>
      <c r="E598" s="127"/>
      <c r="F598" s="127"/>
      <c r="G598" s="127"/>
      <c r="H598" s="127"/>
      <c r="I598" s="127"/>
      <c r="J598" s="127"/>
      <c r="K598" s="127"/>
      <c r="L598" s="127"/>
      <c r="M598" s="125"/>
      <c r="N598" s="128"/>
      <c r="O598" s="125"/>
      <c r="P598" s="125"/>
      <c r="Q598" s="125"/>
      <c r="R598" s="125"/>
      <c r="S598" s="125"/>
      <c r="T598" s="125"/>
      <c r="U598" s="125"/>
      <c r="V598" s="125"/>
      <c r="W598" s="125"/>
      <c r="X598" s="125"/>
      <c r="Y598" s="125"/>
    </row>
    <row r="599" spans="1:25" ht="15.5">
      <c r="A599" s="126"/>
      <c r="B599" s="127"/>
      <c r="C599" s="1022"/>
      <c r="D599" s="127"/>
      <c r="E599" s="127"/>
      <c r="F599" s="127"/>
      <c r="G599" s="127"/>
      <c r="H599" s="127"/>
      <c r="I599" s="127"/>
      <c r="J599" s="127"/>
      <c r="K599" s="127"/>
      <c r="L599" s="127"/>
      <c r="M599" s="125"/>
      <c r="N599" s="128"/>
      <c r="O599" s="125"/>
      <c r="P599" s="125"/>
      <c r="Q599" s="125"/>
      <c r="R599" s="125"/>
      <c r="S599" s="125"/>
      <c r="T599" s="125"/>
      <c r="U599" s="125"/>
      <c r="V599" s="125"/>
      <c r="W599" s="125"/>
      <c r="X599" s="125"/>
      <c r="Y599" s="125"/>
    </row>
    <row r="600" spans="1:25" ht="15.5">
      <c r="A600" s="126"/>
      <c r="B600" s="127"/>
      <c r="C600" s="1022"/>
      <c r="D600" s="127"/>
      <c r="E600" s="127"/>
      <c r="F600" s="127"/>
      <c r="G600" s="127"/>
      <c r="H600" s="127"/>
      <c r="I600" s="127"/>
      <c r="J600" s="127"/>
      <c r="K600" s="127"/>
      <c r="L600" s="127"/>
      <c r="M600" s="125"/>
      <c r="N600" s="128"/>
      <c r="O600" s="125"/>
      <c r="P600" s="125"/>
      <c r="Q600" s="125"/>
      <c r="R600" s="125"/>
      <c r="S600" s="125"/>
      <c r="T600" s="125"/>
      <c r="U600" s="125"/>
      <c r="V600" s="125"/>
      <c r="W600" s="125"/>
      <c r="X600" s="125"/>
      <c r="Y600" s="125"/>
    </row>
    <row r="601" spans="1:25" ht="15.5">
      <c r="A601" s="126"/>
      <c r="B601" s="127"/>
      <c r="C601" s="1022"/>
      <c r="D601" s="127"/>
      <c r="E601" s="127"/>
      <c r="F601" s="127"/>
      <c r="G601" s="127"/>
      <c r="H601" s="127"/>
      <c r="I601" s="127"/>
      <c r="J601" s="127"/>
      <c r="K601" s="127"/>
      <c r="L601" s="127"/>
      <c r="M601" s="125"/>
      <c r="N601" s="128"/>
      <c r="O601" s="125"/>
      <c r="P601" s="125"/>
      <c r="Q601" s="125"/>
      <c r="R601" s="125"/>
      <c r="S601" s="125"/>
      <c r="T601" s="125"/>
      <c r="U601" s="125"/>
      <c r="V601" s="125"/>
      <c r="W601" s="125"/>
      <c r="X601" s="125"/>
      <c r="Y601" s="125"/>
    </row>
    <row r="602" spans="1:25" ht="15.5">
      <c r="A602" s="126"/>
      <c r="B602" s="127"/>
      <c r="C602" s="1022"/>
      <c r="D602" s="127"/>
      <c r="E602" s="127"/>
      <c r="F602" s="127"/>
      <c r="G602" s="127"/>
      <c r="H602" s="127"/>
      <c r="I602" s="127"/>
      <c r="J602" s="127"/>
      <c r="K602" s="127"/>
      <c r="L602" s="127"/>
      <c r="M602" s="125"/>
      <c r="N602" s="128"/>
      <c r="O602" s="125"/>
      <c r="P602" s="125"/>
      <c r="Q602" s="125"/>
      <c r="R602" s="125"/>
      <c r="S602" s="125"/>
      <c r="T602" s="125"/>
      <c r="U602" s="125"/>
      <c r="V602" s="125"/>
      <c r="W602" s="125"/>
      <c r="X602" s="125"/>
      <c r="Y602" s="125"/>
    </row>
    <row r="603" spans="1:25" ht="15.5">
      <c r="A603" s="126"/>
      <c r="B603" s="127"/>
      <c r="C603" s="1022"/>
      <c r="D603" s="127"/>
      <c r="E603" s="127"/>
      <c r="F603" s="127"/>
      <c r="G603" s="127"/>
      <c r="H603" s="127"/>
      <c r="I603" s="127"/>
      <c r="J603" s="127"/>
      <c r="K603" s="127"/>
      <c r="L603" s="127"/>
      <c r="M603" s="125"/>
      <c r="N603" s="128"/>
      <c r="O603" s="125"/>
      <c r="P603" s="125"/>
      <c r="Q603" s="125"/>
      <c r="R603" s="125"/>
      <c r="S603" s="125"/>
      <c r="T603" s="125"/>
      <c r="U603" s="125"/>
      <c r="V603" s="125"/>
      <c r="W603" s="125"/>
      <c r="X603" s="125"/>
      <c r="Y603" s="125"/>
    </row>
    <row r="604" spans="1:25" ht="15.5">
      <c r="A604" s="126"/>
      <c r="B604" s="127"/>
      <c r="C604" s="1022"/>
      <c r="D604" s="127"/>
      <c r="E604" s="127"/>
      <c r="F604" s="127"/>
      <c r="G604" s="127"/>
      <c r="H604" s="127"/>
      <c r="I604" s="127"/>
      <c r="J604" s="127"/>
      <c r="K604" s="127"/>
      <c r="L604" s="127"/>
      <c r="M604" s="125"/>
      <c r="N604" s="128"/>
      <c r="O604" s="125"/>
      <c r="P604" s="125"/>
      <c r="Q604" s="125"/>
      <c r="R604" s="125"/>
      <c r="S604" s="125"/>
      <c r="T604" s="125"/>
      <c r="U604" s="125"/>
      <c r="V604" s="125"/>
      <c r="W604" s="125"/>
      <c r="X604" s="125"/>
      <c r="Y604" s="125"/>
    </row>
    <row r="605" spans="1:25" ht="15.5">
      <c r="A605" s="126"/>
      <c r="B605" s="127"/>
      <c r="C605" s="1022"/>
      <c r="D605" s="127"/>
      <c r="E605" s="127"/>
      <c r="F605" s="127"/>
      <c r="G605" s="127"/>
      <c r="H605" s="127"/>
      <c r="I605" s="127"/>
      <c r="J605" s="127"/>
      <c r="K605" s="127"/>
      <c r="L605" s="127"/>
      <c r="M605" s="125"/>
      <c r="N605" s="128"/>
      <c r="O605" s="125"/>
      <c r="P605" s="125"/>
      <c r="Q605" s="125"/>
      <c r="R605" s="125"/>
      <c r="S605" s="125"/>
      <c r="T605" s="125"/>
      <c r="U605" s="125"/>
      <c r="V605" s="125"/>
      <c r="W605" s="125"/>
      <c r="X605" s="125"/>
      <c r="Y605" s="125"/>
    </row>
    <row r="606" spans="1:25" ht="15.5">
      <c r="A606" s="126"/>
      <c r="B606" s="127"/>
      <c r="C606" s="1022"/>
      <c r="D606" s="127"/>
      <c r="E606" s="127"/>
      <c r="F606" s="127"/>
      <c r="G606" s="127"/>
      <c r="H606" s="127"/>
      <c r="I606" s="127"/>
      <c r="J606" s="127"/>
      <c r="K606" s="127"/>
      <c r="L606" s="127"/>
      <c r="M606" s="125"/>
      <c r="N606" s="128"/>
      <c r="O606" s="125"/>
      <c r="P606" s="125"/>
      <c r="Q606" s="125"/>
      <c r="R606" s="125"/>
      <c r="S606" s="125"/>
      <c r="T606" s="125"/>
      <c r="U606" s="125"/>
      <c r="V606" s="125"/>
      <c r="W606" s="125"/>
      <c r="X606" s="125"/>
      <c r="Y606" s="125"/>
    </row>
    <row r="607" spans="1:25" ht="15.5">
      <c r="A607" s="126"/>
      <c r="B607" s="127"/>
      <c r="C607" s="1022"/>
      <c r="D607" s="127"/>
      <c r="E607" s="127"/>
      <c r="F607" s="127"/>
      <c r="G607" s="127"/>
      <c r="H607" s="127"/>
      <c r="I607" s="127"/>
      <c r="J607" s="127"/>
      <c r="K607" s="127"/>
      <c r="L607" s="127"/>
      <c r="M607" s="125"/>
      <c r="N607" s="128"/>
      <c r="O607" s="125"/>
      <c r="P607" s="125"/>
      <c r="Q607" s="125"/>
      <c r="R607" s="125"/>
      <c r="S607" s="125"/>
      <c r="T607" s="125"/>
      <c r="U607" s="125"/>
      <c r="V607" s="125"/>
      <c r="W607" s="125"/>
      <c r="X607" s="125"/>
      <c r="Y607" s="125"/>
    </row>
    <row r="608" spans="1:25" ht="15.5">
      <c r="A608" s="126"/>
      <c r="B608" s="127"/>
      <c r="C608" s="1022"/>
      <c r="D608" s="127"/>
      <c r="E608" s="127"/>
      <c r="F608" s="127"/>
      <c r="G608" s="127"/>
      <c r="H608" s="127"/>
      <c r="I608" s="127"/>
      <c r="J608" s="127"/>
      <c r="K608" s="127"/>
      <c r="L608" s="127"/>
      <c r="M608" s="125"/>
      <c r="N608" s="128"/>
      <c r="O608" s="125"/>
      <c r="P608" s="125"/>
      <c r="Q608" s="125"/>
      <c r="R608" s="125"/>
      <c r="S608" s="125"/>
      <c r="T608" s="125"/>
      <c r="U608" s="125"/>
      <c r="V608" s="125"/>
      <c r="W608" s="125"/>
      <c r="X608" s="125"/>
      <c r="Y608" s="125"/>
    </row>
    <row r="609" spans="1:25" ht="15.5">
      <c r="A609" s="126"/>
      <c r="B609" s="127"/>
      <c r="C609" s="1022"/>
      <c r="D609" s="127"/>
      <c r="E609" s="127"/>
      <c r="F609" s="127"/>
      <c r="G609" s="127"/>
      <c r="H609" s="127"/>
      <c r="I609" s="127"/>
      <c r="J609" s="127"/>
      <c r="K609" s="127"/>
      <c r="L609" s="127"/>
      <c r="M609" s="125"/>
      <c r="N609" s="128"/>
      <c r="O609" s="125"/>
      <c r="P609" s="125"/>
      <c r="Q609" s="125"/>
      <c r="R609" s="125"/>
      <c r="S609" s="125"/>
      <c r="T609" s="125"/>
      <c r="U609" s="125"/>
      <c r="V609" s="125"/>
      <c r="W609" s="125"/>
      <c r="X609" s="125"/>
      <c r="Y609" s="125"/>
    </row>
    <row r="610" spans="1:25" ht="15.5">
      <c r="A610" s="126"/>
      <c r="B610" s="127"/>
      <c r="C610" s="1022"/>
      <c r="D610" s="127"/>
      <c r="E610" s="127"/>
      <c r="F610" s="127"/>
      <c r="G610" s="127"/>
      <c r="H610" s="127"/>
      <c r="I610" s="127"/>
      <c r="J610" s="127"/>
      <c r="K610" s="127"/>
      <c r="L610" s="127"/>
      <c r="M610" s="125"/>
      <c r="N610" s="128"/>
      <c r="O610" s="125"/>
      <c r="P610" s="125"/>
      <c r="Q610" s="125"/>
      <c r="R610" s="125"/>
      <c r="S610" s="125"/>
      <c r="T610" s="125"/>
      <c r="U610" s="125"/>
      <c r="V610" s="125"/>
      <c r="W610" s="125"/>
      <c r="X610" s="125"/>
      <c r="Y610" s="125"/>
    </row>
    <row r="611" spans="1:25" ht="15.5">
      <c r="A611" s="126"/>
      <c r="B611" s="127"/>
      <c r="C611" s="1022"/>
      <c r="D611" s="127"/>
      <c r="E611" s="127"/>
      <c r="F611" s="127"/>
      <c r="G611" s="127"/>
      <c r="H611" s="127"/>
      <c r="I611" s="127"/>
      <c r="J611" s="127"/>
      <c r="K611" s="127"/>
      <c r="L611" s="127"/>
      <c r="M611" s="125"/>
      <c r="N611" s="128"/>
      <c r="O611" s="125"/>
      <c r="P611" s="125"/>
      <c r="Q611" s="125"/>
      <c r="R611" s="125"/>
      <c r="S611" s="125"/>
      <c r="T611" s="125"/>
      <c r="U611" s="125"/>
      <c r="V611" s="125"/>
      <c r="W611" s="125"/>
      <c r="X611" s="125"/>
      <c r="Y611" s="125"/>
    </row>
    <row r="612" spans="1:25" ht="15.5">
      <c r="A612" s="126"/>
      <c r="B612" s="127"/>
      <c r="C612" s="1022"/>
      <c r="D612" s="127"/>
      <c r="E612" s="127"/>
      <c r="F612" s="127"/>
      <c r="G612" s="127"/>
      <c r="H612" s="127"/>
      <c r="I612" s="127"/>
      <c r="J612" s="127"/>
      <c r="K612" s="127"/>
      <c r="L612" s="127"/>
      <c r="M612" s="125"/>
      <c r="N612" s="128"/>
      <c r="O612" s="125"/>
      <c r="P612" s="125"/>
      <c r="Q612" s="125"/>
      <c r="R612" s="125"/>
      <c r="S612" s="125"/>
      <c r="T612" s="125"/>
      <c r="U612" s="125"/>
      <c r="V612" s="125"/>
      <c r="W612" s="125"/>
      <c r="X612" s="125"/>
      <c r="Y612" s="125"/>
    </row>
    <row r="613" spans="1:25" ht="15.5">
      <c r="A613" s="126"/>
      <c r="B613" s="127"/>
      <c r="C613" s="1022"/>
      <c r="D613" s="127"/>
      <c r="E613" s="127"/>
      <c r="F613" s="127"/>
      <c r="G613" s="127"/>
      <c r="H613" s="127"/>
      <c r="I613" s="127"/>
      <c r="J613" s="127"/>
      <c r="K613" s="127"/>
      <c r="L613" s="127"/>
      <c r="M613" s="125"/>
      <c r="N613" s="128"/>
      <c r="O613" s="125"/>
      <c r="P613" s="125"/>
      <c r="Q613" s="125"/>
      <c r="R613" s="125"/>
      <c r="S613" s="125"/>
      <c r="T613" s="125"/>
      <c r="U613" s="125"/>
      <c r="V613" s="125"/>
      <c r="W613" s="125"/>
      <c r="X613" s="125"/>
      <c r="Y613" s="125"/>
    </row>
    <row r="614" spans="1:25" ht="15.5">
      <c r="A614" s="126"/>
      <c r="B614" s="127"/>
      <c r="C614" s="1022"/>
      <c r="D614" s="127"/>
      <c r="E614" s="127"/>
      <c r="F614" s="127"/>
      <c r="G614" s="127"/>
      <c r="H614" s="127"/>
      <c r="I614" s="127"/>
      <c r="J614" s="127"/>
      <c r="K614" s="127"/>
      <c r="L614" s="127"/>
      <c r="M614" s="125"/>
      <c r="N614" s="128"/>
      <c r="O614" s="125"/>
      <c r="P614" s="125"/>
      <c r="Q614" s="125"/>
      <c r="R614" s="125"/>
      <c r="S614" s="125"/>
      <c r="T614" s="125"/>
      <c r="U614" s="125"/>
      <c r="V614" s="125"/>
      <c r="W614" s="125"/>
      <c r="X614" s="125"/>
      <c r="Y614" s="125"/>
    </row>
    <row r="615" spans="1:25" ht="15.5">
      <c r="A615" s="126"/>
      <c r="B615" s="127"/>
      <c r="C615" s="1022"/>
      <c r="D615" s="127"/>
      <c r="E615" s="127"/>
      <c r="F615" s="127"/>
      <c r="G615" s="127"/>
      <c r="H615" s="127"/>
      <c r="I615" s="127"/>
      <c r="J615" s="127"/>
      <c r="K615" s="127"/>
      <c r="L615" s="127"/>
      <c r="M615" s="125"/>
      <c r="N615" s="128"/>
      <c r="O615" s="125"/>
      <c r="P615" s="125"/>
      <c r="Q615" s="125"/>
      <c r="R615" s="125"/>
      <c r="S615" s="125"/>
      <c r="T615" s="125"/>
      <c r="U615" s="125"/>
      <c r="V615" s="125"/>
      <c r="W615" s="125"/>
      <c r="X615" s="125"/>
      <c r="Y615" s="125"/>
    </row>
    <row r="616" spans="1:25" ht="15.5">
      <c r="A616" s="126"/>
      <c r="B616" s="127"/>
      <c r="C616" s="1022"/>
      <c r="D616" s="127"/>
      <c r="E616" s="127"/>
      <c r="F616" s="127"/>
      <c r="G616" s="127"/>
      <c r="H616" s="127"/>
      <c r="I616" s="127"/>
      <c r="J616" s="127"/>
      <c r="K616" s="127"/>
      <c r="L616" s="127"/>
      <c r="M616" s="125"/>
      <c r="N616" s="128"/>
      <c r="O616" s="125"/>
      <c r="P616" s="125"/>
      <c r="Q616" s="125"/>
      <c r="R616" s="125"/>
      <c r="S616" s="125"/>
      <c r="T616" s="125"/>
      <c r="U616" s="125"/>
      <c r="V616" s="125"/>
      <c r="W616" s="125"/>
      <c r="X616" s="125"/>
      <c r="Y616" s="125"/>
    </row>
    <row r="617" spans="1:25" ht="15.5">
      <c r="A617" s="126"/>
      <c r="B617" s="127"/>
      <c r="C617" s="1022"/>
      <c r="D617" s="127"/>
      <c r="E617" s="127"/>
      <c r="F617" s="127"/>
      <c r="G617" s="127"/>
      <c r="H617" s="127"/>
      <c r="I617" s="127"/>
      <c r="J617" s="127"/>
      <c r="K617" s="127"/>
      <c r="L617" s="127"/>
      <c r="M617" s="125"/>
      <c r="N617" s="128"/>
      <c r="O617" s="125"/>
      <c r="P617" s="125"/>
      <c r="Q617" s="125"/>
      <c r="R617" s="125"/>
      <c r="S617" s="125"/>
      <c r="T617" s="125"/>
      <c r="U617" s="125"/>
      <c r="V617" s="125"/>
      <c r="W617" s="125"/>
      <c r="X617" s="125"/>
      <c r="Y617" s="125"/>
    </row>
    <row r="618" spans="1:25" ht="15.5">
      <c r="A618" s="126"/>
      <c r="B618" s="127"/>
      <c r="C618" s="1022"/>
      <c r="D618" s="127"/>
      <c r="E618" s="127"/>
      <c r="F618" s="127"/>
      <c r="G618" s="127"/>
      <c r="H618" s="127"/>
      <c r="I618" s="127"/>
      <c r="J618" s="127"/>
      <c r="K618" s="127"/>
      <c r="L618" s="127"/>
      <c r="M618" s="125"/>
      <c r="N618" s="128"/>
      <c r="O618" s="125"/>
      <c r="P618" s="125"/>
      <c r="Q618" s="125"/>
      <c r="R618" s="125"/>
      <c r="S618" s="125"/>
      <c r="T618" s="125"/>
      <c r="U618" s="125"/>
      <c r="V618" s="125"/>
      <c r="W618" s="125"/>
      <c r="X618" s="125"/>
      <c r="Y618" s="125"/>
    </row>
    <row r="619" spans="1:25" ht="15.5">
      <c r="A619" s="126"/>
      <c r="B619" s="127"/>
      <c r="C619" s="1022"/>
      <c r="D619" s="127"/>
      <c r="E619" s="127"/>
      <c r="F619" s="127"/>
      <c r="G619" s="127"/>
      <c r="H619" s="127"/>
      <c r="I619" s="127"/>
      <c r="J619" s="127"/>
      <c r="K619" s="127"/>
      <c r="L619" s="127"/>
      <c r="M619" s="125"/>
      <c r="N619" s="128"/>
      <c r="O619" s="125"/>
      <c r="P619" s="125"/>
      <c r="Q619" s="125"/>
      <c r="R619" s="125"/>
      <c r="S619" s="125"/>
      <c r="T619" s="125"/>
      <c r="U619" s="125"/>
      <c r="V619" s="125"/>
      <c r="W619" s="125"/>
      <c r="X619" s="125"/>
      <c r="Y619" s="125"/>
    </row>
    <row r="620" spans="1:25" ht="15.5">
      <c r="A620" s="126"/>
      <c r="B620" s="127"/>
      <c r="C620" s="1022"/>
      <c r="D620" s="127"/>
      <c r="E620" s="127"/>
      <c r="F620" s="127"/>
      <c r="G620" s="127"/>
      <c r="H620" s="127"/>
      <c r="I620" s="127"/>
      <c r="J620" s="127"/>
      <c r="K620" s="127"/>
      <c r="L620" s="127"/>
      <c r="M620" s="125"/>
      <c r="N620" s="128"/>
      <c r="O620" s="125"/>
      <c r="P620" s="125"/>
      <c r="Q620" s="125"/>
      <c r="R620" s="125"/>
      <c r="S620" s="125"/>
      <c r="T620" s="125"/>
      <c r="U620" s="125"/>
      <c r="V620" s="125"/>
      <c r="W620" s="125"/>
      <c r="X620" s="125"/>
      <c r="Y620" s="125"/>
    </row>
    <row r="621" spans="1:25" ht="15.5">
      <c r="A621" s="126"/>
      <c r="B621" s="127"/>
      <c r="C621" s="1022"/>
      <c r="D621" s="127"/>
      <c r="E621" s="127"/>
      <c r="F621" s="127"/>
      <c r="G621" s="127"/>
      <c r="H621" s="127"/>
      <c r="I621" s="127"/>
      <c r="J621" s="127"/>
      <c r="K621" s="127"/>
      <c r="L621" s="127"/>
      <c r="M621" s="125"/>
      <c r="N621" s="128"/>
      <c r="O621" s="125"/>
      <c r="P621" s="125"/>
      <c r="Q621" s="125"/>
      <c r="R621" s="125"/>
      <c r="S621" s="125"/>
      <c r="T621" s="125"/>
      <c r="U621" s="125"/>
      <c r="V621" s="125"/>
      <c r="W621" s="125"/>
      <c r="X621" s="125"/>
      <c r="Y621" s="125"/>
    </row>
    <row r="622" spans="1:25" ht="15.5">
      <c r="A622" s="126"/>
      <c r="B622" s="127"/>
      <c r="C622" s="1022"/>
      <c r="D622" s="127"/>
      <c r="E622" s="127"/>
      <c r="F622" s="127"/>
      <c r="G622" s="127"/>
      <c r="H622" s="127"/>
      <c r="I622" s="127"/>
      <c r="J622" s="127"/>
      <c r="K622" s="127"/>
      <c r="L622" s="127"/>
      <c r="M622" s="125"/>
      <c r="N622" s="128"/>
      <c r="O622" s="125"/>
      <c r="P622" s="125"/>
      <c r="Q622" s="125"/>
      <c r="R622" s="125"/>
      <c r="S622" s="125"/>
      <c r="T622" s="125"/>
      <c r="U622" s="125"/>
      <c r="V622" s="125"/>
      <c r="W622" s="125"/>
      <c r="X622" s="125"/>
      <c r="Y622" s="125"/>
    </row>
    <row r="623" spans="1:25" ht="15.5">
      <c r="A623" s="126"/>
      <c r="B623" s="127"/>
      <c r="C623" s="1022"/>
      <c r="D623" s="127"/>
      <c r="E623" s="127"/>
      <c r="F623" s="127"/>
      <c r="G623" s="127"/>
      <c r="H623" s="127"/>
      <c r="I623" s="127"/>
      <c r="J623" s="127"/>
      <c r="K623" s="127"/>
      <c r="L623" s="127"/>
      <c r="M623" s="125"/>
      <c r="N623" s="128"/>
      <c r="O623" s="125"/>
      <c r="P623" s="125"/>
      <c r="Q623" s="125"/>
      <c r="R623" s="125"/>
      <c r="S623" s="125"/>
      <c r="T623" s="125"/>
      <c r="U623" s="125"/>
      <c r="V623" s="125"/>
      <c r="W623" s="125"/>
      <c r="X623" s="125"/>
      <c r="Y623" s="125"/>
    </row>
    <row r="624" spans="1:25" ht="15.5">
      <c r="A624" s="126"/>
      <c r="B624" s="127"/>
      <c r="C624" s="1022"/>
      <c r="D624" s="127"/>
      <c r="E624" s="127"/>
      <c r="F624" s="127"/>
      <c r="G624" s="127"/>
      <c r="H624" s="127"/>
      <c r="I624" s="127"/>
      <c r="J624" s="127"/>
      <c r="K624" s="127"/>
      <c r="L624" s="127"/>
      <c r="M624" s="125"/>
      <c r="N624" s="128"/>
      <c r="O624" s="125"/>
      <c r="P624" s="125"/>
      <c r="Q624" s="125"/>
      <c r="R624" s="125"/>
      <c r="S624" s="125"/>
      <c r="T624" s="125"/>
      <c r="U624" s="125"/>
      <c r="V624" s="125"/>
      <c r="W624" s="125"/>
      <c r="X624" s="125"/>
      <c r="Y624" s="125"/>
    </row>
    <row r="625" spans="1:25" ht="15.5">
      <c r="A625" s="126"/>
      <c r="B625" s="127"/>
      <c r="C625" s="1022"/>
      <c r="D625" s="127"/>
      <c r="E625" s="127"/>
      <c r="F625" s="127"/>
      <c r="G625" s="127"/>
      <c r="H625" s="127"/>
      <c r="I625" s="127"/>
      <c r="J625" s="127"/>
      <c r="K625" s="127"/>
      <c r="L625" s="127"/>
      <c r="M625" s="125"/>
      <c r="N625" s="128"/>
      <c r="O625" s="125"/>
      <c r="P625" s="125"/>
      <c r="Q625" s="125"/>
      <c r="R625" s="125"/>
      <c r="S625" s="125"/>
      <c r="T625" s="125"/>
      <c r="U625" s="125"/>
      <c r="V625" s="125"/>
      <c r="W625" s="125"/>
      <c r="X625" s="125"/>
      <c r="Y625" s="125"/>
    </row>
    <row r="626" spans="1:25" ht="15.5">
      <c r="A626" s="126"/>
      <c r="B626" s="127"/>
      <c r="C626" s="1022"/>
      <c r="D626" s="127"/>
      <c r="E626" s="127"/>
      <c r="F626" s="127"/>
      <c r="G626" s="127"/>
      <c r="H626" s="127"/>
      <c r="I626" s="127"/>
      <c r="J626" s="127"/>
      <c r="K626" s="127"/>
      <c r="L626" s="127"/>
      <c r="M626" s="125"/>
      <c r="N626" s="128"/>
      <c r="O626" s="125"/>
      <c r="P626" s="125"/>
      <c r="Q626" s="125"/>
      <c r="R626" s="125"/>
      <c r="S626" s="125"/>
      <c r="T626" s="125"/>
      <c r="U626" s="125"/>
      <c r="V626" s="125"/>
      <c r="W626" s="125"/>
      <c r="X626" s="125"/>
      <c r="Y626" s="125"/>
    </row>
    <row r="627" spans="1:25" ht="15.5">
      <c r="A627" s="126"/>
      <c r="B627" s="127"/>
      <c r="C627" s="1022"/>
      <c r="D627" s="127"/>
      <c r="E627" s="127"/>
      <c r="F627" s="127"/>
      <c r="G627" s="127"/>
      <c r="H627" s="127"/>
      <c r="I627" s="127"/>
      <c r="J627" s="127"/>
      <c r="K627" s="127"/>
      <c r="L627" s="127"/>
      <c r="M627" s="125"/>
      <c r="N627" s="128"/>
      <c r="O627" s="125"/>
      <c r="P627" s="125"/>
      <c r="Q627" s="125"/>
      <c r="R627" s="125"/>
      <c r="S627" s="125"/>
      <c r="T627" s="125"/>
      <c r="U627" s="125"/>
      <c r="V627" s="125"/>
      <c r="W627" s="125"/>
      <c r="X627" s="125"/>
      <c r="Y627" s="125"/>
    </row>
    <row r="628" spans="1:25" ht="15.5">
      <c r="A628" s="126"/>
      <c r="B628" s="127"/>
      <c r="C628" s="1022"/>
      <c r="D628" s="127"/>
      <c r="E628" s="127"/>
      <c r="F628" s="127"/>
      <c r="G628" s="127"/>
      <c r="H628" s="127"/>
      <c r="I628" s="127"/>
      <c r="J628" s="127"/>
      <c r="K628" s="127"/>
      <c r="L628" s="127"/>
      <c r="M628" s="125"/>
      <c r="N628" s="128"/>
      <c r="O628" s="125"/>
      <c r="P628" s="125"/>
      <c r="Q628" s="125"/>
      <c r="R628" s="125"/>
      <c r="S628" s="125"/>
      <c r="T628" s="125"/>
      <c r="U628" s="125"/>
      <c r="V628" s="125"/>
      <c r="W628" s="125"/>
      <c r="X628" s="125"/>
      <c r="Y628" s="125"/>
    </row>
    <row r="629" spans="1:25" ht="15.5">
      <c r="A629" s="126"/>
      <c r="B629" s="127"/>
      <c r="C629" s="1022"/>
      <c r="D629" s="127"/>
      <c r="E629" s="127"/>
      <c r="F629" s="127"/>
      <c r="G629" s="127"/>
      <c r="H629" s="127"/>
      <c r="I629" s="127"/>
      <c r="J629" s="127"/>
      <c r="K629" s="127"/>
      <c r="L629" s="127"/>
      <c r="M629" s="125"/>
      <c r="N629" s="128"/>
      <c r="O629" s="125"/>
      <c r="P629" s="125"/>
      <c r="Q629" s="125"/>
      <c r="R629" s="125"/>
      <c r="S629" s="125"/>
      <c r="T629" s="125"/>
      <c r="U629" s="125"/>
      <c r="V629" s="125"/>
      <c r="W629" s="125"/>
      <c r="X629" s="125"/>
      <c r="Y629" s="125"/>
    </row>
    <row r="630" spans="1:25" ht="15.5">
      <c r="A630" s="126"/>
      <c r="B630" s="127"/>
      <c r="C630" s="1022"/>
      <c r="D630" s="127"/>
      <c r="E630" s="127"/>
      <c r="F630" s="127"/>
      <c r="G630" s="127"/>
      <c r="H630" s="127"/>
      <c r="I630" s="127"/>
      <c r="J630" s="127"/>
      <c r="K630" s="127"/>
      <c r="L630" s="127"/>
      <c r="M630" s="125"/>
      <c r="N630" s="128"/>
      <c r="O630" s="125"/>
      <c r="P630" s="125"/>
      <c r="Q630" s="125"/>
      <c r="R630" s="125"/>
      <c r="S630" s="125"/>
      <c r="T630" s="125"/>
      <c r="U630" s="125"/>
      <c r="V630" s="125"/>
      <c r="W630" s="125"/>
      <c r="X630" s="125"/>
      <c r="Y630" s="125"/>
    </row>
    <row r="631" spans="1:25" ht="15.5">
      <c r="A631" s="126"/>
      <c r="B631" s="127"/>
      <c r="C631" s="1022"/>
      <c r="D631" s="127"/>
      <c r="E631" s="127"/>
      <c r="F631" s="127"/>
      <c r="G631" s="127"/>
      <c r="H631" s="127"/>
      <c r="I631" s="127"/>
      <c r="J631" s="127"/>
      <c r="K631" s="127"/>
      <c r="L631" s="127"/>
      <c r="M631" s="125"/>
      <c r="N631" s="128"/>
      <c r="O631" s="125"/>
      <c r="P631" s="125"/>
      <c r="Q631" s="125"/>
      <c r="R631" s="125"/>
      <c r="S631" s="125"/>
      <c r="T631" s="125"/>
      <c r="U631" s="125"/>
      <c r="V631" s="125"/>
      <c r="W631" s="125"/>
      <c r="X631" s="125"/>
      <c r="Y631" s="125"/>
    </row>
    <row r="632" spans="1:25" ht="15.5">
      <c r="A632" s="126"/>
      <c r="B632" s="127"/>
      <c r="C632" s="1022"/>
      <c r="D632" s="127"/>
      <c r="E632" s="127"/>
      <c r="F632" s="127"/>
      <c r="G632" s="127"/>
      <c r="H632" s="127"/>
      <c r="I632" s="127"/>
      <c r="J632" s="127"/>
      <c r="K632" s="127"/>
      <c r="L632" s="127"/>
      <c r="M632" s="125"/>
      <c r="N632" s="128"/>
      <c r="O632" s="125"/>
      <c r="P632" s="125"/>
      <c r="Q632" s="125"/>
      <c r="R632" s="125"/>
      <c r="S632" s="125"/>
      <c r="T632" s="125"/>
      <c r="U632" s="125"/>
      <c r="V632" s="125"/>
      <c r="W632" s="125"/>
      <c r="X632" s="125"/>
      <c r="Y632" s="125"/>
    </row>
    <row r="633" spans="1:25" ht="15.5">
      <c r="A633" s="126"/>
      <c r="B633" s="127"/>
      <c r="C633" s="1022"/>
      <c r="D633" s="127"/>
      <c r="E633" s="127"/>
      <c r="F633" s="127"/>
      <c r="G633" s="127"/>
      <c r="H633" s="127"/>
      <c r="I633" s="127"/>
      <c r="J633" s="127"/>
      <c r="K633" s="127"/>
      <c r="L633" s="127"/>
      <c r="M633" s="125"/>
      <c r="N633" s="128"/>
      <c r="O633" s="125"/>
      <c r="P633" s="125"/>
      <c r="Q633" s="125"/>
      <c r="R633" s="125"/>
      <c r="S633" s="125"/>
      <c r="T633" s="125"/>
      <c r="U633" s="125"/>
      <c r="V633" s="125"/>
      <c r="W633" s="125"/>
      <c r="X633" s="125"/>
      <c r="Y633" s="125"/>
    </row>
    <row r="634" spans="1:25" ht="15.5">
      <c r="A634" s="126"/>
      <c r="B634" s="127"/>
      <c r="C634" s="1022"/>
      <c r="D634" s="127"/>
      <c r="E634" s="127"/>
      <c r="F634" s="127"/>
      <c r="G634" s="127"/>
      <c r="H634" s="127"/>
      <c r="I634" s="127"/>
      <c r="J634" s="127"/>
      <c r="K634" s="127"/>
      <c r="L634" s="127"/>
      <c r="M634" s="125"/>
      <c r="N634" s="128"/>
      <c r="O634" s="125"/>
      <c r="P634" s="125"/>
      <c r="Q634" s="125"/>
      <c r="R634" s="125"/>
      <c r="S634" s="125"/>
      <c r="T634" s="125"/>
      <c r="U634" s="125"/>
      <c r="V634" s="125"/>
      <c r="W634" s="125"/>
      <c r="X634" s="125"/>
      <c r="Y634" s="125"/>
    </row>
    <row r="635" spans="1:25" ht="15.5">
      <c r="A635" s="126"/>
      <c r="B635" s="127"/>
      <c r="C635" s="1022"/>
      <c r="D635" s="127"/>
      <c r="E635" s="127"/>
      <c r="F635" s="127"/>
      <c r="G635" s="127"/>
      <c r="H635" s="127"/>
      <c r="I635" s="127"/>
      <c r="J635" s="127"/>
      <c r="K635" s="127"/>
      <c r="L635" s="127"/>
      <c r="M635" s="125"/>
      <c r="N635" s="128"/>
      <c r="O635" s="125"/>
      <c r="P635" s="125"/>
      <c r="Q635" s="125"/>
      <c r="R635" s="125"/>
      <c r="S635" s="125"/>
      <c r="T635" s="125"/>
      <c r="U635" s="125"/>
      <c r="V635" s="125"/>
      <c r="W635" s="125"/>
      <c r="X635" s="125"/>
      <c r="Y635" s="125"/>
    </row>
    <row r="636" spans="1:25" ht="15.5">
      <c r="A636" s="126"/>
      <c r="B636" s="127"/>
      <c r="C636" s="1022"/>
      <c r="D636" s="127"/>
      <c r="E636" s="127"/>
      <c r="F636" s="127"/>
      <c r="G636" s="127"/>
      <c r="H636" s="127"/>
      <c r="I636" s="127"/>
      <c r="J636" s="127"/>
      <c r="K636" s="127"/>
      <c r="L636" s="127"/>
      <c r="M636" s="125"/>
      <c r="N636" s="128"/>
      <c r="O636" s="125"/>
      <c r="P636" s="125"/>
      <c r="Q636" s="125"/>
      <c r="R636" s="125"/>
      <c r="S636" s="125"/>
      <c r="T636" s="125"/>
      <c r="U636" s="125"/>
      <c r="V636" s="125"/>
      <c r="W636" s="125"/>
      <c r="X636" s="125"/>
      <c r="Y636" s="125"/>
    </row>
    <row r="637" spans="1:25" ht="15.5">
      <c r="A637" s="126"/>
      <c r="B637" s="127"/>
      <c r="C637" s="1022"/>
      <c r="D637" s="127"/>
      <c r="E637" s="127"/>
      <c r="F637" s="127"/>
      <c r="G637" s="127"/>
      <c r="H637" s="127"/>
      <c r="I637" s="127"/>
      <c r="J637" s="127"/>
      <c r="K637" s="127"/>
      <c r="L637" s="127"/>
      <c r="M637" s="125"/>
      <c r="N637" s="128"/>
      <c r="O637" s="125"/>
      <c r="P637" s="125"/>
      <c r="Q637" s="125"/>
      <c r="R637" s="125"/>
      <c r="S637" s="125"/>
      <c r="T637" s="125"/>
      <c r="U637" s="125"/>
      <c r="V637" s="125"/>
      <c r="W637" s="125"/>
      <c r="X637" s="125"/>
      <c r="Y637" s="125"/>
    </row>
    <row r="638" spans="1:25" ht="15.5">
      <c r="A638" s="126"/>
      <c r="B638" s="127"/>
      <c r="C638" s="1022"/>
      <c r="D638" s="127"/>
      <c r="E638" s="127"/>
      <c r="F638" s="127"/>
      <c r="G638" s="127"/>
      <c r="H638" s="127"/>
      <c r="I638" s="127"/>
      <c r="J638" s="127"/>
      <c r="K638" s="127"/>
      <c r="L638" s="127"/>
      <c r="M638" s="125"/>
      <c r="N638" s="128"/>
      <c r="O638" s="125"/>
      <c r="P638" s="125"/>
      <c r="Q638" s="125"/>
      <c r="R638" s="125"/>
      <c r="S638" s="125"/>
      <c r="T638" s="125"/>
      <c r="U638" s="125"/>
      <c r="V638" s="125"/>
      <c r="W638" s="125"/>
      <c r="X638" s="125"/>
      <c r="Y638" s="125"/>
    </row>
    <row r="639" spans="1:25" ht="15.5">
      <c r="A639" s="126"/>
      <c r="B639" s="127"/>
      <c r="C639" s="1022"/>
      <c r="D639" s="127"/>
      <c r="E639" s="127"/>
      <c r="F639" s="127"/>
      <c r="G639" s="127"/>
      <c r="H639" s="127"/>
      <c r="I639" s="127"/>
      <c r="J639" s="127"/>
      <c r="K639" s="127"/>
      <c r="L639" s="127"/>
      <c r="M639" s="125"/>
      <c r="N639" s="128"/>
      <c r="O639" s="125"/>
      <c r="P639" s="125"/>
      <c r="Q639" s="125"/>
      <c r="R639" s="125"/>
      <c r="S639" s="125"/>
      <c r="T639" s="125"/>
      <c r="U639" s="125"/>
      <c r="V639" s="125"/>
      <c r="W639" s="125"/>
      <c r="X639" s="125"/>
      <c r="Y639" s="125"/>
    </row>
    <row r="640" spans="1:25" ht="15.5">
      <c r="A640" s="126"/>
      <c r="B640" s="127"/>
      <c r="C640" s="1022"/>
      <c r="D640" s="127"/>
      <c r="E640" s="127"/>
      <c r="F640" s="127"/>
      <c r="G640" s="127"/>
      <c r="H640" s="127"/>
      <c r="I640" s="127"/>
      <c r="J640" s="127"/>
      <c r="K640" s="127"/>
      <c r="L640" s="127"/>
      <c r="M640" s="125"/>
      <c r="N640" s="128"/>
      <c r="O640" s="125"/>
      <c r="P640" s="125"/>
      <c r="Q640" s="125"/>
      <c r="R640" s="125"/>
      <c r="S640" s="125"/>
      <c r="T640" s="125"/>
      <c r="U640" s="125"/>
      <c r="V640" s="125"/>
      <c r="W640" s="125"/>
      <c r="X640" s="125"/>
      <c r="Y640" s="125"/>
    </row>
    <row r="641" spans="1:25" ht="15.5">
      <c r="A641" s="126"/>
      <c r="B641" s="127"/>
      <c r="C641" s="1022"/>
      <c r="D641" s="127"/>
      <c r="E641" s="127"/>
      <c r="F641" s="127"/>
      <c r="G641" s="127"/>
      <c r="H641" s="127"/>
      <c r="I641" s="127"/>
      <c r="J641" s="127"/>
      <c r="K641" s="127"/>
      <c r="L641" s="127"/>
      <c r="M641" s="125"/>
      <c r="N641" s="128"/>
      <c r="O641" s="125"/>
      <c r="P641" s="125"/>
      <c r="Q641" s="125"/>
      <c r="R641" s="125"/>
      <c r="S641" s="125"/>
      <c r="T641" s="125"/>
      <c r="U641" s="125"/>
      <c r="V641" s="125"/>
      <c r="W641" s="125"/>
      <c r="X641" s="125"/>
      <c r="Y641" s="125"/>
    </row>
    <row r="642" spans="1:25" ht="15.5">
      <c r="A642" s="126"/>
      <c r="B642" s="127"/>
      <c r="C642" s="1022"/>
      <c r="D642" s="127"/>
      <c r="E642" s="127"/>
      <c r="F642" s="127"/>
      <c r="G642" s="127"/>
      <c r="H642" s="127"/>
      <c r="I642" s="127"/>
      <c r="J642" s="127"/>
      <c r="K642" s="127"/>
      <c r="L642" s="127"/>
      <c r="M642" s="125"/>
      <c r="N642" s="128"/>
      <c r="O642" s="125"/>
      <c r="P642" s="125"/>
      <c r="Q642" s="125"/>
      <c r="R642" s="125"/>
      <c r="S642" s="125"/>
      <c r="T642" s="125"/>
      <c r="U642" s="125"/>
      <c r="V642" s="125"/>
      <c r="W642" s="125"/>
      <c r="X642" s="125"/>
      <c r="Y642" s="125"/>
    </row>
    <row r="643" spans="1:25" ht="15.5">
      <c r="A643" s="126"/>
      <c r="B643" s="127"/>
      <c r="C643" s="1022"/>
      <c r="D643" s="127"/>
      <c r="E643" s="127"/>
      <c r="F643" s="127"/>
      <c r="G643" s="127"/>
      <c r="H643" s="127"/>
      <c r="I643" s="127"/>
      <c r="J643" s="127"/>
      <c r="K643" s="127"/>
      <c r="L643" s="127"/>
      <c r="M643" s="125"/>
      <c r="N643" s="128"/>
      <c r="O643" s="125"/>
      <c r="P643" s="125"/>
      <c r="Q643" s="125"/>
      <c r="R643" s="125"/>
      <c r="S643" s="125"/>
      <c r="T643" s="125"/>
      <c r="U643" s="125"/>
      <c r="V643" s="125"/>
      <c r="W643" s="125"/>
      <c r="X643" s="125"/>
      <c r="Y643" s="125"/>
    </row>
    <row r="644" spans="1:25" ht="15.5">
      <c r="A644" s="126"/>
      <c r="B644" s="127"/>
      <c r="C644" s="1022"/>
      <c r="D644" s="127"/>
      <c r="E644" s="127"/>
      <c r="F644" s="127"/>
      <c r="G644" s="127"/>
      <c r="H644" s="127"/>
      <c r="I644" s="127"/>
      <c r="J644" s="127"/>
      <c r="K644" s="127"/>
      <c r="L644" s="127"/>
      <c r="M644" s="125"/>
      <c r="N644" s="128"/>
      <c r="O644" s="125"/>
      <c r="P644" s="125"/>
      <c r="Q644" s="125"/>
      <c r="R644" s="125"/>
      <c r="S644" s="125"/>
      <c r="T644" s="125"/>
      <c r="U644" s="125"/>
      <c r="V644" s="125"/>
      <c r="W644" s="125"/>
      <c r="X644" s="125"/>
      <c r="Y644" s="125"/>
    </row>
    <row r="645" spans="1:25" ht="15.5">
      <c r="A645" s="126"/>
      <c r="B645" s="127"/>
      <c r="C645" s="1022"/>
      <c r="D645" s="127"/>
      <c r="E645" s="127"/>
      <c r="F645" s="127"/>
      <c r="G645" s="127"/>
      <c r="H645" s="127"/>
      <c r="I645" s="127"/>
      <c r="J645" s="127"/>
      <c r="K645" s="127"/>
      <c r="L645" s="127"/>
      <c r="M645" s="125"/>
      <c r="N645" s="128"/>
      <c r="O645" s="125"/>
      <c r="P645" s="125"/>
      <c r="Q645" s="125"/>
      <c r="R645" s="125"/>
      <c r="S645" s="125"/>
      <c r="T645" s="125"/>
      <c r="U645" s="125"/>
      <c r="V645" s="125"/>
      <c r="W645" s="125"/>
      <c r="X645" s="125"/>
      <c r="Y645" s="125"/>
    </row>
    <row r="646" spans="1:25" ht="15.5">
      <c r="A646" s="126"/>
      <c r="B646" s="127"/>
      <c r="C646" s="1022"/>
      <c r="D646" s="127"/>
      <c r="E646" s="127"/>
      <c r="F646" s="127"/>
      <c r="G646" s="127"/>
      <c r="H646" s="127"/>
      <c r="I646" s="127"/>
      <c r="J646" s="127"/>
      <c r="K646" s="127"/>
      <c r="L646" s="127"/>
      <c r="M646" s="125"/>
      <c r="N646" s="128"/>
      <c r="O646" s="125"/>
      <c r="P646" s="125"/>
      <c r="Q646" s="125"/>
      <c r="R646" s="125"/>
      <c r="S646" s="125"/>
      <c r="T646" s="125"/>
      <c r="U646" s="125"/>
      <c r="V646" s="125"/>
      <c r="W646" s="125"/>
      <c r="X646" s="125"/>
      <c r="Y646" s="125"/>
    </row>
    <row r="647" spans="1:25" ht="15.5">
      <c r="A647" s="126"/>
      <c r="B647" s="127"/>
      <c r="C647" s="1022"/>
      <c r="D647" s="127"/>
      <c r="E647" s="127"/>
      <c r="F647" s="127"/>
      <c r="G647" s="127"/>
      <c r="H647" s="127"/>
      <c r="I647" s="127"/>
      <c r="J647" s="127"/>
      <c r="K647" s="127"/>
      <c r="L647" s="127"/>
      <c r="M647" s="125"/>
      <c r="N647" s="128"/>
      <c r="O647" s="125"/>
      <c r="P647" s="125"/>
      <c r="Q647" s="125"/>
      <c r="R647" s="125"/>
      <c r="S647" s="125"/>
      <c r="T647" s="125"/>
      <c r="U647" s="125"/>
      <c r="V647" s="125"/>
      <c r="W647" s="125"/>
      <c r="X647" s="125"/>
      <c r="Y647" s="125"/>
    </row>
    <row r="648" spans="1:25" ht="15.5">
      <c r="A648" s="126"/>
      <c r="B648" s="127"/>
      <c r="C648" s="1022"/>
      <c r="D648" s="127"/>
      <c r="E648" s="127"/>
      <c r="F648" s="127"/>
      <c r="G648" s="127"/>
      <c r="H648" s="127"/>
      <c r="I648" s="127"/>
      <c r="J648" s="127"/>
      <c r="K648" s="127"/>
      <c r="L648" s="127"/>
      <c r="M648" s="125"/>
      <c r="N648" s="128"/>
      <c r="O648" s="125"/>
      <c r="P648" s="125"/>
      <c r="Q648" s="125"/>
      <c r="R648" s="125"/>
      <c r="S648" s="125"/>
      <c r="T648" s="125"/>
      <c r="U648" s="125"/>
      <c r="V648" s="125"/>
      <c r="W648" s="125"/>
      <c r="X648" s="125"/>
      <c r="Y648" s="125"/>
    </row>
    <row r="649" spans="1:25" ht="15.5">
      <c r="A649" s="126"/>
      <c r="B649" s="127"/>
      <c r="C649" s="1022"/>
      <c r="D649" s="127"/>
      <c r="E649" s="127"/>
      <c r="F649" s="127"/>
      <c r="G649" s="127"/>
      <c r="H649" s="127"/>
      <c r="I649" s="127"/>
      <c r="J649" s="127"/>
      <c r="K649" s="127"/>
      <c r="L649" s="127"/>
      <c r="M649" s="125"/>
      <c r="N649" s="128"/>
      <c r="O649" s="125"/>
      <c r="P649" s="125"/>
      <c r="Q649" s="125"/>
      <c r="R649" s="125"/>
      <c r="S649" s="125"/>
      <c r="T649" s="125"/>
      <c r="U649" s="125"/>
      <c r="V649" s="125"/>
      <c r="W649" s="125"/>
      <c r="X649" s="125"/>
      <c r="Y649" s="125"/>
    </row>
    <row r="650" spans="1:25" ht="15.5">
      <c r="A650" s="126"/>
      <c r="B650" s="127"/>
      <c r="C650" s="1022"/>
      <c r="D650" s="127"/>
      <c r="E650" s="127"/>
      <c r="F650" s="127"/>
      <c r="G650" s="127"/>
      <c r="H650" s="127"/>
      <c r="I650" s="127"/>
      <c r="J650" s="127"/>
      <c r="K650" s="127"/>
      <c r="L650" s="127"/>
      <c r="M650" s="125"/>
      <c r="N650" s="128"/>
      <c r="O650" s="125"/>
      <c r="P650" s="125"/>
      <c r="Q650" s="125"/>
      <c r="R650" s="125"/>
      <c r="S650" s="125"/>
      <c r="T650" s="125"/>
      <c r="U650" s="125"/>
      <c r="V650" s="125"/>
      <c r="W650" s="125"/>
      <c r="X650" s="125"/>
      <c r="Y650" s="125"/>
    </row>
    <row r="651" spans="1:25" ht="15.5">
      <c r="A651" s="126"/>
      <c r="B651" s="127"/>
      <c r="C651" s="1022"/>
      <c r="D651" s="127"/>
      <c r="E651" s="127"/>
      <c r="F651" s="127"/>
      <c r="G651" s="127"/>
      <c r="H651" s="127"/>
      <c r="I651" s="127"/>
      <c r="J651" s="127"/>
      <c r="K651" s="127"/>
      <c r="L651" s="127"/>
      <c r="M651" s="125"/>
      <c r="N651" s="128"/>
      <c r="O651" s="125"/>
      <c r="P651" s="125"/>
      <c r="Q651" s="125"/>
      <c r="R651" s="125"/>
      <c r="S651" s="125"/>
      <c r="T651" s="125"/>
      <c r="U651" s="125"/>
      <c r="V651" s="125"/>
      <c r="W651" s="125"/>
      <c r="X651" s="125"/>
      <c r="Y651" s="125"/>
    </row>
    <row r="652" spans="1:25" ht="15.5">
      <c r="A652" s="126"/>
      <c r="B652" s="127"/>
      <c r="C652" s="1022"/>
      <c r="D652" s="127"/>
      <c r="E652" s="127"/>
      <c r="F652" s="127"/>
      <c r="G652" s="127"/>
      <c r="H652" s="127"/>
      <c r="I652" s="127"/>
      <c r="J652" s="127"/>
      <c r="K652" s="127"/>
      <c r="L652" s="127"/>
      <c r="M652" s="125"/>
      <c r="N652" s="128"/>
      <c r="O652" s="125"/>
      <c r="P652" s="125"/>
      <c r="Q652" s="125"/>
      <c r="R652" s="125"/>
      <c r="S652" s="125"/>
      <c r="T652" s="125"/>
      <c r="U652" s="125"/>
      <c r="V652" s="125"/>
      <c r="W652" s="125"/>
      <c r="X652" s="125"/>
      <c r="Y652" s="125"/>
    </row>
    <row r="653" spans="1:25" ht="15.5">
      <c r="A653" s="126"/>
      <c r="B653" s="127"/>
      <c r="C653" s="1022"/>
      <c r="D653" s="127"/>
      <c r="E653" s="127"/>
      <c r="F653" s="127"/>
      <c r="G653" s="127"/>
      <c r="H653" s="127"/>
      <c r="I653" s="127"/>
      <c r="J653" s="127"/>
      <c r="K653" s="127"/>
      <c r="L653" s="127"/>
      <c r="M653" s="125"/>
      <c r="N653" s="128"/>
      <c r="O653" s="125"/>
      <c r="P653" s="125"/>
      <c r="Q653" s="125"/>
      <c r="R653" s="125"/>
      <c r="S653" s="125"/>
      <c r="T653" s="125"/>
      <c r="U653" s="125"/>
      <c r="V653" s="125"/>
      <c r="W653" s="125"/>
      <c r="X653" s="125"/>
      <c r="Y653" s="125"/>
    </row>
    <row r="654" spans="1:25" ht="15.5">
      <c r="A654" s="126"/>
      <c r="B654" s="127"/>
      <c r="C654" s="1022"/>
      <c r="D654" s="127"/>
      <c r="E654" s="127"/>
      <c r="F654" s="127"/>
      <c r="G654" s="127"/>
      <c r="H654" s="127"/>
      <c r="I654" s="127"/>
      <c r="J654" s="127"/>
      <c r="K654" s="127"/>
      <c r="L654" s="127"/>
      <c r="M654" s="125"/>
      <c r="N654" s="128"/>
      <c r="O654" s="125"/>
      <c r="P654" s="125"/>
      <c r="Q654" s="125"/>
      <c r="R654" s="125"/>
      <c r="S654" s="125"/>
      <c r="T654" s="125"/>
      <c r="U654" s="125"/>
      <c r="V654" s="125"/>
      <c r="W654" s="125"/>
      <c r="X654" s="125"/>
      <c r="Y654" s="125"/>
    </row>
    <row r="655" spans="1:25" ht="15.5">
      <c r="A655" s="126"/>
      <c r="B655" s="127"/>
      <c r="C655" s="1022"/>
      <c r="D655" s="127"/>
      <c r="E655" s="127"/>
      <c r="F655" s="127"/>
      <c r="G655" s="127"/>
      <c r="H655" s="127"/>
      <c r="I655" s="127"/>
      <c r="J655" s="127"/>
      <c r="K655" s="127"/>
      <c r="L655" s="127"/>
      <c r="M655" s="125"/>
      <c r="N655" s="128"/>
      <c r="O655" s="125"/>
      <c r="P655" s="125"/>
      <c r="Q655" s="125"/>
      <c r="R655" s="125"/>
      <c r="S655" s="125"/>
      <c r="T655" s="125"/>
      <c r="U655" s="125"/>
      <c r="V655" s="125"/>
      <c r="W655" s="125"/>
      <c r="X655" s="125"/>
      <c r="Y655" s="125"/>
    </row>
    <row r="656" spans="1:25" ht="15.5">
      <c r="A656" s="126"/>
      <c r="B656" s="127"/>
      <c r="C656" s="1022"/>
      <c r="D656" s="127"/>
      <c r="E656" s="127"/>
      <c r="F656" s="127"/>
      <c r="G656" s="127"/>
      <c r="H656" s="127"/>
      <c r="I656" s="127"/>
      <c r="J656" s="127"/>
      <c r="K656" s="127"/>
      <c r="L656" s="127"/>
      <c r="M656" s="125"/>
      <c r="N656" s="128"/>
      <c r="O656" s="125"/>
      <c r="P656" s="125"/>
      <c r="Q656" s="125"/>
      <c r="R656" s="125"/>
      <c r="S656" s="125"/>
      <c r="T656" s="125"/>
      <c r="U656" s="125"/>
      <c r="V656" s="125"/>
      <c r="W656" s="125"/>
      <c r="X656" s="125"/>
      <c r="Y656" s="125"/>
    </row>
    <row r="657" spans="1:25" ht="15.5">
      <c r="A657" s="126"/>
      <c r="B657" s="127"/>
      <c r="C657" s="1022"/>
      <c r="D657" s="127"/>
      <c r="E657" s="127"/>
      <c r="F657" s="127"/>
      <c r="G657" s="127"/>
      <c r="H657" s="127"/>
      <c r="I657" s="127"/>
      <c r="J657" s="127"/>
      <c r="K657" s="127"/>
      <c r="L657" s="127"/>
      <c r="M657" s="125"/>
      <c r="N657" s="128"/>
      <c r="O657" s="125"/>
      <c r="P657" s="125"/>
      <c r="Q657" s="125"/>
      <c r="R657" s="125"/>
      <c r="S657" s="125"/>
      <c r="T657" s="125"/>
      <c r="U657" s="125"/>
      <c r="V657" s="125"/>
      <c r="W657" s="125"/>
      <c r="X657" s="125"/>
      <c r="Y657" s="125"/>
    </row>
    <row r="658" spans="1:25" ht="15.5">
      <c r="A658" s="126"/>
      <c r="B658" s="127"/>
      <c r="C658" s="1022"/>
      <c r="D658" s="127"/>
      <c r="E658" s="127"/>
      <c r="F658" s="127"/>
      <c r="G658" s="127"/>
      <c r="H658" s="127"/>
      <c r="I658" s="127"/>
      <c r="J658" s="127"/>
      <c r="K658" s="127"/>
      <c r="L658" s="127"/>
      <c r="M658" s="125"/>
      <c r="N658" s="128"/>
      <c r="O658" s="125"/>
      <c r="P658" s="125"/>
      <c r="Q658" s="125"/>
      <c r="R658" s="125"/>
      <c r="S658" s="125"/>
      <c r="T658" s="125"/>
      <c r="U658" s="125"/>
      <c r="V658" s="125"/>
      <c r="W658" s="125"/>
      <c r="X658" s="125"/>
      <c r="Y658" s="125"/>
    </row>
    <row r="659" spans="1:25" ht="15.5">
      <c r="A659" s="126"/>
      <c r="B659" s="127"/>
      <c r="C659" s="1022"/>
      <c r="D659" s="127"/>
      <c r="E659" s="127"/>
      <c r="F659" s="127"/>
      <c r="G659" s="127"/>
      <c r="H659" s="127"/>
      <c r="I659" s="127"/>
      <c r="J659" s="127"/>
      <c r="K659" s="127"/>
      <c r="L659" s="127"/>
      <c r="M659" s="125"/>
      <c r="N659" s="128"/>
      <c r="O659" s="125"/>
      <c r="P659" s="125"/>
      <c r="Q659" s="125"/>
      <c r="R659" s="125"/>
      <c r="S659" s="125"/>
      <c r="T659" s="125"/>
      <c r="U659" s="125"/>
      <c r="V659" s="125"/>
      <c r="W659" s="125"/>
      <c r="X659" s="125"/>
      <c r="Y659" s="125"/>
    </row>
    <row r="660" spans="1:25" ht="15.5">
      <c r="A660" s="126"/>
      <c r="B660" s="127"/>
      <c r="C660" s="1022"/>
      <c r="D660" s="127"/>
      <c r="E660" s="127"/>
      <c r="F660" s="127"/>
      <c r="G660" s="127"/>
      <c r="H660" s="127"/>
      <c r="I660" s="127"/>
      <c r="J660" s="127"/>
      <c r="K660" s="127"/>
      <c r="L660" s="127"/>
      <c r="M660" s="125"/>
      <c r="N660" s="128"/>
      <c r="O660" s="125"/>
      <c r="P660" s="125"/>
      <c r="Q660" s="125"/>
      <c r="R660" s="125"/>
      <c r="S660" s="125"/>
      <c r="T660" s="125"/>
      <c r="U660" s="125"/>
      <c r="V660" s="125"/>
      <c r="W660" s="125"/>
      <c r="X660" s="125"/>
      <c r="Y660" s="125"/>
    </row>
    <row r="661" spans="1:25" ht="15.5">
      <c r="A661" s="126"/>
      <c r="B661" s="127"/>
      <c r="C661" s="1022"/>
      <c r="D661" s="127"/>
      <c r="E661" s="127"/>
      <c r="F661" s="127"/>
      <c r="G661" s="127"/>
      <c r="H661" s="127"/>
      <c r="I661" s="127"/>
      <c r="J661" s="127"/>
      <c r="K661" s="127"/>
      <c r="L661" s="127"/>
      <c r="M661" s="125"/>
      <c r="N661" s="128"/>
      <c r="O661" s="125"/>
      <c r="P661" s="125"/>
      <c r="Q661" s="125"/>
      <c r="R661" s="125"/>
      <c r="S661" s="125"/>
      <c r="T661" s="125"/>
      <c r="U661" s="125"/>
      <c r="V661" s="125"/>
      <c r="W661" s="125"/>
      <c r="X661" s="125"/>
      <c r="Y661" s="125"/>
    </row>
    <row r="662" spans="1:25" ht="15.5">
      <c r="A662" s="126"/>
      <c r="B662" s="127"/>
      <c r="C662" s="1022"/>
      <c r="D662" s="127"/>
      <c r="E662" s="127"/>
      <c r="F662" s="127"/>
      <c r="G662" s="127"/>
      <c r="H662" s="127"/>
      <c r="I662" s="127"/>
      <c r="J662" s="127"/>
      <c r="K662" s="127"/>
      <c r="L662" s="127"/>
      <c r="M662" s="125"/>
      <c r="N662" s="128"/>
      <c r="O662" s="125"/>
      <c r="P662" s="125"/>
      <c r="Q662" s="125"/>
      <c r="R662" s="125"/>
      <c r="S662" s="125"/>
      <c r="T662" s="125"/>
      <c r="U662" s="125"/>
      <c r="V662" s="125"/>
      <c r="W662" s="125"/>
      <c r="X662" s="125"/>
      <c r="Y662" s="125"/>
    </row>
    <row r="663" spans="1:25" ht="15.5">
      <c r="A663" s="126"/>
      <c r="B663" s="127"/>
      <c r="C663" s="1022"/>
      <c r="D663" s="127"/>
      <c r="E663" s="127"/>
      <c r="F663" s="127"/>
      <c r="G663" s="127"/>
      <c r="H663" s="127"/>
      <c r="I663" s="127"/>
      <c r="J663" s="127"/>
      <c r="K663" s="127"/>
      <c r="L663" s="127"/>
      <c r="M663" s="125"/>
      <c r="N663" s="128"/>
      <c r="O663" s="125"/>
      <c r="P663" s="125"/>
      <c r="Q663" s="125"/>
      <c r="R663" s="125"/>
      <c r="S663" s="125"/>
      <c r="T663" s="125"/>
      <c r="U663" s="125"/>
      <c r="V663" s="125"/>
      <c r="W663" s="125"/>
      <c r="X663" s="125"/>
      <c r="Y663" s="125"/>
    </row>
    <row r="664" spans="1:25" ht="15.5">
      <c r="A664" s="126"/>
      <c r="B664" s="127"/>
      <c r="C664" s="1022"/>
      <c r="D664" s="127"/>
      <c r="E664" s="127"/>
      <c r="F664" s="127"/>
      <c r="G664" s="127"/>
      <c r="H664" s="127"/>
      <c r="I664" s="127"/>
      <c r="J664" s="127"/>
      <c r="K664" s="127"/>
      <c r="L664" s="127"/>
      <c r="M664" s="125"/>
      <c r="N664" s="128"/>
      <c r="O664" s="125"/>
      <c r="P664" s="125"/>
      <c r="Q664" s="125"/>
      <c r="R664" s="125"/>
      <c r="S664" s="125"/>
      <c r="T664" s="125"/>
      <c r="U664" s="125"/>
      <c r="V664" s="125"/>
      <c r="W664" s="125"/>
      <c r="X664" s="125"/>
      <c r="Y664" s="125"/>
    </row>
    <row r="665" spans="1:25" ht="15.5">
      <c r="A665" s="126"/>
      <c r="B665" s="127"/>
      <c r="C665" s="1022"/>
      <c r="D665" s="127"/>
      <c r="E665" s="127"/>
      <c r="F665" s="127"/>
      <c r="G665" s="127"/>
      <c r="H665" s="127"/>
      <c r="I665" s="127"/>
      <c r="J665" s="127"/>
      <c r="K665" s="127"/>
      <c r="L665" s="127"/>
      <c r="M665" s="125"/>
      <c r="N665" s="128"/>
      <c r="O665" s="125"/>
      <c r="P665" s="125"/>
      <c r="Q665" s="125"/>
      <c r="R665" s="125"/>
      <c r="S665" s="125"/>
      <c r="T665" s="125"/>
      <c r="U665" s="125"/>
      <c r="V665" s="125"/>
      <c r="W665" s="125"/>
      <c r="X665" s="125"/>
      <c r="Y665" s="125"/>
    </row>
    <row r="666" spans="1:25" ht="15.5">
      <c r="A666" s="126"/>
      <c r="B666" s="127"/>
      <c r="C666" s="1022"/>
      <c r="D666" s="127"/>
      <c r="E666" s="127"/>
      <c r="F666" s="127"/>
      <c r="G666" s="127"/>
      <c r="H666" s="127"/>
      <c r="I666" s="127"/>
      <c r="J666" s="127"/>
      <c r="K666" s="127"/>
      <c r="L666" s="127"/>
      <c r="M666" s="125"/>
      <c r="N666" s="128"/>
      <c r="O666" s="125"/>
      <c r="P666" s="125"/>
      <c r="Q666" s="125"/>
      <c r="R666" s="125"/>
      <c r="S666" s="125"/>
      <c r="T666" s="125"/>
      <c r="U666" s="125"/>
      <c r="V666" s="125"/>
      <c r="W666" s="125"/>
      <c r="X666" s="125"/>
      <c r="Y666" s="125"/>
    </row>
    <row r="667" spans="1:25" ht="15.5">
      <c r="A667" s="126"/>
      <c r="B667" s="127"/>
      <c r="C667" s="1022"/>
      <c r="D667" s="127"/>
      <c r="E667" s="127"/>
      <c r="F667" s="127"/>
      <c r="G667" s="127"/>
      <c r="H667" s="127"/>
      <c r="I667" s="127"/>
      <c r="J667" s="127"/>
      <c r="K667" s="127"/>
      <c r="L667" s="127"/>
      <c r="M667" s="125"/>
      <c r="N667" s="128"/>
      <c r="O667" s="125"/>
      <c r="P667" s="125"/>
      <c r="Q667" s="125"/>
      <c r="R667" s="125"/>
      <c r="S667" s="125"/>
      <c r="T667" s="125"/>
      <c r="U667" s="125"/>
      <c r="V667" s="125"/>
      <c r="W667" s="125"/>
      <c r="X667" s="125"/>
      <c r="Y667" s="125"/>
    </row>
    <row r="668" spans="1:25" ht="15.5">
      <c r="A668" s="126"/>
      <c r="B668" s="127"/>
      <c r="C668" s="1022"/>
      <c r="D668" s="127"/>
      <c r="E668" s="127"/>
      <c r="F668" s="127"/>
      <c r="G668" s="127"/>
      <c r="H668" s="127"/>
      <c r="I668" s="127"/>
      <c r="J668" s="127"/>
      <c r="K668" s="127"/>
      <c r="L668" s="127"/>
      <c r="M668" s="125"/>
      <c r="N668" s="128"/>
      <c r="O668" s="125"/>
      <c r="P668" s="125"/>
      <c r="Q668" s="125"/>
      <c r="R668" s="125"/>
      <c r="S668" s="125"/>
      <c r="T668" s="125"/>
      <c r="U668" s="125"/>
      <c r="V668" s="125"/>
      <c r="W668" s="125"/>
      <c r="X668" s="125"/>
      <c r="Y668" s="125"/>
    </row>
    <row r="669" spans="1:25" ht="15.5">
      <c r="A669" s="126"/>
      <c r="B669" s="127"/>
      <c r="C669" s="1022"/>
      <c r="D669" s="127"/>
      <c r="E669" s="127"/>
      <c r="F669" s="127"/>
      <c r="G669" s="127"/>
      <c r="H669" s="127"/>
      <c r="I669" s="127"/>
      <c r="J669" s="127"/>
      <c r="K669" s="127"/>
      <c r="L669" s="127"/>
      <c r="M669" s="125"/>
      <c r="N669" s="128"/>
      <c r="O669" s="125"/>
      <c r="P669" s="125"/>
      <c r="Q669" s="125"/>
      <c r="R669" s="125"/>
      <c r="S669" s="125"/>
      <c r="T669" s="125"/>
      <c r="U669" s="125"/>
      <c r="V669" s="125"/>
      <c r="W669" s="125"/>
      <c r="X669" s="125"/>
      <c r="Y669" s="125"/>
    </row>
    <row r="670" spans="1:25" ht="15.5">
      <c r="A670" s="126"/>
      <c r="B670" s="127"/>
      <c r="C670" s="1022"/>
      <c r="D670" s="127"/>
      <c r="E670" s="127"/>
      <c r="F670" s="127"/>
      <c r="G670" s="127"/>
      <c r="H670" s="127"/>
      <c r="I670" s="127"/>
      <c r="J670" s="127"/>
      <c r="K670" s="127"/>
      <c r="L670" s="127"/>
      <c r="M670" s="125"/>
      <c r="N670" s="128"/>
      <c r="O670" s="125"/>
      <c r="P670" s="125"/>
      <c r="Q670" s="125"/>
      <c r="R670" s="125"/>
      <c r="S670" s="125"/>
      <c r="T670" s="125"/>
      <c r="U670" s="125"/>
      <c r="V670" s="125"/>
      <c r="W670" s="125"/>
      <c r="X670" s="125"/>
      <c r="Y670" s="125"/>
    </row>
    <row r="671" spans="1:25" ht="15.5">
      <c r="A671" s="126"/>
      <c r="B671" s="127"/>
      <c r="C671" s="1022"/>
      <c r="D671" s="127"/>
      <c r="E671" s="127"/>
      <c r="F671" s="127"/>
      <c r="G671" s="127"/>
      <c r="H671" s="127"/>
      <c r="I671" s="127"/>
      <c r="J671" s="127"/>
      <c r="K671" s="127"/>
      <c r="L671" s="127"/>
      <c r="M671" s="125"/>
      <c r="N671" s="128"/>
      <c r="O671" s="125"/>
      <c r="P671" s="125"/>
      <c r="Q671" s="125"/>
      <c r="R671" s="125"/>
      <c r="S671" s="125"/>
      <c r="T671" s="125"/>
      <c r="U671" s="125"/>
      <c r="V671" s="125"/>
      <c r="W671" s="125"/>
      <c r="X671" s="125"/>
      <c r="Y671" s="125"/>
    </row>
    <row r="672" spans="1:25" ht="15.5">
      <c r="A672" s="126"/>
      <c r="B672" s="127"/>
      <c r="C672" s="1022"/>
      <c r="D672" s="127"/>
      <c r="E672" s="127"/>
      <c r="F672" s="127"/>
      <c r="G672" s="127"/>
      <c r="H672" s="127"/>
      <c r="I672" s="127"/>
      <c r="J672" s="127"/>
      <c r="K672" s="127"/>
      <c r="L672" s="127"/>
      <c r="M672" s="125"/>
      <c r="N672" s="128"/>
      <c r="O672" s="125"/>
      <c r="P672" s="125"/>
      <c r="Q672" s="125"/>
      <c r="R672" s="125"/>
      <c r="S672" s="125"/>
      <c r="T672" s="125"/>
      <c r="U672" s="125"/>
      <c r="V672" s="125"/>
      <c r="W672" s="125"/>
      <c r="X672" s="125"/>
      <c r="Y672" s="125"/>
    </row>
    <row r="673" spans="1:25" ht="15.5">
      <c r="A673" s="126"/>
      <c r="B673" s="127"/>
      <c r="C673" s="1022"/>
      <c r="D673" s="127"/>
      <c r="E673" s="127"/>
      <c r="F673" s="127"/>
      <c r="G673" s="127"/>
      <c r="H673" s="127"/>
      <c r="I673" s="127"/>
      <c r="J673" s="127"/>
      <c r="K673" s="127"/>
      <c r="L673" s="127"/>
      <c r="M673" s="125"/>
      <c r="N673" s="128"/>
      <c r="O673" s="125"/>
      <c r="P673" s="125"/>
      <c r="Q673" s="125"/>
      <c r="R673" s="125"/>
      <c r="S673" s="125"/>
      <c r="T673" s="125"/>
      <c r="U673" s="125"/>
      <c r="V673" s="125"/>
      <c r="W673" s="125"/>
      <c r="X673" s="125"/>
      <c r="Y673" s="125"/>
    </row>
    <row r="674" spans="1:25" ht="15.5">
      <c r="A674" s="126"/>
      <c r="B674" s="127"/>
      <c r="C674" s="1022"/>
      <c r="D674" s="127"/>
      <c r="E674" s="127"/>
      <c r="F674" s="127"/>
      <c r="G674" s="127"/>
      <c r="H674" s="127"/>
      <c r="I674" s="127"/>
      <c r="J674" s="127"/>
      <c r="K674" s="127"/>
      <c r="L674" s="127"/>
      <c r="M674" s="125"/>
      <c r="N674" s="128"/>
      <c r="O674" s="125"/>
      <c r="P674" s="125"/>
      <c r="Q674" s="125"/>
      <c r="R674" s="125"/>
      <c r="S674" s="125"/>
      <c r="T674" s="125"/>
      <c r="U674" s="125"/>
      <c r="V674" s="125"/>
      <c r="W674" s="125"/>
      <c r="X674" s="125"/>
      <c r="Y674" s="125"/>
    </row>
    <row r="675" spans="1:25" ht="15.5">
      <c r="A675" s="126"/>
      <c r="B675" s="127"/>
      <c r="C675" s="1022"/>
      <c r="D675" s="127"/>
      <c r="E675" s="127"/>
      <c r="F675" s="127"/>
      <c r="G675" s="127"/>
      <c r="H675" s="127"/>
      <c r="I675" s="127"/>
      <c r="J675" s="127"/>
      <c r="K675" s="127"/>
      <c r="L675" s="127"/>
      <c r="M675" s="125"/>
      <c r="N675" s="128"/>
      <c r="O675" s="125"/>
      <c r="P675" s="125"/>
      <c r="Q675" s="125"/>
      <c r="R675" s="125"/>
      <c r="S675" s="125"/>
      <c r="T675" s="125"/>
      <c r="U675" s="125"/>
      <c r="V675" s="125"/>
      <c r="W675" s="125"/>
      <c r="X675" s="125"/>
      <c r="Y675" s="125"/>
    </row>
    <row r="676" spans="1:25" ht="15.5">
      <c r="A676" s="126"/>
      <c r="B676" s="127"/>
      <c r="C676" s="1022"/>
      <c r="D676" s="127"/>
      <c r="E676" s="127"/>
      <c r="F676" s="127"/>
      <c r="G676" s="127"/>
      <c r="H676" s="127"/>
      <c r="I676" s="127"/>
      <c r="J676" s="127"/>
      <c r="K676" s="127"/>
      <c r="L676" s="127"/>
      <c r="M676" s="125"/>
      <c r="N676" s="128"/>
      <c r="O676" s="125"/>
      <c r="P676" s="125"/>
      <c r="Q676" s="125"/>
      <c r="R676" s="125"/>
      <c r="S676" s="125"/>
      <c r="T676" s="125"/>
      <c r="U676" s="125"/>
      <c r="V676" s="125"/>
      <c r="W676" s="125"/>
      <c r="X676" s="125"/>
      <c r="Y676" s="125"/>
    </row>
    <row r="677" spans="1:25" ht="15.5">
      <c r="A677" s="126"/>
      <c r="B677" s="127"/>
      <c r="C677" s="1022"/>
      <c r="D677" s="127"/>
      <c r="E677" s="127"/>
      <c r="F677" s="127"/>
      <c r="G677" s="127"/>
      <c r="H677" s="127"/>
      <c r="I677" s="127"/>
      <c r="J677" s="127"/>
      <c r="K677" s="127"/>
      <c r="L677" s="127"/>
      <c r="M677" s="125"/>
      <c r="N677" s="128"/>
      <c r="O677" s="125"/>
      <c r="P677" s="125"/>
      <c r="Q677" s="125"/>
      <c r="R677" s="125"/>
      <c r="S677" s="125"/>
      <c r="T677" s="125"/>
      <c r="U677" s="125"/>
      <c r="V677" s="125"/>
      <c r="W677" s="125"/>
      <c r="X677" s="125"/>
      <c r="Y677" s="125"/>
    </row>
    <row r="678" spans="1:25" ht="15.5">
      <c r="A678" s="126"/>
      <c r="B678" s="127"/>
      <c r="C678" s="1022"/>
      <c r="D678" s="127"/>
      <c r="E678" s="127"/>
      <c r="F678" s="127"/>
      <c r="G678" s="127"/>
      <c r="H678" s="127"/>
      <c r="I678" s="127"/>
      <c r="J678" s="127"/>
      <c r="K678" s="127"/>
      <c r="L678" s="127"/>
      <c r="M678" s="125"/>
      <c r="N678" s="128"/>
      <c r="O678" s="125"/>
      <c r="P678" s="125"/>
      <c r="Q678" s="125"/>
      <c r="R678" s="125"/>
      <c r="S678" s="125"/>
      <c r="T678" s="125"/>
      <c r="U678" s="125"/>
      <c r="V678" s="125"/>
      <c r="W678" s="125"/>
      <c r="X678" s="125"/>
      <c r="Y678" s="125"/>
    </row>
    <row r="679" spans="1:25" ht="15.5">
      <c r="A679" s="126"/>
      <c r="B679" s="127"/>
      <c r="C679" s="1022"/>
      <c r="D679" s="127"/>
      <c r="E679" s="127"/>
      <c r="F679" s="127"/>
      <c r="G679" s="127"/>
      <c r="H679" s="127"/>
      <c r="I679" s="127"/>
      <c r="J679" s="127"/>
      <c r="K679" s="127"/>
      <c r="L679" s="127"/>
      <c r="M679" s="125"/>
      <c r="N679" s="128"/>
      <c r="O679" s="125"/>
      <c r="P679" s="125"/>
      <c r="Q679" s="125"/>
      <c r="R679" s="125"/>
      <c r="S679" s="125"/>
      <c r="T679" s="125"/>
      <c r="U679" s="125"/>
      <c r="V679" s="125"/>
      <c r="W679" s="125"/>
      <c r="X679" s="125"/>
      <c r="Y679" s="125"/>
    </row>
    <row r="680" spans="1:25" ht="15.5">
      <c r="A680" s="126"/>
      <c r="B680" s="127"/>
      <c r="C680" s="1022"/>
      <c r="D680" s="127"/>
      <c r="E680" s="127"/>
      <c r="F680" s="127"/>
      <c r="G680" s="127"/>
      <c r="H680" s="127"/>
      <c r="I680" s="127"/>
      <c r="J680" s="127"/>
      <c r="K680" s="127"/>
      <c r="L680" s="127"/>
      <c r="M680" s="125"/>
      <c r="N680" s="128"/>
      <c r="O680" s="125"/>
      <c r="P680" s="125"/>
      <c r="Q680" s="125"/>
      <c r="R680" s="125"/>
      <c r="S680" s="125"/>
      <c r="T680" s="125"/>
      <c r="U680" s="125"/>
      <c r="V680" s="125"/>
      <c r="W680" s="125"/>
      <c r="X680" s="125"/>
      <c r="Y680" s="125"/>
    </row>
    <row r="681" spans="1:25" ht="15.5">
      <c r="A681" s="126"/>
      <c r="B681" s="127"/>
      <c r="C681" s="1022"/>
      <c r="D681" s="127"/>
      <c r="E681" s="127"/>
      <c r="F681" s="127"/>
      <c r="G681" s="127"/>
      <c r="H681" s="127"/>
      <c r="I681" s="127"/>
      <c r="J681" s="127"/>
      <c r="K681" s="127"/>
      <c r="L681" s="127"/>
      <c r="M681" s="125"/>
      <c r="N681" s="128"/>
      <c r="O681" s="125"/>
      <c r="P681" s="125"/>
      <c r="Q681" s="125"/>
      <c r="R681" s="125"/>
      <c r="S681" s="125"/>
      <c r="T681" s="125"/>
      <c r="U681" s="125"/>
      <c r="V681" s="125"/>
      <c r="W681" s="125"/>
      <c r="X681" s="125"/>
      <c r="Y681" s="125"/>
    </row>
    <row r="682" spans="1:25" ht="15.5">
      <c r="A682" s="126"/>
      <c r="B682" s="127"/>
      <c r="C682" s="1022"/>
      <c r="D682" s="127"/>
      <c r="E682" s="127"/>
      <c r="F682" s="127"/>
      <c r="G682" s="127"/>
      <c r="H682" s="127"/>
      <c r="I682" s="127"/>
      <c r="J682" s="127"/>
      <c r="K682" s="127"/>
      <c r="L682" s="127"/>
      <c r="M682" s="125"/>
      <c r="N682" s="128"/>
      <c r="O682" s="125"/>
      <c r="P682" s="125"/>
      <c r="Q682" s="125"/>
      <c r="R682" s="125"/>
      <c r="S682" s="125"/>
      <c r="T682" s="125"/>
      <c r="U682" s="125"/>
      <c r="V682" s="125"/>
      <c r="W682" s="125"/>
      <c r="X682" s="125"/>
      <c r="Y682" s="125"/>
    </row>
    <row r="683" spans="1:25" ht="15.5">
      <c r="A683" s="126"/>
      <c r="B683" s="127"/>
      <c r="C683" s="1022"/>
      <c r="D683" s="127"/>
      <c r="E683" s="127"/>
      <c r="F683" s="127"/>
      <c r="G683" s="127"/>
      <c r="H683" s="127"/>
      <c r="I683" s="127"/>
      <c r="J683" s="127"/>
      <c r="K683" s="127"/>
      <c r="L683" s="127"/>
      <c r="M683" s="125"/>
      <c r="N683" s="128"/>
      <c r="O683" s="125"/>
      <c r="P683" s="125"/>
      <c r="Q683" s="125"/>
      <c r="R683" s="125"/>
      <c r="S683" s="125"/>
      <c r="T683" s="125"/>
      <c r="U683" s="125"/>
      <c r="V683" s="125"/>
      <c r="W683" s="125"/>
      <c r="X683" s="125"/>
      <c r="Y683" s="125"/>
    </row>
    <row r="684" spans="1:25" ht="15.5">
      <c r="A684" s="126"/>
      <c r="B684" s="127"/>
      <c r="C684" s="1022"/>
      <c r="D684" s="127"/>
      <c r="E684" s="127"/>
      <c r="F684" s="127"/>
      <c r="G684" s="127"/>
      <c r="H684" s="127"/>
      <c r="I684" s="127"/>
      <c r="J684" s="127"/>
      <c r="K684" s="127"/>
      <c r="L684" s="127"/>
      <c r="M684" s="125"/>
      <c r="N684" s="128"/>
      <c r="O684" s="125"/>
      <c r="P684" s="125"/>
      <c r="Q684" s="125"/>
      <c r="R684" s="125"/>
      <c r="S684" s="125"/>
      <c r="T684" s="125"/>
      <c r="U684" s="125"/>
      <c r="V684" s="125"/>
      <c r="W684" s="125"/>
      <c r="X684" s="125"/>
      <c r="Y684" s="125"/>
    </row>
    <row r="685" spans="1:25" ht="15.5">
      <c r="A685" s="126"/>
      <c r="B685" s="127"/>
      <c r="C685" s="1022"/>
      <c r="D685" s="127"/>
      <c r="E685" s="127"/>
      <c r="F685" s="127"/>
      <c r="G685" s="127"/>
      <c r="H685" s="127"/>
      <c r="I685" s="127"/>
      <c r="J685" s="127"/>
      <c r="K685" s="127"/>
      <c r="L685" s="127"/>
      <c r="M685" s="125"/>
      <c r="N685" s="128"/>
      <c r="O685" s="125"/>
      <c r="P685" s="125"/>
      <c r="Q685" s="125"/>
      <c r="R685" s="125"/>
      <c r="S685" s="125"/>
      <c r="T685" s="125"/>
      <c r="U685" s="125"/>
      <c r="V685" s="125"/>
      <c r="W685" s="125"/>
      <c r="X685" s="125"/>
      <c r="Y685" s="125"/>
    </row>
    <row r="686" spans="1:25" ht="15.5">
      <c r="A686" s="126"/>
      <c r="B686" s="127"/>
      <c r="C686" s="1022"/>
      <c r="D686" s="127"/>
      <c r="E686" s="127"/>
      <c r="F686" s="127"/>
      <c r="G686" s="127"/>
      <c r="H686" s="127"/>
      <c r="I686" s="127"/>
      <c r="J686" s="127"/>
      <c r="K686" s="127"/>
      <c r="L686" s="127"/>
      <c r="M686" s="125"/>
      <c r="N686" s="128"/>
      <c r="O686" s="125"/>
      <c r="P686" s="125"/>
      <c r="Q686" s="125"/>
      <c r="R686" s="125"/>
      <c r="S686" s="125"/>
      <c r="T686" s="125"/>
      <c r="U686" s="125"/>
      <c r="V686" s="125"/>
      <c r="W686" s="125"/>
      <c r="X686" s="125"/>
      <c r="Y686" s="125"/>
    </row>
    <row r="687" spans="1:25" ht="15.5">
      <c r="A687" s="126"/>
      <c r="B687" s="127"/>
      <c r="C687" s="1022"/>
      <c r="D687" s="127"/>
      <c r="E687" s="127"/>
      <c r="F687" s="127"/>
      <c r="G687" s="127"/>
      <c r="H687" s="127"/>
      <c r="I687" s="127"/>
      <c r="J687" s="127"/>
      <c r="K687" s="127"/>
      <c r="L687" s="127"/>
      <c r="M687" s="125"/>
      <c r="N687" s="128"/>
      <c r="O687" s="125"/>
      <c r="P687" s="125"/>
      <c r="Q687" s="125"/>
      <c r="R687" s="125"/>
      <c r="S687" s="125"/>
      <c r="T687" s="125"/>
      <c r="U687" s="125"/>
      <c r="V687" s="125"/>
      <c r="W687" s="125"/>
      <c r="X687" s="125"/>
      <c r="Y687" s="125"/>
    </row>
    <row r="688" spans="1:25" ht="15.5">
      <c r="A688" s="126"/>
      <c r="B688" s="127"/>
      <c r="C688" s="1022"/>
      <c r="D688" s="127"/>
      <c r="E688" s="127"/>
      <c r="F688" s="127"/>
      <c r="G688" s="127"/>
      <c r="H688" s="127"/>
      <c r="I688" s="127"/>
      <c r="J688" s="127"/>
      <c r="K688" s="127"/>
      <c r="L688" s="127"/>
      <c r="M688" s="125"/>
      <c r="N688" s="128"/>
      <c r="O688" s="125"/>
      <c r="P688" s="125"/>
      <c r="Q688" s="125"/>
      <c r="R688" s="125"/>
      <c r="S688" s="125"/>
      <c r="T688" s="125"/>
      <c r="U688" s="125"/>
      <c r="V688" s="125"/>
      <c r="W688" s="125"/>
      <c r="X688" s="125"/>
      <c r="Y688" s="125"/>
    </row>
    <row r="689" spans="1:25" ht="15.5">
      <c r="A689" s="126"/>
      <c r="B689" s="127"/>
      <c r="C689" s="1022"/>
      <c r="D689" s="127"/>
      <c r="E689" s="127"/>
      <c r="F689" s="127"/>
      <c r="G689" s="127"/>
      <c r="H689" s="127"/>
      <c r="I689" s="127"/>
      <c r="J689" s="127"/>
      <c r="K689" s="127"/>
      <c r="L689" s="127"/>
      <c r="M689" s="125"/>
      <c r="N689" s="128"/>
      <c r="O689" s="125"/>
      <c r="P689" s="125"/>
      <c r="Q689" s="125"/>
      <c r="R689" s="125"/>
      <c r="S689" s="125"/>
      <c r="T689" s="125"/>
      <c r="U689" s="125"/>
      <c r="V689" s="125"/>
      <c r="W689" s="125"/>
      <c r="X689" s="125"/>
      <c r="Y689" s="125"/>
    </row>
    <row r="690" spans="1:25" ht="15.5">
      <c r="A690" s="126"/>
      <c r="B690" s="127"/>
      <c r="C690" s="1022"/>
      <c r="D690" s="127"/>
      <c r="E690" s="127"/>
      <c r="F690" s="127"/>
      <c r="G690" s="127"/>
      <c r="H690" s="127"/>
      <c r="I690" s="127"/>
      <c r="J690" s="127"/>
      <c r="K690" s="127"/>
      <c r="L690" s="127"/>
      <c r="M690" s="125"/>
      <c r="N690" s="128"/>
      <c r="O690" s="125"/>
      <c r="P690" s="125"/>
      <c r="Q690" s="125"/>
      <c r="R690" s="125"/>
      <c r="S690" s="125"/>
      <c r="T690" s="125"/>
      <c r="U690" s="125"/>
      <c r="V690" s="125"/>
      <c r="W690" s="125"/>
      <c r="X690" s="125"/>
      <c r="Y690" s="125"/>
    </row>
    <row r="691" spans="1:25" ht="15.5">
      <c r="A691" s="126"/>
      <c r="B691" s="127"/>
      <c r="C691" s="1022"/>
      <c r="D691" s="127"/>
      <c r="E691" s="127"/>
      <c r="F691" s="127"/>
      <c r="G691" s="127"/>
      <c r="H691" s="127"/>
      <c r="I691" s="127"/>
      <c r="J691" s="127"/>
      <c r="K691" s="127"/>
      <c r="L691" s="127"/>
      <c r="M691" s="125"/>
      <c r="N691" s="128"/>
      <c r="O691" s="125"/>
      <c r="P691" s="125"/>
      <c r="Q691" s="125"/>
      <c r="R691" s="125"/>
      <c r="S691" s="125"/>
      <c r="T691" s="125"/>
      <c r="U691" s="125"/>
      <c r="V691" s="125"/>
      <c r="W691" s="125"/>
      <c r="X691" s="125"/>
      <c r="Y691" s="125"/>
    </row>
    <row r="692" spans="1:25" ht="15.5">
      <c r="A692" s="126"/>
      <c r="B692" s="127"/>
      <c r="C692" s="1022"/>
      <c r="D692" s="127"/>
      <c r="E692" s="127"/>
      <c r="F692" s="127"/>
      <c r="G692" s="127"/>
      <c r="H692" s="127"/>
      <c r="I692" s="127"/>
      <c r="J692" s="127"/>
      <c r="K692" s="127"/>
      <c r="L692" s="127"/>
      <c r="M692" s="125"/>
      <c r="N692" s="128"/>
      <c r="O692" s="125"/>
      <c r="P692" s="125"/>
      <c r="Q692" s="125"/>
      <c r="R692" s="125"/>
      <c r="S692" s="125"/>
      <c r="T692" s="125"/>
      <c r="U692" s="125"/>
      <c r="V692" s="125"/>
      <c r="W692" s="125"/>
      <c r="X692" s="125"/>
      <c r="Y692" s="125"/>
    </row>
    <row r="693" spans="1:25" ht="15.5">
      <c r="A693" s="126"/>
      <c r="B693" s="127"/>
      <c r="C693" s="1022"/>
      <c r="D693" s="127"/>
      <c r="E693" s="127"/>
      <c r="F693" s="127"/>
      <c r="G693" s="127"/>
      <c r="H693" s="127"/>
      <c r="I693" s="127"/>
      <c r="J693" s="127"/>
      <c r="K693" s="127"/>
      <c r="L693" s="127"/>
      <c r="M693" s="125"/>
      <c r="N693" s="128"/>
      <c r="O693" s="125"/>
      <c r="P693" s="125"/>
      <c r="Q693" s="125"/>
      <c r="R693" s="125"/>
      <c r="S693" s="125"/>
      <c r="T693" s="125"/>
      <c r="U693" s="125"/>
      <c r="V693" s="125"/>
      <c r="W693" s="125"/>
      <c r="X693" s="125"/>
      <c r="Y693" s="125"/>
    </row>
    <row r="694" spans="1:25" ht="15.5">
      <c r="A694" s="126"/>
      <c r="B694" s="127"/>
      <c r="C694" s="1022"/>
      <c r="D694" s="127"/>
      <c r="E694" s="127"/>
      <c r="F694" s="127"/>
      <c r="G694" s="127"/>
      <c r="H694" s="127"/>
      <c r="I694" s="127"/>
      <c r="J694" s="127"/>
      <c r="K694" s="127"/>
      <c r="L694" s="127"/>
      <c r="M694" s="125"/>
      <c r="N694" s="128"/>
      <c r="O694" s="125"/>
      <c r="P694" s="125"/>
      <c r="Q694" s="125"/>
      <c r="R694" s="125"/>
      <c r="S694" s="125"/>
      <c r="T694" s="125"/>
      <c r="U694" s="125"/>
      <c r="V694" s="125"/>
      <c r="W694" s="125"/>
      <c r="X694" s="125"/>
      <c r="Y694" s="125"/>
    </row>
    <row r="695" spans="1:25" ht="15.5">
      <c r="A695" s="126"/>
      <c r="B695" s="127"/>
      <c r="C695" s="1022"/>
      <c r="D695" s="127"/>
      <c r="E695" s="127"/>
      <c r="F695" s="127"/>
      <c r="G695" s="127"/>
      <c r="H695" s="127"/>
      <c r="I695" s="127"/>
      <c r="J695" s="127"/>
      <c r="K695" s="127"/>
      <c r="L695" s="127"/>
      <c r="M695" s="125"/>
      <c r="N695" s="128"/>
      <c r="O695" s="125"/>
      <c r="P695" s="125"/>
      <c r="Q695" s="125"/>
      <c r="R695" s="125"/>
      <c r="S695" s="125"/>
      <c r="T695" s="125"/>
      <c r="U695" s="125"/>
      <c r="V695" s="125"/>
      <c r="W695" s="125"/>
      <c r="X695" s="125"/>
      <c r="Y695" s="125"/>
    </row>
    <row r="696" spans="1:25" ht="15.5">
      <c r="A696" s="126"/>
      <c r="B696" s="127"/>
      <c r="C696" s="1022"/>
      <c r="D696" s="127"/>
      <c r="E696" s="127"/>
      <c r="F696" s="127"/>
      <c r="G696" s="127"/>
      <c r="H696" s="127"/>
      <c r="I696" s="127"/>
      <c r="J696" s="127"/>
      <c r="K696" s="127"/>
      <c r="L696" s="127"/>
      <c r="M696" s="125"/>
      <c r="N696" s="128"/>
      <c r="O696" s="125"/>
      <c r="P696" s="125"/>
      <c r="Q696" s="125"/>
      <c r="R696" s="125"/>
      <c r="S696" s="125"/>
      <c r="T696" s="125"/>
      <c r="U696" s="125"/>
      <c r="V696" s="125"/>
      <c r="W696" s="125"/>
      <c r="X696" s="125"/>
      <c r="Y696" s="125"/>
    </row>
    <row r="697" spans="1:25" ht="15.5">
      <c r="A697" s="126"/>
      <c r="B697" s="127"/>
      <c r="C697" s="1022"/>
      <c r="D697" s="127"/>
      <c r="E697" s="127"/>
      <c r="F697" s="127"/>
      <c r="G697" s="127"/>
      <c r="H697" s="127"/>
      <c r="I697" s="127"/>
      <c r="J697" s="127"/>
      <c r="K697" s="127"/>
      <c r="L697" s="127"/>
      <c r="M697" s="125"/>
      <c r="N697" s="128"/>
      <c r="O697" s="125"/>
      <c r="P697" s="125"/>
      <c r="Q697" s="125"/>
      <c r="R697" s="125"/>
      <c r="S697" s="125"/>
      <c r="T697" s="125"/>
      <c r="U697" s="125"/>
      <c r="V697" s="125"/>
      <c r="W697" s="125"/>
      <c r="X697" s="125"/>
      <c r="Y697" s="125"/>
    </row>
    <row r="698" spans="1:25" ht="15.5">
      <c r="A698" s="126"/>
      <c r="B698" s="127"/>
      <c r="C698" s="1022"/>
      <c r="D698" s="127"/>
      <c r="E698" s="127"/>
      <c r="F698" s="127"/>
      <c r="G698" s="127"/>
      <c r="H698" s="127"/>
      <c r="I698" s="127"/>
      <c r="J698" s="127"/>
      <c r="K698" s="127"/>
      <c r="L698" s="127"/>
      <c r="M698" s="125"/>
      <c r="N698" s="128"/>
      <c r="O698" s="125"/>
      <c r="P698" s="125"/>
      <c r="Q698" s="125"/>
      <c r="R698" s="125"/>
      <c r="S698" s="125"/>
      <c r="T698" s="125"/>
      <c r="U698" s="125"/>
      <c r="V698" s="125"/>
      <c r="W698" s="125"/>
      <c r="X698" s="125"/>
      <c r="Y698" s="125"/>
    </row>
    <row r="699" spans="1:25" ht="15.5">
      <c r="A699" s="126"/>
      <c r="B699" s="127"/>
      <c r="C699" s="1022"/>
      <c r="D699" s="127"/>
      <c r="E699" s="127"/>
      <c r="F699" s="127"/>
      <c r="G699" s="127"/>
      <c r="H699" s="127"/>
      <c r="I699" s="127"/>
      <c r="J699" s="127"/>
      <c r="K699" s="127"/>
      <c r="L699" s="127"/>
      <c r="M699" s="125"/>
      <c r="N699" s="128"/>
      <c r="O699" s="125"/>
      <c r="P699" s="125"/>
      <c r="Q699" s="125"/>
      <c r="R699" s="125"/>
      <c r="S699" s="125"/>
      <c r="T699" s="125"/>
      <c r="U699" s="125"/>
      <c r="V699" s="125"/>
      <c r="W699" s="125"/>
      <c r="X699" s="125"/>
      <c r="Y699" s="125"/>
    </row>
    <row r="700" spans="1:25" ht="15.5">
      <c r="A700" s="126"/>
      <c r="B700" s="127"/>
      <c r="C700" s="1022"/>
      <c r="D700" s="127"/>
      <c r="E700" s="127"/>
      <c r="F700" s="127"/>
      <c r="G700" s="127"/>
      <c r="H700" s="127"/>
      <c r="I700" s="127"/>
      <c r="J700" s="127"/>
      <c r="K700" s="127"/>
      <c r="L700" s="127"/>
      <c r="M700" s="125"/>
      <c r="N700" s="128"/>
      <c r="O700" s="125"/>
      <c r="P700" s="125"/>
      <c r="Q700" s="125"/>
      <c r="R700" s="125"/>
      <c r="S700" s="125"/>
      <c r="T700" s="125"/>
      <c r="U700" s="125"/>
      <c r="V700" s="125"/>
      <c r="W700" s="125"/>
      <c r="X700" s="125"/>
      <c r="Y700" s="125"/>
    </row>
    <row r="701" spans="1:25" ht="15.5">
      <c r="A701" s="126"/>
      <c r="B701" s="127"/>
      <c r="C701" s="1022"/>
      <c r="D701" s="127"/>
      <c r="E701" s="127"/>
      <c r="F701" s="127"/>
      <c r="G701" s="127"/>
      <c r="H701" s="127"/>
      <c r="I701" s="127"/>
      <c r="J701" s="127"/>
      <c r="K701" s="127"/>
      <c r="L701" s="127"/>
      <c r="M701" s="125"/>
      <c r="N701" s="128"/>
      <c r="O701" s="125"/>
      <c r="P701" s="125"/>
      <c r="Q701" s="125"/>
      <c r="R701" s="125"/>
      <c r="S701" s="125"/>
      <c r="T701" s="125"/>
      <c r="U701" s="125"/>
      <c r="V701" s="125"/>
      <c r="W701" s="125"/>
      <c r="X701" s="125"/>
      <c r="Y701" s="125"/>
    </row>
    <row r="702" spans="1:25" ht="15.5">
      <c r="A702" s="126"/>
      <c r="B702" s="127"/>
      <c r="C702" s="1022"/>
      <c r="D702" s="127"/>
      <c r="E702" s="127"/>
      <c r="F702" s="127"/>
      <c r="G702" s="127"/>
      <c r="H702" s="127"/>
      <c r="I702" s="127"/>
      <c r="J702" s="127"/>
      <c r="K702" s="127"/>
      <c r="L702" s="127"/>
      <c r="M702" s="125"/>
      <c r="N702" s="128"/>
      <c r="O702" s="125"/>
      <c r="P702" s="125"/>
      <c r="Q702" s="125"/>
      <c r="R702" s="125"/>
      <c r="S702" s="125"/>
      <c r="T702" s="125"/>
      <c r="U702" s="125"/>
      <c r="V702" s="125"/>
      <c r="W702" s="125"/>
      <c r="X702" s="125"/>
      <c r="Y702" s="125"/>
    </row>
    <row r="703" spans="1:25" ht="15.5">
      <c r="A703" s="126"/>
      <c r="B703" s="127"/>
      <c r="C703" s="1022"/>
      <c r="D703" s="127"/>
      <c r="E703" s="127"/>
      <c r="F703" s="127"/>
      <c r="G703" s="127"/>
      <c r="H703" s="127"/>
      <c r="I703" s="127"/>
      <c r="J703" s="127"/>
      <c r="K703" s="127"/>
      <c r="L703" s="127"/>
      <c r="M703" s="125"/>
      <c r="N703" s="128"/>
      <c r="O703" s="125"/>
      <c r="P703" s="125"/>
      <c r="Q703" s="125"/>
      <c r="R703" s="125"/>
      <c r="S703" s="125"/>
      <c r="T703" s="125"/>
      <c r="U703" s="125"/>
      <c r="V703" s="125"/>
      <c r="W703" s="125"/>
      <c r="X703" s="125"/>
      <c r="Y703" s="125"/>
    </row>
    <row r="704" spans="1:25" ht="15.5">
      <c r="A704" s="126"/>
      <c r="B704" s="127"/>
      <c r="C704" s="1022"/>
      <c r="D704" s="127"/>
      <c r="E704" s="127"/>
      <c r="F704" s="127"/>
      <c r="G704" s="127"/>
      <c r="H704" s="127"/>
      <c r="I704" s="127"/>
      <c r="J704" s="127"/>
      <c r="K704" s="127"/>
      <c r="L704" s="127"/>
      <c r="M704" s="125"/>
      <c r="N704" s="128"/>
      <c r="O704" s="125"/>
      <c r="P704" s="125"/>
      <c r="Q704" s="125"/>
      <c r="R704" s="125"/>
      <c r="S704" s="125"/>
      <c r="T704" s="125"/>
      <c r="U704" s="125"/>
      <c r="V704" s="125"/>
      <c r="W704" s="125"/>
      <c r="X704" s="125"/>
      <c r="Y704" s="125"/>
    </row>
    <row r="705" spans="1:25" ht="15.5">
      <c r="A705" s="126"/>
      <c r="B705" s="127"/>
      <c r="C705" s="1022"/>
      <c r="D705" s="127"/>
      <c r="E705" s="127"/>
      <c r="F705" s="127"/>
      <c r="G705" s="127"/>
      <c r="H705" s="127"/>
      <c r="I705" s="127"/>
      <c r="J705" s="127"/>
      <c r="K705" s="127"/>
      <c r="L705" s="127"/>
      <c r="M705" s="125"/>
      <c r="N705" s="128"/>
      <c r="O705" s="125"/>
      <c r="P705" s="125"/>
      <c r="Q705" s="125"/>
      <c r="R705" s="125"/>
      <c r="S705" s="125"/>
      <c r="T705" s="125"/>
      <c r="U705" s="125"/>
      <c r="V705" s="125"/>
      <c r="W705" s="125"/>
      <c r="X705" s="125"/>
      <c r="Y705" s="125"/>
    </row>
    <row r="706" spans="1:25" ht="15.5">
      <c r="A706" s="126"/>
      <c r="B706" s="127"/>
      <c r="C706" s="1022"/>
      <c r="D706" s="127"/>
      <c r="E706" s="127"/>
      <c r="F706" s="127"/>
      <c r="G706" s="127"/>
      <c r="H706" s="127"/>
      <c r="I706" s="127"/>
      <c r="J706" s="127"/>
      <c r="K706" s="127"/>
      <c r="L706" s="127"/>
      <c r="M706" s="125"/>
      <c r="N706" s="128"/>
      <c r="O706" s="125"/>
      <c r="P706" s="125"/>
      <c r="Q706" s="125"/>
      <c r="R706" s="125"/>
      <c r="S706" s="125"/>
      <c r="T706" s="125"/>
      <c r="U706" s="125"/>
      <c r="V706" s="125"/>
      <c r="W706" s="125"/>
      <c r="X706" s="125"/>
      <c r="Y706" s="125"/>
    </row>
    <row r="707" spans="1:25" ht="15.5">
      <c r="A707" s="126"/>
      <c r="B707" s="127"/>
      <c r="C707" s="1022"/>
      <c r="D707" s="127"/>
      <c r="E707" s="127"/>
      <c r="F707" s="127"/>
      <c r="G707" s="127"/>
      <c r="H707" s="127"/>
      <c r="I707" s="127"/>
      <c r="J707" s="127"/>
      <c r="K707" s="127"/>
      <c r="L707" s="127"/>
      <c r="M707" s="125"/>
      <c r="N707" s="128"/>
      <c r="O707" s="125"/>
      <c r="P707" s="125"/>
      <c r="Q707" s="125"/>
      <c r="R707" s="125"/>
      <c r="S707" s="125"/>
      <c r="T707" s="125"/>
      <c r="U707" s="125"/>
      <c r="V707" s="125"/>
      <c r="W707" s="125"/>
      <c r="X707" s="125"/>
      <c r="Y707" s="125"/>
    </row>
    <row r="708" spans="1:25" ht="15.5">
      <c r="A708" s="126"/>
      <c r="B708" s="127"/>
      <c r="C708" s="1022"/>
      <c r="D708" s="127"/>
      <c r="E708" s="127"/>
      <c r="F708" s="127"/>
      <c r="G708" s="127"/>
      <c r="H708" s="127"/>
      <c r="I708" s="127"/>
      <c r="J708" s="127"/>
      <c r="K708" s="127"/>
      <c r="L708" s="127"/>
      <c r="M708" s="125"/>
      <c r="N708" s="128"/>
      <c r="O708" s="125"/>
      <c r="P708" s="125"/>
      <c r="Q708" s="125"/>
      <c r="R708" s="125"/>
      <c r="S708" s="125"/>
      <c r="T708" s="125"/>
      <c r="U708" s="125"/>
      <c r="V708" s="125"/>
      <c r="W708" s="125"/>
      <c r="X708" s="125"/>
      <c r="Y708" s="125"/>
    </row>
    <row r="709" spans="1:25" ht="15.5">
      <c r="A709" s="126"/>
      <c r="B709" s="127"/>
      <c r="C709" s="1022"/>
      <c r="D709" s="127"/>
      <c r="E709" s="127"/>
      <c r="F709" s="127"/>
      <c r="G709" s="127"/>
      <c r="H709" s="127"/>
      <c r="I709" s="127"/>
      <c r="J709" s="127"/>
      <c r="K709" s="127"/>
      <c r="L709" s="127"/>
      <c r="M709" s="125"/>
      <c r="N709" s="128"/>
      <c r="O709" s="125"/>
      <c r="P709" s="125"/>
      <c r="Q709" s="125"/>
      <c r="R709" s="125"/>
      <c r="S709" s="125"/>
      <c r="T709" s="125"/>
      <c r="U709" s="125"/>
      <c r="V709" s="125"/>
      <c r="W709" s="125"/>
      <c r="X709" s="125"/>
      <c r="Y709" s="125"/>
    </row>
    <row r="710" spans="1:25" ht="15.5">
      <c r="A710" s="126"/>
      <c r="B710" s="127"/>
      <c r="C710" s="1022"/>
      <c r="D710" s="127"/>
      <c r="E710" s="127"/>
      <c r="F710" s="127"/>
      <c r="G710" s="127"/>
      <c r="H710" s="127"/>
      <c r="I710" s="127"/>
      <c r="J710" s="127"/>
      <c r="K710" s="127"/>
      <c r="L710" s="127"/>
      <c r="M710" s="125"/>
      <c r="N710" s="128"/>
      <c r="O710" s="125"/>
      <c r="P710" s="125"/>
      <c r="Q710" s="125"/>
      <c r="R710" s="125"/>
      <c r="S710" s="125"/>
      <c r="T710" s="125"/>
      <c r="U710" s="125"/>
      <c r="V710" s="125"/>
      <c r="W710" s="125"/>
      <c r="X710" s="125"/>
      <c r="Y710" s="125"/>
    </row>
    <row r="711" spans="1:25" ht="15.5">
      <c r="A711" s="126"/>
      <c r="B711" s="127"/>
      <c r="C711" s="1022"/>
      <c r="D711" s="127"/>
      <c r="E711" s="127"/>
      <c r="F711" s="127"/>
      <c r="G711" s="127"/>
      <c r="H711" s="127"/>
      <c r="I711" s="127"/>
      <c r="J711" s="127"/>
      <c r="K711" s="127"/>
      <c r="L711" s="127"/>
      <c r="M711" s="125"/>
      <c r="N711" s="128"/>
      <c r="O711" s="125"/>
      <c r="P711" s="125"/>
      <c r="Q711" s="125"/>
      <c r="R711" s="125"/>
      <c r="S711" s="125"/>
      <c r="T711" s="125"/>
      <c r="U711" s="125"/>
      <c r="V711" s="125"/>
      <c r="W711" s="125"/>
      <c r="X711" s="125"/>
      <c r="Y711" s="125"/>
    </row>
    <row r="712" spans="1:25" ht="15.5">
      <c r="A712" s="126"/>
      <c r="B712" s="127"/>
      <c r="C712" s="1022"/>
      <c r="D712" s="127"/>
      <c r="E712" s="127"/>
      <c r="F712" s="127"/>
      <c r="G712" s="127"/>
      <c r="H712" s="127"/>
      <c r="I712" s="127"/>
      <c r="J712" s="127"/>
      <c r="K712" s="127"/>
      <c r="L712" s="127"/>
      <c r="M712" s="125"/>
      <c r="N712" s="128"/>
      <c r="O712" s="125"/>
      <c r="P712" s="125"/>
      <c r="Q712" s="125"/>
      <c r="R712" s="125"/>
      <c r="S712" s="125"/>
      <c r="T712" s="125"/>
      <c r="U712" s="125"/>
      <c r="V712" s="125"/>
      <c r="W712" s="125"/>
      <c r="X712" s="125"/>
      <c r="Y712" s="125"/>
    </row>
    <row r="713" spans="1:25" ht="15.5">
      <c r="A713" s="126"/>
      <c r="B713" s="127"/>
      <c r="C713" s="1022"/>
      <c r="D713" s="127"/>
      <c r="E713" s="127"/>
      <c r="F713" s="127"/>
      <c r="G713" s="127"/>
      <c r="H713" s="127"/>
      <c r="I713" s="127"/>
      <c r="J713" s="127"/>
      <c r="K713" s="127"/>
      <c r="L713" s="127"/>
      <c r="M713" s="125"/>
      <c r="N713" s="128"/>
      <c r="O713" s="125"/>
      <c r="P713" s="125"/>
      <c r="Q713" s="125"/>
      <c r="R713" s="125"/>
      <c r="S713" s="125"/>
      <c r="T713" s="125"/>
      <c r="U713" s="125"/>
      <c r="V713" s="125"/>
      <c r="W713" s="125"/>
      <c r="X713" s="125"/>
      <c r="Y713" s="125"/>
    </row>
    <row r="714" spans="1:25" ht="15.5">
      <c r="A714" s="126"/>
      <c r="B714" s="127"/>
      <c r="C714" s="1022"/>
      <c r="D714" s="127"/>
      <c r="E714" s="127"/>
      <c r="F714" s="127"/>
      <c r="G714" s="127"/>
      <c r="H714" s="127"/>
      <c r="I714" s="127"/>
      <c r="J714" s="127"/>
      <c r="K714" s="127"/>
      <c r="L714" s="127"/>
      <c r="M714" s="125"/>
      <c r="N714" s="128"/>
      <c r="O714" s="125"/>
      <c r="P714" s="125"/>
      <c r="Q714" s="125"/>
      <c r="R714" s="125"/>
      <c r="S714" s="125"/>
      <c r="T714" s="125"/>
      <c r="U714" s="125"/>
      <c r="V714" s="125"/>
      <c r="W714" s="125"/>
      <c r="X714" s="125"/>
      <c r="Y714" s="125"/>
    </row>
    <row r="715" spans="1:25" ht="15.5">
      <c r="A715" s="126"/>
      <c r="B715" s="127"/>
      <c r="C715" s="1022"/>
      <c r="D715" s="127"/>
      <c r="E715" s="127"/>
      <c r="F715" s="127"/>
      <c r="G715" s="127"/>
      <c r="H715" s="127"/>
      <c r="I715" s="127"/>
      <c r="J715" s="127"/>
      <c r="K715" s="127"/>
      <c r="L715" s="127"/>
      <c r="M715" s="125"/>
      <c r="N715" s="128"/>
      <c r="O715" s="125"/>
      <c r="P715" s="125"/>
      <c r="Q715" s="125"/>
      <c r="R715" s="125"/>
      <c r="S715" s="125"/>
      <c r="T715" s="125"/>
      <c r="U715" s="125"/>
      <c r="V715" s="125"/>
      <c r="W715" s="125"/>
      <c r="X715" s="125"/>
      <c r="Y715" s="125"/>
    </row>
    <row r="716" spans="1:25" ht="15.5">
      <c r="A716" s="126"/>
      <c r="B716" s="127"/>
      <c r="C716" s="1022"/>
      <c r="D716" s="127"/>
      <c r="E716" s="127"/>
      <c r="F716" s="127"/>
      <c r="G716" s="127"/>
      <c r="H716" s="127"/>
      <c r="I716" s="127"/>
      <c r="J716" s="127"/>
      <c r="K716" s="127"/>
      <c r="L716" s="127"/>
      <c r="M716" s="125"/>
      <c r="N716" s="128"/>
      <c r="O716" s="125"/>
      <c r="P716" s="125"/>
      <c r="Q716" s="125"/>
      <c r="R716" s="125"/>
      <c r="S716" s="125"/>
      <c r="T716" s="125"/>
      <c r="U716" s="125"/>
      <c r="V716" s="125"/>
      <c r="W716" s="125"/>
      <c r="X716" s="125"/>
      <c r="Y716" s="125"/>
    </row>
    <row r="717" spans="1:25" ht="15.5">
      <c r="A717" s="126"/>
      <c r="B717" s="127"/>
      <c r="C717" s="1022"/>
      <c r="D717" s="127"/>
      <c r="E717" s="127"/>
      <c r="F717" s="127"/>
      <c r="G717" s="127"/>
      <c r="H717" s="127"/>
      <c r="I717" s="127"/>
      <c r="J717" s="127"/>
      <c r="K717" s="127"/>
      <c r="L717" s="127"/>
      <c r="M717" s="125"/>
      <c r="N717" s="128"/>
      <c r="O717" s="125"/>
      <c r="P717" s="125"/>
      <c r="Q717" s="125"/>
      <c r="R717" s="125"/>
      <c r="S717" s="125"/>
      <c r="T717" s="125"/>
      <c r="U717" s="125"/>
      <c r="V717" s="125"/>
      <c r="W717" s="125"/>
      <c r="X717" s="125"/>
      <c r="Y717" s="125"/>
    </row>
    <row r="718" spans="1:25" ht="15.5">
      <c r="A718" s="126"/>
      <c r="B718" s="127"/>
      <c r="C718" s="1022"/>
      <c r="D718" s="127"/>
      <c r="E718" s="127"/>
      <c r="F718" s="127"/>
      <c r="G718" s="127"/>
      <c r="H718" s="127"/>
      <c r="I718" s="127"/>
      <c r="J718" s="127"/>
      <c r="K718" s="127"/>
      <c r="L718" s="127"/>
      <c r="M718" s="125"/>
      <c r="N718" s="128"/>
      <c r="O718" s="125"/>
      <c r="P718" s="125"/>
      <c r="Q718" s="125"/>
      <c r="R718" s="125"/>
      <c r="S718" s="125"/>
      <c r="T718" s="125"/>
      <c r="U718" s="125"/>
      <c r="V718" s="125"/>
      <c r="W718" s="125"/>
      <c r="X718" s="125"/>
      <c r="Y718" s="125"/>
    </row>
    <row r="719" spans="1:25" ht="15.5">
      <c r="A719" s="126"/>
      <c r="B719" s="127"/>
      <c r="C719" s="1022"/>
      <c r="D719" s="127"/>
      <c r="E719" s="127"/>
      <c r="F719" s="127"/>
      <c r="G719" s="127"/>
      <c r="H719" s="127"/>
      <c r="I719" s="127"/>
      <c r="J719" s="127"/>
      <c r="K719" s="127"/>
      <c r="L719" s="127"/>
      <c r="M719" s="125"/>
      <c r="N719" s="128"/>
      <c r="O719" s="125"/>
      <c r="P719" s="125"/>
      <c r="Q719" s="125"/>
      <c r="R719" s="125"/>
      <c r="S719" s="125"/>
      <c r="T719" s="125"/>
      <c r="U719" s="125"/>
      <c r="V719" s="125"/>
      <c r="W719" s="125"/>
      <c r="X719" s="125"/>
      <c r="Y719" s="125"/>
    </row>
    <row r="720" spans="1:25" ht="15.5">
      <c r="A720" s="126"/>
      <c r="B720" s="127"/>
      <c r="C720" s="1022"/>
      <c r="D720" s="127"/>
      <c r="E720" s="127"/>
      <c r="F720" s="127"/>
      <c r="G720" s="127"/>
      <c r="H720" s="127"/>
      <c r="I720" s="127"/>
      <c r="J720" s="127"/>
      <c r="K720" s="127"/>
      <c r="L720" s="127"/>
      <c r="M720" s="125"/>
      <c r="N720" s="128"/>
      <c r="O720" s="125"/>
      <c r="P720" s="125"/>
      <c r="Q720" s="125"/>
      <c r="R720" s="125"/>
      <c r="S720" s="125"/>
      <c r="T720" s="125"/>
      <c r="U720" s="125"/>
      <c r="V720" s="125"/>
      <c r="W720" s="125"/>
      <c r="X720" s="125"/>
      <c r="Y720" s="125"/>
    </row>
    <row r="721" spans="1:25" ht="15.5">
      <c r="A721" s="126"/>
      <c r="B721" s="127"/>
      <c r="C721" s="1022"/>
      <c r="D721" s="127"/>
      <c r="E721" s="127"/>
      <c r="F721" s="127"/>
      <c r="G721" s="127"/>
      <c r="H721" s="127"/>
      <c r="I721" s="127"/>
      <c r="J721" s="127"/>
      <c r="K721" s="127"/>
      <c r="L721" s="127"/>
      <c r="M721" s="125"/>
      <c r="N721" s="128"/>
      <c r="O721" s="125"/>
      <c r="P721" s="125"/>
      <c r="Q721" s="125"/>
      <c r="R721" s="125"/>
      <c r="S721" s="125"/>
      <c r="T721" s="125"/>
      <c r="U721" s="125"/>
      <c r="V721" s="125"/>
      <c r="W721" s="125"/>
      <c r="X721" s="125"/>
      <c r="Y721" s="125"/>
    </row>
    <row r="722" spans="1:25" ht="15.5">
      <c r="A722" s="126"/>
      <c r="B722" s="127"/>
      <c r="C722" s="1022"/>
      <c r="D722" s="127"/>
      <c r="E722" s="127"/>
      <c r="F722" s="127"/>
      <c r="G722" s="127"/>
      <c r="H722" s="127"/>
      <c r="I722" s="127"/>
      <c r="J722" s="127"/>
      <c r="K722" s="127"/>
      <c r="L722" s="127"/>
      <c r="M722" s="125"/>
      <c r="N722" s="128"/>
      <c r="O722" s="125"/>
      <c r="P722" s="125"/>
      <c r="Q722" s="125"/>
      <c r="R722" s="125"/>
      <c r="S722" s="125"/>
      <c r="T722" s="125"/>
      <c r="U722" s="125"/>
      <c r="V722" s="125"/>
      <c r="W722" s="125"/>
      <c r="X722" s="125"/>
      <c r="Y722" s="125"/>
    </row>
    <row r="723" spans="1:25" ht="15.5">
      <c r="A723" s="126"/>
      <c r="B723" s="127"/>
      <c r="C723" s="1022"/>
      <c r="D723" s="127"/>
      <c r="E723" s="127"/>
      <c r="F723" s="127"/>
      <c r="G723" s="127"/>
      <c r="H723" s="127"/>
      <c r="I723" s="127"/>
      <c r="J723" s="127"/>
      <c r="K723" s="127"/>
      <c r="L723" s="127"/>
      <c r="M723" s="125"/>
      <c r="N723" s="128"/>
      <c r="O723" s="125"/>
      <c r="P723" s="125"/>
      <c r="Q723" s="125"/>
      <c r="R723" s="125"/>
      <c r="S723" s="125"/>
      <c r="T723" s="125"/>
      <c r="U723" s="125"/>
      <c r="V723" s="125"/>
      <c r="W723" s="125"/>
      <c r="X723" s="125"/>
      <c r="Y723" s="125"/>
    </row>
    <row r="724" spans="1:25" ht="15.5">
      <c r="A724" s="126"/>
      <c r="B724" s="127"/>
      <c r="C724" s="1022"/>
      <c r="D724" s="127"/>
      <c r="E724" s="127"/>
      <c r="F724" s="127"/>
      <c r="G724" s="127"/>
      <c r="H724" s="127"/>
      <c r="I724" s="127"/>
      <c r="J724" s="127"/>
      <c r="K724" s="127"/>
      <c r="L724" s="127"/>
      <c r="M724" s="125"/>
      <c r="N724" s="128"/>
      <c r="O724" s="125"/>
      <c r="P724" s="125"/>
      <c r="Q724" s="125"/>
      <c r="R724" s="125"/>
      <c r="S724" s="125"/>
      <c r="T724" s="125"/>
      <c r="U724" s="125"/>
      <c r="V724" s="125"/>
      <c r="W724" s="125"/>
      <c r="X724" s="125"/>
      <c r="Y724" s="125"/>
    </row>
    <row r="725" spans="1:25" ht="15.5">
      <c r="A725" s="126"/>
      <c r="B725" s="127"/>
      <c r="C725" s="1022"/>
      <c r="D725" s="127"/>
      <c r="E725" s="127"/>
      <c r="F725" s="127"/>
      <c r="G725" s="127"/>
      <c r="H725" s="127"/>
      <c r="I725" s="127"/>
      <c r="J725" s="127"/>
      <c r="K725" s="127"/>
      <c r="L725" s="127"/>
      <c r="M725" s="125"/>
      <c r="N725" s="128"/>
      <c r="O725" s="125"/>
      <c r="P725" s="125"/>
      <c r="Q725" s="125"/>
      <c r="R725" s="125"/>
      <c r="S725" s="125"/>
      <c r="T725" s="125"/>
      <c r="U725" s="125"/>
      <c r="V725" s="125"/>
      <c r="W725" s="125"/>
      <c r="X725" s="125"/>
      <c r="Y725" s="125"/>
    </row>
    <row r="726" spans="1:25" ht="15.5">
      <c r="A726" s="126"/>
      <c r="B726" s="127"/>
      <c r="C726" s="1022"/>
      <c r="D726" s="127"/>
      <c r="E726" s="127"/>
      <c r="F726" s="127"/>
      <c r="G726" s="127"/>
      <c r="H726" s="127"/>
      <c r="I726" s="127"/>
      <c r="J726" s="127"/>
      <c r="K726" s="127"/>
      <c r="L726" s="127"/>
      <c r="M726" s="125"/>
      <c r="N726" s="128"/>
      <c r="O726" s="125"/>
      <c r="P726" s="125"/>
      <c r="Q726" s="125"/>
      <c r="R726" s="125"/>
      <c r="S726" s="125"/>
      <c r="T726" s="125"/>
      <c r="U726" s="125"/>
      <c r="V726" s="125"/>
      <c r="W726" s="125"/>
      <c r="X726" s="125"/>
      <c r="Y726" s="125"/>
    </row>
    <row r="727" spans="1:25" ht="15.5">
      <c r="A727" s="126"/>
      <c r="B727" s="127"/>
      <c r="C727" s="1022"/>
      <c r="D727" s="127"/>
      <c r="E727" s="127"/>
      <c r="F727" s="127"/>
      <c r="G727" s="127"/>
      <c r="H727" s="127"/>
      <c r="I727" s="127"/>
      <c r="J727" s="127"/>
      <c r="K727" s="127"/>
      <c r="L727" s="127"/>
      <c r="M727" s="125"/>
      <c r="N727" s="128"/>
      <c r="O727" s="125"/>
      <c r="P727" s="125"/>
      <c r="Q727" s="125"/>
      <c r="R727" s="125"/>
      <c r="S727" s="125"/>
      <c r="T727" s="125"/>
      <c r="U727" s="125"/>
      <c r="V727" s="125"/>
      <c r="W727" s="125"/>
      <c r="X727" s="125"/>
      <c r="Y727" s="125"/>
    </row>
    <row r="728" spans="1:25" ht="15.5">
      <c r="A728" s="126"/>
      <c r="B728" s="127"/>
      <c r="C728" s="1022"/>
      <c r="D728" s="127"/>
      <c r="E728" s="127"/>
      <c r="F728" s="127"/>
      <c r="G728" s="127"/>
      <c r="H728" s="127"/>
      <c r="I728" s="127"/>
      <c r="J728" s="127"/>
      <c r="K728" s="127"/>
      <c r="L728" s="127"/>
      <c r="M728" s="125"/>
      <c r="N728" s="128"/>
      <c r="O728" s="125"/>
      <c r="P728" s="125"/>
      <c r="Q728" s="125"/>
      <c r="R728" s="125"/>
      <c r="S728" s="125"/>
      <c r="T728" s="125"/>
      <c r="U728" s="125"/>
      <c r="V728" s="125"/>
      <c r="W728" s="125"/>
      <c r="X728" s="125"/>
      <c r="Y728" s="125"/>
    </row>
    <row r="729" spans="1:25" ht="15.5">
      <c r="A729" s="126"/>
      <c r="B729" s="127"/>
      <c r="C729" s="1022"/>
      <c r="D729" s="127"/>
      <c r="E729" s="127"/>
      <c r="F729" s="127"/>
      <c r="G729" s="127"/>
      <c r="H729" s="127"/>
      <c r="I729" s="127"/>
      <c r="J729" s="127"/>
      <c r="K729" s="127"/>
      <c r="L729" s="127"/>
      <c r="M729" s="125"/>
      <c r="N729" s="128"/>
      <c r="O729" s="125"/>
      <c r="P729" s="125"/>
      <c r="Q729" s="125"/>
      <c r="R729" s="125"/>
      <c r="S729" s="125"/>
      <c r="T729" s="125"/>
      <c r="U729" s="125"/>
      <c r="V729" s="125"/>
      <c r="W729" s="125"/>
      <c r="X729" s="125"/>
      <c r="Y729" s="125"/>
    </row>
    <row r="730" spans="1:25" ht="15.5">
      <c r="A730" s="126"/>
      <c r="B730" s="127"/>
      <c r="C730" s="1022"/>
      <c r="D730" s="127"/>
      <c r="E730" s="127"/>
      <c r="F730" s="127"/>
      <c r="G730" s="127"/>
      <c r="H730" s="127"/>
      <c r="I730" s="127"/>
      <c r="J730" s="127"/>
      <c r="K730" s="127"/>
      <c r="L730" s="127"/>
      <c r="M730" s="125"/>
      <c r="N730" s="128"/>
      <c r="O730" s="125"/>
      <c r="P730" s="125"/>
      <c r="Q730" s="125"/>
      <c r="R730" s="125"/>
      <c r="S730" s="125"/>
      <c r="T730" s="125"/>
      <c r="U730" s="125"/>
      <c r="V730" s="125"/>
      <c r="W730" s="125"/>
      <c r="X730" s="125"/>
      <c r="Y730" s="125"/>
    </row>
    <row r="731" spans="1:25" ht="15.5">
      <c r="A731" s="126"/>
      <c r="B731" s="127"/>
      <c r="C731" s="1022"/>
      <c r="D731" s="127"/>
      <c r="E731" s="127"/>
      <c r="F731" s="127"/>
      <c r="G731" s="127"/>
      <c r="H731" s="127"/>
      <c r="I731" s="127"/>
      <c r="J731" s="127"/>
      <c r="K731" s="127"/>
      <c r="L731" s="127"/>
      <c r="M731" s="125"/>
      <c r="N731" s="128"/>
      <c r="O731" s="125"/>
      <c r="P731" s="125"/>
      <c r="Q731" s="125"/>
      <c r="R731" s="125"/>
      <c r="S731" s="125"/>
      <c r="T731" s="125"/>
      <c r="U731" s="125"/>
      <c r="V731" s="125"/>
      <c r="W731" s="125"/>
      <c r="X731" s="125"/>
      <c r="Y731" s="125"/>
    </row>
    <row r="732" spans="1:25" ht="15.5">
      <c r="A732" s="126"/>
      <c r="B732" s="127"/>
      <c r="C732" s="1022"/>
      <c r="D732" s="127"/>
      <c r="E732" s="127"/>
      <c r="F732" s="127"/>
      <c r="G732" s="127"/>
      <c r="H732" s="127"/>
      <c r="I732" s="127"/>
      <c r="J732" s="127"/>
      <c r="K732" s="127"/>
      <c r="L732" s="127"/>
      <c r="M732" s="125"/>
      <c r="N732" s="128"/>
      <c r="O732" s="125"/>
      <c r="P732" s="125"/>
      <c r="Q732" s="125"/>
      <c r="R732" s="125"/>
      <c r="S732" s="125"/>
      <c r="T732" s="125"/>
      <c r="U732" s="125"/>
      <c r="V732" s="125"/>
      <c r="W732" s="125"/>
      <c r="X732" s="125"/>
      <c r="Y732" s="125"/>
    </row>
    <row r="733" spans="1:25" ht="15.5">
      <c r="A733" s="126"/>
      <c r="B733" s="127"/>
      <c r="C733" s="1022"/>
      <c r="D733" s="127"/>
      <c r="E733" s="127"/>
      <c r="F733" s="127"/>
      <c r="G733" s="127"/>
      <c r="H733" s="127"/>
      <c r="I733" s="127"/>
      <c r="J733" s="127"/>
      <c r="K733" s="127"/>
      <c r="L733" s="127"/>
      <c r="M733" s="125"/>
      <c r="N733" s="128"/>
      <c r="O733" s="125"/>
      <c r="P733" s="125"/>
      <c r="Q733" s="125"/>
      <c r="R733" s="125"/>
      <c r="S733" s="125"/>
      <c r="T733" s="125"/>
      <c r="U733" s="125"/>
      <c r="V733" s="125"/>
      <c r="W733" s="125"/>
      <c r="X733" s="125"/>
      <c r="Y733" s="125"/>
    </row>
    <row r="734" spans="1:25" ht="15.5">
      <c r="A734" s="126"/>
      <c r="B734" s="127"/>
      <c r="C734" s="1022"/>
      <c r="D734" s="127"/>
      <c r="E734" s="127"/>
      <c r="F734" s="127"/>
      <c r="G734" s="127"/>
      <c r="H734" s="127"/>
      <c r="I734" s="127"/>
      <c r="J734" s="127"/>
      <c r="K734" s="127"/>
      <c r="L734" s="127"/>
      <c r="M734" s="125"/>
      <c r="N734" s="128"/>
      <c r="O734" s="125"/>
      <c r="P734" s="125"/>
      <c r="Q734" s="125"/>
      <c r="R734" s="125"/>
      <c r="S734" s="125"/>
      <c r="T734" s="125"/>
      <c r="U734" s="125"/>
      <c r="V734" s="125"/>
      <c r="W734" s="125"/>
      <c r="X734" s="125"/>
      <c r="Y734" s="125"/>
    </row>
    <row r="735" spans="1:25" ht="15.5">
      <c r="A735" s="126"/>
      <c r="B735" s="127"/>
      <c r="C735" s="1022"/>
      <c r="D735" s="127"/>
      <c r="E735" s="127"/>
      <c r="F735" s="127"/>
      <c r="G735" s="127"/>
      <c r="H735" s="127"/>
      <c r="I735" s="127"/>
      <c r="J735" s="127"/>
      <c r="K735" s="127"/>
      <c r="L735" s="127"/>
      <c r="M735" s="125"/>
      <c r="N735" s="128"/>
      <c r="O735" s="125"/>
      <c r="P735" s="125"/>
      <c r="Q735" s="125"/>
      <c r="R735" s="125"/>
      <c r="S735" s="125"/>
      <c r="T735" s="125"/>
      <c r="U735" s="125"/>
      <c r="V735" s="125"/>
      <c r="W735" s="125"/>
      <c r="X735" s="125"/>
      <c r="Y735" s="125"/>
    </row>
    <row r="736" spans="1:25" ht="15.5">
      <c r="A736" s="126"/>
      <c r="B736" s="127"/>
      <c r="C736" s="1022"/>
      <c r="D736" s="127"/>
      <c r="E736" s="127"/>
      <c r="F736" s="127"/>
      <c r="G736" s="127"/>
      <c r="H736" s="127"/>
      <c r="I736" s="127"/>
      <c r="J736" s="127"/>
      <c r="K736" s="127"/>
      <c r="L736" s="127"/>
      <c r="M736" s="125"/>
      <c r="N736" s="128"/>
      <c r="O736" s="125"/>
      <c r="P736" s="125"/>
      <c r="Q736" s="125"/>
      <c r="R736" s="125"/>
      <c r="S736" s="125"/>
      <c r="T736" s="125"/>
      <c r="U736" s="125"/>
      <c r="V736" s="125"/>
      <c r="W736" s="125"/>
      <c r="X736" s="125"/>
      <c r="Y736" s="125"/>
    </row>
    <row r="737" spans="1:25" ht="15.5">
      <c r="A737" s="126"/>
      <c r="B737" s="127"/>
      <c r="C737" s="1022"/>
      <c r="D737" s="127"/>
      <c r="E737" s="127"/>
      <c r="F737" s="127"/>
      <c r="G737" s="127"/>
      <c r="H737" s="127"/>
      <c r="I737" s="127"/>
      <c r="J737" s="127"/>
      <c r="K737" s="127"/>
      <c r="L737" s="127"/>
      <c r="M737" s="125"/>
      <c r="N737" s="128"/>
      <c r="O737" s="125"/>
      <c r="P737" s="125"/>
      <c r="Q737" s="125"/>
      <c r="R737" s="125"/>
      <c r="S737" s="125"/>
      <c r="T737" s="125"/>
      <c r="U737" s="125"/>
      <c r="V737" s="125"/>
      <c r="W737" s="125"/>
      <c r="X737" s="125"/>
      <c r="Y737" s="125"/>
    </row>
    <row r="738" spans="1:25" ht="15.5">
      <c r="A738" s="126"/>
      <c r="B738" s="127"/>
      <c r="C738" s="1022"/>
      <c r="D738" s="127"/>
      <c r="E738" s="127"/>
      <c r="F738" s="127"/>
      <c r="G738" s="127"/>
      <c r="H738" s="127"/>
      <c r="I738" s="127"/>
      <c r="J738" s="127"/>
      <c r="K738" s="127"/>
      <c r="L738" s="127"/>
      <c r="M738" s="125"/>
      <c r="N738" s="128"/>
      <c r="O738" s="125"/>
      <c r="P738" s="125"/>
      <c r="Q738" s="125"/>
      <c r="R738" s="125"/>
      <c r="S738" s="125"/>
      <c r="T738" s="125"/>
      <c r="U738" s="125"/>
      <c r="V738" s="125"/>
      <c r="W738" s="125"/>
      <c r="X738" s="125"/>
      <c r="Y738" s="125"/>
    </row>
    <row r="739" spans="1:25" ht="15.5">
      <c r="A739" s="126"/>
      <c r="B739" s="127"/>
      <c r="C739" s="1022"/>
      <c r="D739" s="127"/>
      <c r="E739" s="127"/>
      <c r="F739" s="127"/>
      <c r="G739" s="127"/>
      <c r="H739" s="127"/>
      <c r="I739" s="127"/>
      <c r="J739" s="127"/>
      <c r="K739" s="127"/>
      <c r="L739" s="127"/>
      <c r="M739" s="125"/>
      <c r="N739" s="128"/>
      <c r="O739" s="125"/>
      <c r="P739" s="125"/>
      <c r="Q739" s="125"/>
      <c r="R739" s="125"/>
      <c r="S739" s="125"/>
      <c r="T739" s="125"/>
      <c r="U739" s="125"/>
      <c r="V739" s="125"/>
      <c r="W739" s="125"/>
      <c r="X739" s="125"/>
      <c r="Y739" s="125"/>
    </row>
    <row r="740" spans="1:25" ht="15.5">
      <c r="A740" s="126"/>
      <c r="B740" s="127"/>
      <c r="C740" s="1022"/>
      <c r="D740" s="127"/>
      <c r="E740" s="127"/>
      <c r="F740" s="127"/>
      <c r="G740" s="127"/>
      <c r="H740" s="127"/>
      <c r="I740" s="127"/>
      <c r="J740" s="127"/>
      <c r="K740" s="127"/>
      <c r="L740" s="127"/>
      <c r="M740" s="125"/>
      <c r="N740" s="128"/>
      <c r="O740" s="125"/>
      <c r="P740" s="125"/>
      <c r="Q740" s="125"/>
      <c r="R740" s="125"/>
      <c r="S740" s="125"/>
      <c r="T740" s="125"/>
      <c r="U740" s="125"/>
      <c r="V740" s="125"/>
      <c r="W740" s="125"/>
      <c r="X740" s="125"/>
      <c r="Y740" s="125"/>
    </row>
    <row r="741" spans="1:25" ht="15.5">
      <c r="A741" s="126"/>
      <c r="B741" s="127"/>
      <c r="C741" s="1022"/>
      <c r="D741" s="127"/>
      <c r="E741" s="127"/>
      <c r="F741" s="127"/>
      <c r="G741" s="127"/>
      <c r="H741" s="127"/>
      <c r="I741" s="127"/>
      <c r="J741" s="127"/>
      <c r="K741" s="127"/>
      <c r="L741" s="127"/>
      <c r="M741" s="125"/>
      <c r="N741" s="128"/>
      <c r="O741" s="125"/>
      <c r="P741" s="125"/>
      <c r="Q741" s="125"/>
      <c r="R741" s="125"/>
      <c r="S741" s="125"/>
      <c r="T741" s="125"/>
      <c r="U741" s="125"/>
      <c r="V741" s="125"/>
      <c r="W741" s="125"/>
      <c r="X741" s="125"/>
      <c r="Y741" s="125"/>
    </row>
    <row r="742" spans="1:25" ht="15.5">
      <c r="A742" s="126"/>
      <c r="B742" s="127"/>
      <c r="C742" s="1022"/>
      <c r="D742" s="127"/>
      <c r="E742" s="127"/>
      <c r="F742" s="127"/>
      <c r="G742" s="127"/>
      <c r="H742" s="127"/>
      <c r="I742" s="127"/>
      <c r="J742" s="127"/>
      <c r="K742" s="127"/>
      <c r="L742" s="127"/>
      <c r="M742" s="125"/>
      <c r="N742" s="128"/>
      <c r="O742" s="125"/>
      <c r="P742" s="125"/>
      <c r="Q742" s="125"/>
      <c r="R742" s="125"/>
      <c r="S742" s="125"/>
      <c r="T742" s="125"/>
      <c r="U742" s="125"/>
      <c r="V742" s="125"/>
      <c r="W742" s="125"/>
      <c r="X742" s="125"/>
      <c r="Y742" s="125"/>
    </row>
    <row r="743" spans="1:25" ht="15.5">
      <c r="A743" s="126"/>
      <c r="B743" s="127"/>
      <c r="C743" s="1022"/>
      <c r="D743" s="127"/>
      <c r="E743" s="127"/>
      <c r="F743" s="127"/>
      <c r="G743" s="127"/>
      <c r="H743" s="127"/>
      <c r="I743" s="127"/>
      <c r="J743" s="127"/>
      <c r="K743" s="127"/>
      <c r="L743" s="127"/>
      <c r="M743" s="125"/>
      <c r="N743" s="128"/>
      <c r="O743" s="125"/>
      <c r="P743" s="125"/>
      <c r="Q743" s="125"/>
      <c r="R743" s="125"/>
      <c r="S743" s="125"/>
      <c r="T743" s="125"/>
      <c r="U743" s="125"/>
      <c r="V743" s="125"/>
      <c r="W743" s="125"/>
      <c r="X743" s="125"/>
      <c r="Y743" s="125"/>
    </row>
    <row r="744" spans="1:25" ht="15.5">
      <c r="A744" s="126"/>
      <c r="B744" s="127"/>
      <c r="C744" s="1022"/>
      <c r="D744" s="127"/>
      <c r="E744" s="127"/>
      <c r="F744" s="127"/>
      <c r="G744" s="127"/>
      <c r="H744" s="127"/>
      <c r="I744" s="127"/>
      <c r="J744" s="127"/>
      <c r="K744" s="127"/>
      <c r="L744" s="127"/>
      <c r="M744" s="125"/>
      <c r="N744" s="128"/>
      <c r="O744" s="125"/>
      <c r="P744" s="125"/>
      <c r="Q744" s="125"/>
      <c r="R744" s="125"/>
      <c r="S744" s="125"/>
      <c r="T744" s="125"/>
      <c r="U744" s="125"/>
      <c r="V744" s="125"/>
      <c r="W744" s="125"/>
      <c r="X744" s="125"/>
      <c r="Y744" s="125"/>
    </row>
    <row r="745" spans="1:25" ht="15.5">
      <c r="A745" s="126"/>
      <c r="B745" s="127"/>
      <c r="C745" s="1022"/>
      <c r="D745" s="127"/>
      <c r="E745" s="127"/>
      <c r="F745" s="127"/>
      <c r="G745" s="127"/>
      <c r="H745" s="127"/>
      <c r="I745" s="127"/>
      <c r="J745" s="127"/>
      <c r="K745" s="127"/>
      <c r="L745" s="127"/>
      <c r="M745" s="125"/>
      <c r="N745" s="128"/>
      <c r="O745" s="125"/>
      <c r="P745" s="125"/>
      <c r="Q745" s="125"/>
      <c r="R745" s="125"/>
      <c r="S745" s="125"/>
      <c r="T745" s="125"/>
      <c r="U745" s="125"/>
      <c r="V745" s="125"/>
      <c r="W745" s="125"/>
      <c r="X745" s="125"/>
      <c r="Y745" s="125"/>
    </row>
    <row r="746" spans="1:25" ht="15.5">
      <c r="A746" s="126"/>
      <c r="B746" s="127"/>
      <c r="C746" s="1022"/>
      <c r="D746" s="127"/>
      <c r="E746" s="127"/>
      <c r="F746" s="127"/>
      <c r="G746" s="127"/>
      <c r="H746" s="127"/>
      <c r="I746" s="127"/>
      <c r="J746" s="127"/>
      <c r="K746" s="127"/>
      <c r="L746" s="127"/>
      <c r="M746" s="125"/>
      <c r="N746" s="128"/>
      <c r="O746" s="125"/>
      <c r="P746" s="125"/>
      <c r="Q746" s="125"/>
      <c r="R746" s="125"/>
      <c r="S746" s="125"/>
      <c r="T746" s="125"/>
      <c r="U746" s="125"/>
      <c r="V746" s="125"/>
      <c r="W746" s="125"/>
      <c r="X746" s="125"/>
      <c r="Y746" s="125"/>
    </row>
    <row r="747" spans="1:25" ht="15.5">
      <c r="A747" s="126"/>
      <c r="B747" s="127"/>
      <c r="C747" s="1022"/>
      <c r="D747" s="127"/>
      <c r="E747" s="127"/>
      <c r="F747" s="127"/>
      <c r="G747" s="127"/>
      <c r="H747" s="127"/>
      <c r="I747" s="127"/>
      <c r="J747" s="127"/>
      <c r="K747" s="127"/>
      <c r="L747" s="127"/>
      <c r="M747" s="125"/>
      <c r="N747" s="128"/>
      <c r="O747" s="125"/>
      <c r="P747" s="125"/>
      <c r="Q747" s="125"/>
      <c r="R747" s="125"/>
      <c r="S747" s="125"/>
      <c r="T747" s="125"/>
      <c r="U747" s="125"/>
      <c r="V747" s="125"/>
      <c r="W747" s="125"/>
      <c r="X747" s="125"/>
      <c r="Y747" s="125"/>
    </row>
    <row r="748" spans="1:25" ht="15.5">
      <c r="A748" s="126"/>
      <c r="B748" s="127"/>
      <c r="C748" s="1022"/>
      <c r="D748" s="127"/>
      <c r="E748" s="127"/>
      <c r="F748" s="127"/>
      <c r="G748" s="127"/>
      <c r="H748" s="127"/>
      <c r="I748" s="127"/>
      <c r="J748" s="127"/>
      <c r="K748" s="127"/>
      <c r="L748" s="127"/>
      <c r="M748" s="125"/>
      <c r="N748" s="128"/>
      <c r="O748" s="125"/>
      <c r="P748" s="125"/>
      <c r="Q748" s="125"/>
      <c r="R748" s="125"/>
      <c r="S748" s="125"/>
      <c r="T748" s="125"/>
      <c r="U748" s="125"/>
      <c r="V748" s="125"/>
      <c r="W748" s="125"/>
      <c r="X748" s="125"/>
      <c r="Y748" s="125"/>
    </row>
    <row r="749" spans="1:25" ht="15.5">
      <c r="A749" s="126"/>
      <c r="B749" s="127"/>
      <c r="C749" s="1022"/>
      <c r="D749" s="127"/>
      <c r="E749" s="127"/>
      <c r="F749" s="127"/>
      <c r="G749" s="127"/>
      <c r="H749" s="127"/>
      <c r="I749" s="127"/>
      <c r="J749" s="127"/>
      <c r="K749" s="127"/>
      <c r="L749" s="127"/>
      <c r="M749" s="125"/>
      <c r="N749" s="128"/>
      <c r="O749" s="125"/>
      <c r="P749" s="125"/>
      <c r="Q749" s="125"/>
      <c r="R749" s="125"/>
      <c r="S749" s="125"/>
      <c r="T749" s="125"/>
      <c r="U749" s="125"/>
      <c r="V749" s="125"/>
      <c r="W749" s="125"/>
      <c r="X749" s="125"/>
      <c r="Y749" s="125"/>
    </row>
    <row r="750" spans="1:25" ht="15.5">
      <c r="A750" s="126"/>
      <c r="B750" s="127"/>
      <c r="C750" s="1022"/>
      <c r="D750" s="127"/>
      <c r="E750" s="127"/>
      <c r="F750" s="127"/>
      <c r="G750" s="127"/>
      <c r="H750" s="127"/>
      <c r="I750" s="127"/>
      <c r="J750" s="127"/>
      <c r="K750" s="127"/>
      <c r="L750" s="127"/>
      <c r="M750" s="125"/>
      <c r="N750" s="128"/>
      <c r="O750" s="125"/>
      <c r="P750" s="125"/>
      <c r="Q750" s="125"/>
      <c r="R750" s="125"/>
      <c r="S750" s="125"/>
      <c r="T750" s="125"/>
      <c r="U750" s="125"/>
      <c r="V750" s="125"/>
      <c r="W750" s="125"/>
      <c r="X750" s="125"/>
      <c r="Y750" s="125"/>
    </row>
    <row r="751" spans="1:25" ht="15.5">
      <c r="A751" s="126"/>
      <c r="B751" s="127"/>
      <c r="C751" s="1022"/>
      <c r="D751" s="127"/>
      <c r="E751" s="127"/>
      <c r="F751" s="127"/>
      <c r="G751" s="127"/>
      <c r="H751" s="127"/>
      <c r="I751" s="127"/>
      <c r="J751" s="127"/>
      <c r="K751" s="127"/>
      <c r="L751" s="127"/>
      <c r="M751" s="125"/>
      <c r="N751" s="128"/>
      <c r="O751" s="125"/>
      <c r="P751" s="125"/>
      <c r="Q751" s="125"/>
      <c r="R751" s="125"/>
      <c r="S751" s="125"/>
      <c r="T751" s="125"/>
      <c r="U751" s="125"/>
      <c r="V751" s="125"/>
      <c r="W751" s="125"/>
      <c r="X751" s="125"/>
      <c r="Y751" s="125"/>
    </row>
    <row r="752" spans="1:25" ht="15.5">
      <c r="A752" s="126"/>
      <c r="B752" s="127"/>
      <c r="C752" s="1022"/>
      <c r="D752" s="127"/>
      <c r="E752" s="127"/>
      <c r="F752" s="127"/>
      <c r="G752" s="127"/>
      <c r="H752" s="127"/>
      <c r="I752" s="127"/>
      <c r="J752" s="127"/>
      <c r="K752" s="127"/>
      <c r="L752" s="127"/>
      <c r="M752" s="125"/>
      <c r="N752" s="128"/>
      <c r="O752" s="125"/>
      <c r="P752" s="125"/>
      <c r="Q752" s="125"/>
      <c r="R752" s="125"/>
      <c r="S752" s="125"/>
      <c r="T752" s="125"/>
      <c r="U752" s="125"/>
      <c r="V752" s="125"/>
      <c r="W752" s="125"/>
      <c r="X752" s="125"/>
      <c r="Y752" s="125"/>
    </row>
    <row r="753" spans="1:25" ht="15.5">
      <c r="A753" s="126"/>
      <c r="B753" s="127"/>
      <c r="C753" s="1022"/>
      <c r="D753" s="127"/>
      <c r="E753" s="127"/>
      <c r="F753" s="127"/>
      <c r="G753" s="127"/>
      <c r="H753" s="127"/>
      <c r="I753" s="127"/>
      <c r="J753" s="127"/>
      <c r="K753" s="127"/>
      <c r="L753" s="127"/>
      <c r="M753" s="125"/>
      <c r="N753" s="128"/>
      <c r="O753" s="125"/>
      <c r="P753" s="125"/>
      <c r="Q753" s="125"/>
      <c r="R753" s="125"/>
      <c r="S753" s="125"/>
      <c r="T753" s="125"/>
      <c r="U753" s="125"/>
      <c r="V753" s="125"/>
      <c r="W753" s="125"/>
      <c r="X753" s="125"/>
      <c r="Y753" s="125"/>
    </row>
    <row r="754" spans="1:25" ht="15.5">
      <c r="A754" s="126"/>
      <c r="B754" s="127"/>
      <c r="C754" s="1022"/>
      <c r="D754" s="127"/>
      <c r="E754" s="127"/>
      <c r="F754" s="127"/>
      <c r="G754" s="127"/>
      <c r="H754" s="127"/>
      <c r="I754" s="127"/>
      <c r="J754" s="127"/>
      <c r="K754" s="127"/>
      <c r="L754" s="127"/>
      <c r="M754" s="125"/>
      <c r="N754" s="128"/>
      <c r="O754" s="125"/>
      <c r="P754" s="125"/>
      <c r="Q754" s="125"/>
      <c r="R754" s="125"/>
      <c r="S754" s="125"/>
      <c r="T754" s="125"/>
      <c r="U754" s="125"/>
      <c r="V754" s="125"/>
      <c r="W754" s="125"/>
      <c r="X754" s="125"/>
      <c r="Y754" s="125"/>
    </row>
    <row r="755" spans="1:25" ht="15.5">
      <c r="A755" s="126"/>
      <c r="B755" s="127"/>
      <c r="C755" s="1022"/>
      <c r="D755" s="127"/>
      <c r="E755" s="127"/>
      <c r="F755" s="127"/>
      <c r="G755" s="127"/>
      <c r="H755" s="127"/>
      <c r="I755" s="127"/>
      <c r="J755" s="127"/>
      <c r="K755" s="127"/>
      <c r="L755" s="127"/>
      <c r="M755" s="125"/>
      <c r="N755" s="128"/>
      <c r="O755" s="125"/>
      <c r="P755" s="125"/>
      <c r="Q755" s="125"/>
      <c r="R755" s="125"/>
      <c r="S755" s="125"/>
      <c r="T755" s="125"/>
      <c r="U755" s="125"/>
      <c r="V755" s="125"/>
      <c r="W755" s="125"/>
      <c r="X755" s="125"/>
      <c r="Y755" s="125"/>
    </row>
    <row r="756" spans="1:25" ht="15.5">
      <c r="A756" s="126"/>
      <c r="B756" s="127"/>
      <c r="C756" s="1022"/>
      <c r="D756" s="127"/>
      <c r="E756" s="127"/>
      <c r="F756" s="127"/>
      <c r="G756" s="127"/>
      <c r="H756" s="127"/>
      <c r="I756" s="127"/>
      <c r="J756" s="127"/>
      <c r="K756" s="127"/>
      <c r="L756" s="127"/>
      <c r="M756" s="125"/>
      <c r="N756" s="128"/>
      <c r="O756" s="125"/>
      <c r="P756" s="125"/>
      <c r="Q756" s="125"/>
      <c r="R756" s="125"/>
      <c r="S756" s="125"/>
      <c r="T756" s="125"/>
      <c r="U756" s="125"/>
      <c r="V756" s="125"/>
      <c r="W756" s="125"/>
      <c r="X756" s="125"/>
      <c r="Y756" s="125"/>
    </row>
    <row r="757" spans="1:25" ht="15.5">
      <c r="A757" s="126"/>
      <c r="B757" s="127"/>
      <c r="C757" s="1022"/>
      <c r="D757" s="127"/>
      <c r="E757" s="127"/>
      <c r="F757" s="127"/>
      <c r="G757" s="127"/>
      <c r="H757" s="127"/>
      <c r="I757" s="127"/>
      <c r="J757" s="127"/>
      <c r="K757" s="127"/>
      <c r="L757" s="127"/>
      <c r="M757" s="125"/>
      <c r="N757" s="128"/>
      <c r="O757" s="125"/>
      <c r="P757" s="125"/>
      <c r="Q757" s="125"/>
      <c r="R757" s="125"/>
      <c r="S757" s="125"/>
      <c r="T757" s="125"/>
      <c r="U757" s="125"/>
      <c r="V757" s="125"/>
      <c r="W757" s="125"/>
      <c r="X757" s="125"/>
      <c r="Y757" s="125"/>
    </row>
    <row r="758" spans="1:25" ht="15.5">
      <c r="A758" s="126"/>
      <c r="B758" s="127"/>
      <c r="C758" s="1022"/>
      <c r="D758" s="127"/>
      <c r="E758" s="127"/>
      <c r="F758" s="127"/>
      <c r="G758" s="127"/>
      <c r="H758" s="127"/>
      <c r="I758" s="127"/>
      <c r="J758" s="127"/>
      <c r="K758" s="127"/>
      <c r="L758" s="127"/>
      <c r="M758" s="125"/>
      <c r="N758" s="128"/>
      <c r="O758" s="125"/>
      <c r="P758" s="125"/>
      <c r="Q758" s="125"/>
      <c r="R758" s="125"/>
      <c r="S758" s="125"/>
      <c r="T758" s="125"/>
      <c r="U758" s="125"/>
      <c r="V758" s="125"/>
      <c r="W758" s="125"/>
      <c r="X758" s="125"/>
      <c r="Y758" s="125"/>
    </row>
    <row r="759" spans="1:25" ht="15.5">
      <c r="A759" s="126"/>
      <c r="B759" s="127"/>
      <c r="C759" s="1022"/>
      <c r="D759" s="127"/>
      <c r="E759" s="127"/>
      <c r="F759" s="127"/>
      <c r="G759" s="127"/>
      <c r="H759" s="127"/>
      <c r="I759" s="127"/>
      <c r="J759" s="127"/>
      <c r="K759" s="127"/>
      <c r="L759" s="127"/>
      <c r="M759" s="125"/>
      <c r="N759" s="128"/>
      <c r="O759" s="125"/>
      <c r="P759" s="125"/>
      <c r="Q759" s="125"/>
      <c r="R759" s="125"/>
      <c r="S759" s="125"/>
      <c r="T759" s="125"/>
      <c r="U759" s="125"/>
      <c r="V759" s="125"/>
      <c r="W759" s="125"/>
      <c r="X759" s="125"/>
      <c r="Y759" s="125"/>
    </row>
    <row r="760" spans="1:25" ht="15.5">
      <c r="A760" s="126"/>
      <c r="B760" s="127"/>
      <c r="C760" s="1022"/>
      <c r="D760" s="127"/>
      <c r="E760" s="127"/>
      <c r="F760" s="127"/>
      <c r="G760" s="127"/>
      <c r="H760" s="127"/>
      <c r="I760" s="127"/>
      <c r="J760" s="127"/>
      <c r="K760" s="127"/>
      <c r="L760" s="127"/>
      <c r="M760" s="125"/>
      <c r="N760" s="128"/>
      <c r="O760" s="125"/>
      <c r="P760" s="125"/>
      <c r="Q760" s="125"/>
      <c r="R760" s="125"/>
      <c r="S760" s="125"/>
      <c r="T760" s="125"/>
      <c r="U760" s="125"/>
      <c r="V760" s="125"/>
      <c r="W760" s="125"/>
      <c r="X760" s="125"/>
      <c r="Y760" s="125"/>
    </row>
    <row r="761" spans="1:25" ht="15.5">
      <c r="A761" s="126"/>
      <c r="B761" s="127"/>
      <c r="C761" s="1022"/>
      <c r="D761" s="127"/>
      <c r="E761" s="127"/>
      <c r="F761" s="127"/>
      <c r="G761" s="127"/>
      <c r="H761" s="127"/>
      <c r="I761" s="127"/>
      <c r="J761" s="127"/>
      <c r="K761" s="127"/>
      <c r="L761" s="127"/>
      <c r="M761" s="125"/>
      <c r="N761" s="128"/>
      <c r="O761" s="125"/>
      <c r="P761" s="125"/>
      <c r="Q761" s="125"/>
      <c r="R761" s="125"/>
      <c r="S761" s="125"/>
      <c r="T761" s="125"/>
      <c r="U761" s="125"/>
      <c r="V761" s="125"/>
      <c r="W761" s="125"/>
      <c r="X761" s="125"/>
      <c r="Y761" s="125"/>
    </row>
    <row r="762" spans="1:25" ht="15.5">
      <c r="A762" s="126"/>
      <c r="B762" s="127"/>
      <c r="C762" s="1022"/>
      <c r="D762" s="127"/>
      <c r="E762" s="127"/>
      <c r="F762" s="127"/>
      <c r="G762" s="127"/>
      <c r="H762" s="127"/>
      <c r="I762" s="127"/>
      <c r="J762" s="127"/>
      <c r="K762" s="127"/>
      <c r="L762" s="127"/>
      <c r="M762" s="125"/>
      <c r="N762" s="128"/>
      <c r="O762" s="125"/>
      <c r="P762" s="125"/>
      <c r="Q762" s="125"/>
      <c r="R762" s="125"/>
      <c r="S762" s="125"/>
      <c r="T762" s="125"/>
      <c r="U762" s="125"/>
      <c r="V762" s="125"/>
      <c r="W762" s="125"/>
      <c r="X762" s="125"/>
      <c r="Y762" s="125"/>
    </row>
    <row r="763" spans="1:25" ht="15.5">
      <c r="A763" s="126"/>
      <c r="B763" s="127"/>
      <c r="C763" s="1022"/>
      <c r="D763" s="127"/>
      <c r="E763" s="127"/>
      <c r="F763" s="127"/>
      <c r="G763" s="127"/>
      <c r="H763" s="127"/>
      <c r="I763" s="127"/>
      <c r="J763" s="127"/>
      <c r="K763" s="127"/>
      <c r="L763" s="127"/>
      <c r="M763" s="125"/>
      <c r="N763" s="128"/>
      <c r="O763" s="125"/>
      <c r="P763" s="125"/>
      <c r="Q763" s="125"/>
      <c r="R763" s="125"/>
      <c r="S763" s="125"/>
      <c r="T763" s="125"/>
      <c r="U763" s="125"/>
      <c r="V763" s="125"/>
      <c r="W763" s="125"/>
      <c r="X763" s="125"/>
      <c r="Y763" s="125"/>
    </row>
    <row r="764" spans="1:25" ht="15.5">
      <c r="A764" s="126"/>
      <c r="B764" s="127"/>
      <c r="C764" s="1022"/>
      <c r="D764" s="127"/>
      <c r="E764" s="127"/>
      <c r="F764" s="127"/>
      <c r="G764" s="127"/>
      <c r="H764" s="127"/>
      <c r="I764" s="127"/>
      <c r="J764" s="127"/>
      <c r="K764" s="127"/>
      <c r="L764" s="127"/>
      <c r="M764" s="125"/>
      <c r="N764" s="128"/>
      <c r="O764" s="125"/>
      <c r="P764" s="125"/>
      <c r="Q764" s="125"/>
      <c r="R764" s="125"/>
      <c r="S764" s="125"/>
      <c r="T764" s="125"/>
      <c r="U764" s="125"/>
      <c r="V764" s="125"/>
      <c r="W764" s="125"/>
      <c r="X764" s="125"/>
      <c r="Y764" s="125"/>
    </row>
    <row r="765" spans="1:25" ht="15.5">
      <c r="A765" s="126"/>
      <c r="B765" s="127"/>
      <c r="C765" s="1022"/>
      <c r="D765" s="127"/>
      <c r="E765" s="127"/>
      <c r="F765" s="127"/>
      <c r="G765" s="127"/>
      <c r="H765" s="127"/>
      <c r="I765" s="127"/>
      <c r="J765" s="127"/>
      <c r="K765" s="127"/>
      <c r="L765" s="127"/>
      <c r="M765" s="125"/>
      <c r="N765" s="128"/>
      <c r="O765" s="125"/>
      <c r="P765" s="125"/>
      <c r="Q765" s="125"/>
      <c r="R765" s="125"/>
      <c r="S765" s="125"/>
      <c r="T765" s="125"/>
      <c r="U765" s="125"/>
      <c r="V765" s="125"/>
      <c r="W765" s="125"/>
      <c r="X765" s="125"/>
      <c r="Y765" s="125"/>
    </row>
    <row r="766" spans="1:25" ht="15.5">
      <c r="A766" s="126"/>
      <c r="B766" s="127"/>
      <c r="C766" s="1022"/>
      <c r="D766" s="127"/>
      <c r="E766" s="127"/>
      <c r="F766" s="127"/>
      <c r="G766" s="127"/>
      <c r="H766" s="127"/>
      <c r="I766" s="127"/>
      <c r="J766" s="127"/>
      <c r="K766" s="127"/>
      <c r="L766" s="127"/>
      <c r="M766" s="125"/>
      <c r="N766" s="128"/>
      <c r="O766" s="125"/>
      <c r="P766" s="125"/>
      <c r="Q766" s="125"/>
      <c r="R766" s="125"/>
      <c r="S766" s="125"/>
      <c r="T766" s="125"/>
      <c r="U766" s="125"/>
      <c r="V766" s="125"/>
      <c r="W766" s="125"/>
      <c r="X766" s="125"/>
      <c r="Y766" s="125"/>
    </row>
    <row r="767" spans="1:25" ht="15.5">
      <c r="A767" s="126"/>
      <c r="B767" s="127"/>
      <c r="C767" s="1022"/>
      <c r="D767" s="127"/>
      <c r="E767" s="127"/>
      <c r="F767" s="127"/>
      <c r="G767" s="127"/>
      <c r="H767" s="127"/>
      <c r="I767" s="127"/>
      <c r="J767" s="127"/>
      <c r="K767" s="127"/>
      <c r="L767" s="127"/>
      <c r="M767" s="125"/>
      <c r="N767" s="128"/>
      <c r="O767" s="125"/>
      <c r="P767" s="125"/>
      <c r="Q767" s="125"/>
      <c r="R767" s="125"/>
      <c r="S767" s="125"/>
      <c r="T767" s="125"/>
      <c r="U767" s="125"/>
      <c r="V767" s="125"/>
      <c r="W767" s="125"/>
      <c r="X767" s="125"/>
      <c r="Y767" s="125"/>
    </row>
    <row r="768" spans="1:25" ht="15.5">
      <c r="A768" s="126"/>
      <c r="B768" s="127"/>
      <c r="C768" s="1022"/>
      <c r="D768" s="127"/>
      <c r="E768" s="127"/>
      <c r="F768" s="127"/>
      <c r="G768" s="127"/>
      <c r="H768" s="127"/>
      <c r="I768" s="127"/>
      <c r="J768" s="127"/>
      <c r="K768" s="127"/>
      <c r="L768" s="127"/>
      <c r="M768" s="125"/>
      <c r="N768" s="128"/>
      <c r="O768" s="125"/>
      <c r="P768" s="125"/>
      <c r="Q768" s="125"/>
      <c r="R768" s="125"/>
      <c r="S768" s="125"/>
      <c r="T768" s="125"/>
      <c r="U768" s="125"/>
      <c r="V768" s="125"/>
      <c r="W768" s="125"/>
      <c r="X768" s="125"/>
      <c r="Y768" s="125"/>
    </row>
    <row r="769" spans="1:25" ht="15.5">
      <c r="A769" s="126"/>
      <c r="B769" s="127"/>
      <c r="C769" s="1022"/>
      <c r="D769" s="127"/>
      <c r="E769" s="127"/>
      <c r="F769" s="127"/>
      <c r="G769" s="127"/>
      <c r="H769" s="127"/>
      <c r="I769" s="127"/>
      <c r="J769" s="127"/>
      <c r="K769" s="127"/>
      <c r="L769" s="127"/>
      <c r="M769" s="125"/>
      <c r="N769" s="128"/>
      <c r="O769" s="125"/>
      <c r="P769" s="125"/>
      <c r="Q769" s="125"/>
      <c r="R769" s="125"/>
      <c r="S769" s="125"/>
      <c r="T769" s="125"/>
      <c r="U769" s="125"/>
      <c r="V769" s="125"/>
      <c r="W769" s="125"/>
      <c r="X769" s="125"/>
      <c r="Y769" s="125"/>
    </row>
    <row r="770" spans="1:25" ht="15.5">
      <c r="A770" s="126"/>
      <c r="B770" s="127"/>
      <c r="C770" s="1022"/>
      <c r="D770" s="127"/>
      <c r="E770" s="127"/>
      <c r="F770" s="127"/>
      <c r="G770" s="127"/>
      <c r="H770" s="127"/>
      <c r="I770" s="127"/>
      <c r="J770" s="127"/>
      <c r="K770" s="127"/>
      <c r="L770" s="127"/>
      <c r="M770" s="125"/>
      <c r="N770" s="128"/>
      <c r="O770" s="125"/>
      <c r="P770" s="125"/>
      <c r="Q770" s="125"/>
      <c r="R770" s="125"/>
      <c r="S770" s="125"/>
      <c r="T770" s="125"/>
      <c r="U770" s="125"/>
      <c r="V770" s="125"/>
      <c r="W770" s="125"/>
      <c r="X770" s="125"/>
      <c r="Y770" s="125"/>
    </row>
    <row r="771" spans="1:25" ht="15.5">
      <c r="A771" s="126"/>
      <c r="B771" s="127"/>
      <c r="C771" s="1022"/>
      <c r="D771" s="127"/>
      <c r="E771" s="127"/>
      <c r="F771" s="127"/>
      <c r="G771" s="127"/>
      <c r="H771" s="127"/>
      <c r="I771" s="127"/>
      <c r="J771" s="127"/>
      <c r="K771" s="127"/>
      <c r="L771" s="127"/>
      <c r="M771" s="125"/>
      <c r="N771" s="128"/>
      <c r="O771" s="125"/>
      <c r="P771" s="125"/>
      <c r="Q771" s="125"/>
      <c r="R771" s="125"/>
      <c r="S771" s="125"/>
      <c r="T771" s="125"/>
      <c r="U771" s="125"/>
      <c r="V771" s="125"/>
      <c r="W771" s="125"/>
      <c r="X771" s="125"/>
      <c r="Y771" s="125"/>
    </row>
    <row r="772" spans="1:25" ht="15.5">
      <c r="A772" s="126"/>
      <c r="B772" s="127"/>
      <c r="C772" s="1022"/>
      <c r="D772" s="127"/>
      <c r="E772" s="127"/>
      <c r="F772" s="127"/>
      <c r="G772" s="127"/>
      <c r="H772" s="127"/>
      <c r="I772" s="127"/>
      <c r="J772" s="127"/>
      <c r="K772" s="127"/>
      <c r="L772" s="127"/>
      <c r="M772" s="125"/>
      <c r="N772" s="128"/>
      <c r="O772" s="125"/>
      <c r="P772" s="125"/>
      <c r="Q772" s="125"/>
      <c r="R772" s="125"/>
      <c r="S772" s="125"/>
      <c r="T772" s="125"/>
      <c r="U772" s="125"/>
      <c r="V772" s="125"/>
      <c r="W772" s="125"/>
      <c r="X772" s="125"/>
      <c r="Y772" s="125"/>
    </row>
    <row r="773" spans="1:25" ht="15.5">
      <c r="A773" s="126"/>
      <c r="B773" s="127"/>
      <c r="C773" s="1022"/>
      <c r="D773" s="127"/>
      <c r="E773" s="127"/>
      <c r="F773" s="127"/>
      <c r="G773" s="127"/>
      <c r="H773" s="127"/>
      <c r="I773" s="127"/>
      <c r="J773" s="127"/>
      <c r="K773" s="127"/>
      <c r="L773" s="127"/>
      <c r="M773" s="125"/>
      <c r="N773" s="128"/>
      <c r="O773" s="125"/>
      <c r="P773" s="125"/>
      <c r="Q773" s="125"/>
      <c r="R773" s="125"/>
      <c r="S773" s="125"/>
      <c r="T773" s="125"/>
      <c r="U773" s="125"/>
      <c r="V773" s="125"/>
      <c r="W773" s="125"/>
      <c r="X773" s="125"/>
      <c r="Y773" s="125"/>
    </row>
    <row r="774" spans="1:25" ht="15.5">
      <c r="A774" s="126"/>
      <c r="B774" s="127"/>
      <c r="C774" s="1022"/>
      <c r="D774" s="127"/>
      <c r="E774" s="127"/>
      <c r="F774" s="127"/>
      <c r="G774" s="127"/>
      <c r="H774" s="127"/>
      <c r="I774" s="127"/>
      <c r="J774" s="127"/>
      <c r="K774" s="127"/>
      <c r="L774" s="127"/>
      <c r="M774" s="125"/>
      <c r="N774" s="128"/>
      <c r="O774" s="125"/>
      <c r="P774" s="125"/>
      <c r="Q774" s="125"/>
      <c r="R774" s="125"/>
      <c r="S774" s="125"/>
      <c r="T774" s="125"/>
      <c r="U774" s="125"/>
      <c r="V774" s="125"/>
      <c r="W774" s="125"/>
      <c r="X774" s="125"/>
      <c r="Y774" s="125"/>
    </row>
    <row r="775" spans="1:25" ht="15.5">
      <c r="A775" s="126"/>
      <c r="B775" s="127"/>
      <c r="C775" s="1022"/>
      <c r="D775" s="127"/>
      <c r="E775" s="127"/>
      <c r="F775" s="127"/>
      <c r="G775" s="127"/>
      <c r="H775" s="127"/>
      <c r="I775" s="127"/>
      <c r="J775" s="127"/>
      <c r="K775" s="127"/>
      <c r="L775" s="127"/>
      <c r="M775" s="125"/>
      <c r="N775" s="128"/>
      <c r="O775" s="125"/>
      <c r="P775" s="125"/>
      <c r="Q775" s="125"/>
      <c r="R775" s="125"/>
      <c r="S775" s="125"/>
      <c r="T775" s="125"/>
      <c r="U775" s="125"/>
      <c r="V775" s="125"/>
      <c r="W775" s="125"/>
      <c r="X775" s="125"/>
      <c r="Y775" s="125"/>
    </row>
    <row r="776" spans="1:25" ht="15.5">
      <c r="A776" s="126"/>
      <c r="B776" s="127"/>
      <c r="C776" s="1022"/>
      <c r="D776" s="127"/>
      <c r="E776" s="127"/>
      <c r="F776" s="127"/>
      <c r="G776" s="127"/>
      <c r="H776" s="127"/>
      <c r="I776" s="127"/>
      <c r="J776" s="127"/>
      <c r="K776" s="127"/>
      <c r="L776" s="127"/>
      <c r="M776" s="125"/>
      <c r="N776" s="128"/>
      <c r="O776" s="125"/>
      <c r="P776" s="125"/>
      <c r="Q776" s="125"/>
      <c r="R776" s="125"/>
      <c r="S776" s="125"/>
      <c r="T776" s="125"/>
      <c r="U776" s="125"/>
      <c r="V776" s="125"/>
      <c r="W776" s="125"/>
      <c r="X776" s="125"/>
      <c r="Y776" s="125"/>
    </row>
    <row r="777" spans="1:25" ht="15.5">
      <c r="A777" s="126"/>
      <c r="B777" s="127"/>
      <c r="C777" s="1022"/>
      <c r="D777" s="127"/>
      <c r="E777" s="127"/>
      <c r="F777" s="127"/>
      <c r="G777" s="127"/>
      <c r="H777" s="127"/>
      <c r="I777" s="127"/>
      <c r="J777" s="127"/>
      <c r="K777" s="127"/>
      <c r="L777" s="127"/>
      <c r="M777" s="125"/>
      <c r="N777" s="128"/>
      <c r="O777" s="125"/>
      <c r="P777" s="125"/>
      <c r="Q777" s="125"/>
      <c r="R777" s="125"/>
      <c r="S777" s="125"/>
      <c r="T777" s="125"/>
      <c r="U777" s="125"/>
      <c r="V777" s="125"/>
      <c r="W777" s="125"/>
      <c r="X777" s="125"/>
      <c r="Y777" s="125"/>
    </row>
    <row r="778" spans="1:25" ht="15.5">
      <c r="A778" s="126"/>
      <c r="B778" s="127"/>
      <c r="C778" s="1022"/>
      <c r="D778" s="127"/>
      <c r="E778" s="127"/>
      <c r="F778" s="127"/>
      <c r="G778" s="127"/>
      <c r="H778" s="127"/>
      <c r="I778" s="127"/>
      <c r="J778" s="127"/>
      <c r="K778" s="127"/>
      <c r="L778" s="127"/>
      <c r="M778" s="125"/>
      <c r="N778" s="128"/>
      <c r="O778" s="125"/>
      <c r="P778" s="125"/>
      <c r="Q778" s="125"/>
      <c r="R778" s="125"/>
      <c r="S778" s="125"/>
      <c r="T778" s="125"/>
      <c r="U778" s="125"/>
      <c r="V778" s="125"/>
      <c r="W778" s="125"/>
      <c r="X778" s="125"/>
      <c r="Y778" s="125"/>
    </row>
    <row r="779" spans="1:25" ht="15.5">
      <c r="A779" s="126"/>
      <c r="B779" s="127"/>
      <c r="C779" s="1022"/>
      <c r="D779" s="127"/>
      <c r="E779" s="127"/>
      <c r="F779" s="127"/>
      <c r="G779" s="127"/>
      <c r="H779" s="127"/>
      <c r="I779" s="127"/>
      <c r="J779" s="127"/>
      <c r="K779" s="127"/>
      <c r="L779" s="127"/>
      <c r="M779" s="125"/>
      <c r="N779" s="128"/>
      <c r="O779" s="125"/>
      <c r="P779" s="125"/>
      <c r="Q779" s="125"/>
      <c r="R779" s="125"/>
      <c r="S779" s="125"/>
      <c r="T779" s="125"/>
      <c r="U779" s="125"/>
      <c r="V779" s="125"/>
      <c r="W779" s="125"/>
      <c r="X779" s="125"/>
      <c r="Y779" s="125"/>
    </row>
    <row r="780" spans="1:25" ht="15.5">
      <c r="A780" s="126"/>
      <c r="B780" s="127"/>
      <c r="C780" s="1022"/>
      <c r="D780" s="127"/>
      <c r="E780" s="127"/>
      <c r="F780" s="127"/>
      <c r="G780" s="127"/>
      <c r="H780" s="127"/>
      <c r="I780" s="127"/>
      <c r="J780" s="127"/>
      <c r="K780" s="127"/>
      <c r="L780" s="127"/>
      <c r="M780" s="125"/>
      <c r="N780" s="128"/>
      <c r="O780" s="125"/>
      <c r="P780" s="125"/>
      <c r="Q780" s="125"/>
      <c r="R780" s="125"/>
      <c r="S780" s="125"/>
      <c r="T780" s="125"/>
      <c r="U780" s="125"/>
      <c r="V780" s="125"/>
      <c r="W780" s="125"/>
      <c r="X780" s="125"/>
      <c r="Y780" s="125"/>
    </row>
    <row r="781" spans="1:25" ht="15.5">
      <c r="A781" s="126"/>
      <c r="B781" s="127"/>
      <c r="C781" s="1022"/>
      <c r="D781" s="127"/>
      <c r="E781" s="127"/>
      <c r="F781" s="127"/>
      <c r="G781" s="127"/>
      <c r="H781" s="127"/>
      <c r="I781" s="127"/>
      <c r="J781" s="127"/>
      <c r="K781" s="127"/>
      <c r="L781" s="127"/>
      <c r="M781" s="125"/>
      <c r="N781" s="128"/>
      <c r="O781" s="125"/>
      <c r="P781" s="125"/>
      <c r="Q781" s="125"/>
      <c r="R781" s="125"/>
      <c r="S781" s="125"/>
      <c r="T781" s="125"/>
      <c r="U781" s="125"/>
      <c r="V781" s="125"/>
      <c r="W781" s="125"/>
      <c r="X781" s="125"/>
      <c r="Y781" s="125"/>
    </row>
    <row r="782" spans="1:25" ht="15.5">
      <c r="A782" s="126"/>
      <c r="B782" s="127"/>
      <c r="C782" s="1022"/>
      <c r="D782" s="127"/>
      <c r="E782" s="127"/>
      <c r="F782" s="127"/>
      <c r="G782" s="127"/>
      <c r="H782" s="127"/>
      <c r="I782" s="127"/>
      <c r="J782" s="127"/>
      <c r="K782" s="127"/>
      <c r="L782" s="127"/>
      <c r="M782" s="125"/>
      <c r="N782" s="128"/>
      <c r="O782" s="125"/>
      <c r="P782" s="125"/>
      <c r="Q782" s="125"/>
      <c r="R782" s="125"/>
      <c r="S782" s="125"/>
      <c r="T782" s="125"/>
      <c r="U782" s="125"/>
      <c r="V782" s="125"/>
      <c r="W782" s="125"/>
      <c r="X782" s="125"/>
      <c r="Y782" s="125"/>
    </row>
    <row r="783" spans="1:25" ht="15.5">
      <c r="A783" s="126"/>
      <c r="B783" s="127"/>
      <c r="C783" s="1022"/>
      <c r="D783" s="127"/>
      <c r="E783" s="127"/>
      <c r="F783" s="127"/>
      <c r="G783" s="127"/>
      <c r="H783" s="127"/>
      <c r="I783" s="127"/>
      <c r="J783" s="127"/>
      <c r="K783" s="127"/>
      <c r="L783" s="127"/>
      <c r="M783" s="125"/>
      <c r="N783" s="128"/>
      <c r="O783" s="125"/>
      <c r="P783" s="125"/>
      <c r="Q783" s="125"/>
      <c r="R783" s="125"/>
      <c r="S783" s="125"/>
      <c r="T783" s="125"/>
      <c r="U783" s="125"/>
      <c r="V783" s="125"/>
      <c r="W783" s="125"/>
      <c r="X783" s="125"/>
      <c r="Y783" s="125"/>
    </row>
    <row r="784" spans="1:25" ht="15.5">
      <c r="A784" s="126"/>
      <c r="B784" s="127"/>
      <c r="C784" s="1022"/>
      <c r="D784" s="127"/>
      <c r="E784" s="127"/>
      <c r="F784" s="127"/>
      <c r="G784" s="127"/>
      <c r="H784" s="127"/>
      <c r="I784" s="127"/>
      <c r="J784" s="127"/>
      <c r="K784" s="127"/>
      <c r="L784" s="127"/>
      <c r="M784" s="125"/>
      <c r="N784" s="128"/>
      <c r="O784" s="125"/>
      <c r="P784" s="125"/>
      <c r="Q784" s="125"/>
      <c r="R784" s="125"/>
      <c r="S784" s="125"/>
      <c r="T784" s="125"/>
      <c r="U784" s="125"/>
      <c r="V784" s="125"/>
      <c r="W784" s="125"/>
      <c r="X784" s="125"/>
      <c r="Y784" s="125"/>
    </row>
    <row r="785" spans="1:25" ht="15.5">
      <c r="A785" s="126"/>
      <c r="B785" s="127"/>
      <c r="C785" s="1022"/>
      <c r="D785" s="127"/>
      <c r="E785" s="127"/>
      <c r="F785" s="127"/>
      <c r="G785" s="127"/>
      <c r="H785" s="127"/>
      <c r="I785" s="127"/>
      <c r="J785" s="127"/>
      <c r="K785" s="127"/>
      <c r="L785" s="127"/>
      <c r="M785" s="125"/>
      <c r="N785" s="128"/>
      <c r="O785" s="125"/>
      <c r="P785" s="125"/>
      <c r="Q785" s="125"/>
      <c r="R785" s="125"/>
      <c r="S785" s="125"/>
      <c r="T785" s="125"/>
      <c r="U785" s="125"/>
      <c r="V785" s="125"/>
      <c r="W785" s="125"/>
      <c r="X785" s="125"/>
      <c r="Y785" s="125"/>
    </row>
    <row r="786" spans="1:25" ht="15.5">
      <c r="A786" s="126"/>
      <c r="B786" s="127"/>
      <c r="C786" s="1022"/>
      <c r="D786" s="127"/>
      <c r="E786" s="127"/>
      <c r="F786" s="127"/>
      <c r="G786" s="127"/>
      <c r="H786" s="127"/>
      <c r="I786" s="127"/>
      <c r="J786" s="127"/>
      <c r="K786" s="127"/>
      <c r="L786" s="127"/>
      <c r="M786" s="125"/>
      <c r="N786" s="128"/>
      <c r="O786" s="125"/>
      <c r="P786" s="125"/>
      <c r="Q786" s="125"/>
      <c r="R786" s="125"/>
      <c r="S786" s="125"/>
      <c r="T786" s="125"/>
      <c r="U786" s="125"/>
      <c r="V786" s="125"/>
      <c r="W786" s="125"/>
      <c r="X786" s="125"/>
      <c r="Y786" s="125"/>
    </row>
    <row r="787" spans="1:25" ht="15.5">
      <c r="A787" s="126"/>
      <c r="B787" s="127"/>
      <c r="C787" s="1022"/>
      <c r="D787" s="127"/>
      <c r="E787" s="127"/>
      <c r="F787" s="127"/>
      <c r="G787" s="127"/>
      <c r="H787" s="127"/>
      <c r="I787" s="127"/>
      <c r="J787" s="127"/>
      <c r="K787" s="127"/>
      <c r="L787" s="127"/>
      <c r="M787" s="125"/>
      <c r="N787" s="128"/>
      <c r="O787" s="125"/>
      <c r="P787" s="125"/>
      <c r="Q787" s="125"/>
      <c r="R787" s="125"/>
      <c r="S787" s="125"/>
      <c r="T787" s="125"/>
      <c r="U787" s="125"/>
      <c r="V787" s="125"/>
      <c r="W787" s="125"/>
      <c r="X787" s="125"/>
      <c r="Y787" s="125"/>
    </row>
    <row r="788" spans="1:25" ht="15.5">
      <c r="A788" s="126"/>
      <c r="B788" s="127"/>
      <c r="C788" s="1022"/>
      <c r="D788" s="127"/>
      <c r="E788" s="127"/>
      <c r="F788" s="127"/>
      <c r="G788" s="127"/>
      <c r="H788" s="127"/>
      <c r="I788" s="127"/>
      <c r="J788" s="127"/>
      <c r="K788" s="127"/>
      <c r="L788" s="127"/>
      <c r="M788" s="125"/>
      <c r="N788" s="128"/>
      <c r="O788" s="125"/>
      <c r="P788" s="125"/>
      <c r="Q788" s="125"/>
      <c r="R788" s="125"/>
      <c r="S788" s="125"/>
      <c r="T788" s="125"/>
      <c r="U788" s="125"/>
      <c r="V788" s="125"/>
      <c r="W788" s="125"/>
      <c r="X788" s="125"/>
      <c r="Y788" s="125"/>
    </row>
    <row r="789" spans="1:25" ht="15.5">
      <c r="A789" s="126"/>
      <c r="B789" s="127"/>
      <c r="C789" s="1022"/>
      <c r="D789" s="127"/>
      <c r="E789" s="127"/>
      <c r="F789" s="127"/>
      <c r="G789" s="127"/>
      <c r="H789" s="127"/>
      <c r="I789" s="127"/>
      <c r="J789" s="127"/>
      <c r="K789" s="127"/>
      <c r="L789" s="127"/>
      <c r="M789" s="125"/>
      <c r="N789" s="128"/>
      <c r="O789" s="125"/>
      <c r="P789" s="125"/>
      <c r="Q789" s="125"/>
      <c r="R789" s="125"/>
      <c r="S789" s="125"/>
      <c r="T789" s="125"/>
      <c r="U789" s="125"/>
      <c r="V789" s="125"/>
      <c r="W789" s="125"/>
      <c r="X789" s="125"/>
      <c r="Y789" s="125"/>
    </row>
    <row r="790" spans="1:25" ht="15.5">
      <c r="A790" s="126"/>
      <c r="B790" s="127"/>
      <c r="C790" s="1022"/>
      <c r="D790" s="127"/>
      <c r="E790" s="127"/>
      <c r="F790" s="127"/>
      <c r="G790" s="127"/>
      <c r="H790" s="127"/>
      <c r="I790" s="127"/>
      <c r="J790" s="127"/>
      <c r="K790" s="127"/>
      <c r="L790" s="127"/>
      <c r="M790" s="125"/>
      <c r="N790" s="128"/>
      <c r="O790" s="125"/>
      <c r="P790" s="125"/>
      <c r="Q790" s="125"/>
      <c r="R790" s="125"/>
      <c r="S790" s="125"/>
      <c r="T790" s="125"/>
      <c r="U790" s="125"/>
      <c r="V790" s="125"/>
      <c r="W790" s="125"/>
      <c r="X790" s="125"/>
      <c r="Y790" s="125"/>
    </row>
    <row r="791" spans="1:25" ht="15.5">
      <c r="A791" s="126"/>
      <c r="B791" s="127"/>
      <c r="C791" s="1022"/>
      <c r="D791" s="127"/>
      <c r="E791" s="127"/>
      <c r="F791" s="127"/>
      <c r="G791" s="127"/>
      <c r="H791" s="127"/>
      <c r="I791" s="127"/>
      <c r="J791" s="127"/>
      <c r="K791" s="127"/>
      <c r="L791" s="127"/>
      <c r="M791" s="125"/>
      <c r="N791" s="128"/>
      <c r="O791" s="125"/>
      <c r="P791" s="125"/>
      <c r="Q791" s="125"/>
      <c r="R791" s="125"/>
      <c r="S791" s="125"/>
      <c r="T791" s="125"/>
      <c r="U791" s="125"/>
      <c r="V791" s="125"/>
      <c r="W791" s="125"/>
      <c r="X791" s="125"/>
      <c r="Y791" s="125"/>
    </row>
    <row r="792" spans="1:25" ht="15.5">
      <c r="A792" s="126"/>
      <c r="B792" s="127"/>
      <c r="C792" s="1022"/>
      <c r="D792" s="127"/>
      <c r="E792" s="127"/>
      <c r="F792" s="127"/>
      <c r="G792" s="127"/>
      <c r="H792" s="127"/>
      <c r="I792" s="127"/>
      <c r="J792" s="127"/>
      <c r="K792" s="127"/>
      <c r="L792" s="127"/>
      <c r="M792" s="125"/>
      <c r="N792" s="128"/>
      <c r="O792" s="125"/>
      <c r="P792" s="125"/>
      <c r="Q792" s="125"/>
      <c r="R792" s="125"/>
      <c r="S792" s="125"/>
      <c r="T792" s="125"/>
      <c r="U792" s="125"/>
      <c r="V792" s="125"/>
      <c r="W792" s="125"/>
      <c r="X792" s="125"/>
      <c r="Y792" s="125"/>
    </row>
    <row r="793" spans="1:25" ht="15.5">
      <c r="A793" s="126"/>
      <c r="B793" s="127"/>
      <c r="C793" s="1022"/>
      <c r="D793" s="127"/>
      <c r="E793" s="127"/>
      <c r="F793" s="127"/>
      <c r="G793" s="127"/>
      <c r="H793" s="127"/>
      <c r="I793" s="127"/>
      <c r="J793" s="127"/>
      <c r="K793" s="127"/>
      <c r="L793" s="127"/>
      <c r="M793" s="125"/>
      <c r="N793" s="128"/>
      <c r="O793" s="125"/>
      <c r="P793" s="125"/>
      <c r="Q793" s="125"/>
      <c r="R793" s="125"/>
      <c r="S793" s="125"/>
      <c r="T793" s="125"/>
      <c r="U793" s="125"/>
      <c r="V793" s="125"/>
      <c r="W793" s="125"/>
      <c r="X793" s="125"/>
      <c r="Y793" s="125"/>
    </row>
    <row r="794" spans="1:25" ht="15.5">
      <c r="A794" s="126"/>
      <c r="B794" s="127"/>
      <c r="C794" s="1022"/>
      <c r="D794" s="127"/>
      <c r="E794" s="127"/>
      <c r="F794" s="127"/>
      <c r="G794" s="127"/>
      <c r="H794" s="127"/>
      <c r="I794" s="127"/>
      <c r="J794" s="127"/>
      <c r="K794" s="127"/>
      <c r="L794" s="127"/>
      <c r="M794" s="125"/>
      <c r="N794" s="128"/>
      <c r="O794" s="125"/>
      <c r="P794" s="125"/>
      <c r="Q794" s="125"/>
      <c r="R794" s="125"/>
      <c r="S794" s="125"/>
      <c r="T794" s="125"/>
      <c r="U794" s="125"/>
      <c r="V794" s="125"/>
      <c r="W794" s="125"/>
      <c r="X794" s="125"/>
      <c r="Y794" s="125"/>
    </row>
    <row r="795" spans="1:25" ht="15.5">
      <c r="A795" s="126"/>
      <c r="B795" s="127"/>
      <c r="C795" s="1022"/>
      <c r="D795" s="127"/>
      <c r="E795" s="127"/>
      <c r="F795" s="127"/>
      <c r="G795" s="127"/>
      <c r="H795" s="127"/>
      <c r="I795" s="127"/>
      <c r="J795" s="127"/>
      <c r="K795" s="127"/>
      <c r="L795" s="127"/>
      <c r="M795" s="125"/>
      <c r="N795" s="128"/>
      <c r="O795" s="125"/>
      <c r="P795" s="125"/>
      <c r="Q795" s="125"/>
      <c r="R795" s="125"/>
      <c r="S795" s="125"/>
      <c r="T795" s="125"/>
      <c r="U795" s="125"/>
      <c r="V795" s="125"/>
      <c r="W795" s="125"/>
      <c r="X795" s="125"/>
      <c r="Y795" s="125"/>
    </row>
    <row r="796" spans="1:25" ht="15.5">
      <c r="A796" s="126"/>
      <c r="B796" s="127"/>
      <c r="C796" s="1022"/>
      <c r="D796" s="127"/>
      <c r="E796" s="127"/>
      <c r="F796" s="127"/>
      <c r="G796" s="127"/>
      <c r="H796" s="127"/>
      <c r="I796" s="127"/>
      <c r="J796" s="127"/>
      <c r="K796" s="127"/>
      <c r="L796" s="127"/>
      <c r="M796" s="125"/>
      <c r="N796" s="128"/>
      <c r="O796" s="125"/>
      <c r="P796" s="125"/>
      <c r="Q796" s="125"/>
      <c r="R796" s="125"/>
      <c r="S796" s="125"/>
      <c r="T796" s="125"/>
      <c r="U796" s="125"/>
      <c r="V796" s="125"/>
      <c r="W796" s="125"/>
      <c r="X796" s="125"/>
      <c r="Y796" s="125"/>
    </row>
    <row r="797" spans="1:25" ht="15.5">
      <c r="A797" s="126"/>
      <c r="B797" s="127"/>
      <c r="C797" s="1022"/>
      <c r="D797" s="127"/>
      <c r="E797" s="127"/>
      <c r="F797" s="127"/>
      <c r="G797" s="127"/>
      <c r="H797" s="127"/>
      <c r="I797" s="127"/>
      <c r="J797" s="127"/>
      <c r="K797" s="127"/>
      <c r="L797" s="127"/>
      <c r="M797" s="125"/>
      <c r="N797" s="128"/>
      <c r="O797" s="125"/>
      <c r="P797" s="125"/>
      <c r="Q797" s="125"/>
      <c r="R797" s="125"/>
      <c r="S797" s="125"/>
      <c r="T797" s="125"/>
      <c r="U797" s="125"/>
      <c r="V797" s="125"/>
      <c r="W797" s="125"/>
      <c r="X797" s="125"/>
      <c r="Y797" s="125"/>
    </row>
    <row r="798" spans="1:25" ht="15.5">
      <c r="A798" s="126"/>
      <c r="B798" s="127"/>
      <c r="C798" s="1022"/>
      <c r="D798" s="127"/>
      <c r="E798" s="127"/>
      <c r="F798" s="127"/>
      <c r="G798" s="127"/>
      <c r="H798" s="127"/>
      <c r="I798" s="127"/>
      <c r="J798" s="127"/>
      <c r="K798" s="127"/>
      <c r="L798" s="127"/>
      <c r="M798" s="125"/>
      <c r="N798" s="128"/>
      <c r="O798" s="125"/>
      <c r="P798" s="125"/>
      <c r="Q798" s="125"/>
      <c r="R798" s="125"/>
      <c r="S798" s="125"/>
      <c r="T798" s="125"/>
      <c r="U798" s="125"/>
      <c r="V798" s="125"/>
      <c r="W798" s="125"/>
      <c r="X798" s="125"/>
      <c r="Y798" s="125"/>
    </row>
    <row r="799" spans="1:25" ht="15.5">
      <c r="A799" s="126"/>
      <c r="B799" s="127"/>
      <c r="C799" s="1022"/>
      <c r="D799" s="127"/>
      <c r="E799" s="127"/>
      <c r="F799" s="127"/>
      <c r="G799" s="127"/>
      <c r="H799" s="127"/>
      <c r="I799" s="127"/>
      <c r="J799" s="127"/>
      <c r="K799" s="127"/>
      <c r="L799" s="127"/>
      <c r="M799" s="125"/>
      <c r="N799" s="128"/>
      <c r="O799" s="125"/>
      <c r="P799" s="125"/>
      <c r="Q799" s="125"/>
      <c r="R799" s="125"/>
      <c r="S799" s="125"/>
      <c r="T799" s="125"/>
      <c r="U799" s="125"/>
      <c r="V799" s="125"/>
      <c r="W799" s="125"/>
      <c r="X799" s="125"/>
      <c r="Y799" s="125"/>
    </row>
    <row r="800" spans="1:25" ht="15.5">
      <c r="A800" s="126"/>
      <c r="B800" s="127"/>
      <c r="C800" s="1022"/>
      <c r="D800" s="127"/>
      <c r="E800" s="127"/>
      <c r="F800" s="127"/>
      <c r="G800" s="127"/>
      <c r="H800" s="127"/>
      <c r="I800" s="127"/>
      <c r="J800" s="127"/>
      <c r="K800" s="127"/>
      <c r="L800" s="127"/>
      <c r="M800" s="125"/>
      <c r="N800" s="128"/>
      <c r="O800" s="125"/>
      <c r="P800" s="125"/>
      <c r="Q800" s="125"/>
      <c r="R800" s="125"/>
      <c r="S800" s="125"/>
      <c r="T800" s="125"/>
      <c r="U800" s="125"/>
      <c r="V800" s="125"/>
      <c r="W800" s="125"/>
      <c r="X800" s="125"/>
      <c r="Y800" s="125"/>
    </row>
    <row r="801" spans="1:25" ht="15.5">
      <c r="A801" s="126"/>
      <c r="B801" s="127"/>
      <c r="C801" s="1022"/>
      <c r="D801" s="127"/>
      <c r="E801" s="127"/>
      <c r="F801" s="127"/>
      <c r="G801" s="127"/>
      <c r="H801" s="127"/>
      <c r="I801" s="127"/>
      <c r="J801" s="127"/>
      <c r="K801" s="127"/>
      <c r="L801" s="127"/>
      <c r="M801" s="125"/>
      <c r="N801" s="128"/>
      <c r="O801" s="125"/>
      <c r="P801" s="125"/>
      <c r="Q801" s="125"/>
      <c r="R801" s="125"/>
      <c r="S801" s="125"/>
      <c r="T801" s="125"/>
      <c r="U801" s="125"/>
      <c r="V801" s="125"/>
      <c r="W801" s="125"/>
      <c r="X801" s="125"/>
      <c r="Y801" s="125"/>
    </row>
    <row r="802" spans="1:25" ht="15.5">
      <c r="A802" s="126"/>
      <c r="B802" s="127"/>
      <c r="C802" s="1022"/>
      <c r="D802" s="127"/>
      <c r="E802" s="127"/>
      <c r="F802" s="127"/>
      <c r="G802" s="127"/>
      <c r="H802" s="127"/>
      <c r="I802" s="127"/>
      <c r="J802" s="127"/>
      <c r="K802" s="127"/>
      <c r="L802" s="127"/>
      <c r="M802" s="125"/>
      <c r="N802" s="128"/>
      <c r="O802" s="125"/>
      <c r="P802" s="125"/>
      <c r="Q802" s="125"/>
      <c r="R802" s="125"/>
      <c r="S802" s="125"/>
      <c r="T802" s="125"/>
      <c r="U802" s="125"/>
      <c r="V802" s="125"/>
      <c r="W802" s="125"/>
      <c r="X802" s="125"/>
      <c r="Y802" s="125"/>
    </row>
    <row r="803" spans="1:25" ht="15.5">
      <c r="A803" s="126"/>
      <c r="B803" s="127"/>
      <c r="C803" s="1022"/>
      <c r="D803" s="127"/>
      <c r="E803" s="127"/>
      <c r="F803" s="127"/>
      <c r="G803" s="127"/>
      <c r="H803" s="127"/>
      <c r="I803" s="127"/>
      <c r="J803" s="127"/>
      <c r="K803" s="127"/>
      <c r="L803" s="127"/>
      <c r="M803" s="125"/>
      <c r="N803" s="128"/>
      <c r="O803" s="125"/>
      <c r="P803" s="125"/>
      <c r="Q803" s="125"/>
      <c r="R803" s="125"/>
      <c r="S803" s="125"/>
      <c r="T803" s="125"/>
      <c r="U803" s="125"/>
      <c r="V803" s="125"/>
      <c r="W803" s="125"/>
      <c r="X803" s="125"/>
      <c r="Y803" s="125"/>
    </row>
    <row r="804" spans="1:25" ht="15.5">
      <c r="A804" s="126"/>
      <c r="B804" s="127"/>
      <c r="C804" s="1022"/>
      <c r="D804" s="127"/>
      <c r="E804" s="127"/>
      <c r="F804" s="127"/>
      <c r="G804" s="127"/>
      <c r="H804" s="127"/>
      <c r="I804" s="127"/>
      <c r="J804" s="127"/>
      <c r="K804" s="127"/>
      <c r="L804" s="127"/>
      <c r="M804" s="125"/>
      <c r="N804" s="128"/>
      <c r="O804" s="125"/>
      <c r="P804" s="125"/>
      <c r="Q804" s="125"/>
      <c r="R804" s="125"/>
      <c r="S804" s="125"/>
      <c r="T804" s="125"/>
      <c r="U804" s="125"/>
      <c r="V804" s="125"/>
      <c r="W804" s="125"/>
      <c r="X804" s="125"/>
      <c r="Y804" s="125"/>
    </row>
    <row r="805" spans="1:25" ht="15.5">
      <c r="A805" s="126"/>
      <c r="B805" s="127"/>
      <c r="C805" s="1022"/>
      <c r="D805" s="127"/>
      <c r="E805" s="127"/>
      <c r="F805" s="127"/>
      <c r="G805" s="127"/>
      <c r="H805" s="127"/>
      <c r="I805" s="127"/>
      <c r="J805" s="127"/>
      <c r="K805" s="127"/>
      <c r="L805" s="127"/>
      <c r="M805" s="125"/>
      <c r="N805" s="128"/>
      <c r="O805" s="125"/>
      <c r="P805" s="125"/>
      <c r="Q805" s="125"/>
      <c r="R805" s="125"/>
      <c r="S805" s="125"/>
      <c r="T805" s="125"/>
      <c r="U805" s="125"/>
      <c r="V805" s="125"/>
      <c r="W805" s="125"/>
      <c r="X805" s="125"/>
      <c r="Y805" s="125"/>
    </row>
    <row r="806" spans="1:25" ht="15.5">
      <c r="A806" s="126"/>
      <c r="B806" s="127"/>
      <c r="C806" s="1022"/>
      <c r="D806" s="127"/>
      <c r="E806" s="127"/>
      <c r="F806" s="127"/>
      <c r="G806" s="127"/>
      <c r="H806" s="127"/>
      <c r="I806" s="127"/>
      <c r="J806" s="127"/>
      <c r="K806" s="127"/>
      <c r="L806" s="127"/>
      <c r="M806" s="125"/>
      <c r="N806" s="128"/>
      <c r="O806" s="125"/>
      <c r="P806" s="125"/>
      <c r="Q806" s="125"/>
      <c r="R806" s="125"/>
      <c r="S806" s="125"/>
      <c r="T806" s="125"/>
      <c r="U806" s="125"/>
      <c r="V806" s="125"/>
      <c r="W806" s="125"/>
      <c r="X806" s="125"/>
      <c r="Y806" s="125"/>
    </row>
    <row r="807" spans="1:25" ht="15.5">
      <c r="A807" s="126"/>
      <c r="B807" s="127"/>
      <c r="C807" s="1022"/>
      <c r="D807" s="127"/>
      <c r="E807" s="127"/>
      <c r="F807" s="127"/>
      <c r="G807" s="127"/>
      <c r="H807" s="127"/>
      <c r="I807" s="127"/>
      <c r="J807" s="127"/>
      <c r="K807" s="127"/>
      <c r="L807" s="127"/>
      <c r="M807" s="125"/>
      <c r="N807" s="128"/>
      <c r="O807" s="125"/>
      <c r="P807" s="125"/>
      <c r="Q807" s="125"/>
      <c r="R807" s="125"/>
      <c r="S807" s="125"/>
      <c r="T807" s="125"/>
      <c r="U807" s="125"/>
      <c r="V807" s="125"/>
      <c r="W807" s="125"/>
      <c r="X807" s="125"/>
      <c r="Y807" s="125"/>
    </row>
    <row r="808" spans="1:25" ht="15.5">
      <c r="A808" s="126"/>
      <c r="B808" s="127"/>
      <c r="C808" s="1022"/>
      <c r="D808" s="127"/>
      <c r="E808" s="127"/>
      <c r="F808" s="127"/>
      <c r="G808" s="127"/>
      <c r="H808" s="127"/>
      <c r="I808" s="127"/>
      <c r="J808" s="127"/>
      <c r="K808" s="127"/>
      <c r="L808" s="127"/>
      <c r="M808" s="125"/>
      <c r="N808" s="128"/>
      <c r="O808" s="125"/>
      <c r="P808" s="125"/>
      <c r="Q808" s="125"/>
      <c r="R808" s="125"/>
      <c r="S808" s="125"/>
      <c r="T808" s="125"/>
      <c r="U808" s="125"/>
      <c r="V808" s="125"/>
      <c r="W808" s="125"/>
      <c r="X808" s="125"/>
      <c r="Y808" s="125"/>
    </row>
    <row r="809" spans="1:25" ht="15.5">
      <c r="A809" s="126"/>
      <c r="B809" s="127"/>
      <c r="C809" s="1022"/>
      <c r="D809" s="127"/>
      <c r="E809" s="127"/>
      <c r="F809" s="127"/>
      <c r="G809" s="127"/>
      <c r="H809" s="127"/>
      <c r="I809" s="127"/>
      <c r="J809" s="127"/>
      <c r="K809" s="127"/>
      <c r="L809" s="127"/>
      <c r="M809" s="125"/>
      <c r="N809" s="128"/>
      <c r="O809" s="125"/>
      <c r="P809" s="125"/>
      <c r="Q809" s="125"/>
      <c r="R809" s="125"/>
      <c r="S809" s="125"/>
      <c r="T809" s="125"/>
      <c r="U809" s="125"/>
      <c r="V809" s="125"/>
      <c r="W809" s="125"/>
      <c r="X809" s="125"/>
      <c r="Y809" s="125"/>
    </row>
    <row r="810" spans="1:25" ht="15.5">
      <c r="A810" s="126"/>
      <c r="B810" s="127"/>
      <c r="C810" s="1022"/>
      <c r="D810" s="127"/>
      <c r="E810" s="127"/>
      <c r="F810" s="127"/>
      <c r="G810" s="127"/>
      <c r="H810" s="127"/>
      <c r="I810" s="127"/>
      <c r="J810" s="127"/>
      <c r="K810" s="127"/>
      <c r="L810" s="127"/>
      <c r="M810" s="125"/>
      <c r="N810" s="128"/>
      <c r="O810" s="125"/>
      <c r="P810" s="125"/>
      <c r="Q810" s="125"/>
      <c r="R810" s="125"/>
      <c r="S810" s="125"/>
      <c r="T810" s="125"/>
      <c r="U810" s="125"/>
      <c r="V810" s="125"/>
      <c r="W810" s="125"/>
      <c r="X810" s="125"/>
      <c r="Y810" s="125"/>
    </row>
    <row r="811" spans="1:25" ht="15.5">
      <c r="A811" s="126"/>
      <c r="B811" s="127"/>
      <c r="C811" s="1022"/>
      <c r="D811" s="127"/>
      <c r="E811" s="127"/>
      <c r="F811" s="127"/>
      <c r="G811" s="127"/>
      <c r="H811" s="127"/>
      <c r="I811" s="127"/>
      <c r="J811" s="127"/>
      <c r="K811" s="127"/>
      <c r="L811" s="127"/>
      <c r="M811" s="125"/>
      <c r="N811" s="128"/>
      <c r="O811" s="125"/>
      <c r="P811" s="125"/>
      <c r="Q811" s="125"/>
      <c r="R811" s="125"/>
      <c r="S811" s="125"/>
      <c r="T811" s="125"/>
      <c r="U811" s="125"/>
      <c r="V811" s="125"/>
      <c r="W811" s="125"/>
      <c r="X811" s="125"/>
      <c r="Y811" s="125"/>
    </row>
    <row r="812" spans="1:25" ht="15.5">
      <c r="A812" s="126"/>
      <c r="B812" s="127"/>
      <c r="C812" s="1022"/>
      <c r="D812" s="127"/>
      <c r="E812" s="127"/>
      <c r="F812" s="127"/>
      <c r="G812" s="127"/>
      <c r="H812" s="127"/>
      <c r="I812" s="127"/>
      <c r="J812" s="127"/>
      <c r="K812" s="127"/>
      <c r="L812" s="127"/>
      <c r="M812" s="125"/>
      <c r="N812" s="128"/>
      <c r="O812" s="125"/>
      <c r="P812" s="125"/>
      <c r="Q812" s="125"/>
      <c r="R812" s="125"/>
      <c r="S812" s="125"/>
      <c r="T812" s="125"/>
      <c r="U812" s="125"/>
      <c r="V812" s="125"/>
      <c r="W812" s="125"/>
      <c r="X812" s="125"/>
      <c r="Y812" s="125"/>
    </row>
    <row r="813" spans="1:25" ht="15.5">
      <c r="A813" s="126"/>
      <c r="B813" s="127"/>
      <c r="C813" s="1022"/>
      <c r="D813" s="127"/>
      <c r="E813" s="127"/>
      <c r="F813" s="127"/>
      <c r="G813" s="127"/>
      <c r="H813" s="127"/>
      <c r="I813" s="127"/>
      <c r="J813" s="127"/>
      <c r="K813" s="127"/>
      <c r="L813" s="127"/>
      <c r="M813" s="125"/>
      <c r="N813" s="128"/>
      <c r="O813" s="125"/>
      <c r="P813" s="125"/>
      <c r="Q813" s="125"/>
      <c r="R813" s="125"/>
      <c r="S813" s="125"/>
      <c r="T813" s="125"/>
      <c r="U813" s="125"/>
      <c r="V813" s="125"/>
      <c r="W813" s="125"/>
      <c r="X813" s="125"/>
      <c r="Y813" s="125"/>
    </row>
    <row r="814" spans="1:25" ht="15.5">
      <c r="A814" s="126"/>
      <c r="B814" s="127"/>
      <c r="C814" s="1022"/>
      <c r="D814" s="127"/>
      <c r="E814" s="127"/>
      <c r="F814" s="127"/>
      <c r="G814" s="127"/>
      <c r="H814" s="127"/>
      <c r="I814" s="127"/>
      <c r="J814" s="127"/>
      <c r="K814" s="127"/>
      <c r="L814" s="127"/>
      <c r="M814" s="125"/>
      <c r="N814" s="128"/>
      <c r="O814" s="125"/>
      <c r="P814" s="125"/>
      <c r="Q814" s="125"/>
      <c r="R814" s="125"/>
      <c r="S814" s="125"/>
      <c r="T814" s="125"/>
      <c r="U814" s="125"/>
      <c r="V814" s="125"/>
      <c r="W814" s="125"/>
      <c r="X814" s="125"/>
      <c r="Y814" s="125"/>
    </row>
    <row r="815" spans="1:25" ht="15.5">
      <c r="A815" s="126"/>
      <c r="B815" s="127"/>
      <c r="C815" s="1022"/>
      <c r="D815" s="127"/>
      <c r="E815" s="127"/>
      <c r="F815" s="127"/>
      <c r="G815" s="127"/>
      <c r="H815" s="127"/>
      <c r="I815" s="127"/>
      <c r="J815" s="127"/>
      <c r="K815" s="127"/>
      <c r="L815" s="127"/>
      <c r="M815" s="125"/>
      <c r="N815" s="128"/>
      <c r="O815" s="125"/>
      <c r="P815" s="125"/>
      <c r="Q815" s="125"/>
      <c r="R815" s="125"/>
      <c r="S815" s="125"/>
      <c r="T815" s="125"/>
      <c r="U815" s="125"/>
      <c r="V815" s="125"/>
      <c r="W815" s="125"/>
      <c r="X815" s="125"/>
      <c r="Y815" s="125"/>
    </row>
    <row r="816" spans="1:25" ht="15.5">
      <c r="A816" s="126"/>
      <c r="B816" s="127"/>
      <c r="C816" s="1022"/>
      <c r="D816" s="127"/>
      <c r="E816" s="127"/>
      <c r="F816" s="127"/>
      <c r="G816" s="127"/>
      <c r="H816" s="127"/>
      <c r="I816" s="127"/>
      <c r="J816" s="127"/>
      <c r="K816" s="127"/>
      <c r="L816" s="127"/>
      <c r="M816" s="125"/>
      <c r="N816" s="128"/>
      <c r="O816" s="125"/>
      <c r="P816" s="125"/>
      <c r="Q816" s="125"/>
      <c r="R816" s="125"/>
      <c r="S816" s="125"/>
      <c r="T816" s="125"/>
      <c r="U816" s="125"/>
      <c r="V816" s="125"/>
      <c r="W816" s="125"/>
      <c r="X816" s="125"/>
      <c r="Y816" s="125"/>
    </row>
    <row r="817" spans="1:25" ht="15.5">
      <c r="A817" s="126"/>
      <c r="B817" s="127"/>
      <c r="C817" s="1022"/>
      <c r="D817" s="127"/>
      <c r="E817" s="127"/>
      <c r="F817" s="127"/>
      <c r="G817" s="127"/>
      <c r="H817" s="127"/>
      <c r="I817" s="127"/>
      <c r="J817" s="127"/>
      <c r="K817" s="127"/>
      <c r="L817" s="127"/>
      <c r="M817" s="125"/>
      <c r="N817" s="128"/>
      <c r="O817" s="125"/>
      <c r="P817" s="125"/>
      <c r="Q817" s="125"/>
      <c r="R817" s="125"/>
      <c r="S817" s="125"/>
      <c r="T817" s="125"/>
      <c r="U817" s="125"/>
      <c r="V817" s="125"/>
      <c r="W817" s="125"/>
      <c r="X817" s="125"/>
      <c r="Y817" s="125"/>
    </row>
    <row r="818" spans="1:25" ht="15.5">
      <c r="A818" s="126"/>
      <c r="B818" s="127"/>
      <c r="C818" s="1022"/>
      <c r="D818" s="127"/>
      <c r="E818" s="127"/>
      <c r="F818" s="127"/>
      <c r="G818" s="127"/>
      <c r="H818" s="127"/>
      <c r="I818" s="127"/>
      <c r="J818" s="127"/>
      <c r="K818" s="127"/>
      <c r="L818" s="127"/>
      <c r="M818" s="125"/>
      <c r="N818" s="128"/>
      <c r="O818" s="125"/>
      <c r="P818" s="125"/>
      <c r="Q818" s="125"/>
      <c r="R818" s="125"/>
      <c r="S818" s="125"/>
      <c r="T818" s="125"/>
      <c r="U818" s="125"/>
      <c r="V818" s="125"/>
      <c r="W818" s="125"/>
      <c r="X818" s="125"/>
      <c r="Y818" s="125"/>
    </row>
    <row r="819" spans="1:25" ht="15.5">
      <c r="A819" s="126"/>
      <c r="B819" s="127"/>
      <c r="C819" s="1022"/>
      <c r="D819" s="127"/>
      <c r="E819" s="127"/>
      <c r="F819" s="127"/>
      <c r="G819" s="127"/>
      <c r="H819" s="127"/>
      <c r="I819" s="127"/>
      <c r="J819" s="127"/>
      <c r="K819" s="127"/>
      <c r="L819" s="127"/>
      <c r="M819" s="125"/>
      <c r="N819" s="128"/>
      <c r="O819" s="125"/>
      <c r="P819" s="125"/>
      <c r="Q819" s="125"/>
      <c r="R819" s="125"/>
      <c r="S819" s="125"/>
      <c r="T819" s="125"/>
      <c r="U819" s="125"/>
      <c r="V819" s="125"/>
      <c r="W819" s="125"/>
      <c r="X819" s="125"/>
      <c r="Y819" s="125"/>
    </row>
    <row r="820" spans="1:25" ht="15.5">
      <c r="A820" s="126"/>
      <c r="B820" s="127"/>
      <c r="C820" s="1022"/>
      <c r="D820" s="127"/>
      <c r="E820" s="127"/>
      <c r="F820" s="127"/>
      <c r="G820" s="127"/>
      <c r="H820" s="127"/>
      <c r="I820" s="127"/>
      <c r="J820" s="127"/>
      <c r="K820" s="127"/>
      <c r="L820" s="127"/>
      <c r="M820" s="125"/>
      <c r="N820" s="128"/>
      <c r="O820" s="125"/>
      <c r="P820" s="125"/>
      <c r="Q820" s="125"/>
      <c r="R820" s="125"/>
      <c r="S820" s="125"/>
      <c r="T820" s="125"/>
      <c r="U820" s="125"/>
      <c r="V820" s="125"/>
      <c r="W820" s="125"/>
      <c r="X820" s="125"/>
      <c r="Y820" s="125"/>
    </row>
    <row r="821" spans="1:25" ht="15.5">
      <c r="A821" s="126"/>
      <c r="B821" s="127"/>
      <c r="C821" s="1022"/>
      <c r="D821" s="127"/>
      <c r="E821" s="127"/>
      <c r="F821" s="127"/>
      <c r="G821" s="127"/>
      <c r="H821" s="127"/>
      <c r="I821" s="127"/>
      <c r="J821" s="127"/>
      <c r="K821" s="127"/>
      <c r="L821" s="127"/>
      <c r="M821" s="125"/>
      <c r="N821" s="128"/>
      <c r="O821" s="125"/>
      <c r="P821" s="125"/>
      <c r="Q821" s="125"/>
      <c r="R821" s="125"/>
      <c r="S821" s="125"/>
      <c r="T821" s="125"/>
      <c r="U821" s="125"/>
      <c r="V821" s="125"/>
      <c r="W821" s="125"/>
      <c r="X821" s="125"/>
      <c r="Y821" s="125"/>
    </row>
    <row r="822" spans="1:25" ht="15.5">
      <c r="A822" s="126"/>
      <c r="B822" s="127"/>
      <c r="C822" s="1022"/>
      <c r="D822" s="127"/>
      <c r="E822" s="127"/>
      <c r="F822" s="127"/>
      <c r="G822" s="127"/>
      <c r="H822" s="127"/>
      <c r="I822" s="127"/>
      <c r="J822" s="127"/>
      <c r="K822" s="127"/>
      <c r="L822" s="127"/>
      <c r="M822" s="125"/>
      <c r="N822" s="128"/>
      <c r="O822" s="125"/>
      <c r="P822" s="125"/>
      <c r="Q822" s="125"/>
      <c r="R822" s="125"/>
      <c r="S822" s="125"/>
      <c r="T822" s="125"/>
      <c r="U822" s="125"/>
      <c r="V822" s="125"/>
      <c r="W822" s="125"/>
      <c r="X822" s="125"/>
      <c r="Y822" s="125"/>
    </row>
    <row r="823" spans="1:25" ht="15.5">
      <c r="A823" s="126"/>
      <c r="B823" s="127"/>
      <c r="C823" s="1022"/>
      <c r="D823" s="127"/>
      <c r="E823" s="127"/>
      <c r="F823" s="127"/>
      <c r="G823" s="127"/>
      <c r="H823" s="127"/>
      <c r="I823" s="127"/>
      <c r="J823" s="127"/>
      <c r="K823" s="127"/>
      <c r="L823" s="127"/>
      <c r="M823" s="125"/>
      <c r="N823" s="128"/>
      <c r="O823" s="125"/>
      <c r="P823" s="125"/>
      <c r="Q823" s="125"/>
      <c r="R823" s="125"/>
      <c r="S823" s="125"/>
      <c r="T823" s="125"/>
      <c r="U823" s="125"/>
      <c r="V823" s="125"/>
      <c r="W823" s="125"/>
      <c r="X823" s="125"/>
      <c r="Y823" s="125"/>
    </row>
    <row r="824" spans="1:25" ht="15.5">
      <c r="A824" s="126"/>
      <c r="B824" s="127"/>
      <c r="C824" s="1022"/>
      <c r="D824" s="127"/>
      <c r="E824" s="127"/>
      <c r="F824" s="127"/>
      <c r="G824" s="127"/>
      <c r="H824" s="127"/>
      <c r="I824" s="127"/>
      <c r="J824" s="127"/>
      <c r="K824" s="127"/>
      <c r="L824" s="127"/>
      <c r="M824" s="125"/>
      <c r="N824" s="128"/>
      <c r="O824" s="125"/>
      <c r="P824" s="125"/>
      <c r="Q824" s="125"/>
      <c r="R824" s="125"/>
      <c r="S824" s="125"/>
      <c r="T824" s="125"/>
      <c r="U824" s="125"/>
      <c r="V824" s="125"/>
      <c r="W824" s="125"/>
      <c r="X824" s="125"/>
      <c r="Y824" s="125"/>
    </row>
    <row r="825" spans="1:25" ht="15.5">
      <c r="A825" s="126"/>
      <c r="B825" s="127"/>
      <c r="C825" s="1022"/>
      <c r="D825" s="127"/>
      <c r="E825" s="127"/>
      <c r="F825" s="127"/>
      <c r="G825" s="127"/>
      <c r="H825" s="127"/>
      <c r="I825" s="127"/>
      <c r="J825" s="127"/>
      <c r="K825" s="127"/>
      <c r="L825" s="127"/>
      <c r="M825" s="125"/>
      <c r="N825" s="128"/>
      <c r="O825" s="125"/>
      <c r="P825" s="125"/>
      <c r="Q825" s="125"/>
      <c r="R825" s="125"/>
      <c r="S825" s="125"/>
      <c r="T825" s="125"/>
      <c r="U825" s="125"/>
      <c r="V825" s="125"/>
      <c r="W825" s="125"/>
      <c r="X825" s="125"/>
      <c r="Y825" s="125"/>
    </row>
    <row r="826" spans="1:25" ht="15.5">
      <c r="A826" s="126"/>
      <c r="B826" s="127"/>
      <c r="C826" s="1022"/>
      <c r="D826" s="127"/>
      <c r="E826" s="127"/>
      <c r="F826" s="127"/>
      <c r="G826" s="127"/>
      <c r="H826" s="127"/>
      <c r="I826" s="127"/>
      <c r="J826" s="127"/>
      <c r="K826" s="127"/>
      <c r="L826" s="127"/>
      <c r="M826" s="125"/>
      <c r="N826" s="128"/>
      <c r="O826" s="125"/>
      <c r="P826" s="125"/>
      <c r="Q826" s="125"/>
      <c r="R826" s="125"/>
      <c r="S826" s="125"/>
      <c r="T826" s="125"/>
      <c r="U826" s="125"/>
      <c r="V826" s="125"/>
      <c r="W826" s="125"/>
      <c r="X826" s="125"/>
      <c r="Y826" s="125"/>
    </row>
    <row r="827" spans="1:25" ht="15.5">
      <c r="A827" s="126"/>
      <c r="B827" s="127"/>
      <c r="C827" s="1022"/>
      <c r="D827" s="127"/>
      <c r="E827" s="127"/>
      <c r="F827" s="127"/>
      <c r="G827" s="127"/>
      <c r="H827" s="127"/>
      <c r="I827" s="127"/>
      <c r="J827" s="127"/>
      <c r="K827" s="127"/>
      <c r="L827" s="127"/>
      <c r="M827" s="125"/>
      <c r="N827" s="128"/>
      <c r="O827" s="125"/>
      <c r="P827" s="125"/>
      <c r="Q827" s="125"/>
      <c r="R827" s="125"/>
      <c r="S827" s="125"/>
      <c r="T827" s="125"/>
      <c r="U827" s="125"/>
      <c r="V827" s="125"/>
      <c r="W827" s="125"/>
      <c r="X827" s="125"/>
      <c r="Y827" s="125"/>
    </row>
    <row r="828" spans="1:25" ht="15.5">
      <c r="A828" s="126"/>
      <c r="B828" s="127"/>
      <c r="C828" s="1022"/>
      <c r="D828" s="127"/>
      <c r="E828" s="127"/>
      <c r="F828" s="127"/>
      <c r="G828" s="127"/>
      <c r="H828" s="127"/>
      <c r="I828" s="127"/>
      <c r="J828" s="127"/>
      <c r="K828" s="127"/>
      <c r="L828" s="127"/>
      <c r="M828" s="125"/>
      <c r="N828" s="128"/>
      <c r="O828" s="125"/>
      <c r="P828" s="125"/>
      <c r="Q828" s="125"/>
      <c r="R828" s="125"/>
      <c r="S828" s="125"/>
      <c r="T828" s="125"/>
      <c r="U828" s="125"/>
      <c r="V828" s="125"/>
      <c r="W828" s="125"/>
      <c r="X828" s="125"/>
      <c r="Y828" s="125"/>
    </row>
    <row r="829" spans="1:25" ht="15.5">
      <c r="A829" s="126"/>
      <c r="B829" s="127"/>
      <c r="C829" s="1022"/>
      <c r="D829" s="127"/>
      <c r="E829" s="127"/>
      <c r="F829" s="127"/>
      <c r="G829" s="127"/>
      <c r="H829" s="127"/>
      <c r="I829" s="127"/>
      <c r="J829" s="127"/>
      <c r="K829" s="127"/>
      <c r="L829" s="127"/>
      <c r="M829" s="125"/>
      <c r="N829" s="128"/>
      <c r="O829" s="125"/>
      <c r="P829" s="125"/>
      <c r="Q829" s="125"/>
      <c r="R829" s="125"/>
      <c r="S829" s="125"/>
      <c r="T829" s="125"/>
      <c r="U829" s="125"/>
      <c r="V829" s="125"/>
      <c r="W829" s="125"/>
      <c r="X829" s="125"/>
      <c r="Y829" s="125"/>
    </row>
    <row r="830" spans="1:25" ht="15.5">
      <c r="A830" s="126"/>
      <c r="B830" s="127"/>
      <c r="C830" s="1022"/>
      <c r="D830" s="127"/>
      <c r="E830" s="127"/>
      <c r="F830" s="127"/>
      <c r="G830" s="127"/>
      <c r="H830" s="127"/>
      <c r="I830" s="127"/>
      <c r="J830" s="127"/>
      <c r="K830" s="127"/>
      <c r="L830" s="127"/>
      <c r="M830" s="125"/>
      <c r="N830" s="128"/>
      <c r="O830" s="125"/>
      <c r="P830" s="125"/>
      <c r="Q830" s="125"/>
      <c r="R830" s="125"/>
      <c r="S830" s="125"/>
      <c r="T830" s="125"/>
      <c r="U830" s="125"/>
      <c r="V830" s="125"/>
      <c r="W830" s="125"/>
      <c r="X830" s="125"/>
      <c r="Y830" s="125"/>
    </row>
    <row r="831" spans="1:25" ht="15.5">
      <c r="A831" s="126"/>
      <c r="B831" s="127"/>
      <c r="C831" s="1022"/>
      <c r="D831" s="127"/>
      <c r="E831" s="127"/>
      <c r="F831" s="127"/>
      <c r="G831" s="127"/>
      <c r="H831" s="127"/>
      <c r="I831" s="127"/>
      <c r="J831" s="127"/>
      <c r="K831" s="127"/>
      <c r="L831" s="127"/>
      <c r="M831" s="125"/>
      <c r="N831" s="128"/>
      <c r="O831" s="125"/>
      <c r="P831" s="125"/>
      <c r="Q831" s="125"/>
      <c r="R831" s="125"/>
      <c r="S831" s="125"/>
      <c r="T831" s="125"/>
      <c r="U831" s="125"/>
      <c r="V831" s="125"/>
      <c r="W831" s="125"/>
      <c r="X831" s="125"/>
      <c r="Y831" s="125"/>
    </row>
    <row r="832" spans="1:25" ht="15.5">
      <c r="A832" s="126"/>
      <c r="B832" s="127"/>
      <c r="C832" s="1022"/>
      <c r="D832" s="127"/>
      <c r="E832" s="127"/>
      <c r="F832" s="127"/>
      <c r="G832" s="127"/>
      <c r="H832" s="127"/>
      <c r="I832" s="127"/>
      <c r="J832" s="127"/>
      <c r="K832" s="127"/>
      <c r="L832" s="127"/>
      <c r="M832" s="125"/>
      <c r="N832" s="128"/>
      <c r="O832" s="125"/>
      <c r="P832" s="125"/>
      <c r="Q832" s="125"/>
      <c r="R832" s="125"/>
      <c r="S832" s="125"/>
      <c r="T832" s="125"/>
      <c r="U832" s="125"/>
      <c r="V832" s="125"/>
      <c r="W832" s="125"/>
      <c r="X832" s="125"/>
      <c r="Y832" s="125"/>
    </row>
    <row r="833" spans="1:25" ht="15.5">
      <c r="A833" s="126"/>
      <c r="B833" s="127"/>
      <c r="C833" s="1022"/>
      <c r="D833" s="127"/>
      <c r="E833" s="127"/>
      <c r="F833" s="127"/>
      <c r="G833" s="127"/>
      <c r="H833" s="127"/>
      <c r="I833" s="127"/>
      <c r="J833" s="127"/>
      <c r="K833" s="127"/>
      <c r="L833" s="127"/>
      <c r="M833" s="125"/>
      <c r="N833" s="128"/>
      <c r="O833" s="125"/>
      <c r="P833" s="125"/>
      <c r="Q833" s="125"/>
      <c r="R833" s="125"/>
      <c r="S833" s="125"/>
      <c r="T833" s="125"/>
      <c r="U833" s="125"/>
      <c r="V833" s="125"/>
      <c r="W833" s="125"/>
      <c r="X833" s="125"/>
      <c r="Y833" s="125"/>
    </row>
    <row r="834" spans="1:25" ht="15.5">
      <c r="A834" s="126"/>
      <c r="B834" s="127"/>
      <c r="C834" s="1022"/>
      <c r="D834" s="127"/>
      <c r="E834" s="127"/>
      <c r="F834" s="127"/>
      <c r="G834" s="127"/>
      <c r="H834" s="127"/>
      <c r="I834" s="127"/>
      <c r="J834" s="127"/>
      <c r="K834" s="127"/>
      <c r="L834" s="127"/>
      <c r="M834" s="125"/>
      <c r="N834" s="128"/>
      <c r="O834" s="125"/>
      <c r="P834" s="125"/>
      <c r="Q834" s="125"/>
      <c r="R834" s="125"/>
      <c r="S834" s="125"/>
      <c r="T834" s="125"/>
      <c r="U834" s="125"/>
      <c r="V834" s="125"/>
      <c r="W834" s="125"/>
      <c r="X834" s="125"/>
      <c r="Y834" s="125"/>
    </row>
    <row r="835" spans="1:25" ht="15.5">
      <c r="A835" s="126"/>
      <c r="B835" s="127"/>
      <c r="C835" s="1022"/>
      <c r="D835" s="127"/>
      <c r="E835" s="127"/>
      <c r="F835" s="127"/>
      <c r="G835" s="127"/>
      <c r="H835" s="127"/>
      <c r="I835" s="127"/>
      <c r="J835" s="127"/>
      <c r="K835" s="127"/>
      <c r="L835" s="127"/>
      <c r="M835" s="125"/>
      <c r="N835" s="128"/>
      <c r="O835" s="125"/>
      <c r="P835" s="125"/>
      <c r="Q835" s="125"/>
      <c r="R835" s="125"/>
      <c r="S835" s="125"/>
      <c r="T835" s="125"/>
      <c r="U835" s="125"/>
      <c r="V835" s="125"/>
      <c r="W835" s="125"/>
      <c r="X835" s="125"/>
      <c r="Y835" s="125"/>
    </row>
    <row r="836" spans="1:25" ht="15.5">
      <c r="A836" s="126"/>
      <c r="B836" s="127"/>
      <c r="C836" s="1022"/>
      <c r="D836" s="127"/>
      <c r="E836" s="127"/>
      <c r="F836" s="127"/>
      <c r="G836" s="127"/>
      <c r="H836" s="127"/>
      <c r="I836" s="127"/>
      <c r="J836" s="127"/>
      <c r="K836" s="127"/>
      <c r="L836" s="127"/>
      <c r="M836" s="125"/>
      <c r="N836" s="128"/>
      <c r="O836" s="125"/>
      <c r="P836" s="125"/>
      <c r="Q836" s="125"/>
      <c r="R836" s="125"/>
      <c r="S836" s="125"/>
      <c r="T836" s="125"/>
      <c r="U836" s="125"/>
      <c r="V836" s="125"/>
      <c r="W836" s="125"/>
      <c r="X836" s="125"/>
      <c r="Y836" s="125"/>
    </row>
    <row r="837" spans="1:25" ht="15.5">
      <c r="A837" s="126"/>
      <c r="B837" s="127"/>
      <c r="C837" s="1022"/>
      <c r="D837" s="127"/>
      <c r="E837" s="127"/>
      <c r="F837" s="127"/>
      <c r="G837" s="127"/>
      <c r="H837" s="127"/>
      <c r="I837" s="127"/>
      <c r="J837" s="127"/>
      <c r="K837" s="127"/>
      <c r="L837" s="127"/>
      <c r="M837" s="125"/>
      <c r="N837" s="128"/>
      <c r="O837" s="125"/>
      <c r="P837" s="125"/>
      <c r="Q837" s="125"/>
      <c r="R837" s="125"/>
      <c r="S837" s="125"/>
      <c r="T837" s="125"/>
      <c r="U837" s="125"/>
      <c r="V837" s="125"/>
      <c r="W837" s="125"/>
      <c r="X837" s="125"/>
      <c r="Y837" s="125"/>
    </row>
    <row r="838" spans="1:25" ht="15.5">
      <c r="A838" s="126"/>
      <c r="B838" s="127"/>
      <c r="C838" s="1022"/>
      <c r="D838" s="127"/>
      <c r="E838" s="127"/>
      <c r="F838" s="127"/>
      <c r="G838" s="127"/>
      <c r="H838" s="127"/>
      <c r="I838" s="127"/>
      <c r="J838" s="127"/>
      <c r="K838" s="127"/>
      <c r="L838" s="127"/>
      <c r="M838" s="125"/>
      <c r="N838" s="128"/>
      <c r="O838" s="125"/>
      <c r="P838" s="125"/>
      <c r="Q838" s="125"/>
      <c r="R838" s="125"/>
      <c r="S838" s="125"/>
      <c r="T838" s="125"/>
      <c r="U838" s="125"/>
      <c r="V838" s="125"/>
      <c r="W838" s="125"/>
      <c r="X838" s="125"/>
      <c r="Y838" s="125"/>
    </row>
    <row r="839" spans="1:25" ht="15.5">
      <c r="A839" s="126"/>
      <c r="B839" s="127"/>
      <c r="C839" s="1022"/>
      <c r="D839" s="127"/>
      <c r="E839" s="127"/>
      <c r="F839" s="127"/>
      <c r="G839" s="127"/>
      <c r="H839" s="127"/>
      <c r="I839" s="127"/>
      <c r="J839" s="127"/>
      <c r="K839" s="127"/>
      <c r="L839" s="127"/>
      <c r="M839" s="125"/>
      <c r="N839" s="128"/>
      <c r="O839" s="125"/>
      <c r="P839" s="125"/>
      <c r="Q839" s="125"/>
      <c r="R839" s="125"/>
      <c r="S839" s="125"/>
      <c r="T839" s="125"/>
      <c r="U839" s="125"/>
      <c r="V839" s="125"/>
      <c r="W839" s="125"/>
      <c r="X839" s="125"/>
      <c r="Y839" s="125"/>
    </row>
    <row r="840" spans="1:25" ht="15.5">
      <c r="A840" s="126"/>
      <c r="B840" s="127"/>
      <c r="C840" s="1022"/>
      <c r="D840" s="127"/>
      <c r="E840" s="127"/>
      <c r="F840" s="127"/>
      <c r="G840" s="127"/>
      <c r="H840" s="127"/>
      <c r="I840" s="127"/>
      <c r="J840" s="127"/>
      <c r="K840" s="127"/>
      <c r="L840" s="127"/>
      <c r="M840" s="125"/>
      <c r="N840" s="128"/>
      <c r="O840" s="125"/>
      <c r="P840" s="125"/>
      <c r="Q840" s="125"/>
      <c r="R840" s="125"/>
      <c r="S840" s="125"/>
      <c r="T840" s="125"/>
      <c r="U840" s="125"/>
      <c r="V840" s="125"/>
      <c r="W840" s="125"/>
      <c r="X840" s="125"/>
      <c r="Y840" s="125"/>
    </row>
    <row r="841" spans="1:25" ht="15.5">
      <c r="A841" s="126"/>
      <c r="B841" s="127"/>
      <c r="C841" s="1022"/>
      <c r="D841" s="127"/>
      <c r="E841" s="127"/>
      <c r="F841" s="127"/>
      <c r="G841" s="127"/>
      <c r="H841" s="127"/>
      <c r="I841" s="127"/>
      <c r="J841" s="127"/>
      <c r="K841" s="127"/>
      <c r="L841" s="127"/>
      <c r="M841" s="125"/>
      <c r="N841" s="128"/>
      <c r="O841" s="125"/>
      <c r="P841" s="125"/>
      <c r="Q841" s="125"/>
      <c r="R841" s="125"/>
      <c r="S841" s="125"/>
      <c r="T841" s="125"/>
      <c r="U841" s="125"/>
      <c r="V841" s="125"/>
      <c r="W841" s="125"/>
      <c r="X841" s="125"/>
      <c r="Y841" s="125"/>
    </row>
    <row r="842" spans="1:25" ht="15.5">
      <c r="A842" s="126"/>
      <c r="B842" s="127"/>
      <c r="C842" s="1022"/>
      <c r="D842" s="127"/>
      <c r="E842" s="127"/>
      <c r="F842" s="127"/>
      <c r="G842" s="127"/>
      <c r="H842" s="127"/>
      <c r="I842" s="127"/>
      <c r="J842" s="127"/>
      <c r="K842" s="127"/>
      <c r="L842" s="127"/>
      <c r="M842" s="125"/>
      <c r="N842" s="128"/>
      <c r="O842" s="125"/>
      <c r="P842" s="125"/>
      <c r="Q842" s="125"/>
      <c r="R842" s="125"/>
      <c r="S842" s="125"/>
      <c r="T842" s="125"/>
      <c r="U842" s="125"/>
      <c r="V842" s="125"/>
      <c r="W842" s="125"/>
      <c r="X842" s="125"/>
      <c r="Y842" s="125"/>
    </row>
    <row r="843" spans="1:25" ht="15.5">
      <c r="A843" s="126"/>
      <c r="B843" s="127"/>
      <c r="C843" s="1022"/>
      <c r="D843" s="127"/>
      <c r="E843" s="127"/>
      <c r="F843" s="127"/>
      <c r="G843" s="127"/>
      <c r="H843" s="127"/>
      <c r="I843" s="127"/>
      <c r="J843" s="127"/>
      <c r="K843" s="127"/>
      <c r="L843" s="127"/>
      <c r="M843" s="125"/>
      <c r="N843" s="128"/>
      <c r="O843" s="125"/>
      <c r="P843" s="125"/>
      <c r="Q843" s="125"/>
      <c r="R843" s="125"/>
      <c r="S843" s="125"/>
      <c r="T843" s="125"/>
      <c r="U843" s="125"/>
      <c r="V843" s="125"/>
      <c r="W843" s="125"/>
      <c r="X843" s="125"/>
      <c r="Y843" s="125"/>
    </row>
    <row r="844" spans="1:25" ht="15.5">
      <c r="A844" s="126"/>
      <c r="B844" s="127"/>
      <c r="C844" s="1022"/>
      <c r="D844" s="127"/>
      <c r="E844" s="127"/>
      <c r="F844" s="127"/>
      <c r="G844" s="127"/>
      <c r="H844" s="127"/>
      <c r="I844" s="127"/>
      <c r="J844" s="127"/>
      <c r="K844" s="127"/>
      <c r="L844" s="127"/>
      <c r="M844" s="125"/>
      <c r="N844" s="128"/>
      <c r="O844" s="125"/>
      <c r="P844" s="125"/>
      <c r="Q844" s="125"/>
      <c r="R844" s="125"/>
      <c r="S844" s="125"/>
      <c r="T844" s="125"/>
      <c r="U844" s="125"/>
      <c r="V844" s="125"/>
      <c r="W844" s="125"/>
      <c r="X844" s="125"/>
      <c r="Y844" s="125"/>
    </row>
    <row r="845" spans="1:25" ht="15.5">
      <c r="A845" s="126"/>
      <c r="B845" s="127"/>
      <c r="C845" s="1022"/>
      <c r="D845" s="127"/>
      <c r="E845" s="127"/>
      <c r="F845" s="127"/>
      <c r="G845" s="127"/>
      <c r="H845" s="127"/>
      <c r="I845" s="127"/>
      <c r="J845" s="127"/>
      <c r="K845" s="127"/>
      <c r="L845" s="127"/>
      <c r="M845" s="125"/>
      <c r="N845" s="128"/>
      <c r="O845" s="125"/>
      <c r="P845" s="125"/>
      <c r="Q845" s="125"/>
      <c r="R845" s="125"/>
      <c r="S845" s="125"/>
      <c r="T845" s="125"/>
      <c r="U845" s="125"/>
      <c r="V845" s="125"/>
      <c r="W845" s="125"/>
      <c r="X845" s="125"/>
      <c r="Y845" s="125"/>
    </row>
    <row r="846" spans="1:25" ht="15.5">
      <c r="A846" s="126"/>
      <c r="B846" s="127"/>
      <c r="C846" s="1022"/>
      <c r="D846" s="127"/>
      <c r="E846" s="127"/>
      <c r="F846" s="127"/>
      <c r="G846" s="127"/>
      <c r="H846" s="127"/>
      <c r="I846" s="127"/>
      <c r="J846" s="127"/>
      <c r="K846" s="127"/>
      <c r="L846" s="127"/>
      <c r="M846" s="125"/>
      <c r="N846" s="128"/>
      <c r="O846" s="125"/>
      <c r="P846" s="125"/>
      <c r="Q846" s="125"/>
      <c r="R846" s="125"/>
      <c r="S846" s="125"/>
      <c r="T846" s="125"/>
      <c r="U846" s="125"/>
      <c r="V846" s="125"/>
      <c r="W846" s="125"/>
      <c r="X846" s="125"/>
      <c r="Y846" s="125"/>
    </row>
    <row r="847" spans="1:25" ht="15.5">
      <c r="A847" s="126"/>
      <c r="B847" s="127"/>
      <c r="C847" s="1022"/>
      <c r="D847" s="127"/>
      <c r="E847" s="127"/>
      <c r="F847" s="127"/>
      <c r="G847" s="127"/>
      <c r="H847" s="127"/>
      <c r="I847" s="127"/>
      <c r="J847" s="127"/>
      <c r="K847" s="127"/>
      <c r="L847" s="127"/>
      <c r="M847" s="125"/>
      <c r="N847" s="128"/>
      <c r="O847" s="125"/>
      <c r="P847" s="125"/>
      <c r="Q847" s="125"/>
      <c r="R847" s="125"/>
      <c r="S847" s="125"/>
      <c r="T847" s="125"/>
      <c r="U847" s="125"/>
      <c r="V847" s="125"/>
      <c r="W847" s="125"/>
      <c r="X847" s="125"/>
      <c r="Y847" s="125"/>
    </row>
    <row r="848" spans="1:25" ht="15.5">
      <c r="A848" s="126"/>
      <c r="B848" s="127"/>
      <c r="C848" s="1022"/>
      <c r="D848" s="127"/>
      <c r="E848" s="127"/>
      <c r="F848" s="127"/>
      <c r="G848" s="127"/>
      <c r="H848" s="127"/>
      <c r="I848" s="127"/>
      <c r="J848" s="127"/>
      <c r="K848" s="127"/>
      <c r="L848" s="127"/>
      <c r="M848" s="125"/>
      <c r="N848" s="128"/>
      <c r="O848" s="125"/>
      <c r="P848" s="125"/>
      <c r="Q848" s="125"/>
      <c r="R848" s="125"/>
      <c r="S848" s="125"/>
      <c r="T848" s="125"/>
      <c r="U848" s="125"/>
      <c r="V848" s="125"/>
      <c r="W848" s="125"/>
      <c r="X848" s="125"/>
      <c r="Y848" s="125"/>
    </row>
    <row r="849" spans="1:25" ht="15.5">
      <c r="A849" s="126"/>
      <c r="B849" s="127"/>
      <c r="C849" s="1022"/>
      <c r="D849" s="127"/>
      <c r="E849" s="127"/>
      <c r="F849" s="127"/>
      <c r="G849" s="127"/>
      <c r="H849" s="127"/>
      <c r="I849" s="127"/>
      <c r="J849" s="127"/>
      <c r="K849" s="127"/>
      <c r="L849" s="127"/>
      <c r="M849" s="125"/>
      <c r="N849" s="128"/>
      <c r="O849" s="125"/>
      <c r="P849" s="125"/>
      <c r="Q849" s="125"/>
      <c r="R849" s="125"/>
      <c r="S849" s="125"/>
      <c r="T849" s="125"/>
      <c r="U849" s="125"/>
      <c r="V849" s="125"/>
      <c r="W849" s="125"/>
      <c r="X849" s="125"/>
      <c r="Y849" s="125"/>
    </row>
    <row r="850" spans="1:25" ht="15.5">
      <c r="A850" s="126"/>
      <c r="B850" s="127"/>
      <c r="C850" s="1022"/>
      <c r="D850" s="127"/>
      <c r="E850" s="127"/>
      <c r="F850" s="127"/>
      <c r="G850" s="127"/>
      <c r="H850" s="127"/>
      <c r="I850" s="127"/>
      <c r="J850" s="127"/>
      <c r="K850" s="127"/>
      <c r="L850" s="127"/>
      <c r="M850" s="125"/>
      <c r="N850" s="128"/>
      <c r="O850" s="125"/>
      <c r="P850" s="125"/>
      <c r="Q850" s="125"/>
      <c r="R850" s="125"/>
      <c r="S850" s="125"/>
      <c r="T850" s="125"/>
      <c r="U850" s="125"/>
      <c r="V850" s="125"/>
      <c r="W850" s="125"/>
      <c r="X850" s="125"/>
      <c r="Y850" s="125"/>
    </row>
    <row r="851" spans="1:25" ht="15.5">
      <c r="A851" s="126"/>
      <c r="B851" s="127"/>
      <c r="C851" s="1022"/>
      <c r="D851" s="127"/>
      <c r="E851" s="127"/>
      <c r="F851" s="127"/>
      <c r="G851" s="127"/>
      <c r="H851" s="127"/>
      <c r="I851" s="127"/>
      <c r="J851" s="127"/>
      <c r="K851" s="127"/>
      <c r="L851" s="127"/>
      <c r="M851" s="125"/>
      <c r="N851" s="128"/>
      <c r="O851" s="125"/>
      <c r="P851" s="125"/>
      <c r="Q851" s="125"/>
      <c r="R851" s="125"/>
      <c r="S851" s="125"/>
      <c r="T851" s="125"/>
      <c r="U851" s="125"/>
      <c r="V851" s="125"/>
      <c r="W851" s="125"/>
      <c r="X851" s="125"/>
      <c r="Y851" s="125"/>
    </row>
    <row r="852" spans="1:25" ht="15.5">
      <c r="A852" s="126"/>
      <c r="B852" s="127"/>
      <c r="C852" s="1022"/>
      <c r="D852" s="127"/>
      <c r="E852" s="127"/>
      <c r="F852" s="127"/>
      <c r="G852" s="127"/>
      <c r="H852" s="127"/>
      <c r="I852" s="127"/>
      <c r="J852" s="127"/>
      <c r="K852" s="127"/>
      <c r="L852" s="127"/>
      <c r="M852" s="125"/>
      <c r="N852" s="128"/>
      <c r="O852" s="125"/>
      <c r="P852" s="125"/>
      <c r="Q852" s="125"/>
      <c r="R852" s="125"/>
      <c r="S852" s="125"/>
      <c r="T852" s="125"/>
      <c r="U852" s="125"/>
      <c r="V852" s="125"/>
      <c r="W852" s="125"/>
      <c r="X852" s="125"/>
      <c r="Y852" s="125"/>
    </row>
    <row r="853" spans="1:25" ht="15.5">
      <c r="A853" s="126"/>
      <c r="B853" s="127"/>
      <c r="C853" s="1022"/>
      <c r="D853" s="127"/>
      <c r="E853" s="127"/>
      <c r="F853" s="127"/>
      <c r="G853" s="127"/>
      <c r="H853" s="127"/>
      <c r="I853" s="127"/>
      <c r="J853" s="127"/>
      <c r="K853" s="127"/>
      <c r="L853" s="127"/>
      <c r="M853" s="125"/>
      <c r="N853" s="128"/>
      <c r="O853" s="125"/>
      <c r="P853" s="125"/>
      <c r="Q853" s="125"/>
      <c r="R853" s="125"/>
      <c r="S853" s="125"/>
      <c r="T853" s="125"/>
      <c r="U853" s="125"/>
      <c r="V853" s="125"/>
      <c r="W853" s="125"/>
      <c r="X853" s="125"/>
      <c r="Y853" s="125"/>
    </row>
    <row r="854" spans="1:25" ht="15.5">
      <c r="A854" s="126"/>
      <c r="B854" s="127"/>
      <c r="C854" s="1022"/>
      <c r="D854" s="127"/>
      <c r="E854" s="127"/>
      <c r="F854" s="127"/>
      <c r="G854" s="127"/>
      <c r="H854" s="127"/>
      <c r="I854" s="127"/>
      <c r="J854" s="127"/>
      <c r="K854" s="127"/>
      <c r="L854" s="127"/>
      <c r="M854" s="125"/>
      <c r="N854" s="128"/>
      <c r="O854" s="125"/>
      <c r="P854" s="125"/>
      <c r="Q854" s="125"/>
      <c r="R854" s="125"/>
      <c r="S854" s="125"/>
      <c r="T854" s="125"/>
      <c r="U854" s="125"/>
      <c r="V854" s="125"/>
      <c r="W854" s="125"/>
      <c r="X854" s="125"/>
      <c r="Y854" s="125"/>
    </row>
  </sheetData>
  <autoFilter ref="A3:N61" xr:uid="{00000000-0009-0000-0000-000008000000}">
    <filterColumn colId="2">
      <filters>
        <filter val="2021"/>
      </filters>
    </filterColumn>
  </autoFilter>
  <hyperlinks>
    <hyperlink ref="I48" r:id="rId1" xr:uid="{00000000-0004-0000-0800-000000000000}"/>
    <hyperlink ref="L82" r:id="rId2" xr:uid="{00000000-0004-0000-0800-000001000000}"/>
    <hyperlink ref="I86" r:id="rId3" xr:uid="{00000000-0004-0000-0800-000002000000}"/>
    <hyperlink ref="L105" r:id="rId4" xr:uid="{00000000-0004-0000-0800-000003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Rekap Profil</vt:lpstr>
      <vt:lpstr>Kepemilikan Saham</vt:lpstr>
      <vt:lpstr>Susunan Pengurusan </vt:lpstr>
      <vt:lpstr>Tenaga Kerja </vt:lpstr>
      <vt:lpstr>Revenue Minerba</vt:lpstr>
      <vt:lpstr>V. Penjualan</vt:lpstr>
      <vt:lpstr>Pembayaran lain</vt:lpstr>
      <vt:lpstr>CSR</vt:lpstr>
      <vt:lpstr>Beneficial Ownership</vt:lpstr>
      <vt:lpstr>Sustainability Report</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Ambarsari DC</cp:lastModifiedBy>
  <cp:revision/>
  <dcterms:created xsi:type="dcterms:W3CDTF">2021-09-10T05:33:08Z</dcterms:created>
  <dcterms:modified xsi:type="dcterms:W3CDTF">2023-05-08T13:00:13Z</dcterms:modified>
  <cp:category/>
  <cp:contentStatus/>
</cp:coreProperties>
</file>